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AGEN 1\Downloads\"/>
    </mc:Choice>
  </mc:AlternateContent>
  <bookViews>
    <workbookView xWindow="0" yWindow="0" windowWidth="21570" windowHeight="8055"/>
  </bookViews>
  <sheets>
    <sheet name="CUADRO-NECESIDADES " sheetId="14" r:id="rId1"/>
    <sheet name="INSTRUCTIVO PARA LLENAR" sheetId="3" r:id="rId2"/>
    <sheet name="CATALOGO" sheetId="4" r:id="rId3"/>
    <sheet name="LISTADO-IIEE" sheetId="5" state="hidden" r:id="rId4"/>
    <sheet name="Criterio" sheetId="6" state="hidden" r:id="rId5"/>
    <sheet name="Hoja2" sheetId="2" state="hidden" r:id="rId6"/>
    <sheet name="Unid. Mult." sheetId="7" state="hidden" r:id="rId7"/>
    <sheet name="IIEE EIB" sheetId="8" state="hidden" r:id="rId8"/>
    <sheet name="Frontera" sheetId="10" state="hidden" r:id="rId9"/>
    <sheet name="Rural" sheetId="9" state="hidden" r:id="rId10"/>
    <sheet name="Censo 2023 Direccion" sheetId="11" state="hidden" r:id="rId11"/>
    <sheet name="Instituciones Educativas" sheetId="16" state="hidden" r:id="rId12"/>
    <sheet name="rptDatosInstitucionesEducativas" sheetId="12" state="hidden" r:id="rId13"/>
  </sheets>
  <externalReferences>
    <externalReference r:id="rId14"/>
    <externalReference r:id="rId15"/>
  </externalReferences>
  <definedNames>
    <definedName name="_xlnm._FilterDatabase" localSheetId="2" hidden="1">CATALOGO!$A$1:$N$173</definedName>
    <definedName name="_xlnm._FilterDatabase" localSheetId="10" hidden="1">'Censo 2023 Direccion'!$A$1:$N$899</definedName>
    <definedName name="_xlnm._FilterDatabase" localSheetId="0" hidden="1">'CUADRO-NECESIDADES '!$A$10:$K$71</definedName>
    <definedName name="_xlnm._FilterDatabase" localSheetId="8" hidden="1">Frontera!$A$2:$J$438</definedName>
    <definedName name="_xlnm._FilterDatabase" localSheetId="7" hidden="1">'IIEE EIB'!$A$2:$L$2</definedName>
    <definedName name="_xlnm._FilterDatabase" localSheetId="11" hidden="1">'Instituciones Educativas'!$A$1:$T$887</definedName>
    <definedName name="_xlnm._FilterDatabase" localSheetId="1" hidden="1">'INSTRUCTIVO PARA LLENAR'!$B$11:$L$79</definedName>
    <definedName name="_xlnm._FilterDatabase" localSheetId="3" hidden="1">'LISTADO-IIEE'!$A$1:$AV$900</definedName>
    <definedName name="_xlnm._FilterDatabase" localSheetId="12" hidden="1">rptDatosInstitucionesEducativas!$A$8:$Z$985</definedName>
    <definedName name="_xlnm._FilterDatabase" localSheetId="9" hidden="1">Rural!$A$1:$K$403</definedName>
    <definedName name="_xlnm.Print_Area" localSheetId="2">CATALOGO!$A$1:$H$119</definedName>
    <definedName name="_xlnm.Print_Area" localSheetId="0">'CUADRO-NECESIDADES '!$A$1:$K$82</definedName>
    <definedName name="_xlnm.Print_Area" localSheetId="1">'INSTRUCTIVO PARA LLENAR'!$B$2:$L$79</definedName>
    <definedName name="BASE1">[1]BASE1!$A$1:$C$521</definedName>
    <definedName name="CATALOGO" localSheetId="0">[2]CATALOGO!$A$1:$F$22886</definedName>
    <definedName name="CATALOGO">CATALOGO!$A$1:$F$22879</definedName>
    <definedName name="CATALOGO_SIGA" localSheetId="0">#REF!</definedName>
    <definedName name="CATALOGO_SIGA" localSheetId="1">#REF!</definedName>
    <definedName name="CATALOGO_SIGA">#REF!</definedName>
    <definedName name="SIGA" localSheetId="0">#REF!</definedName>
    <definedName name="SIGA" localSheetId="1">#REF!</definedName>
    <definedName name="SIGA">#REF!</definedName>
    <definedName name="_xlnm.Print_Titles" localSheetId="2">CATALOGO!$1:$1</definedName>
    <definedName name="_xlnm.Print_Titles" localSheetId="0">'CUADRO-NECESIDADES '!$1:$10</definedName>
    <definedName name="_xlnm.Print_Titles" localSheetId="1">'INSTRUCTIVO PARA LLENAR'!$2:$11</definedName>
    <definedName name="Z_6F0D0C0E_D4A7_4E8A_8B24_342BA835C688_.wvu.Cols" localSheetId="2" hidden="1">CATALOGO!$I:$M</definedName>
    <definedName name="Z_6F0D0C0E_D4A7_4E8A_8B24_342BA835C688_.wvu.Cols" localSheetId="0" hidden="1">'CUADRO-NECESIDADES '!#REF!</definedName>
    <definedName name="Z_6F0D0C0E_D4A7_4E8A_8B24_342BA835C688_.wvu.Cols" localSheetId="1" hidden="1">'INSTRUCTIVO PARA LLENAR'!$L:$L</definedName>
    <definedName name="Z_6F0D0C0E_D4A7_4E8A_8B24_342BA835C688_.wvu.FilterData" localSheetId="2" hidden="1">CATALOGO!$A$1:$N$1</definedName>
    <definedName name="Z_6F0D0C0E_D4A7_4E8A_8B24_342BA835C688_.wvu.FilterData" localSheetId="0" hidden="1">'CUADRO-NECESIDADES '!$A$10:$K$71</definedName>
    <definedName name="Z_6F0D0C0E_D4A7_4E8A_8B24_342BA835C688_.wvu.FilterData" localSheetId="1" hidden="1">'INSTRUCTIVO PARA LLENAR'!$B$11:$L$79</definedName>
    <definedName name="Z_6F0D0C0E_D4A7_4E8A_8B24_342BA835C688_.wvu.FilterData" localSheetId="3" hidden="1">'LISTADO-IIEE'!$B$1:$L$899</definedName>
    <definedName name="Z_6F0D0C0E_D4A7_4E8A_8B24_342BA835C688_.wvu.PrintArea" localSheetId="0" hidden="1">'CUADRO-NECESIDADES '!$A$1:$K$82</definedName>
    <definedName name="Z_6F0D0C0E_D4A7_4E8A_8B24_342BA835C688_.wvu.PrintArea" localSheetId="1" hidden="1">'INSTRUCTIVO PARA LLENAR'!$B$2:$L$79</definedName>
    <definedName name="Z_6F0D0C0E_D4A7_4E8A_8B24_342BA835C688_.wvu.PrintTitles" localSheetId="2" hidden="1">CATALOGO!$1:$1</definedName>
    <definedName name="Z_6F0D0C0E_D4A7_4E8A_8B24_342BA835C688_.wvu.PrintTitles" localSheetId="0" hidden="1">'CUADRO-NECESIDADES '!$1:$10</definedName>
    <definedName name="Z_6F0D0C0E_D4A7_4E8A_8B24_342BA835C688_.wvu.PrintTitles" localSheetId="1" hidden="1">'INSTRUCTIVO PARA LLENAR'!$2:$11</definedName>
    <definedName name="Z_8473C790_8521_4A75_B221_BD61411A1DBA_.wvu.Cols" localSheetId="0" hidden="1">'CUADRO-NECESIDADES '!#REF!</definedName>
    <definedName name="Z_8473C790_8521_4A75_B221_BD61411A1DBA_.wvu.Cols" localSheetId="1" hidden="1">'INSTRUCTIVO PARA LLENAR'!$L:$L</definedName>
    <definedName name="Z_8473C790_8521_4A75_B221_BD61411A1DBA_.wvu.FilterData" localSheetId="2" hidden="1">CATALOGO!$A$1:$F$165</definedName>
    <definedName name="Z_8473C790_8521_4A75_B221_BD61411A1DBA_.wvu.FilterData" localSheetId="0" hidden="1">'CUADRO-NECESIDADES '!$A$10:$K$71</definedName>
    <definedName name="Z_8473C790_8521_4A75_B221_BD61411A1DBA_.wvu.FilterData" localSheetId="1" hidden="1">'INSTRUCTIVO PARA LLENAR'!$B$11:$L$79</definedName>
    <definedName name="Z_8473C790_8521_4A75_B221_BD61411A1DBA_.wvu.FilterData" localSheetId="3" hidden="1">'LISTADO-IIEE'!$B$1:$L$897</definedName>
    <definedName name="Z_8473C790_8521_4A75_B221_BD61411A1DBA_.wvu.PrintArea" localSheetId="0" hidden="1">'CUADRO-NECESIDADES '!$A$1:$K$82</definedName>
    <definedName name="Z_8473C790_8521_4A75_B221_BD61411A1DBA_.wvu.PrintArea" localSheetId="1" hidden="1">'INSTRUCTIVO PARA LLENAR'!$B$2:$L$79</definedName>
    <definedName name="Z_8473C790_8521_4A75_B221_BD61411A1DBA_.wvu.PrintTitles" localSheetId="2" hidden="1">CATALOGO!$1:$1</definedName>
    <definedName name="Z_8473C790_8521_4A75_B221_BD61411A1DBA_.wvu.PrintTitles" localSheetId="0" hidden="1">'CUADRO-NECESIDADES '!$1:$10</definedName>
    <definedName name="Z_8473C790_8521_4A75_B221_BD61411A1DBA_.wvu.PrintTitles" localSheetId="1" hidden="1">'INSTRUCTIVO PARA LLENAR'!$2:$11</definedName>
    <definedName name="Z_CF84CFFB_6EA4_4410_B9A4_3DFFBE9C39A1_.wvu.Cols" localSheetId="2" hidden="1">CATALOGO!$I:$M</definedName>
    <definedName name="Z_CF84CFFB_6EA4_4410_B9A4_3DFFBE9C39A1_.wvu.Cols" localSheetId="0" hidden="1">'CUADRO-NECESIDADES '!#REF!</definedName>
    <definedName name="Z_CF84CFFB_6EA4_4410_B9A4_3DFFBE9C39A1_.wvu.Cols" localSheetId="1" hidden="1">'INSTRUCTIVO PARA LLENAR'!$L:$L</definedName>
    <definedName name="Z_CF84CFFB_6EA4_4410_B9A4_3DFFBE9C39A1_.wvu.FilterData" localSheetId="2" hidden="1">CATALOGO!$A$1:$N$1</definedName>
    <definedName name="Z_CF84CFFB_6EA4_4410_B9A4_3DFFBE9C39A1_.wvu.FilterData" localSheetId="0" hidden="1">'CUADRO-NECESIDADES '!$A$10:$K$71</definedName>
    <definedName name="Z_CF84CFFB_6EA4_4410_B9A4_3DFFBE9C39A1_.wvu.FilterData" localSheetId="1" hidden="1">'INSTRUCTIVO PARA LLENAR'!$B$11:$L$79</definedName>
    <definedName name="Z_CF84CFFB_6EA4_4410_B9A4_3DFFBE9C39A1_.wvu.FilterData" localSheetId="3" hidden="1">'LISTADO-IIEE'!$B$1:$L$899</definedName>
    <definedName name="Z_CF84CFFB_6EA4_4410_B9A4_3DFFBE9C39A1_.wvu.PrintArea" localSheetId="0" hidden="1">'CUADRO-NECESIDADES '!$A$1:$K$82</definedName>
    <definedName name="Z_CF84CFFB_6EA4_4410_B9A4_3DFFBE9C39A1_.wvu.PrintArea" localSheetId="1" hidden="1">'INSTRUCTIVO PARA LLENAR'!$B$2:$L$79</definedName>
    <definedName name="Z_CF84CFFB_6EA4_4410_B9A4_3DFFBE9C39A1_.wvu.PrintTitles" localSheetId="2" hidden="1">CATALOGO!$1:$1</definedName>
    <definedName name="Z_CF84CFFB_6EA4_4410_B9A4_3DFFBE9C39A1_.wvu.PrintTitles" localSheetId="0" hidden="1">'CUADRO-NECESIDADES '!$1:$10</definedName>
    <definedName name="Z_CF84CFFB_6EA4_4410_B9A4_3DFFBE9C39A1_.wvu.PrintTitles" localSheetId="1" hidden="1">'INSTRUCTIVO PARA LLENAR'!$2:$11</definedName>
  </definedNames>
  <calcPr calcId="191029"/>
  <customWorkbookViews>
    <customWorkbookView name="CONTA - Vista personalizada" guid="{CF84CFFB-6EA4-4410-B9A4-3DFFBE9C39A1}" mergeInterval="0" personalView="1" maximized="1" xWindow="-8" yWindow="-8" windowWidth="1382" windowHeight="784" activeSheetId="4"/>
    <customWorkbookView name="Server-PC - Vista personalizada" guid="{8473C790-8521-4A75-B221-BD61411A1DBA}" mergeInterval="0" personalView="1" maximized="1" windowWidth="1920" windowHeight="894" activeSheetId="4"/>
    <customWorkbookView name="Usuario de Windows - Vista personalizada" guid="{6F0D0C0E-D4A7-4E8A-8B24-342BA835C688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J4" i="14" l="1"/>
  <c r="H6" i="14" s="1"/>
  <c r="J2" i="14"/>
  <c r="J1" i="14"/>
  <c r="C6" i="14"/>
  <c r="G4" i="14"/>
  <c r="C5" i="14"/>
  <c r="E16" i="3"/>
  <c r="D21" i="3"/>
  <c r="C19" i="3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11" i="14"/>
  <c r="E31" i="14"/>
  <c r="I31" i="14" s="1"/>
  <c r="E32" i="14"/>
  <c r="I32" i="14" s="1"/>
  <c r="E33" i="14"/>
  <c r="I33" i="14" s="1"/>
  <c r="E34" i="14"/>
  <c r="I34" i="14" s="1"/>
  <c r="E35" i="14"/>
  <c r="I35" i="14" s="1"/>
  <c r="E36" i="14"/>
  <c r="I36" i="14" s="1"/>
  <c r="E37" i="14"/>
  <c r="I37" i="14" s="1"/>
  <c r="E38" i="14"/>
  <c r="E39" i="14"/>
  <c r="E40" i="14"/>
  <c r="I40" i="14" s="1"/>
  <c r="E41" i="14"/>
  <c r="I41" i="14" s="1"/>
  <c r="E42" i="14"/>
  <c r="I42" i="14" s="1"/>
  <c r="E43" i="14"/>
  <c r="I43" i="14" s="1"/>
  <c r="E51" i="14"/>
  <c r="I51" i="14" s="1"/>
  <c r="E52" i="14"/>
  <c r="I52" i="14" s="1"/>
  <c r="E53" i="14"/>
  <c r="I53" i="14" s="1"/>
  <c r="E54" i="14"/>
  <c r="I54" i="14" s="1"/>
  <c r="E55" i="14"/>
  <c r="I55" i="14" s="1"/>
  <c r="E56" i="14"/>
  <c r="I56" i="14" s="1"/>
  <c r="E57" i="14"/>
  <c r="I57" i="14" s="1"/>
  <c r="E58" i="14"/>
  <c r="I58" i="14" s="1"/>
  <c r="E59" i="14"/>
  <c r="I59" i="14" s="1"/>
  <c r="E60" i="14"/>
  <c r="I60" i="14" s="1"/>
  <c r="E61" i="14"/>
  <c r="I61" i="14" s="1"/>
  <c r="E62" i="14"/>
  <c r="I62" i="14" s="1"/>
  <c r="E63" i="14"/>
  <c r="I63" i="14" s="1"/>
  <c r="E71" i="14"/>
  <c r="I71" i="14" s="1"/>
  <c r="E72" i="14"/>
  <c r="I72" i="14" s="1"/>
  <c r="E73" i="14"/>
  <c r="I73" i="14" s="1"/>
  <c r="E74" i="14"/>
  <c r="I74" i="14" s="1"/>
  <c r="E75" i="14"/>
  <c r="I75" i="14" s="1"/>
  <c r="E76" i="14"/>
  <c r="I76" i="14" s="1"/>
  <c r="E77" i="14"/>
  <c r="I77" i="14" s="1"/>
  <c r="E78" i="14"/>
  <c r="I78" i="14" s="1"/>
  <c r="E79" i="14"/>
  <c r="I79" i="14" s="1"/>
  <c r="E80" i="14"/>
  <c r="I80" i="14" s="1"/>
  <c r="E81" i="14"/>
  <c r="I81" i="14" s="1"/>
  <c r="I38" i="14"/>
  <c r="I39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B12" i="14"/>
  <c r="E12" i="14" s="1"/>
  <c r="B13" i="14"/>
  <c r="E13" i="14" s="1"/>
  <c r="B14" i="14"/>
  <c r="E14" i="14" s="1"/>
  <c r="B15" i="14"/>
  <c r="E15" i="14" s="1"/>
  <c r="B16" i="14"/>
  <c r="E16" i="14" s="1"/>
  <c r="B17" i="14"/>
  <c r="E17" i="14" s="1"/>
  <c r="B18" i="14"/>
  <c r="E18" i="14" s="1"/>
  <c r="B19" i="14"/>
  <c r="E19" i="14" s="1"/>
  <c r="B20" i="14"/>
  <c r="E20" i="14" s="1"/>
  <c r="B21" i="14"/>
  <c r="E21" i="14" s="1"/>
  <c r="B22" i="14"/>
  <c r="E22" i="14" s="1"/>
  <c r="B23" i="14"/>
  <c r="E23" i="14" s="1"/>
  <c r="B24" i="14"/>
  <c r="E24" i="14" s="1"/>
  <c r="B25" i="14"/>
  <c r="E25" i="14" s="1"/>
  <c r="I25" i="14" s="1"/>
  <c r="B26" i="14"/>
  <c r="E26" i="14" s="1"/>
  <c r="I26" i="14" s="1"/>
  <c r="B27" i="14"/>
  <c r="E27" i="14" s="1"/>
  <c r="I27" i="14" s="1"/>
  <c r="B28" i="14"/>
  <c r="E28" i="14" s="1"/>
  <c r="I28" i="14" s="1"/>
  <c r="B29" i="14"/>
  <c r="E29" i="14" s="1"/>
  <c r="I29" i="14" s="1"/>
  <c r="B30" i="14"/>
  <c r="E30" i="14" s="1"/>
  <c r="I30" i="14" s="1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E44" i="14" s="1"/>
  <c r="I44" i="14" s="1"/>
  <c r="B45" i="14"/>
  <c r="E45" i="14" s="1"/>
  <c r="I45" i="14" s="1"/>
  <c r="B46" i="14"/>
  <c r="E46" i="14" s="1"/>
  <c r="I46" i="14" s="1"/>
  <c r="B47" i="14"/>
  <c r="E47" i="14" s="1"/>
  <c r="I47" i="14" s="1"/>
  <c r="B48" i="14"/>
  <c r="E48" i="14" s="1"/>
  <c r="I48" i="14" s="1"/>
  <c r="B49" i="14"/>
  <c r="E49" i="14" s="1"/>
  <c r="I49" i="14" s="1"/>
  <c r="B50" i="14"/>
  <c r="E50" i="14" s="1"/>
  <c r="I50" i="14" s="1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E64" i="14" s="1"/>
  <c r="I64" i="14" s="1"/>
  <c r="B65" i="14"/>
  <c r="E65" i="14" s="1"/>
  <c r="I65" i="14" s="1"/>
  <c r="B66" i="14"/>
  <c r="E66" i="14" s="1"/>
  <c r="I66" i="14" s="1"/>
  <c r="B67" i="14"/>
  <c r="E67" i="14" s="1"/>
  <c r="I67" i="14" s="1"/>
  <c r="B68" i="14"/>
  <c r="E68" i="14" s="1"/>
  <c r="I68" i="14" s="1"/>
  <c r="B69" i="14"/>
  <c r="E69" i="14" s="1"/>
  <c r="I69" i="14" s="1"/>
  <c r="B70" i="14"/>
  <c r="E70" i="14" s="1"/>
  <c r="I70" i="14" s="1"/>
  <c r="B71" i="14"/>
  <c r="B72" i="14"/>
  <c r="B73" i="14"/>
  <c r="B74" i="14"/>
  <c r="B75" i="14"/>
  <c r="B76" i="14"/>
  <c r="B77" i="14"/>
  <c r="B78" i="14"/>
  <c r="B79" i="14"/>
  <c r="B80" i="14"/>
  <c r="B81" i="14"/>
  <c r="C11" i="14"/>
  <c r="B11" i="14"/>
  <c r="E11" i="14" s="1"/>
  <c r="F15" i="3"/>
  <c r="H5" i="14" l="1"/>
  <c r="H11" i="14"/>
  <c r="J11" i="14"/>
  <c r="H12" i="14"/>
  <c r="I12" i="14" s="1"/>
  <c r="J12" i="14"/>
  <c r="H13" i="14"/>
  <c r="I13" i="14" s="1"/>
  <c r="J13" i="14"/>
  <c r="H14" i="14"/>
  <c r="I14" i="14" s="1"/>
  <c r="J14" i="14"/>
  <c r="H15" i="14"/>
  <c r="I15" i="14" s="1"/>
  <c r="J15" i="14"/>
  <c r="H16" i="14"/>
  <c r="I16" i="14" s="1"/>
  <c r="J16" i="14"/>
  <c r="H17" i="14"/>
  <c r="I17" i="14" s="1"/>
  <c r="J17" i="14"/>
  <c r="H18" i="14"/>
  <c r="I18" i="14" s="1"/>
  <c r="J18" i="14"/>
  <c r="H19" i="14"/>
  <c r="I19" i="14" s="1"/>
  <c r="J19" i="14"/>
  <c r="H20" i="14"/>
  <c r="I20" i="14" s="1"/>
  <c r="J20" i="14"/>
  <c r="H21" i="14"/>
  <c r="I21" i="14" s="1"/>
  <c r="J21" i="14"/>
  <c r="H22" i="14"/>
  <c r="I22" i="14" s="1"/>
  <c r="J22" i="14"/>
  <c r="H23" i="14"/>
  <c r="I23" i="14" s="1"/>
  <c r="J23" i="14"/>
  <c r="H24" i="14"/>
  <c r="I24" i="14" s="1"/>
  <c r="J24" i="14"/>
  <c r="H25" i="14"/>
  <c r="J25" i="14"/>
  <c r="H26" i="14"/>
  <c r="J26" i="14"/>
  <c r="H27" i="14"/>
  <c r="J27" i="14"/>
  <c r="H28" i="14"/>
  <c r="J28" i="14"/>
  <c r="H29" i="14"/>
  <c r="J29" i="14"/>
  <c r="H30" i="14"/>
  <c r="J30" i="14"/>
  <c r="H31" i="14"/>
  <c r="J31" i="14"/>
  <c r="H32" i="14"/>
  <c r="J32" i="14"/>
  <c r="H33" i="14"/>
  <c r="J33" i="14"/>
  <c r="H34" i="14"/>
  <c r="J34" i="14"/>
  <c r="H35" i="14"/>
  <c r="J35" i="14"/>
  <c r="H36" i="14"/>
  <c r="J36" i="14"/>
  <c r="H37" i="14"/>
  <c r="J37" i="14"/>
  <c r="H38" i="14"/>
  <c r="J38" i="14"/>
  <c r="H39" i="14"/>
  <c r="J39" i="14"/>
  <c r="H40" i="14"/>
  <c r="J40" i="14"/>
  <c r="H41" i="14"/>
  <c r="J41" i="14"/>
  <c r="H42" i="14"/>
  <c r="J42" i="14"/>
  <c r="H43" i="14"/>
  <c r="J43" i="14"/>
  <c r="H44" i="14"/>
  <c r="J44" i="14"/>
  <c r="H45" i="14"/>
  <c r="J45" i="14"/>
  <c r="H46" i="14"/>
  <c r="J46" i="14"/>
  <c r="H47" i="14"/>
  <c r="J47" i="14"/>
  <c r="H48" i="14"/>
  <c r="J48" i="14"/>
  <c r="H49" i="14"/>
  <c r="J49" i="14"/>
  <c r="H50" i="14"/>
  <c r="J50" i="14"/>
  <c r="H51" i="14"/>
  <c r="J51" i="14"/>
  <c r="H52" i="14"/>
  <c r="J52" i="14"/>
  <c r="H53" i="14"/>
  <c r="J53" i="14"/>
  <c r="H54" i="14"/>
  <c r="J54" i="14"/>
  <c r="H55" i="14"/>
  <c r="J55" i="14"/>
  <c r="H56" i="14"/>
  <c r="J56" i="14"/>
  <c r="H57" i="14"/>
  <c r="J57" i="14"/>
  <c r="H58" i="14"/>
  <c r="J58" i="14"/>
  <c r="H59" i="14"/>
  <c r="J59" i="14"/>
  <c r="H60" i="14"/>
  <c r="J60" i="14"/>
  <c r="H61" i="14"/>
  <c r="J61" i="14"/>
  <c r="H62" i="14"/>
  <c r="J62" i="14"/>
  <c r="H63" i="14"/>
  <c r="J63" i="14"/>
  <c r="H64" i="14"/>
  <c r="J64" i="14"/>
  <c r="H65" i="14"/>
  <c r="J65" i="14"/>
  <c r="H66" i="14"/>
  <c r="J66" i="14"/>
  <c r="H67" i="14"/>
  <c r="J67" i="14"/>
  <c r="H68" i="14"/>
  <c r="J68" i="14"/>
  <c r="H69" i="14"/>
  <c r="J69" i="14"/>
  <c r="H70" i="14"/>
  <c r="J70" i="14"/>
  <c r="H71" i="14"/>
  <c r="J71" i="14"/>
  <c r="H72" i="14"/>
  <c r="J72" i="14"/>
  <c r="H73" i="14"/>
  <c r="J73" i="14"/>
  <c r="H74" i="14"/>
  <c r="J74" i="14"/>
  <c r="H75" i="14"/>
  <c r="J75" i="14"/>
  <c r="H76" i="14"/>
  <c r="J76" i="14"/>
  <c r="H77" i="14"/>
  <c r="J77" i="14"/>
  <c r="H78" i="14"/>
  <c r="J78" i="14"/>
  <c r="H79" i="14"/>
  <c r="J79" i="14"/>
  <c r="H80" i="14"/>
  <c r="J80" i="14"/>
  <c r="H81" i="14"/>
  <c r="J81" i="14"/>
  <c r="G5" i="14" l="1"/>
  <c r="I11" i="14"/>
  <c r="J5" i="14" s="1"/>
  <c r="G6" i="14" l="1"/>
  <c r="G7" i="14" s="1"/>
  <c r="J7" i="14"/>
  <c r="I3" i="14"/>
  <c r="K3" i="14"/>
  <c r="I82" i="14"/>
  <c r="W889" i="5" l="1"/>
  <c r="I897" i="5" l="1"/>
  <c r="I896" i="5"/>
  <c r="I895" i="5"/>
  <c r="I894" i="5"/>
  <c r="I893" i="5"/>
  <c r="I892" i="5"/>
  <c r="I891" i="5"/>
  <c r="I890" i="5"/>
  <c r="I889" i="5"/>
  <c r="W897" i="5"/>
  <c r="W896" i="5"/>
  <c r="W895" i="5"/>
  <c r="W894" i="5"/>
  <c r="W893" i="5"/>
  <c r="W892" i="5"/>
  <c r="W891" i="5"/>
  <c r="W890" i="5"/>
  <c r="K889" i="5"/>
  <c r="AJ897" i="5"/>
  <c r="AI897" i="5"/>
  <c r="Z897" i="5" s="1"/>
  <c r="AH897" i="5"/>
  <c r="AC897" i="5" s="1"/>
  <c r="AG897" i="5"/>
  <c r="AF897" i="5"/>
  <c r="AA897" i="5" s="1"/>
  <c r="AE897" i="5"/>
  <c r="AB897" i="5" s="1"/>
  <c r="AJ896" i="5"/>
  <c r="AI896" i="5"/>
  <c r="Z896" i="5" s="1"/>
  <c r="AH896" i="5"/>
  <c r="AC896" i="5" s="1"/>
  <c r="AG896" i="5"/>
  <c r="AF896" i="5"/>
  <c r="AA896" i="5" s="1"/>
  <c r="AE896" i="5"/>
  <c r="AJ895" i="5"/>
  <c r="AI895" i="5"/>
  <c r="AH895" i="5"/>
  <c r="AG895" i="5"/>
  <c r="AF895" i="5"/>
  <c r="AE895" i="5"/>
  <c r="AB895" i="5" s="1"/>
  <c r="AJ894" i="5"/>
  <c r="AI894" i="5"/>
  <c r="Z894" i="5" s="1"/>
  <c r="AH894" i="5"/>
  <c r="AC894" i="5" s="1"/>
  <c r="AG894" i="5"/>
  <c r="AF894" i="5"/>
  <c r="AA894" i="5" s="1"/>
  <c r="AE894" i="5"/>
  <c r="AB894" i="5" s="1"/>
  <c r="AJ893" i="5"/>
  <c r="AI893" i="5"/>
  <c r="Z893" i="5" s="1"/>
  <c r="AH893" i="5"/>
  <c r="AC893" i="5" s="1"/>
  <c r="AG893" i="5"/>
  <c r="AF893" i="5"/>
  <c r="AE893" i="5"/>
  <c r="AJ892" i="5"/>
  <c r="AI892" i="5"/>
  <c r="Z892" i="5" s="1"/>
  <c r="AH892" i="5"/>
  <c r="AG892" i="5"/>
  <c r="AF892" i="5"/>
  <c r="AA892" i="5" s="1"/>
  <c r="AE892" i="5"/>
  <c r="AJ891" i="5"/>
  <c r="AI891" i="5"/>
  <c r="AH891" i="5"/>
  <c r="AG891" i="5"/>
  <c r="AF891" i="5"/>
  <c r="AE891" i="5"/>
  <c r="AJ890" i="5"/>
  <c r="AI890" i="5"/>
  <c r="Z890" i="5" s="1"/>
  <c r="AH890" i="5"/>
  <c r="AC890" i="5" s="1"/>
  <c r="AG890" i="5"/>
  <c r="AF890" i="5"/>
  <c r="AA890" i="5" s="1"/>
  <c r="AE890" i="5"/>
  <c r="AJ889" i="5"/>
  <c r="AI889" i="5"/>
  <c r="Z889" i="5" s="1"/>
  <c r="AH889" i="5"/>
  <c r="AC889" i="5" s="1"/>
  <c r="AG889" i="5"/>
  <c r="AF889" i="5"/>
  <c r="AA889" i="5" s="1"/>
  <c r="AE889" i="5"/>
  <c r="AB889" i="5" s="1"/>
  <c r="Q888" i="5"/>
  <c r="AA891" i="5" l="1"/>
  <c r="AC892" i="5"/>
  <c r="AA895" i="5"/>
  <c r="AC891" i="5"/>
  <c r="AC895" i="5"/>
  <c r="Z891" i="5"/>
  <c r="AB893" i="5"/>
  <c r="Z895" i="5"/>
  <c r="AA893" i="5"/>
  <c r="AB891" i="5"/>
  <c r="AB896" i="5"/>
  <c r="AB892" i="5"/>
  <c r="AB890" i="5"/>
  <c r="K888" i="5"/>
  <c r="K890" i="5"/>
  <c r="K891" i="5"/>
  <c r="K892" i="5"/>
  <c r="K893" i="5"/>
  <c r="K894" i="5"/>
  <c r="K895" i="5"/>
  <c r="K896" i="5"/>
  <c r="K897" i="5"/>
  <c r="K898" i="5"/>
  <c r="K899" i="5"/>
  <c r="K900" i="5"/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2" i="9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H887" i="5"/>
  <c r="G887" i="5"/>
  <c r="F887" i="5"/>
  <c r="D887" i="5"/>
  <c r="C887" i="5"/>
  <c r="H886" i="5"/>
  <c r="G886" i="5"/>
  <c r="F886" i="5"/>
  <c r="D886" i="5"/>
  <c r="C886" i="5"/>
  <c r="H885" i="5"/>
  <c r="G885" i="5"/>
  <c r="F885" i="5"/>
  <c r="D885" i="5"/>
  <c r="C885" i="5"/>
  <c r="H884" i="5"/>
  <c r="G884" i="5"/>
  <c r="F884" i="5"/>
  <c r="D884" i="5"/>
  <c r="C884" i="5"/>
  <c r="H883" i="5"/>
  <c r="G883" i="5"/>
  <c r="F883" i="5"/>
  <c r="D883" i="5"/>
  <c r="C883" i="5"/>
  <c r="H882" i="5"/>
  <c r="G882" i="5"/>
  <c r="F882" i="5"/>
  <c r="D882" i="5"/>
  <c r="C882" i="5"/>
  <c r="H881" i="5"/>
  <c r="G881" i="5"/>
  <c r="F881" i="5"/>
  <c r="D881" i="5"/>
  <c r="C881" i="5"/>
  <c r="H880" i="5"/>
  <c r="G880" i="5"/>
  <c r="F880" i="5"/>
  <c r="D880" i="5"/>
  <c r="C880" i="5"/>
  <c r="H879" i="5"/>
  <c r="G879" i="5"/>
  <c r="F879" i="5"/>
  <c r="D879" i="5"/>
  <c r="C879" i="5"/>
  <c r="H878" i="5"/>
  <c r="G878" i="5"/>
  <c r="F878" i="5"/>
  <c r="D878" i="5"/>
  <c r="C878" i="5"/>
  <c r="H877" i="5"/>
  <c r="G877" i="5"/>
  <c r="F877" i="5"/>
  <c r="D877" i="5"/>
  <c r="C877" i="5"/>
  <c r="H876" i="5"/>
  <c r="G876" i="5"/>
  <c r="F876" i="5"/>
  <c r="D876" i="5"/>
  <c r="C876" i="5"/>
  <c r="H875" i="5"/>
  <c r="G875" i="5"/>
  <c r="F875" i="5"/>
  <c r="D875" i="5"/>
  <c r="C875" i="5"/>
  <c r="H874" i="5"/>
  <c r="G874" i="5"/>
  <c r="F874" i="5"/>
  <c r="D874" i="5"/>
  <c r="C874" i="5"/>
  <c r="H873" i="5"/>
  <c r="G873" i="5"/>
  <c r="F873" i="5"/>
  <c r="D873" i="5"/>
  <c r="C873" i="5"/>
  <c r="H872" i="5"/>
  <c r="G872" i="5"/>
  <c r="F872" i="5"/>
  <c r="D872" i="5"/>
  <c r="C872" i="5"/>
  <c r="H871" i="5"/>
  <c r="G871" i="5"/>
  <c r="F871" i="5"/>
  <c r="D871" i="5"/>
  <c r="C871" i="5"/>
  <c r="H870" i="5"/>
  <c r="G870" i="5"/>
  <c r="F870" i="5"/>
  <c r="D870" i="5"/>
  <c r="C870" i="5"/>
  <c r="H869" i="5"/>
  <c r="G869" i="5"/>
  <c r="F869" i="5"/>
  <c r="D869" i="5"/>
  <c r="C869" i="5"/>
  <c r="H868" i="5"/>
  <c r="G868" i="5"/>
  <c r="F868" i="5"/>
  <c r="D868" i="5"/>
  <c r="C868" i="5"/>
  <c r="H867" i="5"/>
  <c r="G867" i="5"/>
  <c r="F867" i="5"/>
  <c r="D867" i="5"/>
  <c r="C867" i="5"/>
  <c r="H866" i="5"/>
  <c r="G866" i="5"/>
  <c r="F866" i="5"/>
  <c r="D866" i="5"/>
  <c r="C866" i="5"/>
  <c r="H865" i="5"/>
  <c r="G865" i="5"/>
  <c r="F865" i="5"/>
  <c r="D865" i="5"/>
  <c r="C865" i="5"/>
  <c r="H864" i="5"/>
  <c r="G864" i="5"/>
  <c r="F864" i="5"/>
  <c r="D864" i="5"/>
  <c r="C864" i="5"/>
  <c r="H863" i="5"/>
  <c r="G863" i="5"/>
  <c r="F863" i="5"/>
  <c r="D863" i="5"/>
  <c r="C863" i="5"/>
  <c r="H862" i="5"/>
  <c r="G862" i="5"/>
  <c r="F862" i="5"/>
  <c r="D862" i="5"/>
  <c r="C862" i="5"/>
  <c r="H861" i="5"/>
  <c r="G861" i="5"/>
  <c r="F861" i="5"/>
  <c r="D861" i="5"/>
  <c r="C861" i="5"/>
  <c r="H860" i="5"/>
  <c r="G860" i="5"/>
  <c r="F860" i="5"/>
  <c r="D860" i="5"/>
  <c r="C860" i="5"/>
  <c r="H859" i="5"/>
  <c r="G859" i="5"/>
  <c r="F859" i="5"/>
  <c r="D859" i="5"/>
  <c r="C859" i="5"/>
  <c r="H858" i="5"/>
  <c r="G858" i="5"/>
  <c r="F858" i="5"/>
  <c r="D858" i="5"/>
  <c r="C858" i="5"/>
  <c r="H857" i="5"/>
  <c r="G857" i="5"/>
  <c r="F857" i="5"/>
  <c r="D857" i="5"/>
  <c r="C857" i="5"/>
  <c r="H856" i="5"/>
  <c r="G856" i="5"/>
  <c r="F856" i="5"/>
  <c r="D856" i="5"/>
  <c r="C856" i="5"/>
  <c r="H855" i="5"/>
  <c r="G855" i="5"/>
  <c r="F855" i="5"/>
  <c r="D855" i="5"/>
  <c r="C855" i="5"/>
  <c r="H854" i="5"/>
  <c r="G854" i="5"/>
  <c r="F854" i="5"/>
  <c r="D854" i="5"/>
  <c r="C854" i="5"/>
  <c r="H853" i="5"/>
  <c r="G853" i="5"/>
  <c r="F853" i="5"/>
  <c r="D853" i="5"/>
  <c r="C853" i="5"/>
  <c r="H852" i="5"/>
  <c r="G852" i="5"/>
  <c r="F852" i="5"/>
  <c r="D852" i="5"/>
  <c r="C852" i="5"/>
  <c r="H851" i="5"/>
  <c r="G851" i="5"/>
  <c r="F851" i="5"/>
  <c r="D851" i="5"/>
  <c r="C851" i="5"/>
  <c r="H850" i="5"/>
  <c r="G850" i="5"/>
  <c r="F850" i="5"/>
  <c r="D850" i="5"/>
  <c r="C850" i="5"/>
  <c r="H849" i="5"/>
  <c r="G849" i="5"/>
  <c r="F849" i="5"/>
  <c r="D849" i="5"/>
  <c r="C849" i="5"/>
  <c r="H848" i="5"/>
  <c r="G848" i="5"/>
  <c r="F848" i="5"/>
  <c r="D848" i="5"/>
  <c r="C848" i="5"/>
  <c r="H847" i="5"/>
  <c r="G847" i="5"/>
  <c r="F847" i="5"/>
  <c r="D847" i="5"/>
  <c r="C847" i="5"/>
  <c r="H846" i="5"/>
  <c r="G846" i="5"/>
  <c r="F846" i="5"/>
  <c r="D846" i="5"/>
  <c r="C846" i="5"/>
  <c r="H845" i="5"/>
  <c r="G845" i="5"/>
  <c r="F845" i="5"/>
  <c r="D845" i="5"/>
  <c r="C845" i="5"/>
  <c r="H844" i="5"/>
  <c r="G844" i="5"/>
  <c r="F844" i="5"/>
  <c r="D844" i="5"/>
  <c r="C844" i="5"/>
  <c r="H843" i="5"/>
  <c r="G843" i="5"/>
  <c r="F843" i="5"/>
  <c r="D843" i="5"/>
  <c r="C843" i="5"/>
  <c r="H842" i="5"/>
  <c r="G842" i="5"/>
  <c r="F842" i="5"/>
  <c r="D842" i="5"/>
  <c r="C842" i="5"/>
  <c r="H841" i="5"/>
  <c r="G841" i="5"/>
  <c r="F841" i="5"/>
  <c r="D841" i="5"/>
  <c r="C841" i="5"/>
  <c r="H840" i="5"/>
  <c r="G840" i="5"/>
  <c r="F840" i="5"/>
  <c r="D840" i="5"/>
  <c r="C840" i="5"/>
  <c r="H839" i="5"/>
  <c r="G839" i="5"/>
  <c r="F839" i="5"/>
  <c r="D839" i="5"/>
  <c r="C839" i="5"/>
  <c r="H838" i="5"/>
  <c r="G838" i="5"/>
  <c r="F838" i="5"/>
  <c r="D838" i="5"/>
  <c r="C838" i="5"/>
  <c r="H837" i="5"/>
  <c r="G837" i="5"/>
  <c r="F837" i="5"/>
  <c r="D837" i="5"/>
  <c r="C837" i="5"/>
  <c r="H836" i="5"/>
  <c r="G836" i="5"/>
  <c r="F836" i="5"/>
  <c r="D836" i="5"/>
  <c r="C836" i="5"/>
  <c r="H835" i="5"/>
  <c r="G835" i="5"/>
  <c r="F835" i="5"/>
  <c r="D835" i="5"/>
  <c r="C835" i="5"/>
  <c r="H834" i="5"/>
  <c r="G834" i="5"/>
  <c r="F834" i="5"/>
  <c r="D834" i="5"/>
  <c r="C834" i="5"/>
  <c r="H833" i="5"/>
  <c r="G833" i="5"/>
  <c r="F833" i="5"/>
  <c r="D833" i="5"/>
  <c r="C833" i="5"/>
  <c r="H832" i="5"/>
  <c r="G832" i="5"/>
  <c r="F832" i="5"/>
  <c r="D832" i="5"/>
  <c r="C832" i="5"/>
  <c r="H831" i="5"/>
  <c r="G831" i="5"/>
  <c r="F831" i="5"/>
  <c r="D831" i="5"/>
  <c r="C831" i="5"/>
  <c r="H830" i="5"/>
  <c r="G830" i="5"/>
  <c r="F830" i="5"/>
  <c r="D830" i="5"/>
  <c r="C830" i="5"/>
  <c r="H829" i="5"/>
  <c r="G829" i="5"/>
  <c r="F829" i="5"/>
  <c r="D829" i="5"/>
  <c r="C829" i="5"/>
  <c r="H828" i="5"/>
  <c r="G828" i="5"/>
  <c r="F828" i="5"/>
  <c r="D828" i="5"/>
  <c r="C828" i="5"/>
  <c r="H827" i="5"/>
  <c r="G827" i="5"/>
  <c r="F827" i="5"/>
  <c r="D827" i="5"/>
  <c r="C827" i="5"/>
  <c r="H826" i="5"/>
  <c r="G826" i="5"/>
  <c r="F826" i="5"/>
  <c r="D826" i="5"/>
  <c r="C826" i="5"/>
  <c r="H825" i="5"/>
  <c r="G825" i="5"/>
  <c r="F825" i="5"/>
  <c r="D825" i="5"/>
  <c r="C825" i="5"/>
  <c r="H824" i="5"/>
  <c r="G824" i="5"/>
  <c r="F824" i="5"/>
  <c r="D824" i="5"/>
  <c r="C824" i="5"/>
  <c r="H823" i="5"/>
  <c r="G823" i="5"/>
  <c r="F823" i="5"/>
  <c r="E823" i="5"/>
  <c r="D823" i="5"/>
  <c r="C823" i="5"/>
  <c r="H822" i="5"/>
  <c r="G822" i="5"/>
  <c r="F822" i="5"/>
  <c r="E822" i="5"/>
  <c r="D822" i="5"/>
  <c r="C822" i="5"/>
  <c r="H821" i="5"/>
  <c r="G821" i="5"/>
  <c r="F821" i="5"/>
  <c r="E821" i="5"/>
  <c r="D821" i="5"/>
  <c r="C821" i="5"/>
  <c r="H820" i="5"/>
  <c r="G820" i="5"/>
  <c r="F820" i="5"/>
  <c r="E820" i="5"/>
  <c r="D820" i="5"/>
  <c r="C820" i="5"/>
  <c r="H819" i="5"/>
  <c r="G819" i="5"/>
  <c r="F819" i="5"/>
  <c r="E819" i="5"/>
  <c r="D819" i="5"/>
  <c r="C819" i="5"/>
  <c r="H818" i="5"/>
  <c r="G818" i="5"/>
  <c r="F818" i="5"/>
  <c r="E818" i="5"/>
  <c r="D818" i="5"/>
  <c r="C818" i="5"/>
  <c r="H817" i="5"/>
  <c r="G817" i="5"/>
  <c r="F817" i="5"/>
  <c r="E817" i="5"/>
  <c r="D817" i="5"/>
  <c r="C817" i="5"/>
  <c r="H816" i="5"/>
  <c r="G816" i="5"/>
  <c r="F816" i="5"/>
  <c r="E816" i="5"/>
  <c r="D816" i="5"/>
  <c r="C816" i="5"/>
  <c r="H815" i="5"/>
  <c r="G815" i="5"/>
  <c r="F815" i="5"/>
  <c r="E815" i="5"/>
  <c r="D815" i="5"/>
  <c r="C815" i="5"/>
  <c r="H814" i="5"/>
  <c r="G814" i="5"/>
  <c r="F814" i="5"/>
  <c r="E814" i="5"/>
  <c r="D814" i="5"/>
  <c r="C814" i="5"/>
  <c r="H813" i="5"/>
  <c r="G813" i="5"/>
  <c r="F813" i="5"/>
  <c r="E813" i="5"/>
  <c r="D813" i="5"/>
  <c r="C813" i="5"/>
  <c r="H812" i="5"/>
  <c r="G812" i="5"/>
  <c r="F812" i="5"/>
  <c r="E812" i="5"/>
  <c r="D812" i="5"/>
  <c r="C812" i="5"/>
  <c r="H811" i="5"/>
  <c r="G811" i="5"/>
  <c r="F811" i="5"/>
  <c r="E811" i="5"/>
  <c r="D811" i="5"/>
  <c r="C811" i="5"/>
  <c r="H810" i="5"/>
  <c r="G810" i="5"/>
  <c r="F810" i="5"/>
  <c r="E810" i="5"/>
  <c r="D810" i="5"/>
  <c r="C810" i="5"/>
  <c r="H809" i="5"/>
  <c r="G809" i="5"/>
  <c r="F809" i="5"/>
  <c r="E809" i="5"/>
  <c r="D809" i="5"/>
  <c r="C809" i="5"/>
  <c r="H808" i="5"/>
  <c r="G808" i="5"/>
  <c r="F808" i="5"/>
  <c r="E808" i="5"/>
  <c r="D808" i="5"/>
  <c r="C808" i="5"/>
  <c r="H807" i="5"/>
  <c r="G807" i="5"/>
  <c r="F807" i="5"/>
  <c r="E807" i="5"/>
  <c r="D807" i="5"/>
  <c r="C807" i="5"/>
  <c r="H806" i="5"/>
  <c r="G806" i="5"/>
  <c r="F806" i="5"/>
  <c r="E806" i="5"/>
  <c r="D806" i="5"/>
  <c r="C806" i="5"/>
  <c r="H805" i="5"/>
  <c r="G805" i="5"/>
  <c r="F805" i="5"/>
  <c r="E805" i="5"/>
  <c r="D805" i="5"/>
  <c r="C805" i="5"/>
  <c r="H804" i="5"/>
  <c r="G804" i="5"/>
  <c r="F804" i="5"/>
  <c r="E804" i="5"/>
  <c r="D804" i="5"/>
  <c r="C804" i="5"/>
  <c r="H803" i="5"/>
  <c r="G803" i="5"/>
  <c r="F803" i="5"/>
  <c r="E803" i="5"/>
  <c r="D803" i="5"/>
  <c r="C803" i="5"/>
  <c r="H802" i="5"/>
  <c r="G802" i="5"/>
  <c r="F802" i="5"/>
  <c r="E802" i="5"/>
  <c r="D802" i="5"/>
  <c r="C802" i="5"/>
  <c r="H801" i="5"/>
  <c r="G801" i="5"/>
  <c r="F801" i="5"/>
  <c r="E801" i="5"/>
  <c r="D801" i="5"/>
  <c r="C801" i="5"/>
  <c r="H800" i="5"/>
  <c r="G800" i="5"/>
  <c r="F800" i="5"/>
  <c r="E800" i="5"/>
  <c r="D800" i="5"/>
  <c r="C800" i="5"/>
  <c r="H799" i="5"/>
  <c r="G799" i="5"/>
  <c r="F799" i="5"/>
  <c r="E799" i="5"/>
  <c r="D799" i="5"/>
  <c r="C799" i="5"/>
  <c r="H798" i="5"/>
  <c r="G798" i="5"/>
  <c r="F798" i="5"/>
  <c r="E798" i="5"/>
  <c r="D798" i="5"/>
  <c r="C798" i="5"/>
  <c r="H797" i="5"/>
  <c r="G797" i="5"/>
  <c r="F797" i="5"/>
  <c r="E797" i="5"/>
  <c r="D797" i="5"/>
  <c r="C797" i="5"/>
  <c r="H796" i="5"/>
  <c r="G796" i="5"/>
  <c r="F796" i="5"/>
  <c r="E796" i="5"/>
  <c r="D796" i="5"/>
  <c r="C796" i="5"/>
  <c r="H795" i="5"/>
  <c r="G795" i="5"/>
  <c r="F795" i="5"/>
  <c r="E795" i="5"/>
  <c r="D795" i="5"/>
  <c r="C795" i="5"/>
  <c r="H794" i="5"/>
  <c r="G794" i="5"/>
  <c r="F794" i="5"/>
  <c r="E794" i="5"/>
  <c r="D794" i="5"/>
  <c r="C794" i="5"/>
  <c r="H793" i="5"/>
  <c r="G793" i="5"/>
  <c r="F793" i="5"/>
  <c r="E793" i="5"/>
  <c r="D793" i="5"/>
  <c r="C793" i="5"/>
  <c r="H792" i="5"/>
  <c r="G792" i="5"/>
  <c r="F792" i="5"/>
  <c r="E792" i="5"/>
  <c r="D792" i="5"/>
  <c r="C792" i="5"/>
  <c r="H791" i="5"/>
  <c r="G791" i="5"/>
  <c r="F791" i="5"/>
  <c r="E791" i="5"/>
  <c r="D791" i="5"/>
  <c r="C791" i="5"/>
  <c r="H790" i="5"/>
  <c r="G790" i="5"/>
  <c r="F790" i="5"/>
  <c r="E790" i="5"/>
  <c r="D790" i="5"/>
  <c r="C790" i="5"/>
  <c r="H789" i="5"/>
  <c r="G789" i="5"/>
  <c r="F789" i="5"/>
  <c r="E789" i="5"/>
  <c r="D789" i="5"/>
  <c r="C789" i="5"/>
  <c r="H788" i="5"/>
  <c r="G788" i="5"/>
  <c r="F788" i="5"/>
  <c r="E788" i="5"/>
  <c r="D788" i="5"/>
  <c r="C788" i="5"/>
  <c r="H787" i="5"/>
  <c r="G787" i="5"/>
  <c r="F787" i="5"/>
  <c r="E787" i="5"/>
  <c r="D787" i="5"/>
  <c r="C787" i="5"/>
  <c r="H786" i="5"/>
  <c r="G786" i="5"/>
  <c r="F786" i="5"/>
  <c r="E786" i="5"/>
  <c r="D786" i="5"/>
  <c r="C786" i="5"/>
  <c r="H785" i="5"/>
  <c r="G785" i="5"/>
  <c r="F785" i="5"/>
  <c r="E785" i="5"/>
  <c r="D785" i="5"/>
  <c r="C785" i="5"/>
  <c r="H784" i="5"/>
  <c r="G784" i="5"/>
  <c r="F784" i="5"/>
  <c r="E784" i="5"/>
  <c r="D784" i="5"/>
  <c r="C784" i="5"/>
  <c r="H783" i="5"/>
  <c r="G783" i="5"/>
  <c r="F783" i="5"/>
  <c r="E783" i="5"/>
  <c r="D783" i="5"/>
  <c r="C783" i="5"/>
  <c r="H782" i="5"/>
  <c r="G782" i="5"/>
  <c r="F782" i="5"/>
  <c r="E782" i="5"/>
  <c r="D782" i="5"/>
  <c r="C782" i="5"/>
  <c r="H781" i="5"/>
  <c r="G781" i="5"/>
  <c r="F781" i="5"/>
  <c r="E781" i="5"/>
  <c r="D781" i="5"/>
  <c r="C781" i="5"/>
  <c r="H780" i="5"/>
  <c r="G780" i="5"/>
  <c r="F780" i="5"/>
  <c r="E780" i="5"/>
  <c r="D780" i="5"/>
  <c r="C780" i="5"/>
  <c r="H779" i="5"/>
  <c r="G779" i="5"/>
  <c r="F779" i="5"/>
  <c r="E779" i="5"/>
  <c r="D779" i="5"/>
  <c r="C779" i="5"/>
  <c r="H778" i="5"/>
  <c r="G778" i="5"/>
  <c r="F778" i="5"/>
  <c r="E778" i="5"/>
  <c r="D778" i="5"/>
  <c r="C778" i="5"/>
  <c r="H777" i="5"/>
  <c r="G777" i="5"/>
  <c r="F777" i="5"/>
  <c r="E777" i="5"/>
  <c r="D777" i="5"/>
  <c r="C777" i="5"/>
  <c r="H776" i="5"/>
  <c r="G776" i="5"/>
  <c r="F776" i="5"/>
  <c r="E776" i="5"/>
  <c r="D776" i="5"/>
  <c r="C776" i="5"/>
  <c r="H775" i="5"/>
  <c r="G775" i="5"/>
  <c r="F775" i="5"/>
  <c r="E775" i="5"/>
  <c r="D775" i="5"/>
  <c r="C775" i="5"/>
  <c r="H774" i="5"/>
  <c r="G774" i="5"/>
  <c r="F774" i="5"/>
  <c r="E774" i="5"/>
  <c r="D774" i="5"/>
  <c r="C774" i="5"/>
  <c r="H773" i="5"/>
  <c r="G773" i="5"/>
  <c r="F773" i="5"/>
  <c r="E773" i="5"/>
  <c r="D773" i="5"/>
  <c r="C773" i="5"/>
  <c r="H772" i="5"/>
  <c r="G772" i="5"/>
  <c r="F772" i="5"/>
  <c r="E772" i="5"/>
  <c r="D772" i="5"/>
  <c r="C772" i="5"/>
  <c r="H771" i="5"/>
  <c r="G771" i="5"/>
  <c r="F771" i="5"/>
  <c r="E771" i="5"/>
  <c r="D771" i="5"/>
  <c r="C771" i="5"/>
  <c r="H770" i="5"/>
  <c r="G770" i="5"/>
  <c r="F770" i="5"/>
  <c r="E770" i="5"/>
  <c r="D770" i="5"/>
  <c r="C770" i="5"/>
  <c r="H769" i="5"/>
  <c r="G769" i="5"/>
  <c r="F769" i="5"/>
  <c r="E769" i="5"/>
  <c r="D769" i="5"/>
  <c r="C769" i="5"/>
  <c r="H768" i="5"/>
  <c r="G768" i="5"/>
  <c r="F768" i="5"/>
  <c r="E768" i="5"/>
  <c r="D768" i="5"/>
  <c r="C768" i="5"/>
  <c r="H767" i="5"/>
  <c r="G767" i="5"/>
  <c r="F767" i="5"/>
  <c r="E767" i="5"/>
  <c r="D767" i="5"/>
  <c r="C767" i="5"/>
  <c r="H766" i="5"/>
  <c r="G766" i="5"/>
  <c r="F766" i="5"/>
  <c r="E766" i="5"/>
  <c r="D766" i="5"/>
  <c r="C766" i="5"/>
  <c r="H765" i="5"/>
  <c r="G765" i="5"/>
  <c r="F765" i="5"/>
  <c r="E765" i="5"/>
  <c r="D765" i="5"/>
  <c r="C765" i="5"/>
  <c r="H764" i="5"/>
  <c r="G764" i="5"/>
  <c r="F764" i="5"/>
  <c r="E764" i="5"/>
  <c r="D764" i="5"/>
  <c r="C764" i="5"/>
  <c r="H763" i="5"/>
  <c r="G763" i="5"/>
  <c r="F763" i="5"/>
  <c r="E763" i="5"/>
  <c r="D763" i="5"/>
  <c r="C763" i="5"/>
  <c r="H762" i="5"/>
  <c r="G762" i="5"/>
  <c r="F762" i="5"/>
  <c r="E762" i="5"/>
  <c r="D762" i="5"/>
  <c r="C762" i="5"/>
  <c r="H761" i="5"/>
  <c r="G761" i="5"/>
  <c r="F761" i="5"/>
  <c r="E761" i="5"/>
  <c r="D761" i="5"/>
  <c r="C761" i="5"/>
  <c r="H760" i="5"/>
  <c r="G760" i="5"/>
  <c r="F760" i="5"/>
  <c r="E760" i="5"/>
  <c r="D760" i="5"/>
  <c r="C760" i="5"/>
  <c r="H759" i="5"/>
  <c r="G759" i="5"/>
  <c r="F759" i="5"/>
  <c r="E759" i="5"/>
  <c r="D759" i="5"/>
  <c r="C759" i="5"/>
  <c r="H758" i="5"/>
  <c r="G758" i="5"/>
  <c r="F758" i="5"/>
  <c r="E758" i="5"/>
  <c r="D758" i="5"/>
  <c r="C758" i="5"/>
  <c r="H757" i="5"/>
  <c r="G757" i="5"/>
  <c r="F757" i="5"/>
  <c r="E757" i="5"/>
  <c r="D757" i="5"/>
  <c r="C757" i="5"/>
  <c r="H756" i="5"/>
  <c r="G756" i="5"/>
  <c r="F756" i="5"/>
  <c r="E756" i="5"/>
  <c r="D756" i="5"/>
  <c r="C756" i="5"/>
  <c r="H755" i="5"/>
  <c r="G755" i="5"/>
  <c r="F755" i="5"/>
  <c r="E755" i="5"/>
  <c r="D755" i="5"/>
  <c r="C755" i="5"/>
  <c r="H754" i="5"/>
  <c r="G754" i="5"/>
  <c r="F754" i="5"/>
  <c r="E754" i="5"/>
  <c r="D754" i="5"/>
  <c r="C754" i="5"/>
  <c r="H753" i="5"/>
  <c r="G753" i="5"/>
  <c r="F753" i="5"/>
  <c r="E753" i="5"/>
  <c r="D753" i="5"/>
  <c r="C753" i="5"/>
  <c r="H752" i="5"/>
  <c r="G752" i="5"/>
  <c r="F752" i="5"/>
  <c r="E752" i="5"/>
  <c r="D752" i="5"/>
  <c r="C752" i="5"/>
  <c r="H751" i="5"/>
  <c r="G751" i="5"/>
  <c r="F751" i="5"/>
  <c r="E751" i="5"/>
  <c r="D751" i="5"/>
  <c r="C751" i="5"/>
  <c r="H750" i="5"/>
  <c r="G750" i="5"/>
  <c r="F750" i="5"/>
  <c r="E750" i="5"/>
  <c r="D750" i="5"/>
  <c r="C750" i="5"/>
  <c r="H749" i="5"/>
  <c r="G749" i="5"/>
  <c r="F749" i="5"/>
  <c r="E749" i="5"/>
  <c r="D749" i="5"/>
  <c r="C749" i="5"/>
  <c r="H748" i="5"/>
  <c r="G748" i="5"/>
  <c r="F748" i="5"/>
  <c r="E748" i="5"/>
  <c r="D748" i="5"/>
  <c r="C748" i="5"/>
  <c r="H747" i="5"/>
  <c r="G747" i="5"/>
  <c r="F747" i="5"/>
  <c r="E747" i="5"/>
  <c r="D747" i="5"/>
  <c r="C747" i="5"/>
  <c r="H746" i="5"/>
  <c r="G746" i="5"/>
  <c r="F746" i="5"/>
  <c r="E746" i="5"/>
  <c r="D746" i="5"/>
  <c r="C746" i="5"/>
  <c r="H745" i="5"/>
  <c r="G745" i="5"/>
  <c r="F745" i="5"/>
  <c r="E745" i="5"/>
  <c r="D745" i="5"/>
  <c r="C745" i="5"/>
  <c r="H744" i="5"/>
  <c r="G744" i="5"/>
  <c r="F744" i="5"/>
  <c r="E744" i="5"/>
  <c r="D744" i="5"/>
  <c r="C744" i="5"/>
  <c r="H743" i="5"/>
  <c r="G743" i="5"/>
  <c r="F743" i="5"/>
  <c r="E743" i="5"/>
  <c r="D743" i="5"/>
  <c r="C743" i="5"/>
  <c r="H742" i="5"/>
  <c r="G742" i="5"/>
  <c r="F742" i="5"/>
  <c r="E742" i="5"/>
  <c r="D742" i="5"/>
  <c r="C742" i="5"/>
  <c r="H741" i="5"/>
  <c r="G741" i="5"/>
  <c r="F741" i="5"/>
  <c r="E741" i="5"/>
  <c r="D741" i="5"/>
  <c r="C741" i="5"/>
  <c r="H740" i="5"/>
  <c r="G740" i="5"/>
  <c r="F740" i="5"/>
  <c r="E740" i="5"/>
  <c r="D740" i="5"/>
  <c r="C740" i="5"/>
  <c r="H739" i="5"/>
  <c r="G739" i="5"/>
  <c r="F739" i="5"/>
  <c r="E739" i="5"/>
  <c r="D739" i="5"/>
  <c r="C739" i="5"/>
  <c r="H738" i="5"/>
  <c r="G738" i="5"/>
  <c r="F738" i="5"/>
  <c r="E738" i="5"/>
  <c r="D738" i="5"/>
  <c r="C738" i="5"/>
  <c r="H737" i="5"/>
  <c r="G737" i="5"/>
  <c r="F737" i="5"/>
  <c r="E737" i="5"/>
  <c r="D737" i="5"/>
  <c r="C737" i="5"/>
  <c r="H736" i="5"/>
  <c r="G736" i="5"/>
  <c r="F736" i="5"/>
  <c r="E736" i="5"/>
  <c r="D736" i="5"/>
  <c r="C736" i="5"/>
  <c r="H735" i="5"/>
  <c r="G735" i="5"/>
  <c r="F735" i="5"/>
  <c r="E735" i="5"/>
  <c r="D735" i="5"/>
  <c r="C735" i="5"/>
  <c r="H734" i="5"/>
  <c r="G734" i="5"/>
  <c r="F734" i="5"/>
  <c r="E734" i="5"/>
  <c r="D734" i="5"/>
  <c r="C734" i="5"/>
  <c r="H733" i="5"/>
  <c r="G733" i="5"/>
  <c r="F733" i="5"/>
  <c r="E733" i="5"/>
  <c r="D733" i="5"/>
  <c r="C733" i="5"/>
  <c r="H732" i="5"/>
  <c r="G732" i="5"/>
  <c r="F732" i="5"/>
  <c r="E732" i="5"/>
  <c r="D732" i="5"/>
  <c r="C732" i="5"/>
  <c r="H731" i="5"/>
  <c r="G731" i="5"/>
  <c r="F731" i="5"/>
  <c r="E731" i="5"/>
  <c r="D731" i="5"/>
  <c r="C731" i="5"/>
  <c r="H730" i="5"/>
  <c r="G730" i="5"/>
  <c r="F730" i="5"/>
  <c r="E730" i="5"/>
  <c r="D730" i="5"/>
  <c r="C730" i="5"/>
  <c r="H729" i="5"/>
  <c r="G729" i="5"/>
  <c r="F729" i="5"/>
  <c r="E729" i="5"/>
  <c r="D729" i="5"/>
  <c r="C729" i="5"/>
  <c r="H728" i="5"/>
  <c r="G728" i="5"/>
  <c r="F728" i="5"/>
  <c r="E728" i="5"/>
  <c r="D728" i="5"/>
  <c r="C728" i="5"/>
  <c r="H727" i="5"/>
  <c r="G727" i="5"/>
  <c r="F727" i="5"/>
  <c r="E727" i="5"/>
  <c r="D727" i="5"/>
  <c r="C727" i="5"/>
  <c r="H726" i="5"/>
  <c r="G726" i="5"/>
  <c r="F726" i="5"/>
  <c r="E726" i="5"/>
  <c r="D726" i="5"/>
  <c r="C726" i="5"/>
  <c r="H725" i="5"/>
  <c r="G725" i="5"/>
  <c r="F725" i="5"/>
  <c r="E725" i="5"/>
  <c r="D725" i="5"/>
  <c r="C725" i="5"/>
  <c r="H724" i="5"/>
  <c r="G724" i="5"/>
  <c r="F724" i="5"/>
  <c r="E724" i="5"/>
  <c r="D724" i="5"/>
  <c r="C724" i="5"/>
  <c r="H723" i="5"/>
  <c r="G723" i="5"/>
  <c r="F723" i="5"/>
  <c r="E723" i="5"/>
  <c r="D723" i="5"/>
  <c r="C723" i="5"/>
  <c r="H722" i="5"/>
  <c r="G722" i="5"/>
  <c r="F722" i="5"/>
  <c r="E722" i="5"/>
  <c r="D722" i="5"/>
  <c r="C722" i="5"/>
  <c r="H721" i="5"/>
  <c r="G721" i="5"/>
  <c r="F721" i="5"/>
  <c r="E721" i="5"/>
  <c r="D721" i="5"/>
  <c r="C721" i="5"/>
  <c r="H720" i="5"/>
  <c r="G720" i="5"/>
  <c r="F720" i="5"/>
  <c r="E720" i="5"/>
  <c r="D720" i="5"/>
  <c r="C720" i="5"/>
  <c r="H719" i="5"/>
  <c r="G719" i="5"/>
  <c r="F719" i="5"/>
  <c r="E719" i="5"/>
  <c r="D719" i="5"/>
  <c r="C719" i="5"/>
  <c r="H718" i="5"/>
  <c r="G718" i="5"/>
  <c r="F718" i="5"/>
  <c r="E718" i="5"/>
  <c r="D718" i="5"/>
  <c r="C718" i="5"/>
  <c r="H717" i="5"/>
  <c r="G717" i="5"/>
  <c r="F717" i="5"/>
  <c r="E717" i="5"/>
  <c r="D717" i="5"/>
  <c r="C717" i="5"/>
  <c r="H716" i="5"/>
  <c r="G716" i="5"/>
  <c r="F716" i="5"/>
  <c r="E716" i="5"/>
  <c r="D716" i="5"/>
  <c r="C716" i="5"/>
  <c r="H715" i="5"/>
  <c r="G715" i="5"/>
  <c r="F715" i="5"/>
  <c r="E715" i="5"/>
  <c r="D715" i="5"/>
  <c r="C715" i="5"/>
  <c r="H714" i="5"/>
  <c r="G714" i="5"/>
  <c r="F714" i="5"/>
  <c r="E714" i="5"/>
  <c r="D714" i="5"/>
  <c r="C714" i="5"/>
  <c r="H713" i="5"/>
  <c r="G713" i="5"/>
  <c r="F713" i="5"/>
  <c r="E713" i="5"/>
  <c r="D713" i="5"/>
  <c r="C713" i="5"/>
  <c r="H712" i="5"/>
  <c r="G712" i="5"/>
  <c r="F712" i="5"/>
  <c r="E712" i="5"/>
  <c r="D712" i="5"/>
  <c r="C712" i="5"/>
  <c r="H711" i="5"/>
  <c r="G711" i="5"/>
  <c r="F711" i="5"/>
  <c r="E711" i="5"/>
  <c r="D711" i="5"/>
  <c r="C711" i="5"/>
  <c r="H710" i="5"/>
  <c r="G710" i="5"/>
  <c r="F710" i="5"/>
  <c r="E710" i="5"/>
  <c r="D710" i="5"/>
  <c r="C710" i="5"/>
  <c r="H709" i="5"/>
  <c r="G709" i="5"/>
  <c r="F709" i="5"/>
  <c r="E709" i="5"/>
  <c r="D709" i="5"/>
  <c r="C709" i="5"/>
  <c r="H708" i="5"/>
  <c r="G708" i="5"/>
  <c r="F708" i="5"/>
  <c r="E708" i="5"/>
  <c r="D708" i="5"/>
  <c r="C708" i="5"/>
  <c r="H707" i="5"/>
  <c r="G707" i="5"/>
  <c r="F707" i="5"/>
  <c r="E707" i="5"/>
  <c r="D707" i="5"/>
  <c r="C707" i="5"/>
  <c r="H706" i="5"/>
  <c r="G706" i="5"/>
  <c r="F706" i="5"/>
  <c r="E706" i="5"/>
  <c r="D706" i="5"/>
  <c r="C706" i="5"/>
  <c r="H705" i="5"/>
  <c r="G705" i="5"/>
  <c r="F705" i="5"/>
  <c r="E705" i="5"/>
  <c r="D705" i="5"/>
  <c r="C705" i="5"/>
  <c r="H704" i="5"/>
  <c r="G704" i="5"/>
  <c r="F704" i="5"/>
  <c r="E704" i="5"/>
  <c r="D704" i="5"/>
  <c r="C704" i="5"/>
  <c r="H703" i="5"/>
  <c r="G703" i="5"/>
  <c r="F703" i="5"/>
  <c r="E703" i="5"/>
  <c r="D703" i="5"/>
  <c r="C703" i="5"/>
  <c r="H702" i="5"/>
  <c r="G702" i="5"/>
  <c r="F702" i="5"/>
  <c r="E702" i="5"/>
  <c r="D702" i="5"/>
  <c r="C702" i="5"/>
  <c r="H701" i="5"/>
  <c r="G701" i="5"/>
  <c r="F701" i="5"/>
  <c r="E701" i="5"/>
  <c r="D701" i="5"/>
  <c r="C701" i="5"/>
  <c r="H700" i="5"/>
  <c r="G700" i="5"/>
  <c r="F700" i="5"/>
  <c r="E700" i="5"/>
  <c r="D700" i="5"/>
  <c r="C700" i="5"/>
  <c r="H699" i="5"/>
  <c r="G699" i="5"/>
  <c r="F699" i="5"/>
  <c r="E699" i="5"/>
  <c r="D699" i="5"/>
  <c r="C699" i="5"/>
  <c r="H698" i="5"/>
  <c r="G698" i="5"/>
  <c r="F698" i="5"/>
  <c r="E698" i="5"/>
  <c r="D698" i="5"/>
  <c r="C698" i="5"/>
  <c r="H697" i="5"/>
  <c r="G697" i="5"/>
  <c r="F697" i="5"/>
  <c r="E697" i="5"/>
  <c r="D697" i="5"/>
  <c r="C697" i="5"/>
  <c r="H696" i="5"/>
  <c r="G696" i="5"/>
  <c r="F696" i="5"/>
  <c r="E696" i="5"/>
  <c r="D696" i="5"/>
  <c r="C696" i="5"/>
  <c r="H695" i="5"/>
  <c r="G695" i="5"/>
  <c r="F695" i="5"/>
  <c r="E695" i="5"/>
  <c r="D695" i="5"/>
  <c r="C695" i="5"/>
  <c r="H694" i="5"/>
  <c r="G694" i="5"/>
  <c r="F694" i="5"/>
  <c r="E694" i="5"/>
  <c r="D694" i="5"/>
  <c r="C694" i="5"/>
  <c r="H693" i="5"/>
  <c r="G693" i="5"/>
  <c r="F693" i="5"/>
  <c r="E693" i="5"/>
  <c r="D693" i="5"/>
  <c r="C693" i="5"/>
  <c r="H692" i="5"/>
  <c r="G692" i="5"/>
  <c r="F692" i="5"/>
  <c r="E692" i="5"/>
  <c r="D692" i="5"/>
  <c r="C692" i="5"/>
  <c r="H691" i="5"/>
  <c r="G691" i="5"/>
  <c r="F691" i="5"/>
  <c r="E691" i="5"/>
  <c r="D691" i="5"/>
  <c r="C691" i="5"/>
  <c r="H690" i="5"/>
  <c r="G690" i="5"/>
  <c r="F690" i="5"/>
  <c r="E690" i="5"/>
  <c r="D690" i="5"/>
  <c r="C690" i="5"/>
  <c r="H689" i="5"/>
  <c r="G689" i="5"/>
  <c r="F689" i="5"/>
  <c r="E689" i="5"/>
  <c r="D689" i="5"/>
  <c r="C689" i="5"/>
  <c r="H688" i="5"/>
  <c r="G688" i="5"/>
  <c r="F688" i="5"/>
  <c r="E688" i="5"/>
  <c r="D688" i="5"/>
  <c r="C688" i="5"/>
  <c r="H687" i="5"/>
  <c r="G687" i="5"/>
  <c r="F687" i="5"/>
  <c r="E687" i="5"/>
  <c r="D687" i="5"/>
  <c r="C687" i="5"/>
  <c r="H686" i="5"/>
  <c r="G686" i="5"/>
  <c r="F686" i="5"/>
  <c r="E686" i="5"/>
  <c r="D686" i="5"/>
  <c r="C686" i="5"/>
  <c r="H685" i="5"/>
  <c r="G685" i="5"/>
  <c r="F685" i="5"/>
  <c r="E685" i="5"/>
  <c r="D685" i="5"/>
  <c r="C685" i="5"/>
  <c r="H684" i="5"/>
  <c r="G684" i="5"/>
  <c r="F684" i="5"/>
  <c r="E684" i="5"/>
  <c r="D684" i="5"/>
  <c r="C684" i="5"/>
  <c r="H683" i="5"/>
  <c r="G683" i="5"/>
  <c r="F683" i="5"/>
  <c r="E683" i="5"/>
  <c r="D683" i="5"/>
  <c r="C683" i="5"/>
  <c r="H682" i="5"/>
  <c r="G682" i="5"/>
  <c r="F682" i="5"/>
  <c r="E682" i="5"/>
  <c r="D682" i="5"/>
  <c r="C682" i="5"/>
  <c r="H681" i="5"/>
  <c r="G681" i="5"/>
  <c r="F681" i="5"/>
  <c r="E681" i="5"/>
  <c r="D681" i="5"/>
  <c r="C681" i="5"/>
  <c r="H680" i="5"/>
  <c r="G680" i="5"/>
  <c r="F680" i="5"/>
  <c r="E680" i="5"/>
  <c r="D680" i="5"/>
  <c r="C680" i="5"/>
  <c r="H679" i="5"/>
  <c r="G679" i="5"/>
  <c r="F679" i="5"/>
  <c r="E679" i="5"/>
  <c r="D679" i="5"/>
  <c r="C679" i="5"/>
  <c r="H678" i="5"/>
  <c r="G678" i="5"/>
  <c r="F678" i="5"/>
  <c r="E678" i="5"/>
  <c r="D678" i="5"/>
  <c r="C678" i="5"/>
  <c r="H677" i="5"/>
  <c r="G677" i="5"/>
  <c r="F677" i="5"/>
  <c r="E677" i="5"/>
  <c r="D677" i="5"/>
  <c r="C677" i="5"/>
  <c r="H676" i="5"/>
  <c r="G676" i="5"/>
  <c r="F676" i="5"/>
  <c r="E676" i="5"/>
  <c r="D676" i="5"/>
  <c r="C676" i="5"/>
  <c r="H675" i="5"/>
  <c r="G675" i="5"/>
  <c r="F675" i="5"/>
  <c r="E675" i="5"/>
  <c r="D675" i="5"/>
  <c r="C675" i="5"/>
  <c r="H674" i="5"/>
  <c r="G674" i="5"/>
  <c r="F674" i="5"/>
  <c r="E674" i="5"/>
  <c r="D674" i="5"/>
  <c r="C674" i="5"/>
  <c r="H673" i="5"/>
  <c r="G673" i="5"/>
  <c r="F673" i="5"/>
  <c r="E673" i="5"/>
  <c r="D673" i="5"/>
  <c r="C673" i="5"/>
  <c r="H672" i="5"/>
  <c r="G672" i="5"/>
  <c r="F672" i="5"/>
  <c r="E672" i="5"/>
  <c r="D672" i="5"/>
  <c r="C672" i="5"/>
  <c r="H671" i="5"/>
  <c r="G671" i="5"/>
  <c r="F671" i="5"/>
  <c r="E671" i="5"/>
  <c r="D671" i="5"/>
  <c r="C671" i="5"/>
  <c r="H670" i="5"/>
  <c r="G670" i="5"/>
  <c r="F670" i="5"/>
  <c r="E670" i="5"/>
  <c r="D670" i="5"/>
  <c r="C670" i="5"/>
  <c r="H669" i="5"/>
  <c r="G669" i="5"/>
  <c r="F669" i="5"/>
  <c r="E669" i="5"/>
  <c r="D669" i="5"/>
  <c r="C669" i="5"/>
  <c r="H668" i="5"/>
  <c r="G668" i="5"/>
  <c r="F668" i="5"/>
  <c r="E668" i="5"/>
  <c r="D668" i="5"/>
  <c r="C668" i="5"/>
  <c r="H667" i="5"/>
  <c r="G667" i="5"/>
  <c r="F667" i="5"/>
  <c r="E667" i="5"/>
  <c r="D667" i="5"/>
  <c r="C667" i="5"/>
  <c r="H666" i="5"/>
  <c r="G666" i="5"/>
  <c r="F666" i="5"/>
  <c r="E666" i="5"/>
  <c r="D666" i="5"/>
  <c r="C666" i="5"/>
  <c r="H665" i="5"/>
  <c r="G665" i="5"/>
  <c r="F665" i="5"/>
  <c r="E665" i="5"/>
  <c r="D665" i="5"/>
  <c r="C665" i="5"/>
  <c r="H664" i="5"/>
  <c r="G664" i="5"/>
  <c r="F664" i="5"/>
  <c r="E664" i="5"/>
  <c r="D664" i="5"/>
  <c r="C664" i="5"/>
  <c r="H663" i="5"/>
  <c r="G663" i="5"/>
  <c r="F663" i="5"/>
  <c r="E663" i="5"/>
  <c r="D663" i="5"/>
  <c r="C663" i="5"/>
  <c r="H662" i="5"/>
  <c r="G662" i="5"/>
  <c r="F662" i="5"/>
  <c r="E662" i="5"/>
  <c r="D662" i="5"/>
  <c r="C662" i="5"/>
  <c r="H661" i="5"/>
  <c r="G661" i="5"/>
  <c r="F661" i="5"/>
  <c r="E661" i="5"/>
  <c r="D661" i="5"/>
  <c r="C661" i="5"/>
  <c r="H660" i="5"/>
  <c r="G660" i="5"/>
  <c r="F660" i="5"/>
  <c r="E660" i="5"/>
  <c r="D660" i="5"/>
  <c r="C660" i="5"/>
  <c r="H659" i="5"/>
  <c r="G659" i="5"/>
  <c r="F659" i="5"/>
  <c r="E659" i="5"/>
  <c r="D659" i="5"/>
  <c r="C659" i="5"/>
  <c r="H658" i="5"/>
  <c r="G658" i="5"/>
  <c r="F658" i="5"/>
  <c r="E658" i="5"/>
  <c r="D658" i="5"/>
  <c r="C658" i="5"/>
  <c r="H657" i="5"/>
  <c r="G657" i="5"/>
  <c r="F657" i="5"/>
  <c r="E657" i="5"/>
  <c r="D657" i="5"/>
  <c r="C657" i="5"/>
  <c r="H656" i="5"/>
  <c r="G656" i="5"/>
  <c r="F656" i="5"/>
  <c r="E656" i="5"/>
  <c r="D656" i="5"/>
  <c r="C656" i="5"/>
  <c r="H655" i="5"/>
  <c r="G655" i="5"/>
  <c r="F655" i="5"/>
  <c r="E655" i="5"/>
  <c r="D655" i="5"/>
  <c r="C655" i="5"/>
  <c r="H654" i="5"/>
  <c r="G654" i="5"/>
  <c r="F654" i="5"/>
  <c r="E654" i="5"/>
  <c r="D654" i="5"/>
  <c r="C654" i="5"/>
  <c r="H653" i="5"/>
  <c r="G653" i="5"/>
  <c r="F653" i="5"/>
  <c r="E653" i="5"/>
  <c r="D653" i="5"/>
  <c r="C653" i="5"/>
  <c r="H652" i="5"/>
  <c r="G652" i="5"/>
  <c r="F652" i="5"/>
  <c r="E652" i="5"/>
  <c r="D652" i="5"/>
  <c r="C652" i="5"/>
  <c r="H651" i="5"/>
  <c r="G651" i="5"/>
  <c r="F651" i="5"/>
  <c r="E651" i="5"/>
  <c r="D651" i="5"/>
  <c r="C651" i="5"/>
  <c r="H650" i="5"/>
  <c r="G650" i="5"/>
  <c r="F650" i="5"/>
  <c r="E650" i="5"/>
  <c r="D650" i="5"/>
  <c r="C650" i="5"/>
  <c r="H649" i="5"/>
  <c r="G649" i="5"/>
  <c r="F649" i="5"/>
  <c r="E649" i="5"/>
  <c r="D649" i="5"/>
  <c r="C649" i="5"/>
  <c r="H648" i="5"/>
  <c r="G648" i="5"/>
  <c r="F648" i="5"/>
  <c r="E648" i="5"/>
  <c r="D648" i="5"/>
  <c r="C648" i="5"/>
  <c r="H647" i="5"/>
  <c r="G647" i="5"/>
  <c r="F647" i="5"/>
  <c r="E647" i="5"/>
  <c r="D647" i="5"/>
  <c r="C647" i="5"/>
  <c r="H646" i="5"/>
  <c r="G646" i="5"/>
  <c r="F646" i="5"/>
  <c r="E646" i="5"/>
  <c r="D646" i="5"/>
  <c r="C646" i="5"/>
  <c r="H645" i="5"/>
  <c r="G645" i="5"/>
  <c r="F645" i="5"/>
  <c r="E645" i="5"/>
  <c r="D645" i="5"/>
  <c r="C645" i="5"/>
  <c r="H644" i="5"/>
  <c r="G644" i="5"/>
  <c r="F644" i="5"/>
  <c r="E644" i="5"/>
  <c r="D644" i="5"/>
  <c r="C644" i="5"/>
  <c r="H643" i="5"/>
  <c r="G643" i="5"/>
  <c r="F643" i="5"/>
  <c r="E643" i="5"/>
  <c r="D643" i="5"/>
  <c r="C643" i="5"/>
  <c r="H642" i="5"/>
  <c r="G642" i="5"/>
  <c r="F642" i="5"/>
  <c r="E642" i="5"/>
  <c r="D642" i="5"/>
  <c r="C642" i="5"/>
  <c r="H641" i="5"/>
  <c r="G641" i="5"/>
  <c r="F641" i="5"/>
  <c r="E641" i="5"/>
  <c r="D641" i="5"/>
  <c r="C641" i="5"/>
  <c r="H640" i="5"/>
  <c r="G640" i="5"/>
  <c r="F640" i="5"/>
  <c r="E640" i="5"/>
  <c r="D640" i="5"/>
  <c r="C640" i="5"/>
  <c r="H639" i="5"/>
  <c r="G639" i="5"/>
  <c r="F639" i="5"/>
  <c r="E639" i="5"/>
  <c r="D639" i="5"/>
  <c r="C639" i="5"/>
  <c r="H638" i="5"/>
  <c r="G638" i="5"/>
  <c r="F638" i="5"/>
  <c r="E638" i="5"/>
  <c r="D638" i="5"/>
  <c r="C638" i="5"/>
  <c r="H637" i="5"/>
  <c r="G637" i="5"/>
  <c r="F637" i="5"/>
  <c r="E637" i="5"/>
  <c r="D637" i="5"/>
  <c r="C637" i="5"/>
  <c r="H636" i="5"/>
  <c r="G636" i="5"/>
  <c r="F636" i="5"/>
  <c r="E636" i="5"/>
  <c r="D636" i="5"/>
  <c r="C636" i="5"/>
  <c r="H635" i="5"/>
  <c r="G635" i="5"/>
  <c r="F635" i="5"/>
  <c r="E635" i="5"/>
  <c r="D635" i="5"/>
  <c r="C635" i="5"/>
  <c r="H634" i="5"/>
  <c r="G634" i="5"/>
  <c r="F634" i="5"/>
  <c r="E634" i="5"/>
  <c r="D634" i="5"/>
  <c r="C634" i="5"/>
  <c r="H633" i="5"/>
  <c r="G633" i="5"/>
  <c r="F633" i="5"/>
  <c r="E633" i="5"/>
  <c r="D633" i="5"/>
  <c r="C633" i="5"/>
  <c r="H632" i="5"/>
  <c r="G632" i="5"/>
  <c r="F632" i="5"/>
  <c r="E632" i="5"/>
  <c r="D632" i="5"/>
  <c r="C632" i="5"/>
  <c r="H631" i="5"/>
  <c r="G631" i="5"/>
  <c r="F631" i="5"/>
  <c r="E631" i="5"/>
  <c r="D631" i="5"/>
  <c r="C631" i="5"/>
  <c r="H630" i="5"/>
  <c r="G630" i="5"/>
  <c r="F630" i="5"/>
  <c r="E630" i="5"/>
  <c r="D630" i="5"/>
  <c r="C630" i="5"/>
  <c r="H629" i="5"/>
  <c r="G629" i="5"/>
  <c r="F629" i="5"/>
  <c r="E629" i="5"/>
  <c r="D629" i="5"/>
  <c r="C629" i="5"/>
  <c r="H628" i="5"/>
  <c r="G628" i="5"/>
  <c r="F628" i="5"/>
  <c r="E628" i="5"/>
  <c r="D628" i="5"/>
  <c r="C628" i="5"/>
  <c r="H627" i="5"/>
  <c r="G627" i="5"/>
  <c r="F627" i="5"/>
  <c r="E627" i="5"/>
  <c r="D627" i="5"/>
  <c r="C627" i="5"/>
  <c r="H626" i="5"/>
  <c r="G626" i="5"/>
  <c r="F626" i="5"/>
  <c r="E626" i="5"/>
  <c r="D626" i="5"/>
  <c r="C626" i="5"/>
  <c r="H625" i="5"/>
  <c r="G625" i="5"/>
  <c r="F625" i="5"/>
  <c r="E625" i="5"/>
  <c r="D625" i="5"/>
  <c r="C625" i="5"/>
  <c r="H624" i="5"/>
  <c r="G624" i="5"/>
  <c r="F624" i="5"/>
  <c r="E624" i="5"/>
  <c r="D624" i="5"/>
  <c r="C624" i="5"/>
  <c r="H623" i="5"/>
  <c r="G623" i="5"/>
  <c r="F623" i="5"/>
  <c r="E623" i="5"/>
  <c r="D623" i="5"/>
  <c r="C623" i="5"/>
  <c r="H622" i="5"/>
  <c r="G622" i="5"/>
  <c r="F622" i="5"/>
  <c r="E622" i="5"/>
  <c r="D622" i="5"/>
  <c r="C622" i="5"/>
  <c r="H621" i="5"/>
  <c r="G621" i="5"/>
  <c r="F621" i="5"/>
  <c r="E621" i="5"/>
  <c r="D621" i="5"/>
  <c r="C621" i="5"/>
  <c r="H620" i="5"/>
  <c r="G620" i="5"/>
  <c r="F620" i="5"/>
  <c r="E620" i="5"/>
  <c r="D620" i="5"/>
  <c r="C620" i="5"/>
  <c r="H619" i="5"/>
  <c r="G619" i="5"/>
  <c r="F619" i="5"/>
  <c r="E619" i="5"/>
  <c r="D619" i="5"/>
  <c r="C619" i="5"/>
  <c r="H618" i="5"/>
  <c r="G618" i="5"/>
  <c r="F618" i="5"/>
  <c r="E618" i="5"/>
  <c r="D618" i="5"/>
  <c r="C618" i="5"/>
  <c r="H617" i="5"/>
  <c r="G617" i="5"/>
  <c r="F617" i="5"/>
  <c r="E617" i="5"/>
  <c r="D617" i="5"/>
  <c r="C617" i="5"/>
  <c r="H616" i="5"/>
  <c r="G616" i="5"/>
  <c r="F616" i="5"/>
  <c r="E616" i="5"/>
  <c r="D616" i="5"/>
  <c r="C616" i="5"/>
  <c r="H615" i="5"/>
  <c r="G615" i="5"/>
  <c r="F615" i="5"/>
  <c r="E615" i="5"/>
  <c r="D615" i="5"/>
  <c r="C615" i="5"/>
  <c r="H614" i="5"/>
  <c r="G614" i="5"/>
  <c r="F614" i="5"/>
  <c r="E614" i="5"/>
  <c r="D614" i="5"/>
  <c r="C614" i="5"/>
  <c r="H613" i="5"/>
  <c r="G613" i="5"/>
  <c r="F613" i="5"/>
  <c r="E613" i="5"/>
  <c r="D613" i="5"/>
  <c r="C613" i="5"/>
  <c r="H612" i="5"/>
  <c r="G612" i="5"/>
  <c r="F612" i="5"/>
  <c r="E612" i="5"/>
  <c r="D612" i="5"/>
  <c r="C612" i="5"/>
  <c r="H611" i="5"/>
  <c r="G611" i="5"/>
  <c r="F611" i="5"/>
  <c r="E611" i="5"/>
  <c r="D611" i="5"/>
  <c r="C611" i="5"/>
  <c r="H610" i="5"/>
  <c r="G610" i="5"/>
  <c r="F610" i="5"/>
  <c r="E610" i="5"/>
  <c r="D610" i="5"/>
  <c r="C610" i="5"/>
  <c r="H609" i="5"/>
  <c r="G609" i="5"/>
  <c r="F609" i="5"/>
  <c r="E609" i="5"/>
  <c r="D609" i="5"/>
  <c r="C609" i="5"/>
  <c r="H608" i="5"/>
  <c r="G608" i="5"/>
  <c r="F608" i="5"/>
  <c r="E608" i="5"/>
  <c r="D608" i="5"/>
  <c r="C608" i="5"/>
  <c r="H607" i="5"/>
  <c r="G607" i="5"/>
  <c r="F607" i="5"/>
  <c r="E607" i="5"/>
  <c r="D607" i="5"/>
  <c r="C607" i="5"/>
  <c r="H606" i="5"/>
  <c r="G606" i="5"/>
  <c r="F606" i="5"/>
  <c r="E606" i="5"/>
  <c r="D606" i="5"/>
  <c r="C606" i="5"/>
  <c r="H605" i="5"/>
  <c r="G605" i="5"/>
  <c r="F605" i="5"/>
  <c r="E605" i="5"/>
  <c r="D605" i="5"/>
  <c r="C605" i="5"/>
  <c r="H604" i="5"/>
  <c r="G604" i="5"/>
  <c r="F604" i="5"/>
  <c r="E604" i="5"/>
  <c r="D604" i="5"/>
  <c r="C604" i="5"/>
  <c r="H603" i="5"/>
  <c r="G603" i="5"/>
  <c r="F603" i="5"/>
  <c r="E603" i="5"/>
  <c r="D603" i="5"/>
  <c r="C603" i="5"/>
  <c r="H602" i="5"/>
  <c r="G602" i="5"/>
  <c r="F602" i="5"/>
  <c r="E602" i="5"/>
  <c r="D602" i="5"/>
  <c r="C602" i="5"/>
  <c r="H601" i="5"/>
  <c r="G601" i="5"/>
  <c r="F601" i="5"/>
  <c r="E601" i="5"/>
  <c r="D601" i="5"/>
  <c r="C601" i="5"/>
  <c r="H600" i="5"/>
  <c r="G600" i="5"/>
  <c r="F600" i="5"/>
  <c r="E600" i="5"/>
  <c r="D600" i="5"/>
  <c r="C600" i="5"/>
  <c r="H599" i="5"/>
  <c r="G599" i="5"/>
  <c r="F599" i="5"/>
  <c r="E599" i="5"/>
  <c r="D599" i="5"/>
  <c r="C599" i="5"/>
  <c r="H598" i="5"/>
  <c r="G598" i="5"/>
  <c r="F598" i="5"/>
  <c r="E598" i="5"/>
  <c r="D598" i="5"/>
  <c r="C598" i="5"/>
  <c r="H597" i="5"/>
  <c r="G597" i="5"/>
  <c r="F597" i="5"/>
  <c r="E597" i="5"/>
  <c r="D597" i="5"/>
  <c r="C597" i="5"/>
  <c r="H596" i="5"/>
  <c r="G596" i="5"/>
  <c r="F596" i="5"/>
  <c r="E596" i="5"/>
  <c r="D596" i="5"/>
  <c r="C596" i="5"/>
  <c r="H595" i="5"/>
  <c r="G595" i="5"/>
  <c r="F595" i="5"/>
  <c r="E595" i="5"/>
  <c r="D595" i="5"/>
  <c r="C595" i="5"/>
  <c r="H594" i="5"/>
  <c r="G594" i="5"/>
  <c r="F594" i="5"/>
  <c r="E594" i="5"/>
  <c r="D594" i="5"/>
  <c r="C594" i="5"/>
  <c r="H593" i="5"/>
  <c r="G593" i="5"/>
  <c r="F593" i="5"/>
  <c r="E593" i="5"/>
  <c r="D593" i="5"/>
  <c r="C593" i="5"/>
  <c r="H592" i="5"/>
  <c r="G592" i="5"/>
  <c r="F592" i="5"/>
  <c r="E592" i="5"/>
  <c r="D592" i="5"/>
  <c r="C592" i="5"/>
  <c r="H591" i="5"/>
  <c r="G591" i="5"/>
  <c r="F591" i="5"/>
  <c r="E591" i="5"/>
  <c r="D591" i="5"/>
  <c r="C591" i="5"/>
  <c r="H590" i="5"/>
  <c r="G590" i="5"/>
  <c r="F590" i="5"/>
  <c r="E590" i="5"/>
  <c r="D590" i="5"/>
  <c r="C590" i="5"/>
  <c r="H589" i="5"/>
  <c r="G589" i="5"/>
  <c r="F589" i="5"/>
  <c r="E589" i="5"/>
  <c r="D589" i="5"/>
  <c r="C589" i="5"/>
  <c r="H588" i="5"/>
  <c r="G588" i="5"/>
  <c r="F588" i="5"/>
  <c r="E588" i="5"/>
  <c r="D588" i="5"/>
  <c r="C588" i="5"/>
  <c r="H587" i="5"/>
  <c r="G587" i="5"/>
  <c r="F587" i="5"/>
  <c r="E587" i="5"/>
  <c r="D587" i="5"/>
  <c r="C587" i="5"/>
  <c r="H586" i="5"/>
  <c r="G586" i="5"/>
  <c r="F586" i="5"/>
  <c r="E586" i="5"/>
  <c r="D586" i="5"/>
  <c r="C586" i="5"/>
  <c r="H585" i="5"/>
  <c r="G585" i="5"/>
  <c r="F585" i="5"/>
  <c r="E585" i="5"/>
  <c r="D585" i="5"/>
  <c r="C585" i="5"/>
  <c r="H584" i="5"/>
  <c r="G584" i="5"/>
  <c r="F584" i="5"/>
  <c r="E584" i="5"/>
  <c r="D584" i="5"/>
  <c r="C584" i="5"/>
  <c r="H583" i="5"/>
  <c r="G583" i="5"/>
  <c r="F583" i="5"/>
  <c r="E583" i="5"/>
  <c r="D583" i="5"/>
  <c r="C583" i="5"/>
  <c r="H582" i="5"/>
  <c r="G582" i="5"/>
  <c r="F582" i="5"/>
  <c r="E582" i="5"/>
  <c r="D582" i="5"/>
  <c r="C582" i="5"/>
  <c r="H581" i="5"/>
  <c r="G581" i="5"/>
  <c r="F581" i="5"/>
  <c r="E581" i="5"/>
  <c r="D581" i="5"/>
  <c r="C581" i="5"/>
  <c r="H580" i="5"/>
  <c r="G580" i="5"/>
  <c r="F580" i="5"/>
  <c r="E580" i="5"/>
  <c r="D580" i="5"/>
  <c r="C580" i="5"/>
  <c r="H579" i="5"/>
  <c r="G579" i="5"/>
  <c r="F579" i="5"/>
  <c r="E579" i="5"/>
  <c r="D579" i="5"/>
  <c r="C579" i="5"/>
  <c r="H578" i="5"/>
  <c r="G578" i="5"/>
  <c r="F578" i="5"/>
  <c r="E578" i="5"/>
  <c r="D578" i="5"/>
  <c r="C578" i="5"/>
  <c r="H577" i="5"/>
  <c r="G577" i="5"/>
  <c r="F577" i="5"/>
  <c r="E577" i="5"/>
  <c r="D577" i="5"/>
  <c r="C577" i="5"/>
  <c r="H576" i="5"/>
  <c r="G576" i="5"/>
  <c r="F576" i="5"/>
  <c r="E576" i="5"/>
  <c r="D576" i="5"/>
  <c r="C576" i="5"/>
  <c r="H575" i="5"/>
  <c r="G575" i="5"/>
  <c r="F575" i="5"/>
  <c r="E575" i="5"/>
  <c r="D575" i="5"/>
  <c r="C575" i="5"/>
  <c r="H574" i="5"/>
  <c r="G574" i="5"/>
  <c r="F574" i="5"/>
  <c r="E574" i="5"/>
  <c r="D574" i="5"/>
  <c r="C574" i="5"/>
  <c r="H573" i="5"/>
  <c r="G573" i="5"/>
  <c r="F573" i="5"/>
  <c r="E573" i="5"/>
  <c r="D573" i="5"/>
  <c r="C573" i="5"/>
  <c r="H572" i="5"/>
  <c r="G572" i="5"/>
  <c r="F572" i="5"/>
  <c r="E572" i="5"/>
  <c r="D572" i="5"/>
  <c r="C572" i="5"/>
  <c r="H571" i="5"/>
  <c r="G571" i="5"/>
  <c r="F571" i="5"/>
  <c r="E571" i="5"/>
  <c r="D571" i="5"/>
  <c r="C571" i="5"/>
  <c r="H570" i="5"/>
  <c r="G570" i="5"/>
  <c r="F570" i="5"/>
  <c r="E570" i="5"/>
  <c r="D570" i="5"/>
  <c r="C570" i="5"/>
  <c r="H569" i="5"/>
  <c r="G569" i="5"/>
  <c r="F569" i="5"/>
  <c r="E569" i="5"/>
  <c r="D569" i="5"/>
  <c r="C569" i="5"/>
  <c r="H568" i="5"/>
  <c r="G568" i="5"/>
  <c r="F568" i="5"/>
  <c r="E568" i="5"/>
  <c r="D568" i="5"/>
  <c r="C568" i="5"/>
  <c r="H567" i="5"/>
  <c r="G567" i="5"/>
  <c r="F567" i="5"/>
  <c r="E567" i="5"/>
  <c r="D567" i="5"/>
  <c r="C567" i="5"/>
  <c r="H566" i="5"/>
  <c r="G566" i="5"/>
  <c r="F566" i="5"/>
  <c r="E566" i="5"/>
  <c r="D566" i="5"/>
  <c r="C566" i="5"/>
  <c r="H565" i="5"/>
  <c r="G565" i="5"/>
  <c r="F565" i="5"/>
  <c r="E565" i="5"/>
  <c r="D565" i="5"/>
  <c r="C565" i="5"/>
  <c r="H564" i="5"/>
  <c r="G564" i="5"/>
  <c r="F564" i="5"/>
  <c r="E564" i="5"/>
  <c r="D564" i="5"/>
  <c r="C564" i="5"/>
  <c r="H563" i="5"/>
  <c r="G563" i="5"/>
  <c r="F563" i="5"/>
  <c r="E563" i="5"/>
  <c r="D563" i="5"/>
  <c r="C563" i="5"/>
  <c r="H562" i="5"/>
  <c r="G562" i="5"/>
  <c r="F562" i="5"/>
  <c r="E562" i="5"/>
  <c r="D562" i="5"/>
  <c r="C562" i="5"/>
  <c r="H561" i="5"/>
  <c r="G561" i="5"/>
  <c r="F561" i="5"/>
  <c r="E561" i="5"/>
  <c r="D561" i="5"/>
  <c r="C561" i="5"/>
  <c r="H560" i="5"/>
  <c r="G560" i="5"/>
  <c r="F560" i="5"/>
  <c r="E560" i="5"/>
  <c r="D560" i="5"/>
  <c r="C560" i="5"/>
  <c r="H559" i="5"/>
  <c r="G559" i="5"/>
  <c r="F559" i="5"/>
  <c r="E559" i="5"/>
  <c r="D559" i="5"/>
  <c r="C559" i="5"/>
  <c r="H558" i="5"/>
  <c r="G558" i="5"/>
  <c r="F558" i="5"/>
  <c r="E558" i="5"/>
  <c r="D558" i="5"/>
  <c r="C558" i="5"/>
  <c r="H557" i="5"/>
  <c r="G557" i="5"/>
  <c r="F557" i="5"/>
  <c r="E557" i="5"/>
  <c r="D557" i="5"/>
  <c r="C557" i="5"/>
  <c r="H556" i="5"/>
  <c r="G556" i="5"/>
  <c r="F556" i="5"/>
  <c r="E556" i="5"/>
  <c r="D556" i="5"/>
  <c r="C556" i="5"/>
  <c r="H555" i="5"/>
  <c r="G555" i="5"/>
  <c r="F555" i="5"/>
  <c r="E555" i="5"/>
  <c r="D555" i="5"/>
  <c r="C555" i="5"/>
  <c r="H554" i="5"/>
  <c r="G554" i="5"/>
  <c r="F554" i="5"/>
  <c r="E554" i="5"/>
  <c r="D554" i="5"/>
  <c r="C554" i="5"/>
  <c r="H553" i="5"/>
  <c r="G553" i="5"/>
  <c r="F553" i="5"/>
  <c r="E553" i="5"/>
  <c r="D553" i="5"/>
  <c r="C553" i="5"/>
  <c r="H552" i="5"/>
  <c r="G552" i="5"/>
  <c r="F552" i="5"/>
  <c r="E552" i="5"/>
  <c r="D552" i="5"/>
  <c r="C552" i="5"/>
  <c r="H551" i="5"/>
  <c r="G551" i="5"/>
  <c r="F551" i="5"/>
  <c r="E551" i="5"/>
  <c r="D551" i="5"/>
  <c r="C551" i="5"/>
  <c r="H550" i="5"/>
  <c r="G550" i="5"/>
  <c r="F550" i="5"/>
  <c r="E550" i="5"/>
  <c r="D550" i="5"/>
  <c r="C550" i="5"/>
  <c r="H549" i="5"/>
  <c r="G549" i="5"/>
  <c r="F549" i="5"/>
  <c r="E549" i="5"/>
  <c r="D549" i="5"/>
  <c r="C549" i="5"/>
  <c r="H548" i="5"/>
  <c r="G548" i="5"/>
  <c r="F548" i="5"/>
  <c r="E548" i="5"/>
  <c r="D548" i="5"/>
  <c r="C548" i="5"/>
  <c r="H547" i="5"/>
  <c r="G547" i="5"/>
  <c r="F547" i="5"/>
  <c r="E547" i="5"/>
  <c r="D547" i="5"/>
  <c r="C547" i="5"/>
  <c r="H546" i="5"/>
  <c r="G546" i="5"/>
  <c r="F546" i="5"/>
  <c r="E546" i="5"/>
  <c r="D546" i="5"/>
  <c r="C546" i="5"/>
  <c r="H545" i="5"/>
  <c r="G545" i="5"/>
  <c r="F545" i="5"/>
  <c r="E545" i="5"/>
  <c r="D545" i="5"/>
  <c r="C545" i="5"/>
  <c r="H544" i="5"/>
  <c r="G544" i="5"/>
  <c r="F544" i="5"/>
  <c r="E544" i="5"/>
  <c r="D544" i="5"/>
  <c r="C544" i="5"/>
  <c r="H543" i="5"/>
  <c r="G543" i="5"/>
  <c r="F543" i="5"/>
  <c r="E543" i="5"/>
  <c r="D543" i="5"/>
  <c r="C543" i="5"/>
  <c r="H542" i="5"/>
  <c r="G542" i="5"/>
  <c r="F542" i="5"/>
  <c r="E542" i="5"/>
  <c r="D542" i="5"/>
  <c r="C542" i="5"/>
  <c r="H541" i="5"/>
  <c r="G541" i="5"/>
  <c r="F541" i="5"/>
  <c r="E541" i="5"/>
  <c r="D541" i="5"/>
  <c r="C541" i="5"/>
  <c r="H540" i="5"/>
  <c r="G540" i="5"/>
  <c r="F540" i="5"/>
  <c r="E540" i="5"/>
  <c r="D540" i="5"/>
  <c r="C540" i="5"/>
  <c r="H539" i="5"/>
  <c r="G539" i="5"/>
  <c r="F539" i="5"/>
  <c r="E539" i="5"/>
  <c r="D539" i="5"/>
  <c r="C539" i="5"/>
  <c r="H538" i="5"/>
  <c r="G538" i="5"/>
  <c r="F538" i="5"/>
  <c r="E538" i="5"/>
  <c r="D538" i="5"/>
  <c r="C538" i="5"/>
  <c r="H537" i="5"/>
  <c r="G537" i="5"/>
  <c r="F537" i="5"/>
  <c r="E537" i="5"/>
  <c r="D537" i="5"/>
  <c r="C537" i="5"/>
  <c r="H536" i="5"/>
  <c r="G536" i="5"/>
  <c r="F536" i="5"/>
  <c r="E536" i="5"/>
  <c r="D536" i="5"/>
  <c r="C536" i="5"/>
  <c r="H535" i="5"/>
  <c r="G535" i="5"/>
  <c r="F535" i="5"/>
  <c r="E535" i="5"/>
  <c r="D535" i="5"/>
  <c r="C535" i="5"/>
  <c r="H534" i="5"/>
  <c r="G534" i="5"/>
  <c r="F534" i="5"/>
  <c r="E534" i="5"/>
  <c r="D534" i="5"/>
  <c r="C534" i="5"/>
  <c r="H533" i="5"/>
  <c r="G533" i="5"/>
  <c r="F533" i="5"/>
  <c r="E533" i="5"/>
  <c r="D533" i="5"/>
  <c r="C533" i="5"/>
  <c r="H532" i="5"/>
  <c r="G532" i="5"/>
  <c r="F532" i="5"/>
  <c r="E532" i="5"/>
  <c r="D532" i="5"/>
  <c r="C532" i="5"/>
  <c r="H531" i="5"/>
  <c r="G531" i="5"/>
  <c r="F531" i="5"/>
  <c r="E531" i="5"/>
  <c r="D531" i="5"/>
  <c r="C531" i="5"/>
  <c r="H530" i="5"/>
  <c r="G530" i="5"/>
  <c r="F530" i="5"/>
  <c r="E530" i="5"/>
  <c r="D530" i="5"/>
  <c r="C530" i="5"/>
  <c r="H529" i="5"/>
  <c r="G529" i="5"/>
  <c r="F529" i="5"/>
  <c r="E529" i="5"/>
  <c r="D529" i="5"/>
  <c r="C529" i="5"/>
  <c r="H528" i="5"/>
  <c r="G528" i="5"/>
  <c r="F528" i="5"/>
  <c r="E528" i="5"/>
  <c r="D528" i="5"/>
  <c r="C528" i="5"/>
  <c r="H527" i="5"/>
  <c r="G527" i="5"/>
  <c r="F527" i="5"/>
  <c r="E527" i="5"/>
  <c r="D527" i="5"/>
  <c r="C527" i="5"/>
  <c r="H526" i="5"/>
  <c r="G526" i="5"/>
  <c r="F526" i="5"/>
  <c r="E526" i="5"/>
  <c r="D526" i="5"/>
  <c r="C526" i="5"/>
  <c r="H525" i="5"/>
  <c r="G525" i="5"/>
  <c r="F525" i="5"/>
  <c r="E525" i="5"/>
  <c r="D525" i="5"/>
  <c r="C525" i="5"/>
  <c r="H524" i="5"/>
  <c r="G524" i="5"/>
  <c r="F524" i="5"/>
  <c r="E524" i="5"/>
  <c r="D524" i="5"/>
  <c r="C524" i="5"/>
  <c r="H523" i="5"/>
  <c r="G523" i="5"/>
  <c r="F523" i="5"/>
  <c r="E523" i="5"/>
  <c r="D523" i="5"/>
  <c r="C523" i="5"/>
  <c r="H522" i="5"/>
  <c r="G522" i="5"/>
  <c r="F522" i="5"/>
  <c r="E522" i="5"/>
  <c r="D522" i="5"/>
  <c r="C522" i="5"/>
  <c r="H521" i="5"/>
  <c r="G521" i="5"/>
  <c r="F521" i="5"/>
  <c r="E521" i="5"/>
  <c r="D521" i="5"/>
  <c r="C521" i="5"/>
  <c r="H520" i="5"/>
  <c r="G520" i="5"/>
  <c r="F520" i="5"/>
  <c r="E520" i="5"/>
  <c r="D520" i="5"/>
  <c r="C520" i="5"/>
  <c r="H519" i="5"/>
  <c r="G519" i="5"/>
  <c r="F519" i="5"/>
  <c r="E519" i="5"/>
  <c r="D519" i="5"/>
  <c r="C519" i="5"/>
  <c r="H518" i="5"/>
  <c r="G518" i="5"/>
  <c r="F518" i="5"/>
  <c r="E518" i="5"/>
  <c r="D518" i="5"/>
  <c r="C518" i="5"/>
  <c r="H517" i="5"/>
  <c r="G517" i="5"/>
  <c r="F517" i="5"/>
  <c r="E517" i="5"/>
  <c r="D517" i="5"/>
  <c r="C517" i="5"/>
  <c r="H516" i="5"/>
  <c r="G516" i="5"/>
  <c r="F516" i="5"/>
  <c r="E516" i="5"/>
  <c r="D516" i="5"/>
  <c r="C516" i="5"/>
  <c r="H515" i="5"/>
  <c r="G515" i="5"/>
  <c r="F515" i="5"/>
  <c r="E515" i="5"/>
  <c r="D515" i="5"/>
  <c r="C515" i="5"/>
  <c r="H514" i="5"/>
  <c r="G514" i="5"/>
  <c r="F514" i="5"/>
  <c r="E514" i="5"/>
  <c r="D514" i="5"/>
  <c r="C514" i="5"/>
  <c r="H513" i="5"/>
  <c r="G513" i="5"/>
  <c r="F513" i="5"/>
  <c r="E513" i="5"/>
  <c r="D513" i="5"/>
  <c r="C513" i="5"/>
  <c r="H512" i="5"/>
  <c r="G512" i="5"/>
  <c r="F512" i="5"/>
  <c r="E512" i="5"/>
  <c r="D512" i="5"/>
  <c r="C512" i="5"/>
  <c r="H511" i="5"/>
  <c r="G511" i="5"/>
  <c r="F511" i="5"/>
  <c r="E511" i="5"/>
  <c r="D511" i="5"/>
  <c r="C511" i="5"/>
  <c r="H510" i="5"/>
  <c r="G510" i="5"/>
  <c r="F510" i="5"/>
  <c r="E510" i="5"/>
  <c r="D510" i="5"/>
  <c r="C510" i="5"/>
  <c r="H509" i="5"/>
  <c r="G509" i="5"/>
  <c r="F509" i="5"/>
  <c r="E509" i="5"/>
  <c r="D509" i="5"/>
  <c r="C509" i="5"/>
  <c r="H508" i="5"/>
  <c r="G508" i="5"/>
  <c r="F508" i="5"/>
  <c r="E508" i="5"/>
  <c r="D508" i="5"/>
  <c r="C508" i="5"/>
  <c r="H507" i="5"/>
  <c r="G507" i="5"/>
  <c r="F507" i="5"/>
  <c r="E507" i="5"/>
  <c r="D507" i="5"/>
  <c r="C507" i="5"/>
  <c r="H506" i="5"/>
  <c r="G506" i="5"/>
  <c r="F506" i="5"/>
  <c r="E506" i="5"/>
  <c r="D506" i="5"/>
  <c r="C506" i="5"/>
  <c r="H505" i="5"/>
  <c r="G505" i="5"/>
  <c r="F505" i="5"/>
  <c r="E505" i="5"/>
  <c r="D505" i="5"/>
  <c r="C505" i="5"/>
  <c r="H504" i="5"/>
  <c r="G504" i="5"/>
  <c r="F504" i="5"/>
  <c r="E504" i="5"/>
  <c r="D504" i="5"/>
  <c r="C504" i="5"/>
  <c r="H503" i="5"/>
  <c r="G503" i="5"/>
  <c r="F503" i="5"/>
  <c r="E503" i="5"/>
  <c r="D503" i="5"/>
  <c r="C503" i="5"/>
  <c r="H502" i="5"/>
  <c r="G502" i="5"/>
  <c r="F502" i="5"/>
  <c r="E502" i="5"/>
  <c r="D502" i="5"/>
  <c r="C502" i="5"/>
  <c r="H501" i="5"/>
  <c r="G501" i="5"/>
  <c r="F501" i="5"/>
  <c r="E501" i="5"/>
  <c r="D501" i="5"/>
  <c r="C501" i="5"/>
  <c r="H500" i="5"/>
  <c r="G500" i="5"/>
  <c r="F500" i="5"/>
  <c r="E500" i="5"/>
  <c r="D500" i="5"/>
  <c r="C500" i="5"/>
  <c r="H499" i="5"/>
  <c r="G499" i="5"/>
  <c r="F499" i="5"/>
  <c r="E499" i="5"/>
  <c r="D499" i="5"/>
  <c r="C499" i="5"/>
  <c r="H498" i="5"/>
  <c r="G498" i="5"/>
  <c r="F498" i="5"/>
  <c r="E498" i="5"/>
  <c r="D498" i="5"/>
  <c r="C498" i="5"/>
  <c r="H497" i="5"/>
  <c r="G497" i="5"/>
  <c r="F497" i="5"/>
  <c r="E497" i="5"/>
  <c r="D497" i="5"/>
  <c r="C497" i="5"/>
  <c r="H496" i="5"/>
  <c r="G496" i="5"/>
  <c r="F496" i="5"/>
  <c r="E496" i="5"/>
  <c r="D496" i="5"/>
  <c r="C496" i="5"/>
  <c r="H495" i="5"/>
  <c r="G495" i="5"/>
  <c r="F495" i="5"/>
  <c r="E495" i="5"/>
  <c r="D495" i="5"/>
  <c r="C495" i="5"/>
  <c r="H494" i="5"/>
  <c r="G494" i="5"/>
  <c r="F494" i="5"/>
  <c r="E494" i="5"/>
  <c r="D494" i="5"/>
  <c r="C494" i="5"/>
  <c r="H493" i="5"/>
  <c r="G493" i="5"/>
  <c r="F493" i="5"/>
  <c r="E493" i="5"/>
  <c r="D493" i="5"/>
  <c r="C493" i="5"/>
  <c r="H492" i="5"/>
  <c r="G492" i="5"/>
  <c r="F492" i="5"/>
  <c r="E492" i="5"/>
  <c r="D492" i="5"/>
  <c r="C492" i="5"/>
  <c r="H491" i="5"/>
  <c r="G491" i="5"/>
  <c r="F491" i="5"/>
  <c r="E491" i="5"/>
  <c r="D491" i="5"/>
  <c r="C491" i="5"/>
  <c r="H490" i="5"/>
  <c r="G490" i="5"/>
  <c r="F490" i="5"/>
  <c r="E490" i="5"/>
  <c r="D490" i="5"/>
  <c r="C490" i="5"/>
  <c r="H489" i="5"/>
  <c r="G489" i="5"/>
  <c r="F489" i="5"/>
  <c r="E489" i="5"/>
  <c r="D489" i="5"/>
  <c r="C489" i="5"/>
  <c r="H488" i="5"/>
  <c r="G488" i="5"/>
  <c r="F488" i="5"/>
  <c r="E488" i="5"/>
  <c r="D488" i="5"/>
  <c r="C488" i="5"/>
  <c r="H487" i="5"/>
  <c r="G487" i="5"/>
  <c r="F487" i="5"/>
  <c r="E487" i="5"/>
  <c r="D487" i="5"/>
  <c r="C487" i="5"/>
  <c r="H486" i="5"/>
  <c r="G486" i="5"/>
  <c r="F486" i="5"/>
  <c r="E486" i="5"/>
  <c r="D486" i="5"/>
  <c r="C486" i="5"/>
  <c r="H485" i="5"/>
  <c r="G485" i="5"/>
  <c r="F485" i="5"/>
  <c r="E485" i="5"/>
  <c r="D485" i="5"/>
  <c r="C485" i="5"/>
  <c r="H484" i="5"/>
  <c r="G484" i="5"/>
  <c r="F484" i="5"/>
  <c r="E484" i="5"/>
  <c r="D484" i="5"/>
  <c r="C484" i="5"/>
  <c r="H483" i="5"/>
  <c r="G483" i="5"/>
  <c r="F483" i="5"/>
  <c r="E483" i="5"/>
  <c r="D483" i="5"/>
  <c r="C483" i="5"/>
  <c r="H482" i="5"/>
  <c r="G482" i="5"/>
  <c r="F482" i="5"/>
  <c r="E482" i="5"/>
  <c r="D482" i="5"/>
  <c r="C482" i="5"/>
  <c r="H481" i="5"/>
  <c r="G481" i="5"/>
  <c r="F481" i="5"/>
  <c r="E481" i="5"/>
  <c r="D481" i="5"/>
  <c r="C481" i="5"/>
  <c r="H480" i="5"/>
  <c r="G480" i="5"/>
  <c r="F480" i="5"/>
  <c r="E480" i="5"/>
  <c r="D480" i="5"/>
  <c r="C480" i="5"/>
  <c r="H479" i="5"/>
  <c r="G479" i="5"/>
  <c r="F479" i="5"/>
  <c r="E479" i="5"/>
  <c r="D479" i="5"/>
  <c r="C479" i="5"/>
  <c r="H478" i="5"/>
  <c r="G478" i="5"/>
  <c r="F478" i="5"/>
  <c r="E478" i="5"/>
  <c r="D478" i="5"/>
  <c r="C478" i="5"/>
  <c r="H477" i="5"/>
  <c r="G477" i="5"/>
  <c r="F477" i="5"/>
  <c r="E477" i="5"/>
  <c r="D477" i="5"/>
  <c r="C477" i="5"/>
  <c r="H476" i="5"/>
  <c r="G476" i="5"/>
  <c r="F476" i="5"/>
  <c r="E476" i="5"/>
  <c r="D476" i="5"/>
  <c r="C476" i="5"/>
  <c r="H475" i="5"/>
  <c r="G475" i="5"/>
  <c r="F475" i="5"/>
  <c r="E475" i="5"/>
  <c r="D475" i="5"/>
  <c r="C475" i="5"/>
  <c r="H474" i="5"/>
  <c r="G474" i="5"/>
  <c r="F474" i="5"/>
  <c r="E474" i="5"/>
  <c r="D474" i="5"/>
  <c r="C474" i="5"/>
  <c r="H473" i="5"/>
  <c r="G473" i="5"/>
  <c r="F473" i="5"/>
  <c r="E473" i="5"/>
  <c r="D473" i="5"/>
  <c r="C473" i="5"/>
  <c r="H472" i="5"/>
  <c r="G472" i="5"/>
  <c r="F472" i="5"/>
  <c r="E472" i="5"/>
  <c r="D472" i="5"/>
  <c r="C472" i="5"/>
  <c r="H471" i="5"/>
  <c r="G471" i="5"/>
  <c r="F471" i="5"/>
  <c r="E471" i="5"/>
  <c r="D471" i="5"/>
  <c r="C471" i="5"/>
  <c r="H470" i="5"/>
  <c r="G470" i="5"/>
  <c r="F470" i="5"/>
  <c r="E470" i="5"/>
  <c r="D470" i="5"/>
  <c r="C470" i="5"/>
  <c r="H469" i="5"/>
  <c r="G469" i="5"/>
  <c r="F469" i="5"/>
  <c r="E469" i="5"/>
  <c r="D469" i="5"/>
  <c r="C469" i="5"/>
  <c r="H468" i="5"/>
  <c r="G468" i="5"/>
  <c r="F468" i="5"/>
  <c r="E468" i="5"/>
  <c r="D468" i="5"/>
  <c r="C468" i="5"/>
  <c r="H467" i="5"/>
  <c r="G467" i="5"/>
  <c r="F467" i="5"/>
  <c r="E467" i="5"/>
  <c r="D467" i="5"/>
  <c r="C467" i="5"/>
  <c r="H466" i="5"/>
  <c r="G466" i="5"/>
  <c r="F466" i="5"/>
  <c r="E466" i="5"/>
  <c r="D466" i="5"/>
  <c r="C466" i="5"/>
  <c r="H465" i="5"/>
  <c r="G465" i="5"/>
  <c r="F465" i="5"/>
  <c r="E465" i="5"/>
  <c r="D465" i="5"/>
  <c r="C465" i="5"/>
  <c r="H464" i="5"/>
  <c r="G464" i="5"/>
  <c r="F464" i="5"/>
  <c r="E464" i="5"/>
  <c r="D464" i="5"/>
  <c r="C464" i="5"/>
  <c r="H463" i="5"/>
  <c r="G463" i="5"/>
  <c r="F463" i="5"/>
  <c r="E463" i="5"/>
  <c r="D463" i="5"/>
  <c r="C463" i="5"/>
  <c r="H462" i="5"/>
  <c r="G462" i="5"/>
  <c r="F462" i="5"/>
  <c r="E462" i="5"/>
  <c r="D462" i="5"/>
  <c r="C462" i="5"/>
  <c r="H461" i="5"/>
  <c r="G461" i="5"/>
  <c r="F461" i="5"/>
  <c r="E461" i="5"/>
  <c r="D461" i="5"/>
  <c r="C461" i="5"/>
  <c r="H460" i="5"/>
  <c r="G460" i="5"/>
  <c r="F460" i="5"/>
  <c r="E460" i="5"/>
  <c r="D460" i="5"/>
  <c r="C460" i="5"/>
  <c r="H459" i="5"/>
  <c r="G459" i="5"/>
  <c r="F459" i="5"/>
  <c r="E459" i="5"/>
  <c r="D459" i="5"/>
  <c r="C459" i="5"/>
  <c r="H458" i="5"/>
  <c r="G458" i="5"/>
  <c r="F458" i="5"/>
  <c r="E458" i="5"/>
  <c r="D458" i="5"/>
  <c r="C458" i="5"/>
  <c r="H457" i="5"/>
  <c r="G457" i="5"/>
  <c r="F457" i="5"/>
  <c r="E457" i="5"/>
  <c r="D457" i="5"/>
  <c r="C457" i="5"/>
  <c r="H456" i="5"/>
  <c r="G456" i="5"/>
  <c r="F456" i="5"/>
  <c r="E456" i="5"/>
  <c r="D456" i="5"/>
  <c r="C456" i="5"/>
  <c r="H455" i="5"/>
  <c r="G455" i="5"/>
  <c r="F455" i="5"/>
  <c r="E455" i="5"/>
  <c r="D455" i="5"/>
  <c r="C455" i="5"/>
  <c r="H454" i="5"/>
  <c r="G454" i="5"/>
  <c r="F454" i="5"/>
  <c r="E454" i="5"/>
  <c r="D454" i="5"/>
  <c r="C454" i="5"/>
  <c r="H453" i="5"/>
  <c r="G453" i="5"/>
  <c r="F453" i="5"/>
  <c r="E453" i="5"/>
  <c r="D453" i="5"/>
  <c r="C453" i="5"/>
  <c r="H452" i="5"/>
  <c r="G452" i="5"/>
  <c r="F452" i="5"/>
  <c r="E452" i="5"/>
  <c r="D452" i="5"/>
  <c r="C452" i="5"/>
  <c r="H451" i="5"/>
  <c r="G451" i="5"/>
  <c r="F451" i="5"/>
  <c r="E451" i="5"/>
  <c r="D451" i="5"/>
  <c r="C451" i="5"/>
  <c r="H450" i="5"/>
  <c r="G450" i="5"/>
  <c r="F450" i="5"/>
  <c r="E450" i="5"/>
  <c r="D450" i="5"/>
  <c r="C450" i="5"/>
  <c r="H449" i="5"/>
  <c r="G449" i="5"/>
  <c r="F449" i="5"/>
  <c r="E449" i="5"/>
  <c r="D449" i="5"/>
  <c r="C449" i="5"/>
  <c r="H448" i="5"/>
  <c r="G448" i="5"/>
  <c r="F448" i="5"/>
  <c r="E448" i="5"/>
  <c r="D448" i="5"/>
  <c r="C448" i="5"/>
  <c r="H447" i="5"/>
  <c r="G447" i="5"/>
  <c r="F447" i="5"/>
  <c r="E447" i="5"/>
  <c r="D447" i="5"/>
  <c r="C447" i="5"/>
  <c r="H446" i="5"/>
  <c r="G446" i="5"/>
  <c r="F446" i="5"/>
  <c r="E446" i="5"/>
  <c r="D446" i="5"/>
  <c r="C446" i="5"/>
  <c r="H445" i="5"/>
  <c r="G445" i="5"/>
  <c r="F445" i="5"/>
  <c r="E445" i="5"/>
  <c r="D445" i="5"/>
  <c r="C445" i="5"/>
  <c r="H444" i="5"/>
  <c r="G444" i="5"/>
  <c r="F444" i="5"/>
  <c r="E444" i="5"/>
  <c r="D444" i="5"/>
  <c r="C444" i="5"/>
  <c r="H443" i="5"/>
  <c r="G443" i="5"/>
  <c r="F443" i="5"/>
  <c r="E443" i="5"/>
  <c r="D443" i="5"/>
  <c r="C443" i="5"/>
  <c r="H442" i="5"/>
  <c r="G442" i="5"/>
  <c r="F442" i="5"/>
  <c r="E442" i="5"/>
  <c r="D442" i="5"/>
  <c r="C442" i="5"/>
  <c r="H441" i="5"/>
  <c r="G441" i="5"/>
  <c r="F441" i="5"/>
  <c r="E441" i="5"/>
  <c r="D441" i="5"/>
  <c r="C441" i="5"/>
  <c r="H440" i="5"/>
  <c r="G440" i="5"/>
  <c r="F440" i="5"/>
  <c r="E440" i="5"/>
  <c r="D440" i="5"/>
  <c r="C440" i="5"/>
  <c r="H439" i="5"/>
  <c r="G439" i="5"/>
  <c r="F439" i="5"/>
  <c r="E439" i="5"/>
  <c r="D439" i="5"/>
  <c r="C439" i="5"/>
  <c r="H438" i="5"/>
  <c r="G438" i="5"/>
  <c r="F438" i="5"/>
  <c r="E438" i="5"/>
  <c r="D438" i="5"/>
  <c r="C438" i="5"/>
  <c r="H437" i="5"/>
  <c r="G437" i="5"/>
  <c r="F437" i="5"/>
  <c r="E437" i="5"/>
  <c r="D437" i="5"/>
  <c r="C437" i="5"/>
  <c r="H436" i="5"/>
  <c r="G436" i="5"/>
  <c r="F436" i="5"/>
  <c r="E436" i="5"/>
  <c r="D436" i="5"/>
  <c r="C436" i="5"/>
  <c r="H435" i="5"/>
  <c r="G435" i="5"/>
  <c r="F435" i="5"/>
  <c r="E435" i="5"/>
  <c r="D435" i="5"/>
  <c r="C435" i="5"/>
  <c r="H434" i="5"/>
  <c r="G434" i="5"/>
  <c r="F434" i="5"/>
  <c r="E434" i="5"/>
  <c r="D434" i="5"/>
  <c r="C434" i="5"/>
  <c r="H433" i="5"/>
  <c r="G433" i="5"/>
  <c r="F433" i="5"/>
  <c r="E433" i="5"/>
  <c r="D433" i="5"/>
  <c r="C433" i="5"/>
  <c r="H432" i="5"/>
  <c r="G432" i="5"/>
  <c r="F432" i="5"/>
  <c r="E432" i="5"/>
  <c r="D432" i="5"/>
  <c r="C432" i="5"/>
  <c r="H431" i="5"/>
  <c r="G431" i="5"/>
  <c r="F431" i="5"/>
  <c r="E431" i="5"/>
  <c r="D431" i="5"/>
  <c r="C431" i="5"/>
  <c r="H430" i="5"/>
  <c r="G430" i="5"/>
  <c r="F430" i="5"/>
  <c r="E430" i="5"/>
  <c r="D430" i="5"/>
  <c r="C430" i="5"/>
  <c r="H429" i="5"/>
  <c r="G429" i="5"/>
  <c r="F429" i="5"/>
  <c r="E429" i="5"/>
  <c r="D429" i="5"/>
  <c r="C429" i="5"/>
  <c r="H428" i="5"/>
  <c r="G428" i="5"/>
  <c r="F428" i="5"/>
  <c r="E428" i="5"/>
  <c r="D428" i="5"/>
  <c r="C428" i="5"/>
  <c r="H427" i="5"/>
  <c r="G427" i="5"/>
  <c r="F427" i="5"/>
  <c r="E427" i="5"/>
  <c r="D427" i="5"/>
  <c r="C427" i="5"/>
  <c r="H426" i="5"/>
  <c r="G426" i="5"/>
  <c r="F426" i="5"/>
  <c r="E426" i="5"/>
  <c r="D426" i="5"/>
  <c r="C426" i="5"/>
  <c r="H425" i="5"/>
  <c r="G425" i="5"/>
  <c r="F425" i="5"/>
  <c r="E425" i="5"/>
  <c r="D425" i="5"/>
  <c r="C425" i="5"/>
  <c r="H424" i="5"/>
  <c r="G424" i="5"/>
  <c r="F424" i="5"/>
  <c r="E424" i="5"/>
  <c r="D424" i="5"/>
  <c r="C424" i="5"/>
  <c r="H423" i="5"/>
  <c r="G423" i="5"/>
  <c r="F423" i="5"/>
  <c r="E423" i="5"/>
  <c r="D423" i="5"/>
  <c r="C423" i="5"/>
  <c r="H422" i="5"/>
  <c r="G422" i="5"/>
  <c r="F422" i="5"/>
  <c r="E422" i="5"/>
  <c r="D422" i="5"/>
  <c r="C422" i="5"/>
  <c r="H421" i="5"/>
  <c r="G421" i="5"/>
  <c r="F421" i="5"/>
  <c r="E421" i="5"/>
  <c r="D421" i="5"/>
  <c r="C421" i="5"/>
  <c r="H420" i="5"/>
  <c r="G420" i="5"/>
  <c r="F420" i="5"/>
  <c r="E420" i="5"/>
  <c r="D420" i="5"/>
  <c r="C420" i="5"/>
  <c r="H419" i="5"/>
  <c r="G419" i="5"/>
  <c r="F419" i="5"/>
  <c r="E419" i="5"/>
  <c r="D419" i="5"/>
  <c r="C419" i="5"/>
  <c r="H418" i="5"/>
  <c r="G418" i="5"/>
  <c r="F418" i="5"/>
  <c r="E418" i="5"/>
  <c r="D418" i="5"/>
  <c r="C418" i="5"/>
  <c r="H417" i="5"/>
  <c r="G417" i="5"/>
  <c r="F417" i="5"/>
  <c r="E417" i="5"/>
  <c r="D417" i="5"/>
  <c r="C417" i="5"/>
  <c r="H416" i="5"/>
  <c r="G416" i="5"/>
  <c r="F416" i="5"/>
  <c r="E416" i="5"/>
  <c r="D416" i="5"/>
  <c r="C416" i="5"/>
  <c r="H415" i="5"/>
  <c r="G415" i="5"/>
  <c r="F415" i="5"/>
  <c r="E415" i="5"/>
  <c r="D415" i="5"/>
  <c r="C415" i="5"/>
  <c r="H414" i="5"/>
  <c r="G414" i="5"/>
  <c r="F414" i="5"/>
  <c r="E414" i="5"/>
  <c r="D414" i="5"/>
  <c r="C414" i="5"/>
  <c r="H413" i="5"/>
  <c r="G413" i="5"/>
  <c r="F413" i="5"/>
  <c r="E413" i="5"/>
  <c r="D413" i="5"/>
  <c r="C413" i="5"/>
  <c r="H412" i="5"/>
  <c r="G412" i="5"/>
  <c r="F412" i="5"/>
  <c r="E412" i="5"/>
  <c r="D412" i="5"/>
  <c r="C412" i="5"/>
  <c r="H411" i="5"/>
  <c r="G411" i="5"/>
  <c r="F411" i="5"/>
  <c r="E411" i="5"/>
  <c r="D411" i="5"/>
  <c r="C411" i="5"/>
  <c r="H410" i="5"/>
  <c r="G410" i="5"/>
  <c r="F410" i="5"/>
  <c r="E410" i="5"/>
  <c r="D410" i="5"/>
  <c r="C410" i="5"/>
  <c r="H409" i="5"/>
  <c r="G409" i="5"/>
  <c r="F409" i="5"/>
  <c r="E409" i="5"/>
  <c r="D409" i="5"/>
  <c r="C409" i="5"/>
  <c r="H408" i="5"/>
  <c r="G408" i="5"/>
  <c r="F408" i="5"/>
  <c r="E408" i="5"/>
  <c r="D408" i="5"/>
  <c r="C408" i="5"/>
  <c r="H407" i="5"/>
  <c r="G407" i="5"/>
  <c r="F407" i="5"/>
  <c r="E407" i="5"/>
  <c r="D407" i="5"/>
  <c r="C407" i="5"/>
  <c r="H406" i="5"/>
  <c r="G406" i="5"/>
  <c r="F406" i="5"/>
  <c r="E406" i="5"/>
  <c r="D406" i="5"/>
  <c r="C406" i="5"/>
  <c r="H405" i="5"/>
  <c r="G405" i="5"/>
  <c r="F405" i="5"/>
  <c r="E405" i="5"/>
  <c r="D405" i="5"/>
  <c r="C405" i="5"/>
  <c r="H404" i="5"/>
  <c r="G404" i="5"/>
  <c r="F404" i="5"/>
  <c r="E404" i="5"/>
  <c r="D404" i="5"/>
  <c r="C404" i="5"/>
  <c r="H403" i="5"/>
  <c r="G403" i="5"/>
  <c r="F403" i="5"/>
  <c r="E403" i="5"/>
  <c r="D403" i="5"/>
  <c r="C403" i="5"/>
  <c r="H402" i="5"/>
  <c r="G402" i="5"/>
  <c r="F402" i="5"/>
  <c r="E402" i="5"/>
  <c r="D402" i="5"/>
  <c r="C402" i="5"/>
  <c r="H401" i="5"/>
  <c r="G401" i="5"/>
  <c r="F401" i="5"/>
  <c r="E401" i="5"/>
  <c r="D401" i="5"/>
  <c r="C401" i="5"/>
  <c r="H400" i="5"/>
  <c r="G400" i="5"/>
  <c r="F400" i="5"/>
  <c r="E400" i="5"/>
  <c r="D400" i="5"/>
  <c r="C400" i="5"/>
  <c r="H399" i="5"/>
  <c r="G399" i="5"/>
  <c r="F399" i="5"/>
  <c r="E399" i="5"/>
  <c r="D399" i="5"/>
  <c r="C399" i="5"/>
  <c r="H398" i="5"/>
  <c r="G398" i="5"/>
  <c r="F398" i="5"/>
  <c r="E398" i="5"/>
  <c r="D398" i="5"/>
  <c r="C398" i="5"/>
  <c r="H397" i="5"/>
  <c r="G397" i="5"/>
  <c r="F397" i="5"/>
  <c r="E397" i="5"/>
  <c r="D397" i="5"/>
  <c r="C397" i="5"/>
  <c r="H396" i="5"/>
  <c r="G396" i="5"/>
  <c r="F396" i="5"/>
  <c r="E396" i="5"/>
  <c r="D396" i="5"/>
  <c r="C396" i="5"/>
  <c r="H395" i="5"/>
  <c r="G395" i="5"/>
  <c r="F395" i="5"/>
  <c r="E395" i="5"/>
  <c r="D395" i="5"/>
  <c r="C395" i="5"/>
  <c r="H394" i="5"/>
  <c r="G394" i="5"/>
  <c r="F394" i="5"/>
  <c r="E394" i="5"/>
  <c r="D394" i="5"/>
  <c r="C394" i="5"/>
  <c r="H393" i="5"/>
  <c r="G393" i="5"/>
  <c r="F393" i="5"/>
  <c r="E393" i="5"/>
  <c r="D393" i="5"/>
  <c r="C393" i="5"/>
  <c r="H392" i="5"/>
  <c r="G392" i="5"/>
  <c r="F392" i="5"/>
  <c r="E392" i="5"/>
  <c r="D392" i="5"/>
  <c r="C392" i="5"/>
  <c r="H391" i="5"/>
  <c r="G391" i="5"/>
  <c r="F391" i="5"/>
  <c r="E391" i="5"/>
  <c r="D391" i="5"/>
  <c r="C391" i="5"/>
  <c r="H390" i="5"/>
  <c r="G390" i="5"/>
  <c r="F390" i="5"/>
  <c r="E390" i="5"/>
  <c r="D390" i="5"/>
  <c r="C390" i="5"/>
  <c r="H389" i="5"/>
  <c r="G389" i="5"/>
  <c r="F389" i="5"/>
  <c r="E389" i="5"/>
  <c r="D389" i="5"/>
  <c r="C389" i="5"/>
  <c r="H388" i="5"/>
  <c r="G388" i="5"/>
  <c r="F388" i="5"/>
  <c r="E388" i="5"/>
  <c r="D388" i="5"/>
  <c r="C388" i="5"/>
  <c r="H387" i="5"/>
  <c r="G387" i="5"/>
  <c r="F387" i="5"/>
  <c r="E387" i="5"/>
  <c r="D387" i="5"/>
  <c r="C387" i="5"/>
  <c r="H386" i="5"/>
  <c r="G386" i="5"/>
  <c r="F386" i="5"/>
  <c r="E386" i="5"/>
  <c r="D386" i="5"/>
  <c r="C386" i="5"/>
  <c r="H385" i="5"/>
  <c r="G385" i="5"/>
  <c r="F385" i="5"/>
  <c r="E385" i="5"/>
  <c r="D385" i="5"/>
  <c r="C385" i="5"/>
  <c r="H384" i="5"/>
  <c r="G384" i="5"/>
  <c r="F384" i="5"/>
  <c r="E384" i="5"/>
  <c r="D384" i="5"/>
  <c r="C384" i="5"/>
  <c r="H383" i="5"/>
  <c r="G383" i="5"/>
  <c r="F383" i="5"/>
  <c r="E383" i="5"/>
  <c r="D383" i="5"/>
  <c r="C383" i="5"/>
  <c r="H382" i="5"/>
  <c r="G382" i="5"/>
  <c r="F382" i="5"/>
  <c r="E382" i="5"/>
  <c r="D382" i="5"/>
  <c r="C382" i="5"/>
  <c r="H381" i="5"/>
  <c r="G381" i="5"/>
  <c r="F381" i="5"/>
  <c r="E381" i="5"/>
  <c r="D381" i="5"/>
  <c r="C381" i="5"/>
  <c r="H380" i="5"/>
  <c r="G380" i="5"/>
  <c r="F380" i="5"/>
  <c r="E380" i="5"/>
  <c r="D380" i="5"/>
  <c r="C380" i="5"/>
  <c r="H379" i="5"/>
  <c r="G379" i="5"/>
  <c r="F379" i="5"/>
  <c r="E379" i="5"/>
  <c r="D379" i="5"/>
  <c r="C379" i="5"/>
  <c r="H378" i="5"/>
  <c r="G378" i="5"/>
  <c r="F378" i="5"/>
  <c r="E378" i="5"/>
  <c r="D378" i="5"/>
  <c r="C378" i="5"/>
  <c r="H377" i="5"/>
  <c r="G377" i="5"/>
  <c r="F377" i="5"/>
  <c r="E377" i="5"/>
  <c r="D377" i="5"/>
  <c r="C377" i="5"/>
  <c r="H376" i="5"/>
  <c r="G376" i="5"/>
  <c r="F376" i="5"/>
  <c r="E376" i="5"/>
  <c r="D376" i="5"/>
  <c r="C376" i="5"/>
  <c r="H375" i="5"/>
  <c r="G375" i="5"/>
  <c r="F375" i="5"/>
  <c r="E375" i="5"/>
  <c r="D375" i="5"/>
  <c r="C375" i="5"/>
  <c r="H374" i="5"/>
  <c r="G374" i="5"/>
  <c r="F374" i="5"/>
  <c r="E374" i="5"/>
  <c r="D374" i="5"/>
  <c r="C374" i="5"/>
  <c r="H373" i="5"/>
  <c r="G373" i="5"/>
  <c r="F373" i="5"/>
  <c r="E373" i="5"/>
  <c r="D373" i="5"/>
  <c r="C373" i="5"/>
  <c r="H372" i="5"/>
  <c r="G372" i="5"/>
  <c r="F372" i="5"/>
  <c r="E372" i="5"/>
  <c r="D372" i="5"/>
  <c r="C372" i="5"/>
  <c r="H371" i="5"/>
  <c r="G371" i="5"/>
  <c r="F371" i="5"/>
  <c r="E371" i="5"/>
  <c r="D371" i="5"/>
  <c r="C371" i="5"/>
  <c r="H370" i="5"/>
  <c r="G370" i="5"/>
  <c r="F370" i="5"/>
  <c r="E370" i="5"/>
  <c r="D370" i="5"/>
  <c r="C370" i="5"/>
  <c r="H369" i="5"/>
  <c r="G369" i="5"/>
  <c r="F369" i="5"/>
  <c r="E369" i="5"/>
  <c r="D369" i="5"/>
  <c r="C369" i="5"/>
  <c r="H368" i="5"/>
  <c r="G368" i="5"/>
  <c r="F368" i="5"/>
  <c r="E368" i="5"/>
  <c r="D368" i="5"/>
  <c r="C368" i="5"/>
  <c r="H367" i="5"/>
  <c r="G367" i="5"/>
  <c r="F367" i="5"/>
  <c r="E367" i="5"/>
  <c r="D367" i="5"/>
  <c r="C367" i="5"/>
  <c r="H366" i="5"/>
  <c r="G366" i="5"/>
  <c r="F366" i="5"/>
  <c r="E366" i="5"/>
  <c r="D366" i="5"/>
  <c r="C366" i="5"/>
  <c r="H365" i="5"/>
  <c r="G365" i="5"/>
  <c r="F365" i="5"/>
  <c r="E365" i="5"/>
  <c r="D365" i="5"/>
  <c r="C365" i="5"/>
  <c r="H364" i="5"/>
  <c r="G364" i="5"/>
  <c r="F364" i="5"/>
  <c r="E364" i="5"/>
  <c r="D364" i="5"/>
  <c r="C364" i="5"/>
  <c r="H363" i="5"/>
  <c r="G363" i="5"/>
  <c r="F363" i="5"/>
  <c r="E363" i="5"/>
  <c r="D363" i="5"/>
  <c r="C363" i="5"/>
  <c r="H362" i="5"/>
  <c r="G362" i="5"/>
  <c r="F362" i="5"/>
  <c r="E362" i="5"/>
  <c r="D362" i="5"/>
  <c r="C362" i="5"/>
  <c r="H361" i="5"/>
  <c r="G361" i="5"/>
  <c r="F361" i="5"/>
  <c r="E361" i="5"/>
  <c r="D361" i="5"/>
  <c r="C361" i="5"/>
  <c r="H360" i="5"/>
  <c r="G360" i="5"/>
  <c r="F360" i="5"/>
  <c r="E360" i="5"/>
  <c r="D360" i="5"/>
  <c r="C360" i="5"/>
  <c r="H359" i="5"/>
  <c r="G359" i="5"/>
  <c r="F359" i="5"/>
  <c r="E359" i="5"/>
  <c r="D359" i="5"/>
  <c r="C359" i="5"/>
  <c r="H358" i="5"/>
  <c r="G358" i="5"/>
  <c r="F358" i="5"/>
  <c r="E358" i="5"/>
  <c r="D358" i="5"/>
  <c r="C358" i="5"/>
  <c r="H357" i="5"/>
  <c r="G357" i="5"/>
  <c r="F357" i="5"/>
  <c r="E357" i="5"/>
  <c r="D357" i="5"/>
  <c r="C357" i="5"/>
  <c r="H356" i="5"/>
  <c r="G356" i="5"/>
  <c r="F356" i="5"/>
  <c r="E356" i="5"/>
  <c r="D356" i="5"/>
  <c r="C356" i="5"/>
  <c r="H355" i="5"/>
  <c r="G355" i="5"/>
  <c r="F355" i="5"/>
  <c r="E355" i="5"/>
  <c r="D355" i="5"/>
  <c r="C355" i="5"/>
  <c r="H354" i="5"/>
  <c r="G354" i="5"/>
  <c r="F354" i="5"/>
  <c r="E354" i="5"/>
  <c r="D354" i="5"/>
  <c r="C354" i="5"/>
  <c r="H353" i="5"/>
  <c r="G353" i="5"/>
  <c r="F353" i="5"/>
  <c r="E353" i="5"/>
  <c r="D353" i="5"/>
  <c r="C353" i="5"/>
  <c r="H352" i="5"/>
  <c r="G352" i="5"/>
  <c r="F352" i="5"/>
  <c r="E352" i="5"/>
  <c r="D352" i="5"/>
  <c r="C352" i="5"/>
  <c r="H351" i="5"/>
  <c r="G351" i="5"/>
  <c r="F351" i="5"/>
  <c r="E351" i="5"/>
  <c r="D351" i="5"/>
  <c r="C351" i="5"/>
  <c r="H350" i="5"/>
  <c r="G350" i="5"/>
  <c r="F350" i="5"/>
  <c r="E350" i="5"/>
  <c r="D350" i="5"/>
  <c r="C350" i="5"/>
  <c r="H349" i="5"/>
  <c r="G349" i="5"/>
  <c r="F349" i="5"/>
  <c r="E349" i="5"/>
  <c r="D349" i="5"/>
  <c r="C349" i="5"/>
  <c r="H348" i="5"/>
  <c r="G348" i="5"/>
  <c r="F348" i="5"/>
  <c r="E348" i="5"/>
  <c r="D348" i="5"/>
  <c r="C348" i="5"/>
  <c r="H347" i="5"/>
  <c r="G347" i="5"/>
  <c r="F347" i="5"/>
  <c r="E347" i="5"/>
  <c r="D347" i="5"/>
  <c r="C347" i="5"/>
  <c r="H346" i="5"/>
  <c r="G346" i="5"/>
  <c r="F346" i="5"/>
  <c r="E346" i="5"/>
  <c r="D346" i="5"/>
  <c r="C346" i="5"/>
  <c r="H345" i="5"/>
  <c r="G345" i="5"/>
  <c r="F345" i="5"/>
  <c r="E345" i="5"/>
  <c r="D345" i="5"/>
  <c r="C345" i="5"/>
  <c r="H344" i="5"/>
  <c r="G344" i="5"/>
  <c r="F344" i="5"/>
  <c r="E344" i="5"/>
  <c r="D344" i="5"/>
  <c r="C344" i="5"/>
  <c r="H343" i="5"/>
  <c r="G343" i="5"/>
  <c r="F343" i="5"/>
  <c r="E343" i="5"/>
  <c r="D343" i="5"/>
  <c r="C343" i="5"/>
  <c r="H342" i="5"/>
  <c r="G342" i="5"/>
  <c r="F342" i="5"/>
  <c r="E342" i="5"/>
  <c r="D342" i="5"/>
  <c r="C342" i="5"/>
  <c r="H341" i="5"/>
  <c r="G341" i="5"/>
  <c r="F341" i="5"/>
  <c r="E341" i="5"/>
  <c r="D341" i="5"/>
  <c r="C341" i="5"/>
  <c r="H340" i="5"/>
  <c r="G340" i="5"/>
  <c r="F340" i="5"/>
  <c r="E340" i="5"/>
  <c r="D340" i="5"/>
  <c r="C340" i="5"/>
  <c r="H339" i="5"/>
  <c r="G339" i="5"/>
  <c r="F339" i="5"/>
  <c r="E339" i="5"/>
  <c r="D339" i="5"/>
  <c r="C339" i="5"/>
  <c r="H338" i="5"/>
  <c r="G338" i="5"/>
  <c r="F338" i="5"/>
  <c r="E338" i="5"/>
  <c r="D338" i="5"/>
  <c r="C338" i="5"/>
  <c r="H337" i="5"/>
  <c r="G337" i="5"/>
  <c r="F337" i="5"/>
  <c r="E337" i="5"/>
  <c r="D337" i="5"/>
  <c r="C337" i="5"/>
  <c r="H336" i="5"/>
  <c r="G336" i="5"/>
  <c r="F336" i="5"/>
  <c r="E336" i="5"/>
  <c r="D336" i="5"/>
  <c r="C336" i="5"/>
  <c r="H335" i="5"/>
  <c r="G335" i="5"/>
  <c r="F335" i="5"/>
  <c r="E335" i="5"/>
  <c r="D335" i="5"/>
  <c r="C335" i="5"/>
  <c r="H334" i="5"/>
  <c r="G334" i="5"/>
  <c r="F334" i="5"/>
  <c r="E334" i="5"/>
  <c r="D334" i="5"/>
  <c r="C334" i="5"/>
  <c r="H333" i="5"/>
  <c r="G333" i="5"/>
  <c r="F333" i="5"/>
  <c r="E333" i="5"/>
  <c r="D333" i="5"/>
  <c r="C333" i="5"/>
  <c r="H332" i="5"/>
  <c r="G332" i="5"/>
  <c r="F332" i="5"/>
  <c r="E332" i="5"/>
  <c r="D332" i="5"/>
  <c r="C332" i="5"/>
  <c r="H331" i="5"/>
  <c r="G331" i="5"/>
  <c r="F331" i="5"/>
  <c r="E331" i="5"/>
  <c r="D331" i="5"/>
  <c r="C331" i="5"/>
  <c r="H330" i="5"/>
  <c r="G330" i="5"/>
  <c r="F330" i="5"/>
  <c r="E330" i="5"/>
  <c r="D330" i="5"/>
  <c r="C330" i="5"/>
  <c r="H329" i="5"/>
  <c r="G329" i="5"/>
  <c r="F329" i="5"/>
  <c r="E329" i="5"/>
  <c r="D329" i="5"/>
  <c r="C329" i="5"/>
  <c r="H328" i="5"/>
  <c r="G328" i="5"/>
  <c r="F328" i="5"/>
  <c r="E328" i="5"/>
  <c r="D328" i="5"/>
  <c r="C328" i="5"/>
  <c r="H327" i="5"/>
  <c r="G327" i="5"/>
  <c r="F327" i="5"/>
  <c r="E327" i="5"/>
  <c r="D327" i="5"/>
  <c r="C327" i="5"/>
  <c r="H326" i="5"/>
  <c r="G326" i="5"/>
  <c r="F326" i="5"/>
  <c r="E326" i="5"/>
  <c r="D326" i="5"/>
  <c r="C326" i="5"/>
  <c r="H325" i="5"/>
  <c r="G325" i="5"/>
  <c r="F325" i="5"/>
  <c r="E325" i="5"/>
  <c r="D325" i="5"/>
  <c r="C325" i="5"/>
  <c r="H324" i="5"/>
  <c r="G324" i="5"/>
  <c r="F324" i="5"/>
  <c r="E324" i="5"/>
  <c r="D324" i="5"/>
  <c r="C324" i="5"/>
  <c r="H323" i="5"/>
  <c r="G323" i="5"/>
  <c r="F323" i="5"/>
  <c r="E323" i="5"/>
  <c r="D323" i="5"/>
  <c r="C323" i="5"/>
  <c r="H322" i="5"/>
  <c r="G322" i="5"/>
  <c r="F322" i="5"/>
  <c r="E322" i="5"/>
  <c r="D322" i="5"/>
  <c r="C322" i="5"/>
  <c r="H321" i="5"/>
  <c r="G321" i="5"/>
  <c r="F321" i="5"/>
  <c r="E321" i="5"/>
  <c r="D321" i="5"/>
  <c r="C321" i="5"/>
  <c r="H320" i="5"/>
  <c r="G320" i="5"/>
  <c r="F320" i="5"/>
  <c r="E320" i="5"/>
  <c r="D320" i="5"/>
  <c r="C320" i="5"/>
  <c r="H319" i="5"/>
  <c r="G319" i="5"/>
  <c r="F319" i="5"/>
  <c r="E319" i="5"/>
  <c r="D319" i="5"/>
  <c r="C319" i="5"/>
  <c r="H318" i="5"/>
  <c r="G318" i="5"/>
  <c r="F318" i="5"/>
  <c r="E318" i="5"/>
  <c r="D318" i="5"/>
  <c r="C318" i="5"/>
  <c r="H317" i="5"/>
  <c r="G317" i="5"/>
  <c r="F317" i="5"/>
  <c r="E317" i="5"/>
  <c r="D317" i="5"/>
  <c r="C317" i="5"/>
  <c r="H316" i="5"/>
  <c r="G316" i="5"/>
  <c r="F316" i="5"/>
  <c r="E316" i="5"/>
  <c r="D316" i="5"/>
  <c r="C316" i="5"/>
  <c r="H315" i="5"/>
  <c r="G315" i="5"/>
  <c r="F315" i="5"/>
  <c r="E315" i="5"/>
  <c r="D315" i="5"/>
  <c r="C315" i="5"/>
  <c r="H314" i="5"/>
  <c r="G314" i="5"/>
  <c r="F314" i="5"/>
  <c r="E314" i="5"/>
  <c r="D314" i="5"/>
  <c r="C314" i="5"/>
  <c r="H313" i="5"/>
  <c r="G313" i="5"/>
  <c r="F313" i="5"/>
  <c r="E313" i="5"/>
  <c r="D313" i="5"/>
  <c r="C313" i="5"/>
  <c r="H312" i="5"/>
  <c r="G312" i="5"/>
  <c r="F312" i="5"/>
  <c r="E312" i="5"/>
  <c r="D312" i="5"/>
  <c r="C312" i="5"/>
  <c r="H311" i="5"/>
  <c r="G311" i="5"/>
  <c r="F311" i="5"/>
  <c r="E311" i="5"/>
  <c r="D311" i="5"/>
  <c r="C311" i="5"/>
  <c r="H310" i="5"/>
  <c r="G310" i="5"/>
  <c r="F310" i="5"/>
  <c r="E310" i="5"/>
  <c r="D310" i="5"/>
  <c r="C310" i="5"/>
  <c r="H309" i="5"/>
  <c r="G309" i="5"/>
  <c r="F309" i="5"/>
  <c r="E309" i="5"/>
  <c r="D309" i="5"/>
  <c r="C309" i="5"/>
  <c r="H308" i="5"/>
  <c r="G308" i="5"/>
  <c r="F308" i="5"/>
  <c r="E308" i="5"/>
  <c r="D308" i="5"/>
  <c r="C308" i="5"/>
  <c r="H307" i="5"/>
  <c r="G307" i="5"/>
  <c r="F307" i="5"/>
  <c r="E307" i="5"/>
  <c r="D307" i="5"/>
  <c r="C307" i="5"/>
  <c r="H306" i="5"/>
  <c r="G306" i="5"/>
  <c r="F306" i="5"/>
  <c r="E306" i="5"/>
  <c r="D306" i="5"/>
  <c r="C306" i="5"/>
  <c r="H305" i="5"/>
  <c r="G305" i="5"/>
  <c r="F305" i="5"/>
  <c r="E305" i="5"/>
  <c r="D305" i="5"/>
  <c r="C305" i="5"/>
  <c r="H304" i="5"/>
  <c r="G304" i="5"/>
  <c r="F304" i="5"/>
  <c r="E304" i="5"/>
  <c r="D304" i="5"/>
  <c r="C304" i="5"/>
  <c r="H303" i="5"/>
  <c r="G303" i="5"/>
  <c r="F303" i="5"/>
  <c r="E303" i="5"/>
  <c r="D303" i="5"/>
  <c r="C303" i="5"/>
  <c r="H302" i="5"/>
  <c r="G302" i="5"/>
  <c r="F302" i="5"/>
  <c r="E302" i="5"/>
  <c r="D302" i="5"/>
  <c r="C302" i="5"/>
  <c r="H301" i="5"/>
  <c r="G301" i="5"/>
  <c r="F301" i="5"/>
  <c r="E301" i="5"/>
  <c r="D301" i="5"/>
  <c r="C301" i="5"/>
  <c r="H300" i="5"/>
  <c r="G300" i="5"/>
  <c r="F300" i="5"/>
  <c r="E300" i="5"/>
  <c r="D300" i="5"/>
  <c r="C300" i="5"/>
  <c r="H299" i="5"/>
  <c r="G299" i="5"/>
  <c r="F299" i="5"/>
  <c r="E299" i="5"/>
  <c r="D299" i="5"/>
  <c r="C299" i="5"/>
  <c r="H298" i="5"/>
  <c r="G298" i="5"/>
  <c r="F298" i="5"/>
  <c r="E298" i="5"/>
  <c r="D298" i="5"/>
  <c r="C298" i="5"/>
  <c r="H297" i="5"/>
  <c r="G297" i="5"/>
  <c r="F297" i="5"/>
  <c r="E297" i="5"/>
  <c r="D297" i="5"/>
  <c r="C297" i="5"/>
  <c r="H296" i="5"/>
  <c r="G296" i="5"/>
  <c r="F296" i="5"/>
  <c r="E296" i="5"/>
  <c r="D296" i="5"/>
  <c r="C296" i="5"/>
  <c r="H295" i="5"/>
  <c r="G295" i="5"/>
  <c r="F295" i="5"/>
  <c r="E295" i="5"/>
  <c r="D295" i="5"/>
  <c r="C295" i="5"/>
  <c r="H294" i="5"/>
  <c r="G294" i="5"/>
  <c r="F294" i="5"/>
  <c r="E294" i="5"/>
  <c r="D294" i="5"/>
  <c r="C294" i="5"/>
  <c r="H293" i="5"/>
  <c r="G293" i="5"/>
  <c r="F293" i="5"/>
  <c r="E293" i="5"/>
  <c r="D293" i="5"/>
  <c r="C293" i="5"/>
  <c r="H292" i="5"/>
  <c r="G292" i="5"/>
  <c r="F292" i="5"/>
  <c r="E292" i="5"/>
  <c r="D292" i="5"/>
  <c r="C292" i="5"/>
  <c r="H291" i="5"/>
  <c r="G291" i="5"/>
  <c r="F291" i="5"/>
  <c r="E291" i="5"/>
  <c r="D291" i="5"/>
  <c r="C291" i="5"/>
  <c r="H290" i="5"/>
  <c r="G290" i="5"/>
  <c r="F290" i="5"/>
  <c r="E290" i="5"/>
  <c r="D290" i="5"/>
  <c r="C290" i="5"/>
  <c r="H289" i="5"/>
  <c r="G289" i="5"/>
  <c r="F289" i="5"/>
  <c r="E289" i="5"/>
  <c r="D289" i="5"/>
  <c r="C289" i="5"/>
  <c r="H288" i="5"/>
  <c r="G288" i="5"/>
  <c r="F288" i="5"/>
  <c r="E288" i="5"/>
  <c r="D288" i="5"/>
  <c r="C288" i="5"/>
  <c r="H287" i="5"/>
  <c r="G287" i="5"/>
  <c r="F287" i="5"/>
  <c r="E287" i="5"/>
  <c r="D287" i="5"/>
  <c r="C287" i="5"/>
  <c r="H286" i="5"/>
  <c r="G286" i="5"/>
  <c r="F286" i="5"/>
  <c r="E286" i="5"/>
  <c r="D286" i="5"/>
  <c r="C286" i="5"/>
  <c r="H285" i="5"/>
  <c r="G285" i="5"/>
  <c r="F285" i="5"/>
  <c r="E285" i="5"/>
  <c r="D285" i="5"/>
  <c r="C285" i="5"/>
  <c r="H284" i="5"/>
  <c r="G284" i="5"/>
  <c r="F284" i="5"/>
  <c r="E284" i="5"/>
  <c r="D284" i="5"/>
  <c r="C284" i="5"/>
  <c r="H283" i="5"/>
  <c r="G283" i="5"/>
  <c r="F283" i="5"/>
  <c r="E283" i="5"/>
  <c r="D283" i="5"/>
  <c r="C283" i="5"/>
  <c r="H282" i="5"/>
  <c r="G282" i="5"/>
  <c r="F282" i="5"/>
  <c r="E282" i="5"/>
  <c r="D282" i="5"/>
  <c r="C282" i="5"/>
  <c r="H281" i="5"/>
  <c r="G281" i="5"/>
  <c r="F281" i="5"/>
  <c r="E281" i="5"/>
  <c r="D281" i="5"/>
  <c r="C281" i="5"/>
  <c r="H280" i="5"/>
  <c r="G280" i="5"/>
  <c r="F280" i="5"/>
  <c r="E280" i="5"/>
  <c r="D280" i="5"/>
  <c r="C280" i="5"/>
  <c r="H279" i="5"/>
  <c r="G279" i="5"/>
  <c r="F279" i="5"/>
  <c r="E279" i="5"/>
  <c r="D279" i="5"/>
  <c r="C279" i="5"/>
  <c r="H278" i="5"/>
  <c r="G278" i="5"/>
  <c r="F278" i="5"/>
  <c r="E278" i="5"/>
  <c r="D278" i="5"/>
  <c r="C278" i="5"/>
  <c r="H277" i="5"/>
  <c r="G277" i="5"/>
  <c r="F277" i="5"/>
  <c r="E277" i="5"/>
  <c r="D277" i="5"/>
  <c r="C277" i="5"/>
  <c r="H276" i="5"/>
  <c r="G276" i="5"/>
  <c r="F276" i="5"/>
  <c r="E276" i="5"/>
  <c r="D276" i="5"/>
  <c r="C276" i="5"/>
  <c r="H275" i="5"/>
  <c r="G275" i="5"/>
  <c r="F275" i="5"/>
  <c r="E275" i="5"/>
  <c r="D275" i="5"/>
  <c r="C275" i="5"/>
  <c r="H274" i="5"/>
  <c r="G274" i="5"/>
  <c r="F274" i="5"/>
  <c r="E274" i="5"/>
  <c r="D274" i="5"/>
  <c r="C274" i="5"/>
  <c r="H273" i="5"/>
  <c r="G273" i="5"/>
  <c r="F273" i="5"/>
  <c r="E273" i="5"/>
  <c r="D273" i="5"/>
  <c r="C273" i="5"/>
  <c r="H272" i="5"/>
  <c r="G272" i="5"/>
  <c r="F272" i="5"/>
  <c r="E272" i="5"/>
  <c r="D272" i="5"/>
  <c r="C272" i="5"/>
  <c r="H271" i="5"/>
  <c r="G271" i="5"/>
  <c r="F271" i="5"/>
  <c r="E271" i="5"/>
  <c r="D271" i="5"/>
  <c r="C271" i="5"/>
  <c r="H270" i="5"/>
  <c r="G270" i="5"/>
  <c r="F270" i="5"/>
  <c r="E270" i="5"/>
  <c r="D270" i="5"/>
  <c r="C270" i="5"/>
  <c r="H269" i="5"/>
  <c r="G269" i="5"/>
  <c r="F269" i="5"/>
  <c r="E269" i="5"/>
  <c r="D269" i="5"/>
  <c r="C269" i="5"/>
  <c r="H268" i="5"/>
  <c r="G268" i="5"/>
  <c r="F268" i="5"/>
  <c r="E268" i="5"/>
  <c r="D268" i="5"/>
  <c r="C268" i="5"/>
  <c r="H267" i="5"/>
  <c r="G267" i="5"/>
  <c r="F267" i="5"/>
  <c r="E267" i="5"/>
  <c r="D267" i="5"/>
  <c r="C267" i="5"/>
  <c r="H266" i="5"/>
  <c r="G266" i="5"/>
  <c r="F266" i="5"/>
  <c r="E266" i="5"/>
  <c r="D266" i="5"/>
  <c r="C266" i="5"/>
  <c r="H265" i="5"/>
  <c r="G265" i="5"/>
  <c r="F265" i="5"/>
  <c r="E265" i="5"/>
  <c r="D265" i="5"/>
  <c r="C265" i="5"/>
  <c r="H264" i="5"/>
  <c r="G264" i="5"/>
  <c r="F264" i="5"/>
  <c r="E264" i="5"/>
  <c r="D264" i="5"/>
  <c r="C264" i="5"/>
  <c r="H263" i="5"/>
  <c r="G263" i="5"/>
  <c r="F263" i="5"/>
  <c r="E263" i="5"/>
  <c r="D263" i="5"/>
  <c r="C263" i="5"/>
  <c r="H262" i="5"/>
  <c r="G262" i="5"/>
  <c r="F262" i="5"/>
  <c r="E262" i="5"/>
  <c r="D262" i="5"/>
  <c r="C262" i="5"/>
  <c r="H261" i="5"/>
  <c r="G261" i="5"/>
  <c r="F261" i="5"/>
  <c r="E261" i="5"/>
  <c r="D261" i="5"/>
  <c r="C261" i="5"/>
  <c r="H260" i="5"/>
  <c r="G260" i="5"/>
  <c r="F260" i="5"/>
  <c r="E260" i="5"/>
  <c r="D260" i="5"/>
  <c r="C260" i="5"/>
  <c r="H259" i="5"/>
  <c r="G259" i="5"/>
  <c r="F259" i="5"/>
  <c r="E259" i="5"/>
  <c r="D259" i="5"/>
  <c r="C259" i="5"/>
  <c r="H258" i="5"/>
  <c r="G258" i="5"/>
  <c r="F258" i="5"/>
  <c r="E258" i="5"/>
  <c r="D258" i="5"/>
  <c r="C258" i="5"/>
  <c r="H257" i="5"/>
  <c r="G257" i="5"/>
  <c r="F257" i="5"/>
  <c r="E257" i="5"/>
  <c r="D257" i="5"/>
  <c r="C257" i="5"/>
  <c r="H256" i="5"/>
  <c r="G256" i="5"/>
  <c r="F256" i="5"/>
  <c r="E256" i="5"/>
  <c r="D256" i="5"/>
  <c r="C256" i="5"/>
  <c r="H255" i="5"/>
  <c r="G255" i="5"/>
  <c r="F255" i="5"/>
  <c r="E255" i="5"/>
  <c r="D255" i="5"/>
  <c r="C255" i="5"/>
  <c r="H254" i="5"/>
  <c r="G254" i="5"/>
  <c r="F254" i="5"/>
  <c r="E254" i="5"/>
  <c r="D254" i="5"/>
  <c r="C254" i="5"/>
  <c r="H253" i="5"/>
  <c r="G253" i="5"/>
  <c r="F253" i="5"/>
  <c r="E253" i="5"/>
  <c r="D253" i="5"/>
  <c r="C253" i="5"/>
  <c r="H252" i="5"/>
  <c r="G252" i="5"/>
  <c r="F252" i="5"/>
  <c r="E252" i="5"/>
  <c r="D252" i="5"/>
  <c r="C252" i="5"/>
  <c r="H251" i="5"/>
  <c r="G251" i="5"/>
  <c r="F251" i="5"/>
  <c r="E251" i="5"/>
  <c r="D251" i="5"/>
  <c r="C251" i="5"/>
  <c r="H250" i="5"/>
  <c r="G250" i="5"/>
  <c r="F250" i="5"/>
  <c r="E250" i="5"/>
  <c r="D250" i="5"/>
  <c r="C250" i="5"/>
  <c r="H249" i="5"/>
  <c r="G249" i="5"/>
  <c r="F249" i="5"/>
  <c r="E249" i="5"/>
  <c r="D249" i="5"/>
  <c r="C249" i="5"/>
  <c r="H248" i="5"/>
  <c r="G248" i="5"/>
  <c r="F248" i="5"/>
  <c r="E248" i="5"/>
  <c r="D248" i="5"/>
  <c r="C248" i="5"/>
  <c r="H247" i="5"/>
  <c r="G247" i="5"/>
  <c r="F247" i="5"/>
  <c r="E247" i="5"/>
  <c r="D247" i="5"/>
  <c r="C247" i="5"/>
  <c r="H246" i="5"/>
  <c r="G246" i="5"/>
  <c r="F246" i="5"/>
  <c r="E246" i="5"/>
  <c r="D246" i="5"/>
  <c r="C246" i="5"/>
  <c r="H245" i="5"/>
  <c r="G245" i="5"/>
  <c r="F245" i="5"/>
  <c r="E245" i="5"/>
  <c r="D245" i="5"/>
  <c r="C245" i="5"/>
  <c r="H244" i="5"/>
  <c r="G244" i="5"/>
  <c r="F244" i="5"/>
  <c r="E244" i="5"/>
  <c r="D244" i="5"/>
  <c r="C244" i="5"/>
  <c r="H243" i="5"/>
  <c r="G243" i="5"/>
  <c r="F243" i="5"/>
  <c r="E243" i="5"/>
  <c r="D243" i="5"/>
  <c r="C243" i="5"/>
  <c r="H242" i="5"/>
  <c r="G242" i="5"/>
  <c r="F242" i="5"/>
  <c r="E242" i="5"/>
  <c r="D242" i="5"/>
  <c r="C242" i="5"/>
  <c r="H241" i="5"/>
  <c r="G241" i="5"/>
  <c r="F241" i="5"/>
  <c r="E241" i="5"/>
  <c r="D241" i="5"/>
  <c r="C241" i="5"/>
  <c r="H240" i="5"/>
  <c r="G240" i="5"/>
  <c r="F240" i="5"/>
  <c r="E240" i="5"/>
  <c r="D240" i="5"/>
  <c r="C240" i="5"/>
  <c r="H239" i="5"/>
  <c r="G239" i="5"/>
  <c r="F239" i="5"/>
  <c r="E239" i="5"/>
  <c r="D239" i="5"/>
  <c r="C239" i="5"/>
  <c r="H238" i="5"/>
  <c r="G238" i="5"/>
  <c r="F238" i="5"/>
  <c r="E238" i="5"/>
  <c r="D238" i="5"/>
  <c r="C238" i="5"/>
  <c r="H237" i="5"/>
  <c r="G237" i="5"/>
  <c r="F237" i="5"/>
  <c r="E237" i="5"/>
  <c r="D237" i="5"/>
  <c r="C237" i="5"/>
  <c r="H236" i="5"/>
  <c r="G236" i="5"/>
  <c r="F236" i="5"/>
  <c r="E236" i="5"/>
  <c r="D236" i="5"/>
  <c r="C236" i="5"/>
  <c r="H235" i="5"/>
  <c r="G235" i="5"/>
  <c r="F235" i="5"/>
  <c r="E235" i="5"/>
  <c r="D235" i="5"/>
  <c r="C235" i="5"/>
  <c r="H234" i="5"/>
  <c r="G234" i="5"/>
  <c r="F234" i="5"/>
  <c r="E234" i="5"/>
  <c r="D234" i="5"/>
  <c r="C234" i="5"/>
  <c r="H233" i="5"/>
  <c r="G233" i="5"/>
  <c r="F233" i="5"/>
  <c r="E233" i="5"/>
  <c r="D233" i="5"/>
  <c r="C233" i="5"/>
  <c r="H232" i="5"/>
  <c r="G232" i="5"/>
  <c r="F232" i="5"/>
  <c r="E232" i="5"/>
  <c r="D232" i="5"/>
  <c r="C232" i="5"/>
  <c r="H231" i="5"/>
  <c r="G231" i="5"/>
  <c r="F231" i="5"/>
  <c r="E231" i="5"/>
  <c r="D231" i="5"/>
  <c r="C231" i="5"/>
  <c r="H230" i="5"/>
  <c r="G230" i="5"/>
  <c r="F230" i="5"/>
  <c r="E230" i="5"/>
  <c r="D230" i="5"/>
  <c r="C230" i="5"/>
  <c r="H229" i="5"/>
  <c r="G229" i="5"/>
  <c r="F229" i="5"/>
  <c r="E229" i="5"/>
  <c r="D229" i="5"/>
  <c r="C229" i="5"/>
  <c r="H228" i="5"/>
  <c r="G228" i="5"/>
  <c r="F228" i="5"/>
  <c r="E228" i="5"/>
  <c r="D228" i="5"/>
  <c r="C228" i="5"/>
  <c r="H227" i="5"/>
  <c r="G227" i="5"/>
  <c r="F227" i="5"/>
  <c r="E227" i="5"/>
  <c r="D227" i="5"/>
  <c r="C227" i="5"/>
  <c r="H226" i="5"/>
  <c r="G226" i="5"/>
  <c r="F226" i="5"/>
  <c r="E226" i="5"/>
  <c r="D226" i="5"/>
  <c r="C226" i="5"/>
  <c r="H225" i="5"/>
  <c r="G225" i="5"/>
  <c r="F225" i="5"/>
  <c r="E225" i="5"/>
  <c r="D225" i="5"/>
  <c r="C225" i="5"/>
  <c r="H224" i="5"/>
  <c r="G224" i="5"/>
  <c r="F224" i="5"/>
  <c r="E224" i="5"/>
  <c r="D224" i="5"/>
  <c r="C224" i="5"/>
  <c r="H223" i="5"/>
  <c r="G223" i="5"/>
  <c r="F223" i="5"/>
  <c r="E223" i="5"/>
  <c r="D223" i="5"/>
  <c r="C223" i="5"/>
  <c r="H222" i="5"/>
  <c r="G222" i="5"/>
  <c r="F222" i="5"/>
  <c r="E222" i="5"/>
  <c r="D222" i="5"/>
  <c r="C222" i="5"/>
  <c r="H221" i="5"/>
  <c r="G221" i="5"/>
  <c r="F221" i="5"/>
  <c r="E221" i="5"/>
  <c r="D221" i="5"/>
  <c r="C221" i="5"/>
  <c r="H220" i="5"/>
  <c r="G220" i="5"/>
  <c r="F220" i="5"/>
  <c r="E220" i="5"/>
  <c r="D220" i="5"/>
  <c r="C220" i="5"/>
  <c r="H219" i="5"/>
  <c r="G219" i="5"/>
  <c r="F219" i="5"/>
  <c r="E219" i="5"/>
  <c r="D219" i="5"/>
  <c r="C219" i="5"/>
  <c r="H218" i="5"/>
  <c r="G218" i="5"/>
  <c r="F218" i="5"/>
  <c r="E218" i="5"/>
  <c r="D218" i="5"/>
  <c r="C218" i="5"/>
  <c r="H217" i="5"/>
  <c r="G217" i="5"/>
  <c r="F217" i="5"/>
  <c r="E217" i="5"/>
  <c r="D217" i="5"/>
  <c r="C217" i="5"/>
  <c r="H216" i="5"/>
  <c r="G216" i="5"/>
  <c r="F216" i="5"/>
  <c r="E216" i="5"/>
  <c r="D216" i="5"/>
  <c r="C216" i="5"/>
  <c r="H215" i="5"/>
  <c r="G215" i="5"/>
  <c r="F215" i="5"/>
  <c r="E215" i="5"/>
  <c r="D215" i="5"/>
  <c r="C215" i="5"/>
  <c r="H214" i="5"/>
  <c r="G214" i="5"/>
  <c r="F214" i="5"/>
  <c r="E214" i="5"/>
  <c r="D214" i="5"/>
  <c r="C214" i="5"/>
  <c r="H213" i="5"/>
  <c r="G213" i="5"/>
  <c r="F213" i="5"/>
  <c r="E213" i="5"/>
  <c r="D213" i="5"/>
  <c r="C213" i="5"/>
  <c r="H212" i="5"/>
  <c r="G212" i="5"/>
  <c r="F212" i="5"/>
  <c r="E212" i="5"/>
  <c r="D212" i="5"/>
  <c r="C212" i="5"/>
  <c r="H211" i="5"/>
  <c r="G211" i="5"/>
  <c r="F211" i="5"/>
  <c r="E211" i="5"/>
  <c r="D211" i="5"/>
  <c r="C211" i="5"/>
  <c r="H210" i="5"/>
  <c r="G210" i="5"/>
  <c r="F210" i="5"/>
  <c r="E210" i="5"/>
  <c r="D210" i="5"/>
  <c r="C210" i="5"/>
  <c r="H209" i="5"/>
  <c r="G209" i="5"/>
  <c r="F209" i="5"/>
  <c r="E209" i="5"/>
  <c r="D209" i="5"/>
  <c r="C209" i="5"/>
  <c r="H208" i="5"/>
  <c r="G208" i="5"/>
  <c r="F208" i="5"/>
  <c r="E208" i="5"/>
  <c r="D208" i="5"/>
  <c r="C208" i="5"/>
  <c r="H207" i="5"/>
  <c r="G207" i="5"/>
  <c r="F207" i="5"/>
  <c r="E207" i="5"/>
  <c r="D207" i="5"/>
  <c r="C207" i="5"/>
  <c r="H206" i="5"/>
  <c r="G206" i="5"/>
  <c r="F206" i="5"/>
  <c r="AJ206" i="5" s="1"/>
  <c r="E206" i="5"/>
  <c r="D206" i="5"/>
  <c r="C206" i="5"/>
  <c r="H205" i="5"/>
  <c r="G205" i="5"/>
  <c r="F205" i="5"/>
  <c r="AJ205" i="5" s="1"/>
  <c r="E205" i="5"/>
  <c r="D205" i="5"/>
  <c r="C205" i="5"/>
  <c r="H204" i="5"/>
  <c r="G204" i="5"/>
  <c r="F204" i="5"/>
  <c r="AJ204" i="5" s="1"/>
  <c r="E204" i="5"/>
  <c r="D204" i="5"/>
  <c r="C204" i="5"/>
  <c r="H203" i="5"/>
  <c r="G203" i="5"/>
  <c r="F203" i="5"/>
  <c r="AJ203" i="5" s="1"/>
  <c r="E203" i="5"/>
  <c r="D203" i="5"/>
  <c r="C203" i="5"/>
  <c r="H202" i="5"/>
  <c r="G202" i="5"/>
  <c r="F202" i="5"/>
  <c r="AJ202" i="5" s="1"/>
  <c r="E202" i="5"/>
  <c r="D202" i="5"/>
  <c r="C202" i="5"/>
  <c r="H201" i="5"/>
  <c r="G201" i="5"/>
  <c r="F201" i="5"/>
  <c r="AJ201" i="5" s="1"/>
  <c r="E201" i="5"/>
  <c r="D201" i="5"/>
  <c r="C201" i="5"/>
  <c r="H200" i="5"/>
  <c r="G200" i="5"/>
  <c r="F200" i="5"/>
  <c r="AJ200" i="5" s="1"/>
  <c r="E200" i="5"/>
  <c r="D200" i="5"/>
  <c r="C200" i="5"/>
  <c r="H199" i="5"/>
  <c r="G199" i="5"/>
  <c r="F199" i="5"/>
  <c r="AJ199" i="5" s="1"/>
  <c r="E199" i="5"/>
  <c r="D199" i="5"/>
  <c r="C199" i="5"/>
  <c r="H198" i="5"/>
  <c r="G198" i="5"/>
  <c r="F198" i="5"/>
  <c r="AJ198" i="5" s="1"/>
  <c r="E198" i="5"/>
  <c r="D198" i="5"/>
  <c r="C198" i="5"/>
  <c r="H197" i="5"/>
  <c r="G197" i="5"/>
  <c r="F197" i="5"/>
  <c r="AJ197" i="5" s="1"/>
  <c r="E197" i="5"/>
  <c r="D197" i="5"/>
  <c r="C197" i="5"/>
  <c r="H196" i="5"/>
  <c r="G196" i="5"/>
  <c r="F196" i="5"/>
  <c r="AJ196" i="5" s="1"/>
  <c r="E196" i="5"/>
  <c r="D196" i="5"/>
  <c r="C196" i="5"/>
  <c r="H195" i="5"/>
  <c r="G195" i="5"/>
  <c r="F195" i="5"/>
  <c r="AJ195" i="5" s="1"/>
  <c r="E195" i="5"/>
  <c r="D195" i="5"/>
  <c r="C195" i="5"/>
  <c r="H194" i="5"/>
  <c r="G194" i="5"/>
  <c r="F194" i="5"/>
  <c r="AJ194" i="5" s="1"/>
  <c r="E194" i="5"/>
  <c r="D194" i="5"/>
  <c r="C194" i="5"/>
  <c r="H193" i="5"/>
  <c r="G193" i="5"/>
  <c r="F193" i="5"/>
  <c r="AJ193" i="5" s="1"/>
  <c r="E193" i="5"/>
  <c r="D193" i="5"/>
  <c r="C193" i="5"/>
  <c r="H192" i="5"/>
  <c r="G192" i="5"/>
  <c r="F192" i="5"/>
  <c r="AJ192" i="5" s="1"/>
  <c r="E192" i="5"/>
  <c r="D192" i="5"/>
  <c r="C192" i="5"/>
  <c r="H191" i="5"/>
  <c r="G191" i="5"/>
  <c r="F191" i="5"/>
  <c r="AJ191" i="5" s="1"/>
  <c r="E191" i="5"/>
  <c r="D191" i="5"/>
  <c r="C191" i="5"/>
  <c r="H190" i="5"/>
  <c r="G190" i="5"/>
  <c r="F190" i="5"/>
  <c r="AJ190" i="5" s="1"/>
  <c r="E190" i="5"/>
  <c r="D190" i="5"/>
  <c r="C190" i="5"/>
  <c r="H189" i="5"/>
  <c r="G189" i="5"/>
  <c r="F189" i="5"/>
  <c r="AJ189" i="5" s="1"/>
  <c r="E189" i="5"/>
  <c r="D189" i="5"/>
  <c r="C189" i="5"/>
  <c r="H188" i="5"/>
  <c r="G188" i="5"/>
  <c r="F188" i="5"/>
  <c r="AJ188" i="5" s="1"/>
  <c r="E188" i="5"/>
  <c r="D188" i="5"/>
  <c r="C188" i="5"/>
  <c r="H187" i="5"/>
  <c r="G187" i="5"/>
  <c r="F187" i="5"/>
  <c r="AJ187" i="5" s="1"/>
  <c r="E187" i="5"/>
  <c r="D187" i="5"/>
  <c r="C187" i="5"/>
  <c r="H186" i="5"/>
  <c r="G186" i="5"/>
  <c r="F186" i="5"/>
  <c r="AJ186" i="5" s="1"/>
  <c r="E186" i="5"/>
  <c r="D186" i="5"/>
  <c r="C186" i="5"/>
  <c r="H185" i="5"/>
  <c r="G185" i="5"/>
  <c r="F185" i="5"/>
  <c r="AJ185" i="5" s="1"/>
  <c r="E185" i="5"/>
  <c r="D185" i="5"/>
  <c r="C185" i="5"/>
  <c r="H184" i="5"/>
  <c r="G184" i="5"/>
  <c r="F184" i="5"/>
  <c r="AJ184" i="5" s="1"/>
  <c r="E184" i="5"/>
  <c r="D184" i="5"/>
  <c r="C184" i="5"/>
  <c r="H183" i="5"/>
  <c r="G183" i="5"/>
  <c r="F183" i="5"/>
  <c r="AJ183" i="5" s="1"/>
  <c r="E183" i="5"/>
  <c r="D183" i="5"/>
  <c r="C183" i="5"/>
  <c r="H182" i="5"/>
  <c r="G182" i="5"/>
  <c r="F182" i="5"/>
  <c r="AJ182" i="5" s="1"/>
  <c r="E182" i="5"/>
  <c r="D182" i="5"/>
  <c r="C182" i="5"/>
  <c r="H181" i="5"/>
  <c r="G181" i="5"/>
  <c r="F181" i="5"/>
  <c r="AJ181" i="5" s="1"/>
  <c r="E181" i="5"/>
  <c r="D181" i="5"/>
  <c r="C181" i="5"/>
  <c r="H180" i="5"/>
  <c r="G180" i="5"/>
  <c r="F180" i="5"/>
  <c r="AJ180" i="5" s="1"/>
  <c r="E180" i="5"/>
  <c r="D180" i="5"/>
  <c r="C180" i="5"/>
  <c r="H179" i="5"/>
  <c r="G179" i="5"/>
  <c r="F179" i="5"/>
  <c r="AJ179" i="5" s="1"/>
  <c r="E179" i="5"/>
  <c r="D179" i="5"/>
  <c r="C179" i="5"/>
  <c r="H178" i="5"/>
  <c r="G178" i="5"/>
  <c r="F178" i="5"/>
  <c r="AJ178" i="5" s="1"/>
  <c r="E178" i="5"/>
  <c r="D178" i="5"/>
  <c r="C178" i="5"/>
  <c r="H177" i="5"/>
  <c r="G177" i="5"/>
  <c r="F177" i="5"/>
  <c r="AJ177" i="5" s="1"/>
  <c r="E177" i="5"/>
  <c r="D177" i="5"/>
  <c r="C177" i="5"/>
  <c r="H176" i="5"/>
  <c r="G176" i="5"/>
  <c r="F176" i="5"/>
  <c r="AJ176" i="5" s="1"/>
  <c r="E176" i="5"/>
  <c r="D176" i="5"/>
  <c r="C176" i="5"/>
  <c r="H175" i="5"/>
  <c r="G175" i="5"/>
  <c r="F175" i="5"/>
  <c r="AJ175" i="5" s="1"/>
  <c r="E175" i="5"/>
  <c r="D175" i="5"/>
  <c r="C175" i="5"/>
  <c r="H174" i="5"/>
  <c r="G174" i="5"/>
  <c r="F174" i="5"/>
  <c r="AJ174" i="5" s="1"/>
  <c r="E174" i="5"/>
  <c r="D174" i="5"/>
  <c r="C174" i="5"/>
  <c r="H173" i="5"/>
  <c r="G173" i="5"/>
  <c r="F173" i="5"/>
  <c r="E173" i="5"/>
  <c r="D173" i="5"/>
  <c r="C173" i="5"/>
  <c r="H172" i="5"/>
  <c r="G172" i="5"/>
  <c r="F172" i="5"/>
  <c r="AJ172" i="5" s="1"/>
  <c r="E172" i="5"/>
  <c r="D172" i="5"/>
  <c r="C172" i="5"/>
  <c r="H171" i="5"/>
  <c r="G171" i="5"/>
  <c r="F171" i="5"/>
  <c r="AJ171" i="5" s="1"/>
  <c r="E171" i="5"/>
  <c r="D171" i="5"/>
  <c r="C171" i="5"/>
  <c r="H170" i="5"/>
  <c r="G170" i="5"/>
  <c r="F170" i="5"/>
  <c r="AJ170" i="5" s="1"/>
  <c r="E170" i="5"/>
  <c r="D170" i="5"/>
  <c r="C170" i="5"/>
  <c r="H169" i="5"/>
  <c r="G169" i="5"/>
  <c r="F169" i="5"/>
  <c r="AJ169" i="5" s="1"/>
  <c r="E169" i="5"/>
  <c r="D169" i="5"/>
  <c r="C169" i="5"/>
  <c r="H168" i="5"/>
  <c r="G168" i="5"/>
  <c r="F168" i="5"/>
  <c r="AJ168" i="5" s="1"/>
  <c r="E168" i="5"/>
  <c r="D168" i="5"/>
  <c r="C168" i="5"/>
  <c r="H167" i="5"/>
  <c r="G167" i="5"/>
  <c r="F167" i="5"/>
  <c r="AJ167" i="5" s="1"/>
  <c r="E167" i="5"/>
  <c r="D167" i="5"/>
  <c r="C167" i="5"/>
  <c r="H166" i="5"/>
  <c r="G166" i="5"/>
  <c r="F166" i="5"/>
  <c r="AJ166" i="5" s="1"/>
  <c r="E166" i="5"/>
  <c r="D166" i="5"/>
  <c r="C166" i="5"/>
  <c r="H165" i="5"/>
  <c r="G165" i="5"/>
  <c r="F165" i="5"/>
  <c r="AJ165" i="5" s="1"/>
  <c r="E165" i="5"/>
  <c r="D165" i="5"/>
  <c r="C165" i="5"/>
  <c r="H164" i="5"/>
  <c r="G164" i="5"/>
  <c r="F164" i="5"/>
  <c r="AJ164" i="5" s="1"/>
  <c r="E164" i="5"/>
  <c r="D164" i="5"/>
  <c r="C164" i="5"/>
  <c r="H163" i="5"/>
  <c r="G163" i="5"/>
  <c r="F163" i="5"/>
  <c r="AJ163" i="5" s="1"/>
  <c r="E163" i="5"/>
  <c r="D163" i="5"/>
  <c r="C163" i="5"/>
  <c r="H162" i="5"/>
  <c r="G162" i="5"/>
  <c r="F162" i="5"/>
  <c r="AJ162" i="5" s="1"/>
  <c r="E162" i="5"/>
  <c r="D162" i="5"/>
  <c r="C162" i="5"/>
  <c r="H161" i="5"/>
  <c r="G161" i="5"/>
  <c r="F161" i="5"/>
  <c r="E161" i="5"/>
  <c r="D161" i="5"/>
  <c r="C161" i="5"/>
  <c r="H160" i="5"/>
  <c r="G160" i="5"/>
  <c r="F160" i="5"/>
  <c r="AJ160" i="5" s="1"/>
  <c r="E160" i="5"/>
  <c r="D160" i="5"/>
  <c r="C160" i="5"/>
  <c r="H159" i="5"/>
  <c r="G159" i="5"/>
  <c r="F159" i="5"/>
  <c r="AJ159" i="5" s="1"/>
  <c r="E159" i="5"/>
  <c r="D159" i="5"/>
  <c r="C159" i="5"/>
  <c r="H158" i="5"/>
  <c r="G158" i="5"/>
  <c r="F158" i="5"/>
  <c r="AJ158" i="5" s="1"/>
  <c r="E158" i="5"/>
  <c r="D158" i="5"/>
  <c r="C158" i="5"/>
  <c r="H157" i="5"/>
  <c r="G157" i="5"/>
  <c r="F157" i="5"/>
  <c r="AJ157" i="5" s="1"/>
  <c r="E157" i="5"/>
  <c r="D157" i="5"/>
  <c r="C157" i="5"/>
  <c r="H156" i="5"/>
  <c r="G156" i="5"/>
  <c r="F156" i="5"/>
  <c r="AJ156" i="5" s="1"/>
  <c r="E156" i="5"/>
  <c r="D156" i="5"/>
  <c r="C156" i="5"/>
  <c r="H155" i="5"/>
  <c r="G155" i="5"/>
  <c r="F155" i="5"/>
  <c r="AJ155" i="5" s="1"/>
  <c r="E155" i="5"/>
  <c r="D155" i="5"/>
  <c r="C155" i="5"/>
  <c r="H154" i="5"/>
  <c r="G154" i="5"/>
  <c r="F154" i="5"/>
  <c r="AJ154" i="5" s="1"/>
  <c r="E154" i="5"/>
  <c r="D154" i="5"/>
  <c r="C154" i="5"/>
  <c r="H153" i="5"/>
  <c r="G153" i="5"/>
  <c r="F153" i="5"/>
  <c r="AJ153" i="5" s="1"/>
  <c r="E153" i="5"/>
  <c r="D153" i="5"/>
  <c r="C153" i="5"/>
  <c r="H152" i="5"/>
  <c r="G152" i="5"/>
  <c r="F152" i="5"/>
  <c r="AJ152" i="5" s="1"/>
  <c r="E152" i="5"/>
  <c r="D152" i="5"/>
  <c r="C152" i="5"/>
  <c r="H151" i="5"/>
  <c r="G151" i="5"/>
  <c r="F151" i="5"/>
  <c r="AJ151" i="5" s="1"/>
  <c r="E151" i="5"/>
  <c r="D151" i="5"/>
  <c r="C151" i="5"/>
  <c r="H150" i="5"/>
  <c r="G150" i="5"/>
  <c r="F150" i="5"/>
  <c r="AJ150" i="5" s="1"/>
  <c r="E150" i="5"/>
  <c r="D150" i="5"/>
  <c r="C150" i="5"/>
  <c r="H149" i="5"/>
  <c r="G149" i="5"/>
  <c r="F149" i="5"/>
  <c r="AJ149" i="5" s="1"/>
  <c r="E149" i="5"/>
  <c r="D149" i="5"/>
  <c r="C149" i="5"/>
  <c r="H148" i="5"/>
  <c r="G148" i="5"/>
  <c r="F148" i="5"/>
  <c r="AJ148" i="5" s="1"/>
  <c r="E148" i="5"/>
  <c r="D148" i="5"/>
  <c r="C148" i="5"/>
  <c r="H147" i="5"/>
  <c r="G147" i="5"/>
  <c r="F147" i="5"/>
  <c r="AJ147" i="5" s="1"/>
  <c r="E147" i="5"/>
  <c r="D147" i="5"/>
  <c r="C147" i="5"/>
  <c r="H146" i="5"/>
  <c r="G146" i="5"/>
  <c r="F146" i="5"/>
  <c r="AJ146" i="5" s="1"/>
  <c r="E146" i="5"/>
  <c r="D146" i="5"/>
  <c r="C146" i="5"/>
  <c r="H145" i="5"/>
  <c r="G145" i="5"/>
  <c r="F145" i="5"/>
  <c r="E145" i="5"/>
  <c r="D145" i="5"/>
  <c r="C145" i="5"/>
  <c r="H144" i="5"/>
  <c r="G144" i="5"/>
  <c r="F144" i="5"/>
  <c r="AJ144" i="5" s="1"/>
  <c r="E144" i="5"/>
  <c r="D144" i="5"/>
  <c r="C144" i="5"/>
  <c r="H143" i="5"/>
  <c r="G143" i="5"/>
  <c r="F143" i="5"/>
  <c r="AJ143" i="5" s="1"/>
  <c r="E143" i="5"/>
  <c r="D143" i="5"/>
  <c r="C143" i="5"/>
  <c r="H142" i="5"/>
  <c r="G142" i="5"/>
  <c r="F142" i="5"/>
  <c r="AJ142" i="5" s="1"/>
  <c r="E142" i="5"/>
  <c r="D142" i="5"/>
  <c r="C142" i="5"/>
  <c r="H141" i="5"/>
  <c r="G141" i="5"/>
  <c r="F141" i="5"/>
  <c r="AJ141" i="5" s="1"/>
  <c r="E141" i="5"/>
  <c r="D141" i="5"/>
  <c r="C141" i="5"/>
  <c r="H140" i="5"/>
  <c r="G140" i="5"/>
  <c r="F140" i="5"/>
  <c r="AJ140" i="5" s="1"/>
  <c r="E140" i="5"/>
  <c r="D140" i="5"/>
  <c r="C140" i="5"/>
  <c r="H139" i="5"/>
  <c r="G139" i="5"/>
  <c r="F139" i="5"/>
  <c r="AJ139" i="5" s="1"/>
  <c r="E139" i="5"/>
  <c r="D139" i="5"/>
  <c r="C139" i="5"/>
  <c r="H138" i="5"/>
  <c r="G138" i="5"/>
  <c r="F138" i="5"/>
  <c r="AJ138" i="5" s="1"/>
  <c r="E138" i="5"/>
  <c r="D138" i="5"/>
  <c r="C138" i="5"/>
  <c r="H137" i="5"/>
  <c r="G137" i="5"/>
  <c r="F137" i="5"/>
  <c r="AJ137" i="5" s="1"/>
  <c r="E137" i="5"/>
  <c r="D137" i="5"/>
  <c r="C137" i="5"/>
  <c r="H136" i="5"/>
  <c r="G136" i="5"/>
  <c r="F136" i="5"/>
  <c r="AJ136" i="5" s="1"/>
  <c r="E136" i="5"/>
  <c r="D136" i="5"/>
  <c r="C136" i="5"/>
  <c r="H135" i="5"/>
  <c r="G135" i="5"/>
  <c r="F135" i="5"/>
  <c r="AJ135" i="5" s="1"/>
  <c r="E135" i="5"/>
  <c r="D135" i="5"/>
  <c r="C135" i="5"/>
  <c r="H134" i="5"/>
  <c r="G134" i="5"/>
  <c r="F134" i="5"/>
  <c r="AJ134" i="5" s="1"/>
  <c r="E134" i="5"/>
  <c r="D134" i="5"/>
  <c r="C134" i="5"/>
  <c r="H133" i="5"/>
  <c r="G133" i="5"/>
  <c r="F133" i="5"/>
  <c r="AJ133" i="5" s="1"/>
  <c r="E133" i="5"/>
  <c r="D133" i="5"/>
  <c r="C133" i="5"/>
  <c r="H132" i="5"/>
  <c r="G132" i="5"/>
  <c r="F132" i="5"/>
  <c r="AJ132" i="5" s="1"/>
  <c r="E132" i="5"/>
  <c r="D132" i="5"/>
  <c r="C132" i="5"/>
  <c r="H131" i="5"/>
  <c r="G131" i="5"/>
  <c r="F131" i="5"/>
  <c r="AJ131" i="5" s="1"/>
  <c r="E131" i="5"/>
  <c r="D131" i="5"/>
  <c r="C131" i="5"/>
  <c r="H130" i="5"/>
  <c r="G130" i="5"/>
  <c r="F130" i="5"/>
  <c r="AJ130" i="5" s="1"/>
  <c r="E130" i="5"/>
  <c r="D130" i="5"/>
  <c r="C130" i="5"/>
  <c r="H129" i="5"/>
  <c r="G129" i="5"/>
  <c r="F129" i="5"/>
  <c r="AJ129" i="5" s="1"/>
  <c r="E129" i="5"/>
  <c r="D129" i="5"/>
  <c r="C129" i="5"/>
  <c r="H128" i="5"/>
  <c r="G128" i="5"/>
  <c r="F128" i="5"/>
  <c r="E128" i="5"/>
  <c r="D128" i="5"/>
  <c r="C128" i="5"/>
  <c r="H127" i="5"/>
  <c r="G127" i="5"/>
  <c r="F127" i="5"/>
  <c r="E127" i="5"/>
  <c r="D127" i="5"/>
  <c r="C127" i="5"/>
  <c r="H126" i="5"/>
  <c r="G126" i="5"/>
  <c r="F126" i="5"/>
  <c r="E126" i="5"/>
  <c r="D126" i="5"/>
  <c r="C126" i="5"/>
  <c r="H125" i="5"/>
  <c r="G125" i="5"/>
  <c r="F125" i="5"/>
  <c r="AJ125" i="5" s="1"/>
  <c r="E125" i="5"/>
  <c r="D125" i="5"/>
  <c r="C125" i="5"/>
  <c r="H124" i="5"/>
  <c r="G124" i="5"/>
  <c r="F124" i="5"/>
  <c r="AJ124" i="5" s="1"/>
  <c r="E124" i="5"/>
  <c r="D124" i="5"/>
  <c r="C124" i="5"/>
  <c r="H123" i="5"/>
  <c r="G123" i="5"/>
  <c r="F123" i="5"/>
  <c r="AJ123" i="5" s="1"/>
  <c r="E123" i="5"/>
  <c r="D123" i="5"/>
  <c r="C123" i="5"/>
  <c r="H122" i="5"/>
  <c r="G122" i="5"/>
  <c r="F122" i="5"/>
  <c r="AJ122" i="5" s="1"/>
  <c r="E122" i="5"/>
  <c r="D122" i="5"/>
  <c r="C122" i="5"/>
  <c r="H121" i="5"/>
  <c r="G121" i="5"/>
  <c r="F121" i="5"/>
  <c r="AJ121" i="5" s="1"/>
  <c r="E121" i="5"/>
  <c r="D121" i="5"/>
  <c r="C121" i="5"/>
  <c r="H120" i="5"/>
  <c r="G120" i="5"/>
  <c r="F120" i="5"/>
  <c r="AJ120" i="5" s="1"/>
  <c r="E120" i="5"/>
  <c r="D120" i="5"/>
  <c r="C120" i="5"/>
  <c r="H119" i="5"/>
  <c r="G119" i="5"/>
  <c r="F119" i="5"/>
  <c r="AJ119" i="5" s="1"/>
  <c r="E119" i="5"/>
  <c r="D119" i="5"/>
  <c r="C119" i="5"/>
  <c r="H118" i="5"/>
  <c r="G118" i="5"/>
  <c r="F118" i="5"/>
  <c r="AJ118" i="5" s="1"/>
  <c r="E118" i="5"/>
  <c r="D118" i="5"/>
  <c r="C118" i="5"/>
  <c r="H117" i="5"/>
  <c r="G117" i="5"/>
  <c r="F117" i="5"/>
  <c r="AJ117" i="5" s="1"/>
  <c r="E117" i="5"/>
  <c r="D117" i="5"/>
  <c r="C117" i="5"/>
  <c r="H116" i="5"/>
  <c r="G116" i="5"/>
  <c r="F116" i="5"/>
  <c r="AJ116" i="5" s="1"/>
  <c r="E116" i="5"/>
  <c r="D116" i="5"/>
  <c r="C116" i="5"/>
  <c r="H115" i="5"/>
  <c r="G115" i="5"/>
  <c r="F115" i="5"/>
  <c r="AJ115" i="5" s="1"/>
  <c r="E115" i="5"/>
  <c r="D115" i="5"/>
  <c r="C115" i="5"/>
  <c r="H114" i="5"/>
  <c r="G114" i="5"/>
  <c r="F114" i="5"/>
  <c r="AJ114" i="5" s="1"/>
  <c r="E114" i="5"/>
  <c r="D114" i="5"/>
  <c r="C114" i="5"/>
  <c r="H113" i="5"/>
  <c r="G113" i="5"/>
  <c r="F113" i="5"/>
  <c r="AJ113" i="5" s="1"/>
  <c r="E113" i="5"/>
  <c r="D113" i="5"/>
  <c r="C113" i="5"/>
  <c r="H112" i="5"/>
  <c r="G112" i="5"/>
  <c r="F112" i="5"/>
  <c r="AJ112" i="5" s="1"/>
  <c r="E112" i="5"/>
  <c r="D112" i="5"/>
  <c r="C112" i="5"/>
  <c r="H111" i="5"/>
  <c r="G111" i="5"/>
  <c r="F111" i="5"/>
  <c r="AJ111" i="5" s="1"/>
  <c r="E111" i="5"/>
  <c r="D111" i="5"/>
  <c r="C111" i="5"/>
  <c r="H110" i="5"/>
  <c r="G110" i="5"/>
  <c r="F110" i="5"/>
  <c r="AJ110" i="5" s="1"/>
  <c r="E110" i="5"/>
  <c r="D110" i="5"/>
  <c r="C110" i="5"/>
  <c r="H109" i="5"/>
  <c r="G109" i="5"/>
  <c r="F109" i="5"/>
  <c r="AJ109" i="5" s="1"/>
  <c r="E109" i="5"/>
  <c r="D109" i="5"/>
  <c r="C109" i="5"/>
  <c r="H108" i="5"/>
  <c r="G108" i="5"/>
  <c r="F108" i="5"/>
  <c r="AJ108" i="5" s="1"/>
  <c r="E108" i="5"/>
  <c r="D108" i="5"/>
  <c r="C108" i="5"/>
  <c r="H107" i="5"/>
  <c r="G107" i="5"/>
  <c r="F107" i="5"/>
  <c r="AJ107" i="5" s="1"/>
  <c r="E107" i="5"/>
  <c r="D107" i="5"/>
  <c r="C107" i="5"/>
  <c r="H106" i="5"/>
  <c r="G106" i="5"/>
  <c r="F106" i="5"/>
  <c r="AJ106" i="5" s="1"/>
  <c r="E106" i="5"/>
  <c r="D106" i="5"/>
  <c r="C106" i="5"/>
  <c r="H105" i="5"/>
  <c r="G105" i="5"/>
  <c r="F105" i="5"/>
  <c r="AJ105" i="5" s="1"/>
  <c r="E105" i="5"/>
  <c r="D105" i="5"/>
  <c r="C105" i="5"/>
  <c r="H104" i="5"/>
  <c r="G104" i="5"/>
  <c r="F104" i="5"/>
  <c r="AJ104" i="5" s="1"/>
  <c r="E104" i="5"/>
  <c r="D104" i="5"/>
  <c r="C104" i="5"/>
  <c r="H103" i="5"/>
  <c r="G103" i="5"/>
  <c r="F103" i="5"/>
  <c r="AJ103" i="5" s="1"/>
  <c r="E103" i="5"/>
  <c r="D103" i="5"/>
  <c r="C103" i="5"/>
  <c r="H102" i="5"/>
  <c r="G102" i="5"/>
  <c r="F102" i="5"/>
  <c r="AJ102" i="5" s="1"/>
  <c r="E102" i="5"/>
  <c r="D102" i="5"/>
  <c r="C102" i="5"/>
  <c r="H101" i="5"/>
  <c r="G101" i="5"/>
  <c r="F101" i="5"/>
  <c r="AJ101" i="5" s="1"/>
  <c r="E101" i="5"/>
  <c r="D101" i="5"/>
  <c r="C101" i="5"/>
  <c r="H100" i="5"/>
  <c r="G100" i="5"/>
  <c r="F100" i="5"/>
  <c r="AJ100" i="5" s="1"/>
  <c r="E100" i="5"/>
  <c r="D100" i="5"/>
  <c r="C100" i="5"/>
  <c r="H99" i="5"/>
  <c r="G99" i="5"/>
  <c r="F99" i="5"/>
  <c r="AJ99" i="5" s="1"/>
  <c r="E99" i="5"/>
  <c r="D99" i="5"/>
  <c r="C99" i="5"/>
  <c r="H98" i="5"/>
  <c r="G98" i="5"/>
  <c r="F98" i="5"/>
  <c r="AJ98" i="5" s="1"/>
  <c r="E98" i="5"/>
  <c r="D98" i="5"/>
  <c r="C98" i="5"/>
  <c r="H97" i="5"/>
  <c r="G97" i="5"/>
  <c r="F97" i="5"/>
  <c r="AJ97" i="5" s="1"/>
  <c r="E97" i="5"/>
  <c r="D97" i="5"/>
  <c r="C97" i="5"/>
  <c r="H96" i="5"/>
  <c r="G96" i="5"/>
  <c r="F96" i="5"/>
  <c r="AJ96" i="5" s="1"/>
  <c r="E96" i="5"/>
  <c r="D96" i="5"/>
  <c r="C96" i="5"/>
  <c r="H95" i="5"/>
  <c r="G95" i="5"/>
  <c r="F95" i="5"/>
  <c r="AJ95" i="5" s="1"/>
  <c r="E95" i="5"/>
  <c r="D95" i="5"/>
  <c r="C95" i="5"/>
  <c r="H94" i="5"/>
  <c r="G94" i="5"/>
  <c r="F94" i="5"/>
  <c r="AJ94" i="5" s="1"/>
  <c r="E94" i="5"/>
  <c r="D94" i="5"/>
  <c r="C94" i="5"/>
  <c r="H93" i="5"/>
  <c r="G93" i="5"/>
  <c r="F93" i="5"/>
  <c r="AJ93" i="5" s="1"/>
  <c r="E93" i="5"/>
  <c r="D93" i="5"/>
  <c r="C93" i="5"/>
  <c r="H92" i="5"/>
  <c r="G92" i="5"/>
  <c r="F92" i="5"/>
  <c r="AJ92" i="5" s="1"/>
  <c r="E92" i="5"/>
  <c r="D92" i="5"/>
  <c r="C92" i="5"/>
  <c r="H91" i="5"/>
  <c r="G91" i="5"/>
  <c r="F91" i="5"/>
  <c r="AJ91" i="5" s="1"/>
  <c r="E91" i="5"/>
  <c r="D91" i="5"/>
  <c r="C91" i="5"/>
  <c r="H90" i="5"/>
  <c r="G90" i="5"/>
  <c r="F90" i="5"/>
  <c r="AJ90" i="5" s="1"/>
  <c r="E90" i="5"/>
  <c r="D90" i="5"/>
  <c r="C90" i="5"/>
  <c r="H89" i="5"/>
  <c r="G89" i="5"/>
  <c r="F89" i="5"/>
  <c r="AJ89" i="5" s="1"/>
  <c r="E89" i="5"/>
  <c r="D89" i="5"/>
  <c r="C89" i="5"/>
  <c r="H88" i="5"/>
  <c r="G88" i="5"/>
  <c r="F88" i="5"/>
  <c r="AJ88" i="5" s="1"/>
  <c r="E88" i="5"/>
  <c r="D88" i="5"/>
  <c r="C88" i="5"/>
  <c r="H87" i="5"/>
  <c r="G87" i="5"/>
  <c r="F87" i="5"/>
  <c r="AJ87" i="5" s="1"/>
  <c r="E87" i="5"/>
  <c r="D87" i="5"/>
  <c r="C87" i="5"/>
  <c r="H86" i="5"/>
  <c r="G86" i="5"/>
  <c r="F86" i="5"/>
  <c r="AJ86" i="5" s="1"/>
  <c r="E86" i="5"/>
  <c r="D86" i="5"/>
  <c r="C86" i="5"/>
  <c r="H85" i="5"/>
  <c r="G85" i="5"/>
  <c r="F85" i="5"/>
  <c r="AJ85" i="5" s="1"/>
  <c r="E85" i="5"/>
  <c r="D85" i="5"/>
  <c r="C85" i="5"/>
  <c r="H84" i="5"/>
  <c r="G84" i="5"/>
  <c r="F84" i="5"/>
  <c r="AJ84" i="5" s="1"/>
  <c r="E84" i="5"/>
  <c r="D84" i="5"/>
  <c r="C84" i="5"/>
  <c r="H83" i="5"/>
  <c r="G83" i="5"/>
  <c r="F83" i="5"/>
  <c r="AJ83" i="5" s="1"/>
  <c r="E83" i="5"/>
  <c r="D83" i="5"/>
  <c r="C83" i="5"/>
  <c r="H82" i="5"/>
  <c r="G82" i="5"/>
  <c r="F82" i="5"/>
  <c r="AJ82" i="5" s="1"/>
  <c r="E82" i="5"/>
  <c r="D82" i="5"/>
  <c r="C82" i="5"/>
  <c r="H81" i="5"/>
  <c r="G81" i="5"/>
  <c r="F81" i="5"/>
  <c r="AJ81" i="5" s="1"/>
  <c r="E81" i="5"/>
  <c r="D81" i="5"/>
  <c r="C81" i="5"/>
  <c r="H80" i="5"/>
  <c r="G80" i="5"/>
  <c r="F80" i="5"/>
  <c r="AJ80" i="5" s="1"/>
  <c r="E80" i="5"/>
  <c r="D80" i="5"/>
  <c r="C80" i="5"/>
  <c r="H79" i="5"/>
  <c r="G79" i="5"/>
  <c r="F79" i="5"/>
  <c r="AJ79" i="5" s="1"/>
  <c r="E79" i="5"/>
  <c r="D79" i="5"/>
  <c r="C79" i="5"/>
  <c r="H78" i="5"/>
  <c r="G78" i="5"/>
  <c r="F78" i="5"/>
  <c r="AJ78" i="5" s="1"/>
  <c r="E78" i="5"/>
  <c r="D78" i="5"/>
  <c r="C78" i="5"/>
  <c r="H77" i="5"/>
  <c r="G77" i="5"/>
  <c r="F77" i="5"/>
  <c r="AJ77" i="5" s="1"/>
  <c r="E77" i="5"/>
  <c r="D77" i="5"/>
  <c r="C77" i="5"/>
  <c r="H76" i="5"/>
  <c r="G76" i="5"/>
  <c r="F76" i="5"/>
  <c r="AJ76" i="5" s="1"/>
  <c r="E76" i="5"/>
  <c r="D76" i="5"/>
  <c r="C76" i="5"/>
  <c r="H75" i="5"/>
  <c r="G75" i="5"/>
  <c r="F75" i="5"/>
  <c r="AJ75" i="5" s="1"/>
  <c r="E75" i="5"/>
  <c r="D75" i="5"/>
  <c r="C75" i="5"/>
  <c r="H74" i="5"/>
  <c r="G74" i="5"/>
  <c r="F74" i="5"/>
  <c r="AJ74" i="5" s="1"/>
  <c r="E74" i="5"/>
  <c r="D74" i="5"/>
  <c r="C74" i="5"/>
  <c r="H73" i="5"/>
  <c r="G73" i="5"/>
  <c r="F73" i="5"/>
  <c r="AJ73" i="5" s="1"/>
  <c r="E73" i="5"/>
  <c r="D73" i="5"/>
  <c r="C73" i="5"/>
  <c r="H72" i="5"/>
  <c r="G72" i="5"/>
  <c r="F72" i="5"/>
  <c r="AJ72" i="5" s="1"/>
  <c r="E72" i="5"/>
  <c r="D72" i="5"/>
  <c r="C72" i="5"/>
  <c r="H71" i="5"/>
  <c r="G71" i="5"/>
  <c r="F71" i="5"/>
  <c r="AJ71" i="5" s="1"/>
  <c r="E71" i="5"/>
  <c r="D71" i="5"/>
  <c r="C71" i="5"/>
  <c r="H70" i="5"/>
  <c r="G70" i="5"/>
  <c r="F70" i="5"/>
  <c r="AJ70" i="5" s="1"/>
  <c r="E70" i="5"/>
  <c r="D70" i="5"/>
  <c r="C70" i="5"/>
  <c r="H69" i="5"/>
  <c r="G69" i="5"/>
  <c r="F69" i="5"/>
  <c r="AJ69" i="5" s="1"/>
  <c r="E69" i="5"/>
  <c r="D69" i="5"/>
  <c r="C69" i="5"/>
  <c r="H68" i="5"/>
  <c r="G68" i="5"/>
  <c r="F68" i="5"/>
  <c r="AJ68" i="5" s="1"/>
  <c r="E68" i="5"/>
  <c r="D68" i="5"/>
  <c r="C68" i="5"/>
  <c r="H67" i="5"/>
  <c r="G67" i="5"/>
  <c r="F67" i="5"/>
  <c r="AJ67" i="5" s="1"/>
  <c r="E67" i="5"/>
  <c r="D67" i="5"/>
  <c r="C67" i="5"/>
  <c r="H66" i="5"/>
  <c r="G66" i="5"/>
  <c r="F66" i="5"/>
  <c r="AJ66" i="5" s="1"/>
  <c r="E66" i="5"/>
  <c r="D66" i="5"/>
  <c r="C66" i="5"/>
  <c r="H65" i="5"/>
  <c r="G65" i="5"/>
  <c r="F65" i="5"/>
  <c r="AJ65" i="5" s="1"/>
  <c r="E65" i="5"/>
  <c r="D65" i="5"/>
  <c r="C65" i="5"/>
  <c r="H64" i="5"/>
  <c r="G64" i="5"/>
  <c r="F64" i="5"/>
  <c r="AJ64" i="5" s="1"/>
  <c r="E64" i="5"/>
  <c r="D64" i="5"/>
  <c r="C64" i="5"/>
  <c r="H63" i="5"/>
  <c r="G63" i="5"/>
  <c r="F63" i="5"/>
  <c r="AJ63" i="5" s="1"/>
  <c r="E63" i="5"/>
  <c r="D63" i="5"/>
  <c r="C63" i="5"/>
  <c r="H62" i="5"/>
  <c r="G62" i="5"/>
  <c r="F62" i="5"/>
  <c r="AJ62" i="5" s="1"/>
  <c r="E62" i="5"/>
  <c r="D62" i="5"/>
  <c r="C62" i="5"/>
  <c r="H61" i="5"/>
  <c r="G61" i="5"/>
  <c r="F61" i="5"/>
  <c r="AJ61" i="5" s="1"/>
  <c r="E61" i="5"/>
  <c r="D61" i="5"/>
  <c r="C61" i="5"/>
  <c r="H60" i="5"/>
  <c r="G60" i="5"/>
  <c r="F60" i="5"/>
  <c r="AJ60" i="5" s="1"/>
  <c r="E60" i="5"/>
  <c r="D60" i="5"/>
  <c r="C60" i="5"/>
  <c r="H59" i="5"/>
  <c r="G59" i="5"/>
  <c r="F59" i="5"/>
  <c r="AJ59" i="5" s="1"/>
  <c r="E59" i="5"/>
  <c r="D59" i="5"/>
  <c r="C59" i="5"/>
  <c r="H58" i="5"/>
  <c r="G58" i="5"/>
  <c r="F58" i="5"/>
  <c r="AJ58" i="5" s="1"/>
  <c r="E58" i="5"/>
  <c r="D58" i="5"/>
  <c r="C58" i="5"/>
  <c r="H57" i="5"/>
  <c r="G57" i="5"/>
  <c r="F57" i="5"/>
  <c r="AJ57" i="5" s="1"/>
  <c r="E57" i="5"/>
  <c r="D57" i="5"/>
  <c r="C57" i="5"/>
  <c r="H56" i="5"/>
  <c r="G56" i="5"/>
  <c r="F56" i="5"/>
  <c r="AJ56" i="5" s="1"/>
  <c r="E56" i="5"/>
  <c r="D56" i="5"/>
  <c r="C56" i="5"/>
  <c r="H55" i="5"/>
  <c r="G55" i="5"/>
  <c r="F55" i="5"/>
  <c r="AJ55" i="5" s="1"/>
  <c r="E55" i="5"/>
  <c r="D55" i="5"/>
  <c r="C55" i="5"/>
  <c r="H54" i="5"/>
  <c r="G54" i="5"/>
  <c r="F54" i="5"/>
  <c r="AJ54" i="5" s="1"/>
  <c r="E54" i="5"/>
  <c r="D54" i="5"/>
  <c r="C54" i="5"/>
  <c r="H53" i="5"/>
  <c r="G53" i="5"/>
  <c r="F53" i="5"/>
  <c r="AJ53" i="5" s="1"/>
  <c r="E53" i="5"/>
  <c r="D53" i="5"/>
  <c r="C53" i="5"/>
  <c r="H52" i="5"/>
  <c r="G52" i="5"/>
  <c r="F52" i="5"/>
  <c r="AJ52" i="5" s="1"/>
  <c r="E52" i="5"/>
  <c r="D52" i="5"/>
  <c r="C52" i="5"/>
  <c r="H51" i="5"/>
  <c r="G51" i="5"/>
  <c r="F51" i="5"/>
  <c r="AJ51" i="5" s="1"/>
  <c r="E51" i="5"/>
  <c r="D51" i="5"/>
  <c r="C51" i="5"/>
  <c r="H50" i="5"/>
  <c r="G50" i="5"/>
  <c r="F50" i="5"/>
  <c r="AJ50" i="5" s="1"/>
  <c r="E50" i="5"/>
  <c r="D50" i="5"/>
  <c r="C50" i="5"/>
  <c r="H49" i="5"/>
  <c r="G49" i="5"/>
  <c r="F49" i="5"/>
  <c r="AJ49" i="5" s="1"/>
  <c r="E49" i="5"/>
  <c r="D49" i="5"/>
  <c r="C49" i="5"/>
  <c r="H48" i="5"/>
  <c r="G48" i="5"/>
  <c r="F48" i="5"/>
  <c r="AJ48" i="5" s="1"/>
  <c r="E48" i="5"/>
  <c r="D48" i="5"/>
  <c r="C48" i="5"/>
  <c r="H47" i="5"/>
  <c r="G47" i="5"/>
  <c r="F47" i="5"/>
  <c r="AJ47" i="5" s="1"/>
  <c r="E47" i="5"/>
  <c r="D47" i="5"/>
  <c r="C47" i="5"/>
  <c r="H46" i="5"/>
  <c r="G46" i="5"/>
  <c r="F46" i="5"/>
  <c r="AJ46" i="5" s="1"/>
  <c r="E46" i="5"/>
  <c r="D46" i="5"/>
  <c r="C46" i="5"/>
  <c r="H45" i="5"/>
  <c r="G45" i="5"/>
  <c r="F45" i="5"/>
  <c r="AJ45" i="5" s="1"/>
  <c r="E45" i="5"/>
  <c r="D45" i="5"/>
  <c r="C45" i="5"/>
  <c r="H44" i="5"/>
  <c r="G44" i="5"/>
  <c r="F44" i="5"/>
  <c r="AJ44" i="5" s="1"/>
  <c r="E44" i="5"/>
  <c r="D44" i="5"/>
  <c r="C44" i="5"/>
  <c r="H43" i="5"/>
  <c r="G43" i="5"/>
  <c r="F43" i="5"/>
  <c r="AJ43" i="5" s="1"/>
  <c r="E43" i="5"/>
  <c r="D43" i="5"/>
  <c r="C43" i="5"/>
  <c r="H42" i="5"/>
  <c r="G42" i="5"/>
  <c r="F42" i="5"/>
  <c r="AJ42" i="5" s="1"/>
  <c r="E42" i="5"/>
  <c r="D42" i="5"/>
  <c r="C42" i="5"/>
  <c r="H41" i="5"/>
  <c r="G41" i="5"/>
  <c r="F41" i="5"/>
  <c r="AJ41" i="5" s="1"/>
  <c r="E41" i="5"/>
  <c r="D41" i="5"/>
  <c r="C41" i="5"/>
  <c r="H40" i="5"/>
  <c r="G40" i="5"/>
  <c r="F40" i="5"/>
  <c r="AJ40" i="5" s="1"/>
  <c r="E40" i="5"/>
  <c r="D40" i="5"/>
  <c r="C40" i="5"/>
  <c r="H39" i="5"/>
  <c r="G39" i="5"/>
  <c r="F39" i="5"/>
  <c r="AJ39" i="5" s="1"/>
  <c r="E39" i="5"/>
  <c r="D39" i="5"/>
  <c r="C39" i="5"/>
  <c r="H38" i="5"/>
  <c r="G38" i="5"/>
  <c r="F38" i="5"/>
  <c r="AJ38" i="5" s="1"/>
  <c r="E38" i="5"/>
  <c r="D38" i="5"/>
  <c r="C38" i="5"/>
  <c r="H37" i="5"/>
  <c r="G37" i="5"/>
  <c r="F37" i="5"/>
  <c r="AJ37" i="5" s="1"/>
  <c r="E37" i="5"/>
  <c r="D37" i="5"/>
  <c r="C37" i="5"/>
  <c r="H36" i="5"/>
  <c r="G36" i="5"/>
  <c r="F36" i="5"/>
  <c r="AJ36" i="5" s="1"/>
  <c r="E36" i="5"/>
  <c r="D36" i="5"/>
  <c r="C36" i="5"/>
  <c r="H35" i="5"/>
  <c r="G35" i="5"/>
  <c r="F35" i="5"/>
  <c r="AJ35" i="5" s="1"/>
  <c r="E35" i="5"/>
  <c r="D35" i="5"/>
  <c r="C35" i="5"/>
  <c r="H34" i="5"/>
  <c r="G34" i="5"/>
  <c r="F34" i="5"/>
  <c r="AJ34" i="5" s="1"/>
  <c r="E34" i="5"/>
  <c r="D34" i="5"/>
  <c r="C34" i="5"/>
  <c r="H33" i="5"/>
  <c r="G33" i="5"/>
  <c r="F33" i="5"/>
  <c r="AJ33" i="5" s="1"/>
  <c r="E33" i="5"/>
  <c r="D33" i="5"/>
  <c r="C33" i="5"/>
  <c r="H32" i="5"/>
  <c r="G32" i="5"/>
  <c r="F32" i="5"/>
  <c r="AJ32" i="5" s="1"/>
  <c r="E32" i="5"/>
  <c r="D32" i="5"/>
  <c r="C32" i="5"/>
  <c r="H31" i="5"/>
  <c r="G31" i="5"/>
  <c r="F31" i="5"/>
  <c r="AJ31" i="5" s="1"/>
  <c r="E31" i="5"/>
  <c r="D31" i="5"/>
  <c r="C31" i="5"/>
  <c r="H30" i="5"/>
  <c r="G30" i="5"/>
  <c r="F30" i="5"/>
  <c r="AJ30" i="5" s="1"/>
  <c r="E30" i="5"/>
  <c r="D30" i="5"/>
  <c r="C30" i="5"/>
  <c r="H29" i="5"/>
  <c r="G29" i="5"/>
  <c r="F29" i="5"/>
  <c r="AJ29" i="5" s="1"/>
  <c r="E29" i="5"/>
  <c r="D29" i="5"/>
  <c r="C29" i="5"/>
  <c r="H28" i="5"/>
  <c r="G28" i="5"/>
  <c r="F28" i="5"/>
  <c r="AJ28" i="5" s="1"/>
  <c r="E28" i="5"/>
  <c r="D28" i="5"/>
  <c r="C28" i="5"/>
  <c r="H27" i="5"/>
  <c r="G27" i="5"/>
  <c r="F27" i="5"/>
  <c r="E27" i="5"/>
  <c r="D27" i="5"/>
  <c r="C27" i="5"/>
  <c r="H26" i="5"/>
  <c r="G26" i="5"/>
  <c r="F26" i="5"/>
  <c r="AJ26" i="5" s="1"/>
  <c r="E26" i="5"/>
  <c r="D26" i="5"/>
  <c r="C26" i="5"/>
  <c r="H25" i="5"/>
  <c r="G25" i="5"/>
  <c r="F25" i="5"/>
  <c r="AJ25" i="5" s="1"/>
  <c r="E25" i="5"/>
  <c r="D25" i="5"/>
  <c r="C25" i="5"/>
  <c r="H24" i="5"/>
  <c r="X24" i="5" s="1"/>
  <c r="G24" i="5"/>
  <c r="F24" i="5"/>
  <c r="AJ24" i="5" s="1"/>
  <c r="E24" i="5"/>
  <c r="D24" i="5"/>
  <c r="C24" i="5"/>
  <c r="H23" i="5"/>
  <c r="G23" i="5"/>
  <c r="F23" i="5"/>
  <c r="AJ23" i="5" s="1"/>
  <c r="E23" i="5"/>
  <c r="D23" i="5"/>
  <c r="C23" i="5"/>
  <c r="H22" i="5"/>
  <c r="G22" i="5"/>
  <c r="F22" i="5"/>
  <c r="AJ22" i="5" s="1"/>
  <c r="E22" i="5"/>
  <c r="D22" i="5"/>
  <c r="C22" i="5"/>
  <c r="H21" i="5"/>
  <c r="G21" i="5"/>
  <c r="F21" i="5"/>
  <c r="AJ21" i="5" s="1"/>
  <c r="E21" i="5"/>
  <c r="D21" i="5"/>
  <c r="C21" i="5"/>
  <c r="H20" i="5"/>
  <c r="G20" i="5"/>
  <c r="F20" i="5"/>
  <c r="AJ20" i="5" s="1"/>
  <c r="E20" i="5"/>
  <c r="D20" i="5"/>
  <c r="C20" i="5"/>
  <c r="H19" i="5"/>
  <c r="G19" i="5"/>
  <c r="F19" i="5"/>
  <c r="AJ19" i="5" s="1"/>
  <c r="E19" i="5"/>
  <c r="D19" i="5"/>
  <c r="C19" i="5"/>
  <c r="H18" i="5"/>
  <c r="G18" i="5"/>
  <c r="F18" i="5"/>
  <c r="AJ18" i="5" s="1"/>
  <c r="E18" i="5"/>
  <c r="D18" i="5"/>
  <c r="C18" i="5"/>
  <c r="H17" i="5"/>
  <c r="G17" i="5"/>
  <c r="F17" i="5"/>
  <c r="AJ17" i="5" s="1"/>
  <c r="E17" i="5"/>
  <c r="D17" i="5"/>
  <c r="C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F16" i="5"/>
  <c r="AJ16" i="5" s="1"/>
  <c r="F15" i="5"/>
  <c r="AJ15" i="5" s="1"/>
  <c r="F14" i="5"/>
  <c r="AJ14" i="5" s="1"/>
  <c r="F13" i="5"/>
  <c r="AJ13" i="5" s="1"/>
  <c r="F12" i="5"/>
  <c r="F11" i="5"/>
  <c r="AJ11" i="5" s="1"/>
  <c r="F10" i="5"/>
  <c r="F9" i="5"/>
  <c r="AJ9" i="5" s="1"/>
  <c r="F8" i="5"/>
  <c r="AJ8" i="5" s="1"/>
  <c r="F7" i="5"/>
  <c r="AJ7" i="5" s="1"/>
  <c r="F6" i="5"/>
  <c r="AJ6" i="5" s="1"/>
  <c r="F5" i="5"/>
  <c r="AJ5" i="5" s="1"/>
  <c r="F4" i="5"/>
  <c r="AJ4" i="5" s="1"/>
  <c r="F3" i="5"/>
  <c r="AJ3" i="5" s="1"/>
  <c r="F2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M3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M502" i="16"/>
  <c r="M503" i="16"/>
  <c r="M504" i="16"/>
  <c r="M505" i="16"/>
  <c r="M506" i="16"/>
  <c r="M507" i="16"/>
  <c r="M508" i="16"/>
  <c r="M509" i="16"/>
  <c r="M510" i="16"/>
  <c r="M511" i="16"/>
  <c r="M512" i="16"/>
  <c r="M513" i="16"/>
  <c r="M514" i="16"/>
  <c r="M515" i="16"/>
  <c r="M516" i="16"/>
  <c r="M517" i="16"/>
  <c r="M518" i="16"/>
  <c r="M519" i="16"/>
  <c r="M520" i="16"/>
  <c r="M521" i="16"/>
  <c r="M522" i="16"/>
  <c r="M523" i="16"/>
  <c r="M524" i="16"/>
  <c r="M525" i="16"/>
  <c r="M526" i="16"/>
  <c r="M527" i="16"/>
  <c r="M528" i="16"/>
  <c r="M529" i="16"/>
  <c r="M530" i="16"/>
  <c r="M531" i="16"/>
  <c r="M532" i="16"/>
  <c r="M533" i="16"/>
  <c r="M534" i="16"/>
  <c r="M535" i="16"/>
  <c r="M536" i="16"/>
  <c r="M537" i="16"/>
  <c r="M538" i="16"/>
  <c r="M539" i="16"/>
  <c r="M540" i="16"/>
  <c r="M541" i="16"/>
  <c r="M542" i="16"/>
  <c r="M543" i="16"/>
  <c r="M544" i="16"/>
  <c r="M545" i="16"/>
  <c r="M546" i="16"/>
  <c r="M547" i="16"/>
  <c r="M548" i="16"/>
  <c r="M549" i="16"/>
  <c r="M550" i="16"/>
  <c r="M551" i="16"/>
  <c r="M552" i="16"/>
  <c r="M553" i="16"/>
  <c r="M554" i="16"/>
  <c r="M555" i="16"/>
  <c r="M556" i="16"/>
  <c r="M557" i="16"/>
  <c r="M558" i="16"/>
  <c r="M559" i="16"/>
  <c r="M560" i="16"/>
  <c r="M561" i="16"/>
  <c r="M562" i="16"/>
  <c r="M563" i="16"/>
  <c r="M564" i="16"/>
  <c r="M565" i="16"/>
  <c r="M566" i="16"/>
  <c r="M567" i="16"/>
  <c r="M568" i="16"/>
  <c r="M569" i="16"/>
  <c r="M570" i="16"/>
  <c r="M571" i="16"/>
  <c r="M572" i="16"/>
  <c r="M573" i="16"/>
  <c r="M574" i="16"/>
  <c r="M575" i="16"/>
  <c r="M576" i="16"/>
  <c r="M577" i="16"/>
  <c r="M578" i="16"/>
  <c r="M579" i="16"/>
  <c r="M580" i="16"/>
  <c r="M581" i="16"/>
  <c r="M582" i="16"/>
  <c r="M583" i="16"/>
  <c r="M584" i="16"/>
  <c r="M585" i="16"/>
  <c r="M586" i="16"/>
  <c r="M587" i="16"/>
  <c r="M588" i="16"/>
  <c r="M589" i="16"/>
  <c r="M590" i="16"/>
  <c r="M591" i="16"/>
  <c r="M592" i="16"/>
  <c r="M593" i="16"/>
  <c r="M594" i="16"/>
  <c r="M595" i="16"/>
  <c r="M596" i="16"/>
  <c r="M597" i="16"/>
  <c r="M598" i="16"/>
  <c r="M599" i="16"/>
  <c r="M600" i="16"/>
  <c r="M601" i="16"/>
  <c r="M602" i="16"/>
  <c r="M603" i="16"/>
  <c r="M604" i="16"/>
  <c r="M605" i="16"/>
  <c r="M606" i="16"/>
  <c r="M607" i="16"/>
  <c r="M608" i="16"/>
  <c r="M609" i="16"/>
  <c r="M610" i="16"/>
  <c r="M611" i="16"/>
  <c r="M612" i="16"/>
  <c r="M613" i="16"/>
  <c r="M614" i="16"/>
  <c r="M615" i="16"/>
  <c r="M616" i="16"/>
  <c r="M617" i="16"/>
  <c r="M618" i="16"/>
  <c r="M619" i="16"/>
  <c r="M620" i="16"/>
  <c r="M621" i="16"/>
  <c r="M622" i="16"/>
  <c r="M623" i="16"/>
  <c r="M624" i="16"/>
  <c r="M625" i="16"/>
  <c r="M626" i="16"/>
  <c r="M627" i="16"/>
  <c r="M628" i="16"/>
  <c r="M629" i="16"/>
  <c r="M630" i="16"/>
  <c r="M631" i="16"/>
  <c r="M632" i="16"/>
  <c r="M633" i="16"/>
  <c r="M634" i="16"/>
  <c r="M635" i="16"/>
  <c r="M636" i="16"/>
  <c r="M637" i="16"/>
  <c r="M638" i="16"/>
  <c r="M639" i="16"/>
  <c r="M640" i="16"/>
  <c r="M641" i="16"/>
  <c r="M642" i="16"/>
  <c r="M643" i="16"/>
  <c r="M644" i="16"/>
  <c r="M645" i="16"/>
  <c r="M646" i="16"/>
  <c r="M647" i="16"/>
  <c r="M648" i="16"/>
  <c r="M649" i="16"/>
  <c r="M650" i="16"/>
  <c r="M651" i="16"/>
  <c r="M652" i="16"/>
  <c r="M653" i="16"/>
  <c r="M654" i="16"/>
  <c r="M655" i="16"/>
  <c r="M656" i="16"/>
  <c r="M657" i="16"/>
  <c r="M658" i="16"/>
  <c r="M659" i="16"/>
  <c r="M660" i="16"/>
  <c r="M661" i="16"/>
  <c r="M662" i="16"/>
  <c r="M663" i="16"/>
  <c r="M664" i="16"/>
  <c r="M665" i="16"/>
  <c r="M666" i="16"/>
  <c r="M667" i="16"/>
  <c r="M668" i="16"/>
  <c r="M669" i="16"/>
  <c r="M670" i="16"/>
  <c r="M671" i="16"/>
  <c r="M672" i="16"/>
  <c r="M673" i="16"/>
  <c r="M674" i="16"/>
  <c r="M675" i="16"/>
  <c r="M676" i="16"/>
  <c r="M677" i="16"/>
  <c r="M678" i="16"/>
  <c r="M679" i="16"/>
  <c r="M680" i="16"/>
  <c r="M681" i="16"/>
  <c r="M682" i="16"/>
  <c r="M683" i="16"/>
  <c r="M684" i="16"/>
  <c r="M685" i="16"/>
  <c r="M686" i="16"/>
  <c r="M687" i="16"/>
  <c r="M688" i="16"/>
  <c r="M689" i="16"/>
  <c r="M690" i="16"/>
  <c r="M691" i="16"/>
  <c r="M692" i="16"/>
  <c r="M693" i="16"/>
  <c r="M694" i="16"/>
  <c r="M695" i="16"/>
  <c r="M696" i="16"/>
  <c r="M697" i="16"/>
  <c r="M698" i="16"/>
  <c r="M699" i="16"/>
  <c r="M700" i="16"/>
  <c r="M701" i="16"/>
  <c r="M702" i="16"/>
  <c r="M703" i="16"/>
  <c r="M704" i="16"/>
  <c r="M705" i="16"/>
  <c r="M706" i="16"/>
  <c r="M707" i="16"/>
  <c r="M708" i="16"/>
  <c r="M709" i="16"/>
  <c r="M710" i="16"/>
  <c r="M711" i="16"/>
  <c r="M712" i="16"/>
  <c r="M713" i="16"/>
  <c r="M714" i="16"/>
  <c r="M715" i="16"/>
  <c r="M716" i="16"/>
  <c r="M717" i="16"/>
  <c r="M718" i="16"/>
  <c r="M719" i="16"/>
  <c r="M720" i="16"/>
  <c r="M721" i="16"/>
  <c r="M722" i="16"/>
  <c r="M723" i="16"/>
  <c r="M724" i="16"/>
  <c r="M725" i="16"/>
  <c r="M726" i="16"/>
  <c r="M727" i="16"/>
  <c r="M728" i="16"/>
  <c r="M729" i="16"/>
  <c r="M730" i="16"/>
  <c r="M731" i="16"/>
  <c r="M732" i="16"/>
  <c r="M733" i="16"/>
  <c r="M734" i="16"/>
  <c r="M735" i="16"/>
  <c r="M736" i="16"/>
  <c r="M737" i="16"/>
  <c r="M738" i="16"/>
  <c r="M739" i="16"/>
  <c r="M740" i="16"/>
  <c r="M741" i="16"/>
  <c r="M742" i="16"/>
  <c r="M743" i="16"/>
  <c r="M744" i="16"/>
  <c r="M745" i="16"/>
  <c r="M746" i="16"/>
  <c r="M747" i="16"/>
  <c r="M748" i="16"/>
  <c r="M749" i="16"/>
  <c r="M750" i="16"/>
  <c r="M751" i="16"/>
  <c r="M752" i="16"/>
  <c r="M753" i="16"/>
  <c r="M754" i="16"/>
  <c r="M755" i="16"/>
  <c r="M756" i="16"/>
  <c r="M757" i="16"/>
  <c r="M758" i="16"/>
  <c r="M759" i="16"/>
  <c r="M760" i="16"/>
  <c r="M761" i="16"/>
  <c r="M762" i="16"/>
  <c r="M763" i="16"/>
  <c r="M764" i="16"/>
  <c r="M765" i="16"/>
  <c r="M766" i="16"/>
  <c r="M767" i="16"/>
  <c r="M768" i="16"/>
  <c r="M769" i="16"/>
  <c r="M770" i="16"/>
  <c r="M771" i="16"/>
  <c r="M772" i="16"/>
  <c r="M773" i="16"/>
  <c r="M774" i="16"/>
  <c r="M775" i="16"/>
  <c r="M776" i="16"/>
  <c r="M777" i="16"/>
  <c r="M778" i="16"/>
  <c r="M779" i="16"/>
  <c r="M780" i="16"/>
  <c r="M781" i="16"/>
  <c r="M782" i="16"/>
  <c r="M783" i="16"/>
  <c r="M784" i="16"/>
  <c r="M785" i="16"/>
  <c r="M786" i="16"/>
  <c r="M787" i="16"/>
  <c r="M788" i="16"/>
  <c r="M789" i="16"/>
  <c r="M790" i="16"/>
  <c r="M791" i="16"/>
  <c r="M792" i="16"/>
  <c r="M793" i="16"/>
  <c r="M794" i="16"/>
  <c r="M795" i="16"/>
  <c r="M796" i="16"/>
  <c r="M797" i="16"/>
  <c r="M798" i="16"/>
  <c r="M799" i="16"/>
  <c r="M800" i="16"/>
  <c r="M801" i="16"/>
  <c r="M802" i="16"/>
  <c r="M803" i="16"/>
  <c r="M804" i="16"/>
  <c r="M805" i="16"/>
  <c r="M806" i="16"/>
  <c r="M807" i="16"/>
  <c r="M808" i="16"/>
  <c r="M809" i="16"/>
  <c r="M810" i="16"/>
  <c r="M811" i="16"/>
  <c r="M812" i="16"/>
  <c r="M813" i="16"/>
  <c r="M814" i="16"/>
  <c r="M815" i="16"/>
  <c r="M816" i="16"/>
  <c r="M817" i="16"/>
  <c r="M818" i="16"/>
  <c r="M819" i="16"/>
  <c r="M820" i="16"/>
  <c r="M821" i="16"/>
  <c r="M822" i="16"/>
  <c r="M823" i="16"/>
  <c r="M824" i="16"/>
  <c r="M825" i="16"/>
  <c r="M826" i="16"/>
  <c r="M827" i="16"/>
  <c r="M828" i="16"/>
  <c r="M829" i="16"/>
  <c r="M830" i="16"/>
  <c r="M831" i="16"/>
  <c r="M832" i="16"/>
  <c r="M833" i="16"/>
  <c r="M834" i="16"/>
  <c r="M835" i="16"/>
  <c r="M836" i="16"/>
  <c r="M837" i="16"/>
  <c r="M838" i="16"/>
  <c r="M839" i="16"/>
  <c r="M840" i="16"/>
  <c r="M841" i="16"/>
  <c r="M842" i="16"/>
  <c r="M843" i="16"/>
  <c r="M844" i="16"/>
  <c r="M845" i="16"/>
  <c r="M846" i="16"/>
  <c r="M847" i="16"/>
  <c r="M848" i="16"/>
  <c r="M849" i="16"/>
  <c r="M850" i="16"/>
  <c r="M851" i="16"/>
  <c r="M852" i="16"/>
  <c r="M853" i="16"/>
  <c r="M854" i="16"/>
  <c r="M855" i="16"/>
  <c r="M856" i="16"/>
  <c r="M857" i="16"/>
  <c r="M858" i="16"/>
  <c r="M859" i="16"/>
  <c r="M860" i="16"/>
  <c r="M861" i="16"/>
  <c r="M862" i="16"/>
  <c r="M863" i="16"/>
  <c r="M864" i="16"/>
  <c r="M865" i="16"/>
  <c r="M866" i="16"/>
  <c r="M867" i="16"/>
  <c r="M868" i="16"/>
  <c r="M869" i="16"/>
  <c r="M870" i="16"/>
  <c r="M871" i="16"/>
  <c r="M872" i="16"/>
  <c r="M873" i="16"/>
  <c r="M874" i="16"/>
  <c r="M875" i="16"/>
  <c r="M876" i="16"/>
  <c r="M877" i="16"/>
  <c r="M878" i="16"/>
  <c r="M879" i="16"/>
  <c r="M880" i="16"/>
  <c r="M881" i="16"/>
  <c r="M882" i="16"/>
  <c r="M883" i="16"/>
  <c r="M884" i="16"/>
  <c r="M885" i="16"/>
  <c r="M886" i="16"/>
  <c r="M887" i="16"/>
  <c r="M2" i="16"/>
  <c r="AM864" i="5" l="1"/>
  <c r="AM2" i="5"/>
  <c r="AM287" i="5"/>
  <c r="AJ161" i="5"/>
  <c r="AM161" i="5"/>
  <c r="K161" i="5" s="1"/>
  <c r="AJ173" i="5"/>
  <c r="AM173" i="5"/>
  <c r="K173" i="5" s="1"/>
  <c r="AJ876" i="5"/>
  <c r="AM876" i="5"/>
  <c r="K876" i="5" s="1"/>
  <c r="AJ880" i="5"/>
  <c r="AM880" i="5"/>
  <c r="AJ884" i="5"/>
  <c r="AM884" i="5"/>
  <c r="K884" i="5" s="1"/>
  <c r="AJ828" i="5"/>
  <c r="AM828" i="5"/>
  <c r="K828" i="5" s="1"/>
  <c r="AJ832" i="5"/>
  <c r="AM832" i="5"/>
  <c r="K832" i="5" s="1"/>
  <c r="AJ844" i="5"/>
  <c r="AM844" i="5"/>
  <c r="K844" i="5" s="1"/>
  <c r="AJ868" i="5"/>
  <c r="AM868" i="5"/>
  <c r="K868" i="5" s="1"/>
  <c r="AJ872" i="5"/>
  <c r="AM872" i="5"/>
  <c r="K872" i="5" s="1"/>
  <c r="AJ216" i="5"/>
  <c r="AM216" i="5"/>
  <c r="K216" i="5" s="1"/>
  <c r="AJ218" i="5"/>
  <c r="AM218" i="5"/>
  <c r="AJ226" i="5"/>
  <c r="AM226" i="5"/>
  <c r="K226" i="5" s="1"/>
  <c r="AJ228" i="5"/>
  <c r="AM228" i="5"/>
  <c r="K228" i="5" s="1"/>
  <c r="AJ230" i="5"/>
  <c r="AM230" i="5"/>
  <c r="K230" i="5" s="1"/>
  <c r="AJ232" i="5"/>
  <c r="AM232" i="5"/>
  <c r="K232" i="5" s="1"/>
  <c r="AJ238" i="5"/>
  <c r="AM238" i="5"/>
  <c r="K238" i="5" s="1"/>
  <c r="AJ240" i="5"/>
  <c r="AM240" i="5"/>
  <c r="K240" i="5" s="1"/>
  <c r="AJ250" i="5"/>
  <c r="AM250" i="5"/>
  <c r="K250" i="5" s="1"/>
  <c r="AJ252" i="5"/>
  <c r="AM252" i="5"/>
  <c r="K252" i="5" s="1"/>
  <c r="AJ254" i="5"/>
  <c r="AM254" i="5"/>
  <c r="K254" i="5" s="1"/>
  <c r="AJ280" i="5"/>
  <c r="AM280" i="5"/>
  <c r="K280" i="5" s="1"/>
  <c r="AJ282" i="5"/>
  <c r="AM282" i="5"/>
  <c r="K282" i="5" s="1"/>
  <c r="AJ286" i="5"/>
  <c r="AM286" i="5"/>
  <c r="K286" i="5" s="1"/>
  <c r="AJ292" i="5"/>
  <c r="AM292" i="5"/>
  <c r="K292" i="5" s="1"/>
  <c r="AJ300" i="5"/>
  <c r="AM300" i="5"/>
  <c r="K300" i="5" s="1"/>
  <c r="AJ302" i="5"/>
  <c r="AM302" i="5"/>
  <c r="K302" i="5" s="1"/>
  <c r="AJ304" i="5"/>
  <c r="AM304" i="5"/>
  <c r="K304" i="5" s="1"/>
  <c r="AJ306" i="5"/>
  <c r="AM306" i="5"/>
  <c r="K306" i="5" s="1"/>
  <c r="AJ308" i="5"/>
  <c r="AM308" i="5"/>
  <c r="K308" i="5" s="1"/>
  <c r="AJ360" i="5"/>
  <c r="AM360" i="5"/>
  <c r="K360" i="5" s="1"/>
  <c r="AJ362" i="5"/>
  <c r="AM362" i="5"/>
  <c r="K362" i="5" s="1"/>
  <c r="AJ364" i="5"/>
  <c r="AM364" i="5"/>
  <c r="K364" i="5" s="1"/>
  <c r="AJ366" i="5"/>
  <c r="AM366" i="5"/>
  <c r="K366" i="5" s="1"/>
  <c r="AJ378" i="5"/>
  <c r="AM378" i="5"/>
  <c r="K378" i="5" s="1"/>
  <c r="AJ380" i="5"/>
  <c r="AM380" i="5"/>
  <c r="K380" i="5" s="1"/>
  <c r="AJ382" i="5"/>
  <c r="AM382" i="5"/>
  <c r="K382" i="5" s="1"/>
  <c r="AJ384" i="5"/>
  <c r="AM384" i="5"/>
  <c r="K384" i="5" s="1"/>
  <c r="AJ386" i="5"/>
  <c r="AM386" i="5"/>
  <c r="K386" i="5" s="1"/>
  <c r="AJ388" i="5"/>
  <c r="AM388" i="5"/>
  <c r="K388" i="5" s="1"/>
  <c r="AJ390" i="5"/>
  <c r="AM390" i="5"/>
  <c r="K390" i="5" s="1"/>
  <c r="AJ392" i="5"/>
  <c r="AM392" i="5"/>
  <c r="K392" i="5" s="1"/>
  <c r="AJ394" i="5"/>
  <c r="AM394" i="5"/>
  <c r="K394" i="5" s="1"/>
  <c r="AJ396" i="5"/>
  <c r="AM396" i="5"/>
  <c r="K396" i="5" s="1"/>
  <c r="AJ402" i="5"/>
  <c r="AM402" i="5"/>
  <c r="K402" i="5" s="1"/>
  <c r="AJ410" i="5"/>
  <c r="AM410" i="5"/>
  <c r="K410" i="5" s="1"/>
  <c r="AJ412" i="5"/>
  <c r="AM412" i="5"/>
  <c r="K412" i="5" s="1"/>
  <c r="AJ416" i="5"/>
  <c r="AM416" i="5"/>
  <c r="K416" i="5" s="1"/>
  <c r="AJ422" i="5"/>
  <c r="AM422" i="5"/>
  <c r="K422" i="5" s="1"/>
  <c r="AJ424" i="5"/>
  <c r="AM424" i="5"/>
  <c r="K424" i="5" s="1"/>
  <c r="AJ426" i="5"/>
  <c r="AM426" i="5"/>
  <c r="K426" i="5" s="1"/>
  <c r="AJ428" i="5"/>
  <c r="AM428" i="5"/>
  <c r="K428" i="5" s="1"/>
  <c r="AJ468" i="5"/>
  <c r="AM468" i="5"/>
  <c r="K468" i="5" s="1"/>
  <c r="AJ472" i="5"/>
  <c r="AM472" i="5"/>
  <c r="K472" i="5" s="1"/>
  <c r="AJ474" i="5"/>
  <c r="AM474" i="5"/>
  <c r="K474" i="5" s="1"/>
  <c r="AJ496" i="5"/>
  <c r="AM496" i="5"/>
  <c r="K496" i="5" s="1"/>
  <c r="AJ498" i="5"/>
  <c r="AM498" i="5"/>
  <c r="K498" i="5" s="1"/>
  <c r="AJ500" i="5"/>
  <c r="AM500" i="5"/>
  <c r="K500" i="5" s="1"/>
  <c r="AJ502" i="5"/>
  <c r="AM502" i="5"/>
  <c r="K502" i="5" s="1"/>
  <c r="AJ514" i="5"/>
  <c r="AM514" i="5"/>
  <c r="K514" i="5" s="1"/>
  <c r="AJ516" i="5"/>
  <c r="AM516" i="5"/>
  <c r="K516" i="5" s="1"/>
  <c r="AJ518" i="5"/>
  <c r="AM518" i="5"/>
  <c r="K518" i="5" s="1"/>
  <c r="AJ520" i="5"/>
  <c r="AM520" i="5"/>
  <c r="K520" i="5" s="1"/>
  <c r="AJ524" i="5"/>
  <c r="AM524" i="5"/>
  <c r="K524" i="5" s="1"/>
  <c r="AJ526" i="5"/>
  <c r="AM526" i="5"/>
  <c r="K526" i="5" s="1"/>
  <c r="AJ528" i="5"/>
  <c r="AM528" i="5"/>
  <c r="K528" i="5" s="1"/>
  <c r="AJ532" i="5"/>
  <c r="AM532" i="5"/>
  <c r="K532" i="5" s="1"/>
  <c r="AJ534" i="5"/>
  <c r="AM534" i="5"/>
  <c r="K534" i="5" s="1"/>
  <c r="AJ536" i="5"/>
  <c r="AM536" i="5"/>
  <c r="K536" i="5" s="1"/>
  <c r="AJ538" i="5"/>
  <c r="AM538" i="5"/>
  <c r="K538" i="5" s="1"/>
  <c r="AJ540" i="5"/>
  <c r="AM540" i="5"/>
  <c r="K540" i="5" s="1"/>
  <c r="AJ542" i="5"/>
  <c r="AM542" i="5"/>
  <c r="K542" i="5" s="1"/>
  <c r="AJ544" i="5"/>
  <c r="AM544" i="5"/>
  <c r="K544" i="5" s="1"/>
  <c r="AJ548" i="5"/>
  <c r="AM548" i="5"/>
  <c r="AJ550" i="5"/>
  <c r="AM550" i="5"/>
  <c r="K550" i="5" s="1"/>
  <c r="AJ554" i="5"/>
  <c r="AM554" i="5"/>
  <c r="K554" i="5" s="1"/>
  <c r="AJ556" i="5"/>
  <c r="AJ558" i="5"/>
  <c r="AM558" i="5"/>
  <c r="K558" i="5" s="1"/>
  <c r="AJ560" i="5"/>
  <c r="AJ562" i="5"/>
  <c r="AM562" i="5"/>
  <c r="K562" i="5" s="1"/>
  <c r="AJ564" i="5"/>
  <c r="AM564" i="5"/>
  <c r="K564" i="5" s="1"/>
  <c r="AJ566" i="5"/>
  <c r="AM566" i="5"/>
  <c r="K566" i="5" s="1"/>
  <c r="AJ568" i="5"/>
  <c r="AM568" i="5"/>
  <c r="K568" i="5" s="1"/>
  <c r="AJ570" i="5"/>
  <c r="AM570" i="5"/>
  <c r="K570" i="5" s="1"/>
  <c r="AJ572" i="5"/>
  <c r="AM572" i="5"/>
  <c r="K572" i="5" s="1"/>
  <c r="AJ574" i="5"/>
  <c r="AM574" i="5"/>
  <c r="K574" i="5" s="1"/>
  <c r="AJ576" i="5"/>
  <c r="AM576" i="5"/>
  <c r="K576" i="5" s="1"/>
  <c r="AJ578" i="5"/>
  <c r="AM578" i="5"/>
  <c r="K578" i="5" s="1"/>
  <c r="AJ580" i="5"/>
  <c r="AM580" i="5"/>
  <c r="K580" i="5" s="1"/>
  <c r="AJ582" i="5"/>
  <c r="AM582" i="5"/>
  <c r="K582" i="5" s="1"/>
  <c r="AJ584" i="5"/>
  <c r="AM584" i="5"/>
  <c r="K584" i="5" s="1"/>
  <c r="AJ586" i="5"/>
  <c r="AM586" i="5"/>
  <c r="K586" i="5" s="1"/>
  <c r="AJ588" i="5"/>
  <c r="AM588" i="5"/>
  <c r="K588" i="5" s="1"/>
  <c r="AJ590" i="5"/>
  <c r="AM590" i="5"/>
  <c r="K590" i="5" s="1"/>
  <c r="AJ592" i="5"/>
  <c r="AM592" i="5"/>
  <c r="K592" i="5" s="1"/>
  <c r="AJ594" i="5"/>
  <c r="AM594" i="5"/>
  <c r="K594" i="5" s="1"/>
  <c r="AJ596" i="5"/>
  <c r="AM596" i="5"/>
  <c r="K596" i="5" s="1"/>
  <c r="AJ598" i="5"/>
  <c r="AM598" i="5"/>
  <c r="K598" i="5" s="1"/>
  <c r="AJ600" i="5"/>
  <c r="AM600" i="5"/>
  <c r="K600" i="5" s="1"/>
  <c r="AJ602" i="5"/>
  <c r="AM602" i="5"/>
  <c r="K602" i="5" s="1"/>
  <c r="AJ604" i="5"/>
  <c r="AM604" i="5"/>
  <c r="K604" i="5" s="1"/>
  <c r="AJ606" i="5"/>
  <c r="AM606" i="5"/>
  <c r="K606" i="5" s="1"/>
  <c r="AJ608" i="5"/>
  <c r="AM608" i="5"/>
  <c r="K608" i="5" s="1"/>
  <c r="AJ610" i="5"/>
  <c r="AM610" i="5"/>
  <c r="K610" i="5" s="1"/>
  <c r="AJ612" i="5"/>
  <c r="AM612" i="5"/>
  <c r="K612" i="5" s="1"/>
  <c r="AJ614" i="5"/>
  <c r="AM614" i="5"/>
  <c r="K614" i="5" s="1"/>
  <c r="AJ616" i="5"/>
  <c r="AM616" i="5"/>
  <c r="K616" i="5" s="1"/>
  <c r="AJ618" i="5"/>
  <c r="AM618" i="5"/>
  <c r="K618" i="5" s="1"/>
  <c r="AJ620" i="5"/>
  <c r="AM620" i="5"/>
  <c r="K620" i="5" s="1"/>
  <c r="AJ622" i="5"/>
  <c r="AM622" i="5"/>
  <c r="K622" i="5" s="1"/>
  <c r="AJ624" i="5"/>
  <c r="AM624" i="5"/>
  <c r="K624" i="5" s="1"/>
  <c r="AJ626" i="5"/>
  <c r="AM626" i="5"/>
  <c r="K626" i="5" s="1"/>
  <c r="AJ628" i="5"/>
  <c r="AM628" i="5"/>
  <c r="K628" i="5" s="1"/>
  <c r="AJ630" i="5"/>
  <c r="AM630" i="5"/>
  <c r="K630" i="5" s="1"/>
  <c r="AJ632" i="5"/>
  <c r="AM632" i="5"/>
  <c r="K632" i="5" s="1"/>
  <c r="AJ634" i="5"/>
  <c r="AM634" i="5"/>
  <c r="K634" i="5" s="1"/>
  <c r="AJ636" i="5"/>
  <c r="AM636" i="5"/>
  <c r="K636" i="5" s="1"/>
  <c r="AJ638" i="5"/>
  <c r="AM638" i="5"/>
  <c r="K638" i="5" s="1"/>
  <c r="AJ640" i="5"/>
  <c r="AM640" i="5"/>
  <c r="K640" i="5" s="1"/>
  <c r="AJ642" i="5"/>
  <c r="AM642" i="5"/>
  <c r="K642" i="5" s="1"/>
  <c r="AJ644" i="5"/>
  <c r="AM644" i="5"/>
  <c r="K644" i="5" s="1"/>
  <c r="AJ646" i="5"/>
  <c r="AM646" i="5"/>
  <c r="K646" i="5" s="1"/>
  <c r="AJ648" i="5"/>
  <c r="AM648" i="5"/>
  <c r="K648" i="5" s="1"/>
  <c r="AJ650" i="5"/>
  <c r="AM650" i="5"/>
  <c r="K650" i="5" s="1"/>
  <c r="AJ652" i="5"/>
  <c r="AM652" i="5"/>
  <c r="K652" i="5" s="1"/>
  <c r="AJ654" i="5"/>
  <c r="AM654" i="5"/>
  <c r="K654" i="5" s="1"/>
  <c r="AJ656" i="5"/>
  <c r="AM656" i="5"/>
  <c r="K656" i="5" s="1"/>
  <c r="AJ658" i="5"/>
  <c r="AM658" i="5"/>
  <c r="K658" i="5" s="1"/>
  <c r="AJ660" i="5"/>
  <c r="AM660" i="5"/>
  <c r="K660" i="5" s="1"/>
  <c r="AJ662" i="5"/>
  <c r="AM662" i="5"/>
  <c r="K662" i="5" s="1"/>
  <c r="AJ664" i="5"/>
  <c r="AM664" i="5"/>
  <c r="K664" i="5" s="1"/>
  <c r="AJ666" i="5"/>
  <c r="AM666" i="5"/>
  <c r="K666" i="5" s="1"/>
  <c r="AJ668" i="5"/>
  <c r="AM668" i="5"/>
  <c r="K668" i="5" s="1"/>
  <c r="AJ670" i="5"/>
  <c r="AM670" i="5"/>
  <c r="K670" i="5" s="1"/>
  <c r="AJ672" i="5"/>
  <c r="AM672" i="5"/>
  <c r="K672" i="5" s="1"/>
  <c r="AJ674" i="5"/>
  <c r="AM674" i="5"/>
  <c r="K674" i="5" s="1"/>
  <c r="AJ676" i="5"/>
  <c r="AM676" i="5"/>
  <c r="K676" i="5" s="1"/>
  <c r="AJ678" i="5"/>
  <c r="AM678" i="5"/>
  <c r="K678" i="5" s="1"/>
  <c r="AJ680" i="5"/>
  <c r="AM680" i="5"/>
  <c r="K680" i="5" s="1"/>
  <c r="AJ682" i="5"/>
  <c r="AM682" i="5"/>
  <c r="K682" i="5" s="1"/>
  <c r="AJ684" i="5"/>
  <c r="AM684" i="5"/>
  <c r="K684" i="5" s="1"/>
  <c r="AJ686" i="5"/>
  <c r="AM686" i="5"/>
  <c r="K686" i="5" s="1"/>
  <c r="AJ688" i="5"/>
  <c r="AM688" i="5"/>
  <c r="K688" i="5" s="1"/>
  <c r="AJ690" i="5"/>
  <c r="AM690" i="5"/>
  <c r="K690" i="5" s="1"/>
  <c r="AJ692" i="5"/>
  <c r="AM692" i="5"/>
  <c r="K692" i="5" s="1"/>
  <c r="AJ694" i="5"/>
  <c r="AM694" i="5"/>
  <c r="K694" i="5" s="1"/>
  <c r="AJ696" i="5"/>
  <c r="AM696" i="5"/>
  <c r="K696" i="5" s="1"/>
  <c r="AJ698" i="5"/>
  <c r="AM698" i="5"/>
  <c r="K698" i="5" s="1"/>
  <c r="AJ700" i="5"/>
  <c r="AM700" i="5"/>
  <c r="K700" i="5" s="1"/>
  <c r="AJ702" i="5"/>
  <c r="AM702" i="5"/>
  <c r="K702" i="5" s="1"/>
  <c r="AJ704" i="5"/>
  <c r="AM704" i="5"/>
  <c r="K704" i="5" s="1"/>
  <c r="AJ706" i="5"/>
  <c r="AM706" i="5"/>
  <c r="K706" i="5" s="1"/>
  <c r="AJ708" i="5"/>
  <c r="AM708" i="5"/>
  <c r="K708" i="5" s="1"/>
  <c r="AJ710" i="5"/>
  <c r="AM710" i="5"/>
  <c r="K710" i="5" s="1"/>
  <c r="AJ712" i="5"/>
  <c r="AM712" i="5"/>
  <c r="K712" i="5" s="1"/>
  <c r="AJ714" i="5"/>
  <c r="AM714" i="5"/>
  <c r="K714" i="5" s="1"/>
  <c r="AJ716" i="5"/>
  <c r="AM716" i="5"/>
  <c r="K716" i="5" s="1"/>
  <c r="AJ718" i="5"/>
  <c r="AM718" i="5"/>
  <c r="K718" i="5" s="1"/>
  <c r="AJ720" i="5"/>
  <c r="AM720" i="5"/>
  <c r="K720" i="5" s="1"/>
  <c r="AJ722" i="5"/>
  <c r="AM722" i="5"/>
  <c r="K722" i="5" s="1"/>
  <c r="AJ724" i="5"/>
  <c r="AM724" i="5"/>
  <c r="K724" i="5" s="1"/>
  <c r="AJ726" i="5"/>
  <c r="AM726" i="5"/>
  <c r="K726" i="5" s="1"/>
  <c r="AJ728" i="5"/>
  <c r="AM728" i="5"/>
  <c r="K728" i="5" s="1"/>
  <c r="AJ730" i="5"/>
  <c r="AM730" i="5"/>
  <c r="K730" i="5" s="1"/>
  <c r="AJ732" i="5"/>
  <c r="AM732" i="5"/>
  <c r="K732" i="5" s="1"/>
  <c r="AJ734" i="5"/>
  <c r="AM734" i="5"/>
  <c r="K734" i="5" s="1"/>
  <c r="AJ736" i="5"/>
  <c r="AM736" i="5"/>
  <c r="K736" i="5" s="1"/>
  <c r="AJ738" i="5"/>
  <c r="AM738" i="5"/>
  <c r="K738" i="5" s="1"/>
  <c r="AJ740" i="5"/>
  <c r="AM740" i="5"/>
  <c r="K740" i="5" s="1"/>
  <c r="AJ742" i="5"/>
  <c r="AM742" i="5"/>
  <c r="K742" i="5" s="1"/>
  <c r="AJ744" i="5"/>
  <c r="AM744" i="5"/>
  <c r="K744" i="5" s="1"/>
  <c r="AJ746" i="5"/>
  <c r="AM746" i="5"/>
  <c r="K746" i="5" s="1"/>
  <c r="AJ748" i="5"/>
  <c r="AM748" i="5"/>
  <c r="K748" i="5" s="1"/>
  <c r="AJ750" i="5"/>
  <c r="AM750" i="5"/>
  <c r="K750" i="5" s="1"/>
  <c r="AJ752" i="5"/>
  <c r="AM752" i="5"/>
  <c r="K752" i="5" s="1"/>
  <c r="AJ754" i="5"/>
  <c r="AM754" i="5"/>
  <c r="K754" i="5" s="1"/>
  <c r="AJ756" i="5"/>
  <c r="AM756" i="5"/>
  <c r="K756" i="5" s="1"/>
  <c r="AJ758" i="5"/>
  <c r="AM758" i="5"/>
  <c r="K758" i="5" s="1"/>
  <c r="AJ760" i="5"/>
  <c r="AM760" i="5"/>
  <c r="K760" i="5" s="1"/>
  <c r="AJ762" i="5"/>
  <c r="AM762" i="5"/>
  <c r="K762" i="5" s="1"/>
  <c r="AJ764" i="5"/>
  <c r="AM764" i="5"/>
  <c r="K764" i="5" s="1"/>
  <c r="AJ766" i="5"/>
  <c r="AM766" i="5"/>
  <c r="K766" i="5" s="1"/>
  <c r="AJ768" i="5"/>
  <c r="AM768" i="5"/>
  <c r="K768" i="5" s="1"/>
  <c r="AJ770" i="5"/>
  <c r="AM770" i="5"/>
  <c r="K770" i="5" s="1"/>
  <c r="AJ772" i="5"/>
  <c r="AM772" i="5"/>
  <c r="K772" i="5" s="1"/>
  <c r="AJ774" i="5"/>
  <c r="AM774" i="5"/>
  <c r="K774" i="5" s="1"/>
  <c r="AJ776" i="5"/>
  <c r="AM776" i="5"/>
  <c r="K776" i="5" s="1"/>
  <c r="AJ778" i="5"/>
  <c r="AM778" i="5"/>
  <c r="K778" i="5" s="1"/>
  <c r="AJ780" i="5"/>
  <c r="AM780" i="5"/>
  <c r="K780" i="5" s="1"/>
  <c r="AJ782" i="5"/>
  <c r="AM782" i="5"/>
  <c r="K782" i="5" s="1"/>
  <c r="AJ784" i="5"/>
  <c r="AM784" i="5"/>
  <c r="K784" i="5" s="1"/>
  <c r="AJ786" i="5"/>
  <c r="AM786" i="5"/>
  <c r="K786" i="5" s="1"/>
  <c r="AJ788" i="5"/>
  <c r="AM788" i="5"/>
  <c r="K788" i="5" s="1"/>
  <c r="AJ790" i="5"/>
  <c r="AM790" i="5"/>
  <c r="K790" i="5" s="1"/>
  <c r="AJ792" i="5"/>
  <c r="AM792" i="5"/>
  <c r="K792" i="5" s="1"/>
  <c r="AJ794" i="5"/>
  <c r="AM794" i="5"/>
  <c r="K794" i="5" s="1"/>
  <c r="AJ796" i="5"/>
  <c r="AM796" i="5"/>
  <c r="K796" i="5" s="1"/>
  <c r="AJ798" i="5"/>
  <c r="AM798" i="5"/>
  <c r="K798" i="5" s="1"/>
  <c r="AJ800" i="5"/>
  <c r="AM800" i="5"/>
  <c r="K800" i="5" s="1"/>
  <c r="AJ802" i="5"/>
  <c r="AM802" i="5"/>
  <c r="K802" i="5" s="1"/>
  <c r="AJ804" i="5"/>
  <c r="AM804" i="5"/>
  <c r="K804" i="5" s="1"/>
  <c r="AJ806" i="5"/>
  <c r="AM806" i="5"/>
  <c r="K806" i="5" s="1"/>
  <c r="AJ808" i="5"/>
  <c r="AM808" i="5"/>
  <c r="K808" i="5" s="1"/>
  <c r="AJ810" i="5"/>
  <c r="AM810" i="5"/>
  <c r="K810" i="5" s="1"/>
  <c r="AJ812" i="5"/>
  <c r="AM812" i="5"/>
  <c r="K812" i="5" s="1"/>
  <c r="AJ814" i="5"/>
  <c r="AM814" i="5"/>
  <c r="K814" i="5" s="1"/>
  <c r="AJ816" i="5"/>
  <c r="AM816" i="5"/>
  <c r="K816" i="5" s="1"/>
  <c r="AJ818" i="5"/>
  <c r="AM818" i="5"/>
  <c r="K818" i="5" s="1"/>
  <c r="AJ820" i="5"/>
  <c r="AM820" i="5"/>
  <c r="K820" i="5" s="1"/>
  <c r="AJ822" i="5"/>
  <c r="AM822" i="5"/>
  <c r="K822" i="5" s="1"/>
  <c r="AJ825" i="5"/>
  <c r="AM825" i="5"/>
  <c r="K825" i="5" s="1"/>
  <c r="AJ829" i="5"/>
  <c r="AM829" i="5"/>
  <c r="K829" i="5" s="1"/>
  <c r="AJ833" i="5"/>
  <c r="AM833" i="5"/>
  <c r="K833" i="5" s="1"/>
  <c r="AJ837" i="5"/>
  <c r="AM837" i="5"/>
  <c r="K837" i="5" s="1"/>
  <c r="AJ841" i="5"/>
  <c r="AM841" i="5"/>
  <c r="K841" i="5" s="1"/>
  <c r="AJ845" i="5"/>
  <c r="AM845" i="5"/>
  <c r="K845" i="5" s="1"/>
  <c r="AJ849" i="5"/>
  <c r="AM849" i="5"/>
  <c r="K849" i="5" s="1"/>
  <c r="AJ853" i="5"/>
  <c r="AM853" i="5"/>
  <c r="K853" i="5" s="1"/>
  <c r="AJ857" i="5"/>
  <c r="AM857" i="5"/>
  <c r="K857" i="5" s="1"/>
  <c r="AJ861" i="5"/>
  <c r="AM861" i="5"/>
  <c r="K861" i="5" s="1"/>
  <c r="AJ865" i="5"/>
  <c r="AM865" i="5"/>
  <c r="K865" i="5" s="1"/>
  <c r="AJ869" i="5"/>
  <c r="AM869" i="5"/>
  <c r="K869" i="5" s="1"/>
  <c r="AJ873" i="5"/>
  <c r="AM873" i="5"/>
  <c r="K873" i="5" s="1"/>
  <c r="AJ877" i="5"/>
  <c r="AM877" i="5"/>
  <c r="K877" i="5" s="1"/>
  <c r="AJ881" i="5"/>
  <c r="AM881" i="5"/>
  <c r="K881" i="5" s="1"/>
  <c r="AJ885" i="5"/>
  <c r="AM885" i="5"/>
  <c r="K885" i="5" s="1"/>
  <c r="AJ824" i="5"/>
  <c r="AM824" i="5"/>
  <c r="K824" i="5" s="1"/>
  <c r="AJ836" i="5"/>
  <c r="AM836" i="5"/>
  <c r="K836" i="5" s="1"/>
  <c r="AJ848" i="5"/>
  <c r="AM848" i="5"/>
  <c r="K848" i="5" s="1"/>
  <c r="AJ860" i="5"/>
  <c r="AM860" i="5"/>
  <c r="K860" i="5" s="1"/>
  <c r="AJ208" i="5"/>
  <c r="AM208" i="5"/>
  <c r="K208" i="5" s="1"/>
  <c r="AJ210" i="5"/>
  <c r="AM210" i="5"/>
  <c r="K210" i="5" s="1"/>
  <c r="AJ212" i="5"/>
  <c r="AM212" i="5"/>
  <c r="K212" i="5" s="1"/>
  <c r="AJ214" i="5"/>
  <c r="AM214" i="5"/>
  <c r="K214" i="5" s="1"/>
  <c r="AJ220" i="5"/>
  <c r="AM220" i="5"/>
  <c r="K220" i="5" s="1"/>
  <c r="AJ222" i="5"/>
  <c r="AM222" i="5"/>
  <c r="K222" i="5" s="1"/>
  <c r="AJ224" i="5"/>
  <c r="AM224" i="5"/>
  <c r="K224" i="5" s="1"/>
  <c r="AJ256" i="5"/>
  <c r="AM256" i="5"/>
  <c r="K256" i="5" s="1"/>
  <c r="AJ258" i="5"/>
  <c r="AM258" i="5"/>
  <c r="K258" i="5" s="1"/>
  <c r="AJ260" i="5"/>
  <c r="AM260" i="5"/>
  <c r="K260" i="5" s="1"/>
  <c r="AJ262" i="5"/>
  <c r="AM262" i="5"/>
  <c r="K262" i="5" s="1"/>
  <c r="AJ264" i="5"/>
  <c r="AM264" i="5"/>
  <c r="K264" i="5" s="1"/>
  <c r="AJ266" i="5"/>
  <c r="AM266" i="5"/>
  <c r="K266" i="5" s="1"/>
  <c r="AJ268" i="5"/>
  <c r="AM268" i="5"/>
  <c r="K268" i="5" s="1"/>
  <c r="AJ270" i="5"/>
  <c r="AM270" i="5"/>
  <c r="K270" i="5" s="1"/>
  <c r="AJ272" i="5"/>
  <c r="AM272" i="5"/>
  <c r="K272" i="5" s="1"/>
  <c r="AJ274" i="5"/>
  <c r="AM274" i="5"/>
  <c r="K274" i="5" s="1"/>
  <c r="AJ276" i="5"/>
  <c r="AM276" i="5"/>
  <c r="K276" i="5" s="1"/>
  <c r="AJ278" i="5"/>
  <c r="AM278" i="5"/>
  <c r="K278" i="5" s="1"/>
  <c r="AJ336" i="5"/>
  <c r="AM336" i="5"/>
  <c r="K336" i="5" s="1"/>
  <c r="AJ338" i="5"/>
  <c r="AM338" i="5"/>
  <c r="K338" i="5" s="1"/>
  <c r="AJ340" i="5"/>
  <c r="AM340" i="5"/>
  <c r="K340" i="5" s="1"/>
  <c r="AJ398" i="5"/>
  <c r="AM398" i="5"/>
  <c r="K398" i="5" s="1"/>
  <c r="AJ400" i="5"/>
  <c r="AM400" i="5"/>
  <c r="K400" i="5" s="1"/>
  <c r="AJ406" i="5"/>
  <c r="AM406" i="5"/>
  <c r="K406" i="5" s="1"/>
  <c r="AJ408" i="5"/>
  <c r="AM408" i="5"/>
  <c r="K408" i="5" s="1"/>
  <c r="AJ430" i="5"/>
  <c r="AM430" i="5"/>
  <c r="K430" i="5" s="1"/>
  <c r="AJ432" i="5"/>
  <c r="AM432" i="5"/>
  <c r="K432" i="5" s="1"/>
  <c r="AJ434" i="5"/>
  <c r="AM434" i="5"/>
  <c r="K434" i="5" s="1"/>
  <c r="AJ436" i="5"/>
  <c r="AM436" i="5"/>
  <c r="K436" i="5" s="1"/>
  <c r="AJ478" i="5"/>
  <c r="AM478" i="5"/>
  <c r="K478" i="5" s="1"/>
  <c r="AJ480" i="5"/>
  <c r="AM480" i="5"/>
  <c r="K480" i="5" s="1"/>
  <c r="AJ482" i="5"/>
  <c r="AM482" i="5"/>
  <c r="K482" i="5" s="1"/>
  <c r="AJ484" i="5"/>
  <c r="AM484" i="5"/>
  <c r="AJ486" i="5"/>
  <c r="AM486" i="5"/>
  <c r="K486" i="5" s="1"/>
  <c r="AJ488" i="5"/>
  <c r="AM488" i="5"/>
  <c r="K488" i="5" s="1"/>
  <c r="AJ490" i="5"/>
  <c r="AM490" i="5"/>
  <c r="K490" i="5" s="1"/>
  <c r="AJ492" i="5"/>
  <c r="AM492" i="5"/>
  <c r="K492" i="5" s="1"/>
  <c r="AJ494" i="5"/>
  <c r="AM494" i="5"/>
  <c r="K494" i="5" s="1"/>
  <c r="AJ522" i="5"/>
  <c r="AM522" i="5"/>
  <c r="K522" i="5" s="1"/>
  <c r="AJ530" i="5"/>
  <c r="AM530" i="5"/>
  <c r="K530" i="5" s="1"/>
  <c r="AJ826" i="5"/>
  <c r="AM826" i="5"/>
  <c r="K826" i="5" s="1"/>
  <c r="AJ830" i="5"/>
  <c r="AM830" i="5"/>
  <c r="K830" i="5" s="1"/>
  <c r="AJ834" i="5"/>
  <c r="AM834" i="5"/>
  <c r="K834" i="5" s="1"/>
  <c r="AJ838" i="5"/>
  <c r="AM838" i="5"/>
  <c r="K838" i="5" s="1"/>
  <c r="AJ842" i="5"/>
  <c r="AM842" i="5"/>
  <c r="K842" i="5" s="1"/>
  <c r="AJ846" i="5"/>
  <c r="AM846" i="5"/>
  <c r="K846" i="5" s="1"/>
  <c r="AJ850" i="5"/>
  <c r="AM850" i="5"/>
  <c r="K850" i="5" s="1"/>
  <c r="AJ854" i="5"/>
  <c r="AM854" i="5"/>
  <c r="K854" i="5" s="1"/>
  <c r="AJ858" i="5"/>
  <c r="AM858" i="5"/>
  <c r="K858" i="5" s="1"/>
  <c r="AJ862" i="5"/>
  <c r="AM862" i="5"/>
  <c r="K862" i="5" s="1"/>
  <c r="AJ866" i="5"/>
  <c r="AM866" i="5"/>
  <c r="K866" i="5" s="1"/>
  <c r="AJ870" i="5"/>
  <c r="AM870" i="5"/>
  <c r="K870" i="5" s="1"/>
  <c r="AJ874" i="5"/>
  <c r="AM874" i="5"/>
  <c r="K874" i="5" s="1"/>
  <c r="AJ878" i="5"/>
  <c r="AM878" i="5"/>
  <c r="K878" i="5" s="1"/>
  <c r="AJ882" i="5"/>
  <c r="AM882" i="5"/>
  <c r="K882" i="5" s="1"/>
  <c r="AJ886" i="5"/>
  <c r="AM886" i="5"/>
  <c r="K886" i="5" s="1"/>
  <c r="AJ840" i="5"/>
  <c r="AM840" i="5"/>
  <c r="K840" i="5" s="1"/>
  <c r="AJ852" i="5"/>
  <c r="AM852" i="5"/>
  <c r="K852" i="5" s="1"/>
  <c r="AJ856" i="5"/>
  <c r="AM856" i="5"/>
  <c r="K856" i="5" s="1"/>
  <c r="AJ234" i="5"/>
  <c r="AM234" i="5"/>
  <c r="K234" i="5" s="1"/>
  <c r="AJ236" i="5"/>
  <c r="AM236" i="5"/>
  <c r="K236" i="5" s="1"/>
  <c r="AJ242" i="5"/>
  <c r="AM242" i="5"/>
  <c r="K242" i="5" s="1"/>
  <c r="AJ244" i="5"/>
  <c r="AM244" i="5"/>
  <c r="K244" i="5" s="1"/>
  <c r="AJ246" i="5"/>
  <c r="AM246" i="5"/>
  <c r="K246" i="5" s="1"/>
  <c r="AJ248" i="5"/>
  <c r="AM248" i="5"/>
  <c r="K248" i="5" s="1"/>
  <c r="AJ284" i="5"/>
  <c r="AM284" i="5"/>
  <c r="K284" i="5" s="1"/>
  <c r="AJ288" i="5"/>
  <c r="AM288" i="5"/>
  <c r="K288" i="5" s="1"/>
  <c r="AJ290" i="5"/>
  <c r="AM290" i="5"/>
  <c r="K290" i="5" s="1"/>
  <c r="AJ294" i="5"/>
  <c r="AM294" i="5"/>
  <c r="K294" i="5" s="1"/>
  <c r="AJ296" i="5"/>
  <c r="AM296" i="5"/>
  <c r="K296" i="5" s="1"/>
  <c r="AJ298" i="5"/>
  <c r="AM298" i="5"/>
  <c r="K298" i="5" s="1"/>
  <c r="AJ310" i="5"/>
  <c r="AM310" i="5"/>
  <c r="K310" i="5" s="1"/>
  <c r="AJ312" i="5"/>
  <c r="AM312" i="5"/>
  <c r="K312" i="5" s="1"/>
  <c r="AJ314" i="5"/>
  <c r="AM314" i="5"/>
  <c r="K314" i="5" s="1"/>
  <c r="AJ316" i="5"/>
  <c r="AM316" i="5"/>
  <c r="K316" i="5" s="1"/>
  <c r="AJ318" i="5"/>
  <c r="AM318" i="5"/>
  <c r="K318" i="5" s="1"/>
  <c r="AJ320" i="5"/>
  <c r="AM320" i="5"/>
  <c r="K320" i="5" s="1"/>
  <c r="AJ322" i="5"/>
  <c r="AM322" i="5"/>
  <c r="K322" i="5" s="1"/>
  <c r="AJ324" i="5"/>
  <c r="AM324" i="5"/>
  <c r="K324" i="5" s="1"/>
  <c r="AJ326" i="5"/>
  <c r="AM326" i="5"/>
  <c r="K326" i="5" s="1"/>
  <c r="AJ328" i="5"/>
  <c r="AM328" i="5"/>
  <c r="K328" i="5" s="1"/>
  <c r="AJ330" i="5"/>
  <c r="AM330" i="5"/>
  <c r="K330" i="5" s="1"/>
  <c r="AJ332" i="5"/>
  <c r="AM332" i="5"/>
  <c r="K332" i="5" s="1"/>
  <c r="AJ334" i="5"/>
  <c r="AM334" i="5"/>
  <c r="K334" i="5" s="1"/>
  <c r="AJ342" i="5"/>
  <c r="AM342" i="5"/>
  <c r="K342" i="5" s="1"/>
  <c r="AJ344" i="5"/>
  <c r="AM344" i="5"/>
  <c r="K344" i="5" s="1"/>
  <c r="AJ346" i="5"/>
  <c r="AM346" i="5"/>
  <c r="K346" i="5" s="1"/>
  <c r="AJ348" i="5"/>
  <c r="AM348" i="5"/>
  <c r="K348" i="5" s="1"/>
  <c r="AJ350" i="5"/>
  <c r="AM350" i="5"/>
  <c r="K350" i="5" s="1"/>
  <c r="AJ352" i="5"/>
  <c r="AM352" i="5"/>
  <c r="K352" i="5" s="1"/>
  <c r="AJ354" i="5"/>
  <c r="AM354" i="5"/>
  <c r="K354" i="5" s="1"/>
  <c r="AJ356" i="5"/>
  <c r="AM356" i="5"/>
  <c r="K356" i="5" s="1"/>
  <c r="AJ358" i="5"/>
  <c r="AM358" i="5"/>
  <c r="K358" i="5" s="1"/>
  <c r="AJ368" i="5"/>
  <c r="AM368" i="5"/>
  <c r="K368" i="5" s="1"/>
  <c r="AJ370" i="5"/>
  <c r="AM370" i="5"/>
  <c r="K370" i="5" s="1"/>
  <c r="AJ372" i="5"/>
  <c r="AM372" i="5"/>
  <c r="K372" i="5" s="1"/>
  <c r="AJ374" i="5"/>
  <c r="AM374" i="5"/>
  <c r="K374" i="5" s="1"/>
  <c r="AJ376" i="5"/>
  <c r="AM376" i="5"/>
  <c r="K376" i="5" s="1"/>
  <c r="AJ404" i="5"/>
  <c r="AM404" i="5"/>
  <c r="K404" i="5" s="1"/>
  <c r="AJ414" i="5"/>
  <c r="AM414" i="5"/>
  <c r="K414" i="5" s="1"/>
  <c r="AJ418" i="5"/>
  <c r="AM418" i="5"/>
  <c r="K418" i="5" s="1"/>
  <c r="AJ420" i="5"/>
  <c r="AM420" i="5"/>
  <c r="K420" i="5" s="1"/>
  <c r="AJ438" i="5"/>
  <c r="AM438" i="5"/>
  <c r="K438" i="5" s="1"/>
  <c r="AJ440" i="5"/>
  <c r="AM440" i="5"/>
  <c r="K440" i="5" s="1"/>
  <c r="AJ442" i="5"/>
  <c r="AM442" i="5"/>
  <c r="K442" i="5" s="1"/>
  <c r="AJ444" i="5"/>
  <c r="AM444" i="5"/>
  <c r="K444" i="5" s="1"/>
  <c r="AJ446" i="5"/>
  <c r="AM446" i="5"/>
  <c r="K446" i="5" s="1"/>
  <c r="AJ448" i="5"/>
  <c r="AM448" i="5"/>
  <c r="K448" i="5" s="1"/>
  <c r="AJ450" i="5"/>
  <c r="AM450" i="5"/>
  <c r="K450" i="5" s="1"/>
  <c r="AJ452" i="5"/>
  <c r="AM452" i="5"/>
  <c r="K452" i="5" s="1"/>
  <c r="AJ454" i="5"/>
  <c r="AM454" i="5"/>
  <c r="K454" i="5" s="1"/>
  <c r="AJ456" i="5"/>
  <c r="AM456" i="5"/>
  <c r="K456" i="5" s="1"/>
  <c r="AJ458" i="5"/>
  <c r="AM458" i="5"/>
  <c r="K458" i="5" s="1"/>
  <c r="AJ460" i="5"/>
  <c r="AM460" i="5"/>
  <c r="K460" i="5" s="1"/>
  <c r="AJ462" i="5"/>
  <c r="AM462" i="5"/>
  <c r="K462" i="5" s="1"/>
  <c r="AJ464" i="5"/>
  <c r="AM464" i="5"/>
  <c r="K464" i="5" s="1"/>
  <c r="AJ466" i="5"/>
  <c r="AM466" i="5"/>
  <c r="K466" i="5" s="1"/>
  <c r="AJ470" i="5"/>
  <c r="AM470" i="5"/>
  <c r="AJ476" i="5"/>
  <c r="AM476" i="5"/>
  <c r="K476" i="5" s="1"/>
  <c r="AJ504" i="5"/>
  <c r="AM504" i="5"/>
  <c r="K504" i="5" s="1"/>
  <c r="AJ506" i="5"/>
  <c r="AM506" i="5"/>
  <c r="AJ508" i="5"/>
  <c r="AM508" i="5"/>
  <c r="K508" i="5" s="1"/>
  <c r="AJ510" i="5"/>
  <c r="AM510" i="5"/>
  <c r="AJ512" i="5"/>
  <c r="AM512" i="5"/>
  <c r="K512" i="5" s="1"/>
  <c r="AJ546" i="5"/>
  <c r="AM546" i="5"/>
  <c r="K546" i="5" s="1"/>
  <c r="AJ552" i="5"/>
  <c r="AJ207" i="5"/>
  <c r="AM207" i="5"/>
  <c r="AJ209" i="5"/>
  <c r="AM209" i="5"/>
  <c r="K209" i="5" s="1"/>
  <c r="AJ211" i="5"/>
  <c r="AM211" i="5"/>
  <c r="K211" i="5" s="1"/>
  <c r="AJ213" i="5"/>
  <c r="AM213" i="5"/>
  <c r="K213" i="5" s="1"/>
  <c r="AJ215" i="5"/>
  <c r="AM215" i="5"/>
  <c r="K215" i="5" s="1"/>
  <c r="AJ217" i="5"/>
  <c r="AM217" i="5"/>
  <c r="K217" i="5" s="1"/>
  <c r="AJ219" i="5"/>
  <c r="AM219" i="5"/>
  <c r="K219" i="5" s="1"/>
  <c r="AJ221" i="5"/>
  <c r="AM221" i="5"/>
  <c r="K221" i="5" s="1"/>
  <c r="AJ223" i="5"/>
  <c r="AM223" i="5"/>
  <c r="K223" i="5" s="1"/>
  <c r="AJ225" i="5"/>
  <c r="AM225" i="5"/>
  <c r="K225" i="5" s="1"/>
  <c r="AJ227" i="5"/>
  <c r="AM227" i="5"/>
  <c r="K227" i="5" s="1"/>
  <c r="AJ229" i="5"/>
  <c r="AM229" i="5"/>
  <c r="K229" i="5" s="1"/>
  <c r="AJ231" i="5"/>
  <c r="AM231" i="5"/>
  <c r="K231" i="5" s="1"/>
  <c r="AJ233" i="5"/>
  <c r="AM233" i="5"/>
  <c r="K233" i="5" s="1"/>
  <c r="AJ235" i="5"/>
  <c r="AM235" i="5"/>
  <c r="K235" i="5" s="1"/>
  <c r="AJ237" i="5"/>
  <c r="AM237" i="5"/>
  <c r="K237" i="5" s="1"/>
  <c r="AJ239" i="5"/>
  <c r="AM239" i="5"/>
  <c r="K239" i="5" s="1"/>
  <c r="AJ241" i="5"/>
  <c r="AM241" i="5"/>
  <c r="AJ243" i="5"/>
  <c r="AM243" i="5"/>
  <c r="K243" i="5" s="1"/>
  <c r="AJ245" i="5"/>
  <c r="AM245" i="5"/>
  <c r="K245" i="5" s="1"/>
  <c r="AJ247" i="5"/>
  <c r="AM247" i="5"/>
  <c r="K247" i="5" s="1"/>
  <c r="AJ249" i="5"/>
  <c r="AM249" i="5"/>
  <c r="K249" i="5" s="1"/>
  <c r="AJ251" i="5"/>
  <c r="AM251" i="5"/>
  <c r="K251" i="5" s="1"/>
  <c r="AJ253" i="5"/>
  <c r="AM253" i="5"/>
  <c r="AJ255" i="5"/>
  <c r="AM255" i="5"/>
  <c r="AJ257" i="5"/>
  <c r="AM257" i="5"/>
  <c r="K257" i="5" s="1"/>
  <c r="AJ259" i="5"/>
  <c r="AM259" i="5"/>
  <c r="K259" i="5" s="1"/>
  <c r="AJ261" i="5"/>
  <c r="AM261" i="5"/>
  <c r="K261" i="5" s="1"/>
  <c r="AJ263" i="5"/>
  <c r="AM263" i="5"/>
  <c r="K263" i="5" s="1"/>
  <c r="AJ265" i="5"/>
  <c r="AM265" i="5"/>
  <c r="K265" i="5" s="1"/>
  <c r="AJ267" i="5"/>
  <c r="AM267" i="5"/>
  <c r="K267" i="5" s="1"/>
  <c r="AJ269" i="5"/>
  <c r="AM269" i="5"/>
  <c r="K269" i="5" s="1"/>
  <c r="AJ271" i="5"/>
  <c r="AM271" i="5"/>
  <c r="K271" i="5" s="1"/>
  <c r="AJ273" i="5"/>
  <c r="AM273" i="5"/>
  <c r="K273" i="5" s="1"/>
  <c r="AJ275" i="5"/>
  <c r="AM275" i="5"/>
  <c r="K275" i="5" s="1"/>
  <c r="AJ277" i="5"/>
  <c r="AM277" i="5"/>
  <c r="K277" i="5" s="1"/>
  <c r="AJ279" i="5"/>
  <c r="AM279" i="5"/>
  <c r="K279" i="5" s="1"/>
  <c r="AJ281" i="5"/>
  <c r="AM281" i="5"/>
  <c r="K281" i="5" s="1"/>
  <c r="AJ283" i="5"/>
  <c r="AM283" i="5"/>
  <c r="K283" i="5" s="1"/>
  <c r="AJ285" i="5"/>
  <c r="AM285" i="5"/>
  <c r="K285" i="5" s="1"/>
  <c r="AJ287" i="5"/>
  <c r="K287" i="5"/>
  <c r="AJ289" i="5"/>
  <c r="AM289" i="5"/>
  <c r="K289" i="5" s="1"/>
  <c r="AJ291" i="5"/>
  <c r="AM291" i="5"/>
  <c r="K291" i="5" s="1"/>
  <c r="AJ293" i="5"/>
  <c r="AM293" i="5"/>
  <c r="K293" i="5" s="1"/>
  <c r="AJ295" i="5"/>
  <c r="AM295" i="5"/>
  <c r="K295" i="5" s="1"/>
  <c r="AJ297" i="5"/>
  <c r="AM297" i="5"/>
  <c r="K297" i="5" s="1"/>
  <c r="AJ299" i="5"/>
  <c r="AM299" i="5"/>
  <c r="K299" i="5" s="1"/>
  <c r="AJ301" i="5"/>
  <c r="AM301" i="5"/>
  <c r="K301" i="5" s="1"/>
  <c r="AJ303" i="5"/>
  <c r="AM303" i="5"/>
  <c r="K303" i="5" s="1"/>
  <c r="AJ305" i="5"/>
  <c r="AM305" i="5"/>
  <c r="K305" i="5" s="1"/>
  <c r="AJ307" i="5"/>
  <c r="AM307" i="5"/>
  <c r="K307" i="5" s="1"/>
  <c r="AJ309" i="5"/>
  <c r="AM309" i="5"/>
  <c r="K309" i="5" s="1"/>
  <c r="AJ311" i="5"/>
  <c r="AM311" i="5"/>
  <c r="K311" i="5" s="1"/>
  <c r="AJ313" i="5"/>
  <c r="AM313" i="5"/>
  <c r="K313" i="5" s="1"/>
  <c r="AJ315" i="5"/>
  <c r="AM315" i="5"/>
  <c r="K315" i="5" s="1"/>
  <c r="AJ317" i="5"/>
  <c r="AM317" i="5"/>
  <c r="K317" i="5" s="1"/>
  <c r="AJ319" i="5"/>
  <c r="AM319" i="5"/>
  <c r="K319" i="5" s="1"/>
  <c r="AJ321" i="5"/>
  <c r="AM321" i="5"/>
  <c r="K321" i="5" s="1"/>
  <c r="AJ323" i="5"/>
  <c r="AM323" i="5"/>
  <c r="K323" i="5" s="1"/>
  <c r="AJ325" i="5"/>
  <c r="AM325" i="5"/>
  <c r="K325" i="5" s="1"/>
  <c r="AJ327" i="5"/>
  <c r="AM327" i="5"/>
  <c r="K327" i="5" s="1"/>
  <c r="AJ329" i="5"/>
  <c r="AM329" i="5"/>
  <c r="K329" i="5" s="1"/>
  <c r="AJ331" i="5"/>
  <c r="AM331" i="5"/>
  <c r="K331" i="5" s="1"/>
  <c r="AJ333" i="5"/>
  <c r="AM333" i="5"/>
  <c r="K333" i="5" s="1"/>
  <c r="AJ335" i="5"/>
  <c r="AM335" i="5"/>
  <c r="K335" i="5" s="1"/>
  <c r="AJ337" i="5"/>
  <c r="AM337" i="5"/>
  <c r="K337" i="5" s="1"/>
  <c r="AJ339" i="5"/>
  <c r="AM339" i="5"/>
  <c r="K339" i="5" s="1"/>
  <c r="AJ341" i="5"/>
  <c r="AM341" i="5"/>
  <c r="K341" i="5" s="1"/>
  <c r="AJ343" i="5"/>
  <c r="AM343" i="5"/>
  <c r="K343" i="5" s="1"/>
  <c r="AJ345" i="5"/>
  <c r="AM345" i="5"/>
  <c r="K345" i="5" s="1"/>
  <c r="AJ347" i="5"/>
  <c r="AM347" i="5"/>
  <c r="K347" i="5" s="1"/>
  <c r="AJ349" i="5"/>
  <c r="AM349" i="5"/>
  <c r="K349" i="5" s="1"/>
  <c r="AJ351" i="5"/>
  <c r="AM351" i="5"/>
  <c r="K351" i="5" s="1"/>
  <c r="AJ353" i="5"/>
  <c r="AM353" i="5"/>
  <c r="K353" i="5" s="1"/>
  <c r="AJ355" i="5"/>
  <c r="AM355" i="5"/>
  <c r="K355" i="5" s="1"/>
  <c r="AJ357" i="5"/>
  <c r="AM357" i="5"/>
  <c r="K357" i="5" s="1"/>
  <c r="AJ359" i="5"/>
  <c r="AM359" i="5"/>
  <c r="K359" i="5" s="1"/>
  <c r="AJ361" i="5"/>
  <c r="AM361" i="5"/>
  <c r="K361" i="5" s="1"/>
  <c r="AJ363" i="5"/>
  <c r="AM363" i="5"/>
  <c r="K363" i="5" s="1"/>
  <c r="AJ365" i="5"/>
  <c r="AM365" i="5"/>
  <c r="K365" i="5" s="1"/>
  <c r="AJ367" i="5"/>
  <c r="AM367" i="5"/>
  <c r="K367" i="5" s="1"/>
  <c r="AJ369" i="5"/>
  <c r="AM369" i="5"/>
  <c r="K369" i="5" s="1"/>
  <c r="AJ371" i="5"/>
  <c r="AM371" i="5"/>
  <c r="K371" i="5" s="1"/>
  <c r="AJ373" i="5"/>
  <c r="AM373" i="5"/>
  <c r="K373" i="5" s="1"/>
  <c r="AJ375" i="5"/>
  <c r="AM375" i="5"/>
  <c r="K375" i="5" s="1"/>
  <c r="AJ377" i="5"/>
  <c r="AM377" i="5"/>
  <c r="K377" i="5" s="1"/>
  <c r="AJ379" i="5"/>
  <c r="AM379" i="5"/>
  <c r="K379" i="5" s="1"/>
  <c r="AJ381" i="5"/>
  <c r="AM381" i="5"/>
  <c r="K381" i="5" s="1"/>
  <c r="AJ383" i="5"/>
  <c r="AM383" i="5"/>
  <c r="K383" i="5" s="1"/>
  <c r="AJ385" i="5"/>
  <c r="AM385" i="5"/>
  <c r="K385" i="5" s="1"/>
  <c r="AJ387" i="5"/>
  <c r="AM387" i="5"/>
  <c r="K387" i="5" s="1"/>
  <c r="AJ389" i="5"/>
  <c r="AM389" i="5"/>
  <c r="K389" i="5" s="1"/>
  <c r="AJ391" i="5"/>
  <c r="AM391" i="5"/>
  <c r="K391" i="5" s="1"/>
  <c r="AJ393" i="5"/>
  <c r="AM393" i="5"/>
  <c r="K393" i="5" s="1"/>
  <c r="AJ395" i="5"/>
  <c r="AM395" i="5"/>
  <c r="K395" i="5" s="1"/>
  <c r="AJ397" i="5"/>
  <c r="AM397" i="5"/>
  <c r="K397" i="5" s="1"/>
  <c r="AJ399" i="5"/>
  <c r="AM399" i="5"/>
  <c r="K399" i="5" s="1"/>
  <c r="AJ401" i="5"/>
  <c r="AM401" i="5"/>
  <c r="K401" i="5" s="1"/>
  <c r="AJ403" i="5"/>
  <c r="AM403" i="5"/>
  <c r="K403" i="5" s="1"/>
  <c r="AJ405" i="5"/>
  <c r="AM405" i="5"/>
  <c r="K405" i="5" s="1"/>
  <c r="AJ407" i="5"/>
  <c r="AM407" i="5"/>
  <c r="K407" i="5" s="1"/>
  <c r="AJ409" i="5"/>
  <c r="AM409" i="5"/>
  <c r="K409" i="5" s="1"/>
  <c r="AJ411" i="5"/>
  <c r="AM411" i="5"/>
  <c r="K411" i="5" s="1"/>
  <c r="AJ413" i="5"/>
  <c r="AM413" i="5"/>
  <c r="K413" i="5" s="1"/>
  <c r="AJ415" i="5"/>
  <c r="AM415" i="5"/>
  <c r="K415" i="5" s="1"/>
  <c r="AJ417" i="5"/>
  <c r="AM417" i="5"/>
  <c r="K417" i="5" s="1"/>
  <c r="AJ419" i="5"/>
  <c r="AM419" i="5"/>
  <c r="K419" i="5" s="1"/>
  <c r="AJ421" i="5"/>
  <c r="AM421" i="5"/>
  <c r="K421" i="5" s="1"/>
  <c r="AJ423" i="5"/>
  <c r="AM423" i="5"/>
  <c r="K423" i="5" s="1"/>
  <c r="AJ425" i="5"/>
  <c r="AM425" i="5"/>
  <c r="K425" i="5" s="1"/>
  <c r="AJ427" i="5"/>
  <c r="AM427" i="5"/>
  <c r="K427" i="5" s="1"/>
  <c r="AJ429" i="5"/>
  <c r="AM429" i="5"/>
  <c r="K429" i="5" s="1"/>
  <c r="AJ431" i="5"/>
  <c r="AM431" i="5"/>
  <c r="K431" i="5" s="1"/>
  <c r="AJ433" i="5"/>
  <c r="AM433" i="5"/>
  <c r="K433" i="5" s="1"/>
  <c r="AJ435" i="5"/>
  <c r="AM435" i="5"/>
  <c r="K435" i="5" s="1"/>
  <c r="AJ437" i="5"/>
  <c r="AM437" i="5"/>
  <c r="K437" i="5" s="1"/>
  <c r="AJ439" i="5"/>
  <c r="AM439" i="5"/>
  <c r="K439" i="5" s="1"/>
  <c r="AJ441" i="5"/>
  <c r="AM441" i="5"/>
  <c r="K441" i="5" s="1"/>
  <c r="AJ443" i="5"/>
  <c r="AM443" i="5"/>
  <c r="K443" i="5" s="1"/>
  <c r="AJ445" i="5"/>
  <c r="AM445" i="5"/>
  <c r="K445" i="5" s="1"/>
  <c r="AJ447" i="5"/>
  <c r="AM447" i="5"/>
  <c r="K447" i="5" s="1"/>
  <c r="AJ449" i="5"/>
  <c r="AM449" i="5"/>
  <c r="K449" i="5" s="1"/>
  <c r="AJ451" i="5"/>
  <c r="AM451" i="5"/>
  <c r="K451" i="5" s="1"/>
  <c r="AJ453" i="5"/>
  <c r="AM453" i="5"/>
  <c r="K453" i="5" s="1"/>
  <c r="AJ455" i="5"/>
  <c r="AM455" i="5"/>
  <c r="K455" i="5" s="1"/>
  <c r="AJ457" i="5"/>
  <c r="AM457" i="5"/>
  <c r="K457" i="5" s="1"/>
  <c r="AJ459" i="5"/>
  <c r="AM459" i="5"/>
  <c r="K459" i="5" s="1"/>
  <c r="AJ461" i="5"/>
  <c r="AM461" i="5"/>
  <c r="K461" i="5" s="1"/>
  <c r="AJ463" i="5"/>
  <c r="AM463" i="5"/>
  <c r="K463" i="5" s="1"/>
  <c r="AJ465" i="5"/>
  <c r="AM465" i="5"/>
  <c r="K465" i="5" s="1"/>
  <c r="AJ467" i="5"/>
  <c r="AM467" i="5"/>
  <c r="K467" i="5" s="1"/>
  <c r="AJ469" i="5"/>
  <c r="AM469" i="5"/>
  <c r="K469" i="5" s="1"/>
  <c r="AJ471" i="5"/>
  <c r="AM471" i="5"/>
  <c r="K471" i="5" s="1"/>
  <c r="AJ473" i="5"/>
  <c r="AM473" i="5"/>
  <c r="K473" i="5" s="1"/>
  <c r="AJ475" i="5"/>
  <c r="AM475" i="5"/>
  <c r="K475" i="5" s="1"/>
  <c r="AJ477" i="5"/>
  <c r="AM477" i="5"/>
  <c r="K477" i="5" s="1"/>
  <c r="AJ479" i="5"/>
  <c r="AM479" i="5"/>
  <c r="K479" i="5" s="1"/>
  <c r="AJ481" i="5"/>
  <c r="AM481" i="5"/>
  <c r="K481" i="5" s="1"/>
  <c r="AJ483" i="5"/>
  <c r="AM483" i="5"/>
  <c r="K483" i="5" s="1"/>
  <c r="AJ485" i="5"/>
  <c r="AM485" i="5"/>
  <c r="K485" i="5" s="1"/>
  <c r="AJ487" i="5"/>
  <c r="AM487" i="5"/>
  <c r="K487" i="5" s="1"/>
  <c r="AJ489" i="5"/>
  <c r="AM489" i="5"/>
  <c r="K489" i="5" s="1"/>
  <c r="AJ491" i="5"/>
  <c r="AM491" i="5"/>
  <c r="K491" i="5" s="1"/>
  <c r="AJ493" i="5"/>
  <c r="AM493" i="5"/>
  <c r="K493" i="5" s="1"/>
  <c r="AJ495" i="5"/>
  <c r="AM495" i="5"/>
  <c r="K495" i="5" s="1"/>
  <c r="AJ497" i="5"/>
  <c r="AM497" i="5"/>
  <c r="K497" i="5" s="1"/>
  <c r="AJ499" i="5"/>
  <c r="AM499" i="5"/>
  <c r="K499" i="5" s="1"/>
  <c r="AJ501" i="5"/>
  <c r="AM501" i="5"/>
  <c r="K501" i="5" s="1"/>
  <c r="AJ503" i="5"/>
  <c r="AM503" i="5"/>
  <c r="K503" i="5" s="1"/>
  <c r="AJ505" i="5"/>
  <c r="AM505" i="5"/>
  <c r="K505" i="5" s="1"/>
  <c r="AJ507" i="5"/>
  <c r="AM507" i="5"/>
  <c r="K507" i="5" s="1"/>
  <c r="AJ509" i="5"/>
  <c r="AM509" i="5"/>
  <c r="K509" i="5" s="1"/>
  <c r="AJ511" i="5"/>
  <c r="AM511" i="5"/>
  <c r="K511" i="5" s="1"/>
  <c r="AJ513" i="5"/>
  <c r="AM513" i="5"/>
  <c r="K513" i="5" s="1"/>
  <c r="AJ515" i="5"/>
  <c r="AM515" i="5"/>
  <c r="K515" i="5" s="1"/>
  <c r="AJ517" i="5"/>
  <c r="AM517" i="5"/>
  <c r="K517" i="5" s="1"/>
  <c r="AJ519" i="5"/>
  <c r="AM519" i="5"/>
  <c r="K519" i="5" s="1"/>
  <c r="AJ521" i="5"/>
  <c r="AM521" i="5"/>
  <c r="K521" i="5" s="1"/>
  <c r="AJ523" i="5"/>
  <c r="AM523" i="5"/>
  <c r="K523" i="5" s="1"/>
  <c r="AJ525" i="5"/>
  <c r="AM525" i="5"/>
  <c r="K525" i="5" s="1"/>
  <c r="AJ527" i="5"/>
  <c r="AM527" i="5"/>
  <c r="K527" i="5" s="1"/>
  <c r="AJ529" i="5"/>
  <c r="AM529" i="5"/>
  <c r="K529" i="5" s="1"/>
  <c r="AJ531" i="5"/>
  <c r="AM531" i="5"/>
  <c r="K531" i="5" s="1"/>
  <c r="AJ533" i="5"/>
  <c r="AM533" i="5"/>
  <c r="K533" i="5" s="1"/>
  <c r="AJ535" i="5"/>
  <c r="AM535" i="5"/>
  <c r="K535" i="5" s="1"/>
  <c r="AJ537" i="5"/>
  <c r="AM537" i="5"/>
  <c r="K537" i="5" s="1"/>
  <c r="AJ539" i="5"/>
  <c r="AM539" i="5"/>
  <c r="K539" i="5" s="1"/>
  <c r="AJ541" i="5"/>
  <c r="AM541" i="5"/>
  <c r="K541" i="5" s="1"/>
  <c r="AJ543" i="5"/>
  <c r="AM543" i="5"/>
  <c r="K543" i="5" s="1"/>
  <c r="AJ545" i="5"/>
  <c r="AM545" i="5"/>
  <c r="K545" i="5" s="1"/>
  <c r="AJ547" i="5"/>
  <c r="AM547" i="5"/>
  <c r="K547" i="5" s="1"/>
  <c r="AJ549" i="5"/>
  <c r="AM549" i="5"/>
  <c r="K549" i="5" s="1"/>
  <c r="AJ551" i="5"/>
  <c r="K551" i="5"/>
  <c r="AJ553" i="5"/>
  <c r="AM553" i="5"/>
  <c r="K553" i="5" s="1"/>
  <c r="AJ555" i="5"/>
  <c r="K555" i="5"/>
  <c r="AJ557" i="5"/>
  <c r="AM557" i="5"/>
  <c r="K557" i="5" s="1"/>
  <c r="AJ559" i="5"/>
  <c r="AM559" i="5"/>
  <c r="K559" i="5" s="1"/>
  <c r="AJ561" i="5"/>
  <c r="AM561" i="5"/>
  <c r="K561" i="5" s="1"/>
  <c r="AJ563" i="5"/>
  <c r="AM563" i="5"/>
  <c r="K563" i="5" s="1"/>
  <c r="AJ565" i="5"/>
  <c r="AM565" i="5"/>
  <c r="K565" i="5" s="1"/>
  <c r="AJ567" i="5"/>
  <c r="AM567" i="5"/>
  <c r="K567" i="5" s="1"/>
  <c r="AJ569" i="5"/>
  <c r="AM569" i="5"/>
  <c r="K569" i="5" s="1"/>
  <c r="AJ571" i="5"/>
  <c r="AM571" i="5"/>
  <c r="K571" i="5" s="1"/>
  <c r="AJ573" i="5"/>
  <c r="AM573" i="5"/>
  <c r="K573" i="5" s="1"/>
  <c r="AJ575" i="5"/>
  <c r="AM575" i="5"/>
  <c r="K575" i="5" s="1"/>
  <c r="AJ577" i="5"/>
  <c r="AM577" i="5"/>
  <c r="K577" i="5" s="1"/>
  <c r="AJ579" i="5"/>
  <c r="AM579" i="5"/>
  <c r="K579" i="5" s="1"/>
  <c r="AJ581" i="5"/>
  <c r="AM581" i="5"/>
  <c r="K581" i="5" s="1"/>
  <c r="AJ583" i="5"/>
  <c r="AM583" i="5"/>
  <c r="K583" i="5" s="1"/>
  <c r="AJ585" i="5"/>
  <c r="AM585" i="5"/>
  <c r="K585" i="5" s="1"/>
  <c r="AJ587" i="5"/>
  <c r="AM587" i="5"/>
  <c r="K587" i="5" s="1"/>
  <c r="AJ589" i="5"/>
  <c r="AM589" i="5"/>
  <c r="K589" i="5" s="1"/>
  <c r="AJ591" i="5"/>
  <c r="AM591" i="5"/>
  <c r="K591" i="5" s="1"/>
  <c r="AJ593" i="5"/>
  <c r="AM593" i="5"/>
  <c r="K593" i="5" s="1"/>
  <c r="AJ595" i="5"/>
  <c r="AM595" i="5"/>
  <c r="K595" i="5" s="1"/>
  <c r="AJ597" i="5"/>
  <c r="AM597" i="5"/>
  <c r="K597" i="5" s="1"/>
  <c r="AJ599" i="5"/>
  <c r="AM599" i="5"/>
  <c r="K599" i="5" s="1"/>
  <c r="AJ601" i="5"/>
  <c r="AM601" i="5"/>
  <c r="K601" i="5" s="1"/>
  <c r="AJ603" i="5"/>
  <c r="AM603" i="5"/>
  <c r="K603" i="5" s="1"/>
  <c r="AJ605" i="5"/>
  <c r="AM605" i="5"/>
  <c r="K605" i="5" s="1"/>
  <c r="AJ607" i="5"/>
  <c r="AM607" i="5"/>
  <c r="K607" i="5" s="1"/>
  <c r="AJ609" i="5"/>
  <c r="AM609" i="5"/>
  <c r="K609" i="5" s="1"/>
  <c r="AJ611" i="5"/>
  <c r="AM611" i="5"/>
  <c r="K611" i="5" s="1"/>
  <c r="AJ613" i="5"/>
  <c r="AM613" i="5"/>
  <c r="K613" i="5" s="1"/>
  <c r="AJ615" i="5"/>
  <c r="AM615" i="5"/>
  <c r="K615" i="5" s="1"/>
  <c r="AJ617" i="5"/>
  <c r="AM617" i="5"/>
  <c r="K617" i="5" s="1"/>
  <c r="AJ619" i="5"/>
  <c r="AM619" i="5"/>
  <c r="K619" i="5" s="1"/>
  <c r="AJ621" i="5"/>
  <c r="AM621" i="5"/>
  <c r="K621" i="5" s="1"/>
  <c r="AJ623" i="5"/>
  <c r="AM623" i="5"/>
  <c r="K623" i="5" s="1"/>
  <c r="AJ625" i="5"/>
  <c r="AM625" i="5"/>
  <c r="K625" i="5" s="1"/>
  <c r="AJ627" i="5"/>
  <c r="AM627" i="5"/>
  <c r="K627" i="5" s="1"/>
  <c r="AJ629" i="5"/>
  <c r="AM629" i="5"/>
  <c r="K629" i="5" s="1"/>
  <c r="AJ631" i="5"/>
  <c r="AM631" i="5"/>
  <c r="K631" i="5" s="1"/>
  <c r="AJ633" i="5"/>
  <c r="AM633" i="5"/>
  <c r="K633" i="5" s="1"/>
  <c r="AJ635" i="5"/>
  <c r="AM635" i="5"/>
  <c r="K635" i="5" s="1"/>
  <c r="AJ637" i="5"/>
  <c r="AM637" i="5"/>
  <c r="K637" i="5" s="1"/>
  <c r="AJ639" i="5"/>
  <c r="AM639" i="5"/>
  <c r="K639" i="5" s="1"/>
  <c r="AJ641" i="5"/>
  <c r="AM641" i="5"/>
  <c r="K641" i="5" s="1"/>
  <c r="AJ643" i="5"/>
  <c r="AM643" i="5"/>
  <c r="K643" i="5" s="1"/>
  <c r="AJ645" i="5"/>
  <c r="AM645" i="5"/>
  <c r="K645" i="5" s="1"/>
  <c r="AJ647" i="5"/>
  <c r="AM647" i="5"/>
  <c r="K647" i="5" s="1"/>
  <c r="AJ649" i="5"/>
  <c r="AM649" i="5"/>
  <c r="K649" i="5" s="1"/>
  <c r="AJ651" i="5"/>
  <c r="AM651" i="5"/>
  <c r="K651" i="5" s="1"/>
  <c r="AJ653" i="5"/>
  <c r="AM653" i="5"/>
  <c r="K653" i="5" s="1"/>
  <c r="AJ655" i="5"/>
  <c r="AM655" i="5"/>
  <c r="K655" i="5" s="1"/>
  <c r="AJ657" i="5"/>
  <c r="AM657" i="5"/>
  <c r="K657" i="5" s="1"/>
  <c r="AJ659" i="5"/>
  <c r="AM659" i="5"/>
  <c r="K659" i="5" s="1"/>
  <c r="AJ661" i="5"/>
  <c r="AM661" i="5"/>
  <c r="K661" i="5" s="1"/>
  <c r="AJ663" i="5"/>
  <c r="AM663" i="5"/>
  <c r="K663" i="5" s="1"/>
  <c r="AJ665" i="5"/>
  <c r="AM665" i="5"/>
  <c r="K665" i="5" s="1"/>
  <c r="AJ667" i="5"/>
  <c r="AM667" i="5"/>
  <c r="K667" i="5" s="1"/>
  <c r="AJ669" i="5"/>
  <c r="AM669" i="5"/>
  <c r="K669" i="5" s="1"/>
  <c r="AJ671" i="5"/>
  <c r="AM671" i="5"/>
  <c r="K671" i="5" s="1"/>
  <c r="AJ673" i="5"/>
  <c r="AM673" i="5"/>
  <c r="K673" i="5" s="1"/>
  <c r="AJ675" i="5"/>
  <c r="AM675" i="5"/>
  <c r="K675" i="5" s="1"/>
  <c r="AJ677" i="5"/>
  <c r="AM677" i="5"/>
  <c r="K677" i="5" s="1"/>
  <c r="AJ679" i="5"/>
  <c r="AM679" i="5"/>
  <c r="K679" i="5" s="1"/>
  <c r="AJ681" i="5"/>
  <c r="AM681" i="5"/>
  <c r="K681" i="5" s="1"/>
  <c r="AJ683" i="5"/>
  <c r="AM683" i="5"/>
  <c r="K683" i="5" s="1"/>
  <c r="AJ685" i="5"/>
  <c r="AM685" i="5"/>
  <c r="K685" i="5" s="1"/>
  <c r="AJ687" i="5"/>
  <c r="AM687" i="5"/>
  <c r="K687" i="5" s="1"/>
  <c r="AJ689" i="5"/>
  <c r="AM689" i="5"/>
  <c r="K689" i="5" s="1"/>
  <c r="AJ691" i="5"/>
  <c r="AM691" i="5"/>
  <c r="K691" i="5" s="1"/>
  <c r="AJ693" i="5"/>
  <c r="AM693" i="5"/>
  <c r="K693" i="5" s="1"/>
  <c r="AJ695" i="5"/>
  <c r="AM695" i="5"/>
  <c r="K695" i="5" s="1"/>
  <c r="AJ697" i="5"/>
  <c r="AM697" i="5"/>
  <c r="K697" i="5" s="1"/>
  <c r="AJ699" i="5"/>
  <c r="AM699" i="5"/>
  <c r="K699" i="5" s="1"/>
  <c r="AJ701" i="5"/>
  <c r="AM701" i="5"/>
  <c r="K701" i="5" s="1"/>
  <c r="AJ703" i="5"/>
  <c r="AM703" i="5"/>
  <c r="K703" i="5" s="1"/>
  <c r="AJ705" i="5"/>
  <c r="AM705" i="5"/>
  <c r="K705" i="5" s="1"/>
  <c r="AJ707" i="5"/>
  <c r="AM707" i="5"/>
  <c r="K707" i="5" s="1"/>
  <c r="AJ709" i="5"/>
  <c r="AM709" i="5"/>
  <c r="K709" i="5" s="1"/>
  <c r="AJ711" i="5"/>
  <c r="AM711" i="5"/>
  <c r="K711" i="5" s="1"/>
  <c r="AJ713" i="5"/>
  <c r="AM713" i="5"/>
  <c r="K713" i="5" s="1"/>
  <c r="AJ715" i="5"/>
  <c r="AM715" i="5"/>
  <c r="K715" i="5" s="1"/>
  <c r="AJ717" i="5"/>
  <c r="AM717" i="5"/>
  <c r="K717" i="5" s="1"/>
  <c r="AJ719" i="5"/>
  <c r="AM719" i="5"/>
  <c r="K719" i="5" s="1"/>
  <c r="AJ721" i="5"/>
  <c r="AM721" i="5"/>
  <c r="K721" i="5" s="1"/>
  <c r="AJ723" i="5"/>
  <c r="AM723" i="5"/>
  <c r="K723" i="5" s="1"/>
  <c r="AJ725" i="5"/>
  <c r="AM725" i="5"/>
  <c r="K725" i="5" s="1"/>
  <c r="AJ727" i="5"/>
  <c r="AM727" i="5"/>
  <c r="K727" i="5" s="1"/>
  <c r="AJ729" i="5"/>
  <c r="AM729" i="5"/>
  <c r="K729" i="5" s="1"/>
  <c r="AJ731" i="5"/>
  <c r="AM731" i="5"/>
  <c r="K731" i="5" s="1"/>
  <c r="AJ733" i="5"/>
  <c r="AM733" i="5"/>
  <c r="K733" i="5" s="1"/>
  <c r="AJ735" i="5"/>
  <c r="AM735" i="5"/>
  <c r="K735" i="5" s="1"/>
  <c r="AJ737" i="5"/>
  <c r="AM737" i="5"/>
  <c r="K737" i="5" s="1"/>
  <c r="AJ739" i="5"/>
  <c r="AM739" i="5"/>
  <c r="K739" i="5" s="1"/>
  <c r="AJ741" i="5"/>
  <c r="AM741" i="5"/>
  <c r="K741" i="5" s="1"/>
  <c r="AJ743" i="5"/>
  <c r="AM743" i="5"/>
  <c r="K743" i="5" s="1"/>
  <c r="AJ745" i="5"/>
  <c r="AM745" i="5"/>
  <c r="K745" i="5" s="1"/>
  <c r="AJ747" i="5"/>
  <c r="AM747" i="5"/>
  <c r="K747" i="5" s="1"/>
  <c r="AJ749" i="5"/>
  <c r="AM749" i="5"/>
  <c r="K749" i="5" s="1"/>
  <c r="AJ751" i="5"/>
  <c r="AM751" i="5"/>
  <c r="K751" i="5" s="1"/>
  <c r="AJ753" i="5"/>
  <c r="AM753" i="5"/>
  <c r="K753" i="5" s="1"/>
  <c r="AJ755" i="5"/>
  <c r="AM755" i="5"/>
  <c r="K755" i="5" s="1"/>
  <c r="AJ757" i="5"/>
  <c r="AM757" i="5"/>
  <c r="K757" i="5" s="1"/>
  <c r="AJ759" i="5"/>
  <c r="AM759" i="5"/>
  <c r="K759" i="5" s="1"/>
  <c r="AJ761" i="5"/>
  <c r="AM761" i="5"/>
  <c r="K761" i="5" s="1"/>
  <c r="AJ763" i="5"/>
  <c r="AM763" i="5"/>
  <c r="K763" i="5" s="1"/>
  <c r="AJ765" i="5"/>
  <c r="AM765" i="5"/>
  <c r="K765" i="5" s="1"/>
  <c r="AJ767" i="5"/>
  <c r="AM767" i="5"/>
  <c r="K767" i="5" s="1"/>
  <c r="AJ769" i="5"/>
  <c r="AM769" i="5"/>
  <c r="K769" i="5" s="1"/>
  <c r="AJ771" i="5"/>
  <c r="AM771" i="5"/>
  <c r="K771" i="5" s="1"/>
  <c r="AJ773" i="5"/>
  <c r="AM773" i="5"/>
  <c r="K773" i="5" s="1"/>
  <c r="AJ775" i="5"/>
  <c r="AM775" i="5"/>
  <c r="K775" i="5" s="1"/>
  <c r="AJ777" i="5"/>
  <c r="AM777" i="5"/>
  <c r="K777" i="5" s="1"/>
  <c r="AJ779" i="5"/>
  <c r="AM779" i="5"/>
  <c r="K779" i="5" s="1"/>
  <c r="AJ781" i="5"/>
  <c r="AM781" i="5"/>
  <c r="K781" i="5" s="1"/>
  <c r="AJ783" i="5"/>
  <c r="AM783" i="5"/>
  <c r="K783" i="5" s="1"/>
  <c r="AJ785" i="5"/>
  <c r="AM785" i="5"/>
  <c r="K785" i="5" s="1"/>
  <c r="AJ787" i="5"/>
  <c r="AM787" i="5"/>
  <c r="K787" i="5" s="1"/>
  <c r="AJ789" i="5"/>
  <c r="AM789" i="5"/>
  <c r="K789" i="5" s="1"/>
  <c r="AJ791" i="5"/>
  <c r="AM791" i="5"/>
  <c r="K791" i="5" s="1"/>
  <c r="AJ793" i="5"/>
  <c r="AM793" i="5"/>
  <c r="K793" i="5" s="1"/>
  <c r="AJ795" i="5"/>
  <c r="AM795" i="5"/>
  <c r="K795" i="5" s="1"/>
  <c r="AJ797" i="5"/>
  <c r="AM797" i="5"/>
  <c r="K797" i="5" s="1"/>
  <c r="AJ799" i="5"/>
  <c r="AM799" i="5"/>
  <c r="K799" i="5" s="1"/>
  <c r="AJ801" i="5"/>
  <c r="AM801" i="5"/>
  <c r="K801" i="5" s="1"/>
  <c r="AJ803" i="5"/>
  <c r="AM803" i="5"/>
  <c r="K803" i="5" s="1"/>
  <c r="AJ805" i="5"/>
  <c r="AM805" i="5"/>
  <c r="K805" i="5" s="1"/>
  <c r="AJ807" i="5"/>
  <c r="AM807" i="5"/>
  <c r="K807" i="5" s="1"/>
  <c r="AJ809" i="5"/>
  <c r="AM809" i="5"/>
  <c r="K809" i="5" s="1"/>
  <c r="AJ811" i="5"/>
  <c r="AM811" i="5"/>
  <c r="K811" i="5" s="1"/>
  <c r="AJ813" i="5"/>
  <c r="AM813" i="5"/>
  <c r="K813" i="5" s="1"/>
  <c r="AJ815" i="5"/>
  <c r="AM815" i="5"/>
  <c r="K815" i="5" s="1"/>
  <c r="AJ817" i="5"/>
  <c r="AM817" i="5"/>
  <c r="K817" i="5" s="1"/>
  <c r="AJ819" i="5"/>
  <c r="AM819" i="5"/>
  <c r="K819" i="5" s="1"/>
  <c r="AJ821" i="5"/>
  <c r="AM821" i="5"/>
  <c r="K821" i="5" s="1"/>
  <c r="AJ823" i="5"/>
  <c r="AM823" i="5"/>
  <c r="K823" i="5" s="1"/>
  <c r="AJ827" i="5"/>
  <c r="AM827" i="5"/>
  <c r="K827" i="5" s="1"/>
  <c r="AJ831" i="5"/>
  <c r="AM831" i="5"/>
  <c r="K831" i="5" s="1"/>
  <c r="AJ835" i="5"/>
  <c r="AM835" i="5"/>
  <c r="K835" i="5" s="1"/>
  <c r="AJ839" i="5"/>
  <c r="AM839" i="5"/>
  <c r="K839" i="5" s="1"/>
  <c r="AJ843" i="5"/>
  <c r="AM843" i="5"/>
  <c r="K843" i="5" s="1"/>
  <c r="AJ847" i="5"/>
  <c r="AM847" i="5"/>
  <c r="K847" i="5" s="1"/>
  <c r="AJ851" i="5"/>
  <c r="AM851" i="5"/>
  <c r="K851" i="5" s="1"/>
  <c r="AJ855" i="5"/>
  <c r="AM855" i="5"/>
  <c r="K855" i="5" s="1"/>
  <c r="AJ859" i="5"/>
  <c r="AM859" i="5"/>
  <c r="K859" i="5" s="1"/>
  <c r="AJ863" i="5"/>
  <c r="AM863" i="5"/>
  <c r="K863" i="5" s="1"/>
  <c r="AJ867" i="5"/>
  <c r="AM867" i="5"/>
  <c r="K867" i="5" s="1"/>
  <c r="AJ871" i="5"/>
  <c r="AM871" i="5"/>
  <c r="K871" i="5" s="1"/>
  <c r="AJ875" i="5"/>
  <c r="AM875" i="5"/>
  <c r="K875" i="5" s="1"/>
  <c r="AJ879" i="5"/>
  <c r="AM879" i="5"/>
  <c r="K879" i="5" s="1"/>
  <c r="AJ883" i="5"/>
  <c r="AM883" i="5"/>
  <c r="K883" i="5" s="1"/>
  <c r="AJ887" i="5"/>
  <c r="AM887" i="5"/>
  <c r="K887" i="5" s="1"/>
  <c r="AJ12" i="5"/>
  <c r="AM12" i="5"/>
  <c r="AJ27" i="5"/>
  <c r="AM27" i="5"/>
  <c r="K27" i="5" s="1"/>
  <c r="AJ145" i="5"/>
  <c r="AM145" i="5"/>
  <c r="K145" i="5" s="1"/>
  <c r="AJ10" i="5"/>
  <c r="AM10" i="5"/>
  <c r="K10" i="5" s="1"/>
  <c r="AJ126" i="5"/>
  <c r="AM126" i="5"/>
  <c r="K126" i="5" s="1"/>
  <c r="AJ128" i="5"/>
  <c r="AM128" i="5"/>
  <c r="K128" i="5" s="1"/>
  <c r="AJ127" i="5"/>
  <c r="AM127" i="5"/>
  <c r="K127" i="5" s="1"/>
  <c r="AJ864" i="5"/>
  <c r="AM46" i="5"/>
  <c r="K46" i="5" s="1"/>
  <c r="AM48" i="5"/>
  <c r="K48" i="5" s="1"/>
  <c r="AM74" i="5"/>
  <c r="K74" i="5" s="1"/>
  <c r="AM76" i="5"/>
  <c r="K76" i="5" s="1"/>
  <c r="AM78" i="5"/>
  <c r="K78" i="5" s="1"/>
  <c r="AM80" i="5"/>
  <c r="K80" i="5" s="1"/>
  <c r="AM82" i="5"/>
  <c r="K82" i="5" s="1"/>
  <c r="AM96" i="5"/>
  <c r="K96" i="5" s="1"/>
  <c r="AM102" i="5"/>
  <c r="K102" i="5" s="1"/>
  <c r="AM104" i="5"/>
  <c r="K104" i="5" s="1"/>
  <c r="AM108" i="5"/>
  <c r="K108" i="5" s="1"/>
  <c r="AM112" i="5"/>
  <c r="K112" i="5" s="1"/>
  <c r="AM114" i="5"/>
  <c r="K114" i="5" s="1"/>
  <c r="AM116" i="5"/>
  <c r="K116" i="5" s="1"/>
  <c r="AM118" i="5"/>
  <c r="K118" i="5" s="1"/>
  <c r="AM120" i="5"/>
  <c r="K120" i="5" s="1"/>
  <c r="AM140" i="5"/>
  <c r="K140" i="5" s="1"/>
  <c r="AM142" i="5"/>
  <c r="K142" i="5" s="1"/>
  <c r="AM144" i="5"/>
  <c r="K144" i="5" s="1"/>
  <c r="AM146" i="5"/>
  <c r="K146" i="5" s="1"/>
  <c r="AM160" i="5"/>
  <c r="K160" i="5" s="1"/>
  <c r="AM162" i="5"/>
  <c r="K162" i="5" s="1"/>
  <c r="AM166" i="5"/>
  <c r="K166" i="5" s="1"/>
  <c r="AM170" i="5"/>
  <c r="K170" i="5" s="1"/>
  <c r="AM172" i="5"/>
  <c r="K172" i="5" s="1"/>
  <c r="AM174" i="5"/>
  <c r="K174" i="5" s="1"/>
  <c r="AM194" i="5"/>
  <c r="K194" i="5" s="1"/>
  <c r="AM196" i="5"/>
  <c r="K196" i="5" s="1"/>
  <c r="AM198" i="5"/>
  <c r="K198" i="5" s="1"/>
  <c r="K218" i="5"/>
  <c r="K552" i="5"/>
  <c r="K556" i="5"/>
  <c r="K560" i="5"/>
  <c r="AM20" i="5"/>
  <c r="K20" i="5" s="1"/>
  <c r="AM22" i="5"/>
  <c r="K22" i="5" s="1"/>
  <c r="AM24" i="5"/>
  <c r="K24" i="5" s="1"/>
  <c r="AM26" i="5"/>
  <c r="K26" i="5" s="1"/>
  <c r="AM28" i="5"/>
  <c r="K28" i="5" s="1"/>
  <c r="AM30" i="5"/>
  <c r="K30" i="5" s="1"/>
  <c r="AM32" i="5"/>
  <c r="K32" i="5" s="1"/>
  <c r="AM34" i="5"/>
  <c r="K34" i="5" s="1"/>
  <c r="AM36" i="5"/>
  <c r="K36" i="5" s="1"/>
  <c r="AM38" i="5"/>
  <c r="K38" i="5" s="1"/>
  <c r="AM40" i="5"/>
  <c r="K40" i="5" s="1"/>
  <c r="AM42" i="5"/>
  <c r="K42" i="5" s="1"/>
  <c r="AM44" i="5"/>
  <c r="K44" i="5" s="1"/>
  <c r="AM50" i="5"/>
  <c r="K50" i="5" s="1"/>
  <c r="AM52" i="5"/>
  <c r="K52" i="5" s="1"/>
  <c r="AM54" i="5"/>
  <c r="K54" i="5" s="1"/>
  <c r="AM56" i="5"/>
  <c r="K56" i="5" s="1"/>
  <c r="AM58" i="5"/>
  <c r="K58" i="5" s="1"/>
  <c r="AM84" i="5"/>
  <c r="K84" i="5" s="1"/>
  <c r="AM86" i="5"/>
  <c r="K86" i="5" s="1"/>
  <c r="AM98" i="5"/>
  <c r="K98" i="5" s="1"/>
  <c r="AM100" i="5"/>
  <c r="K100" i="5" s="1"/>
  <c r="AM106" i="5"/>
  <c r="K106" i="5" s="1"/>
  <c r="AM122" i="5"/>
  <c r="K122" i="5" s="1"/>
  <c r="AM136" i="5"/>
  <c r="K136" i="5" s="1"/>
  <c r="AM138" i="5"/>
  <c r="K138" i="5" s="1"/>
  <c r="AM148" i="5"/>
  <c r="K148" i="5" s="1"/>
  <c r="AM150" i="5"/>
  <c r="K150" i="5" s="1"/>
  <c r="AM152" i="5"/>
  <c r="K152" i="5" s="1"/>
  <c r="AM154" i="5"/>
  <c r="K154" i="5" s="1"/>
  <c r="AM164" i="5"/>
  <c r="K164" i="5" s="1"/>
  <c r="AM168" i="5"/>
  <c r="K168" i="5" s="1"/>
  <c r="AM192" i="5"/>
  <c r="K192" i="5" s="1"/>
  <c r="AM200" i="5"/>
  <c r="K200" i="5" s="1"/>
  <c r="AM202" i="5"/>
  <c r="K202" i="5" s="1"/>
  <c r="AM204" i="5"/>
  <c r="K204" i="5" s="1"/>
  <c r="AM18" i="5"/>
  <c r="K18" i="5" s="1"/>
  <c r="AM60" i="5"/>
  <c r="K60" i="5" s="1"/>
  <c r="AM62" i="5"/>
  <c r="K62" i="5" s="1"/>
  <c r="AM64" i="5"/>
  <c r="K64" i="5" s="1"/>
  <c r="AM66" i="5"/>
  <c r="K66" i="5" s="1"/>
  <c r="AM68" i="5"/>
  <c r="K68" i="5" s="1"/>
  <c r="AM70" i="5"/>
  <c r="K70" i="5" s="1"/>
  <c r="AM72" i="5"/>
  <c r="K72" i="5" s="1"/>
  <c r="AM88" i="5"/>
  <c r="K88" i="5" s="1"/>
  <c r="AM90" i="5"/>
  <c r="K90" i="5" s="1"/>
  <c r="AM92" i="5"/>
  <c r="K92" i="5" s="1"/>
  <c r="AM94" i="5"/>
  <c r="K94" i="5" s="1"/>
  <c r="AM110" i="5"/>
  <c r="K110" i="5" s="1"/>
  <c r="AM124" i="5"/>
  <c r="K124" i="5" s="1"/>
  <c r="AM130" i="5"/>
  <c r="K130" i="5" s="1"/>
  <c r="AM132" i="5"/>
  <c r="K132" i="5" s="1"/>
  <c r="AM134" i="5"/>
  <c r="K134" i="5" s="1"/>
  <c r="AM156" i="5"/>
  <c r="K156" i="5" s="1"/>
  <c r="AM158" i="5"/>
  <c r="K158" i="5" s="1"/>
  <c r="AM176" i="5"/>
  <c r="K176" i="5" s="1"/>
  <c r="AM178" i="5"/>
  <c r="K178" i="5" s="1"/>
  <c r="AM180" i="5"/>
  <c r="K180" i="5" s="1"/>
  <c r="AM182" i="5"/>
  <c r="K182" i="5" s="1"/>
  <c r="AM184" i="5"/>
  <c r="K184" i="5" s="1"/>
  <c r="AM186" i="5"/>
  <c r="K186" i="5" s="1"/>
  <c r="AM188" i="5"/>
  <c r="K188" i="5" s="1"/>
  <c r="AM190" i="5"/>
  <c r="K190" i="5" s="1"/>
  <c r="AM206" i="5"/>
  <c r="K206" i="5" s="1"/>
  <c r="AM16" i="5"/>
  <c r="K16" i="5" s="1"/>
  <c r="AM17" i="5"/>
  <c r="K17" i="5" s="1"/>
  <c r="AM19" i="5"/>
  <c r="K19" i="5" s="1"/>
  <c r="AM21" i="5"/>
  <c r="K21" i="5" s="1"/>
  <c r="AM23" i="5"/>
  <c r="K23" i="5" s="1"/>
  <c r="AM25" i="5"/>
  <c r="K25" i="5" s="1"/>
  <c r="AM29" i="5"/>
  <c r="K29" i="5" s="1"/>
  <c r="AM31" i="5"/>
  <c r="K31" i="5" s="1"/>
  <c r="AM33" i="5"/>
  <c r="K33" i="5" s="1"/>
  <c r="AM35" i="5"/>
  <c r="K35" i="5" s="1"/>
  <c r="AM37" i="5"/>
  <c r="K37" i="5" s="1"/>
  <c r="AM39" i="5"/>
  <c r="K39" i="5" s="1"/>
  <c r="AM41" i="5"/>
  <c r="K41" i="5" s="1"/>
  <c r="AM43" i="5"/>
  <c r="K43" i="5" s="1"/>
  <c r="AM45" i="5"/>
  <c r="K45" i="5" s="1"/>
  <c r="AM47" i="5"/>
  <c r="K47" i="5" s="1"/>
  <c r="AM49" i="5"/>
  <c r="K49" i="5" s="1"/>
  <c r="AM51" i="5"/>
  <c r="K51" i="5" s="1"/>
  <c r="AM53" i="5"/>
  <c r="K53" i="5" s="1"/>
  <c r="AM55" i="5"/>
  <c r="K55" i="5" s="1"/>
  <c r="AM57" i="5"/>
  <c r="K57" i="5" s="1"/>
  <c r="AM59" i="5"/>
  <c r="K59" i="5" s="1"/>
  <c r="AM61" i="5"/>
  <c r="K61" i="5" s="1"/>
  <c r="AM63" i="5"/>
  <c r="K63" i="5" s="1"/>
  <c r="AM65" i="5"/>
  <c r="K65" i="5" s="1"/>
  <c r="AM67" i="5"/>
  <c r="K67" i="5" s="1"/>
  <c r="AM69" i="5"/>
  <c r="K69" i="5" s="1"/>
  <c r="AM71" i="5"/>
  <c r="K71" i="5" s="1"/>
  <c r="AM73" i="5"/>
  <c r="K73" i="5" s="1"/>
  <c r="AM75" i="5"/>
  <c r="K75" i="5" s="1"/>
  <c r="AM77" i="5"/>
  <c r="K77" i="5" s="1"/>
  <c r="AM79" i="5"/>
  <c r="K79" i="5" s="1"/>
  <c r="AM81" i="5"/>
  <c r="K81" i="5" s="1"/>
  <c r="AM83" i="5"/>
  <c r="K83" i="5" s="1"/>
  <c r="AM85" i="5"/>
  <c r="K85" i="5" s="1"/>
  <c r="AM87" i="5"/>
  <c r="K87" i="5" s="1"/>
  <c r="AM89" i="5"/>
  <c r="K89" i="5" s="1"/>
  <c r="AM91" i="5"/>
  <c r="K91" i="5" s="1"/>
  <c r="AM93" i="5"/>
  <c r="K93" i="5" s="1"/>
  <c r="AM95" i="5"/>
  <c r="K95" i="5" s="1"/>
  <c r="AM97" i="5"/>
  <c r="K97" i="5" s="1"/>
  <c r="AM99" i="5"/>
  <c r="K99" i="5" s="1"/>
  <c r="AM101" i="5"/>
  <c r="K101" i="5" s="1"/>
  <c r="AM103" i="5"/>
  <c r="K103" i="5" s="1"/>
  <c r="AM105" i="5"/>
  <c r="K105" i="5" s="1"/>
  <c r="AM107" i="5"/>
  <c r="K107" i="5" s="1"/>
  <c r="AM109" i="5"/>
  <c r="K109" i="5" s="1"/>
  <c r="AM111" i="5"/>
  <c r="K111" i="5" s="1"/>
  <c r="AM113" i="5"/>
  <c r="K113" i="5" s="1"/>
  <c r="AM115" i="5"/>
  <c r="K115" i="5" s="1"/>
  <c r="AM117" i="5"/>
  <c r="K117" i="5" s="1"/>
  <c r="AM119" i="5"/>
  <c r="K119" i="5" s="1"/>
  <c r="AM121" i="5"/>
  <c r="K121" i="5" s="1"/>
  <c r="AM123" i="5"/>
  <c r="K123" i="5" s="1"/>
  <c r="AM125" i="5"/>
  <c r="K125" i="5" s="1"/>
  <c r="AM129" i="5"/>
  <c r="K129" i="5" s="1"/>
  <c r="AM131" i="5"/>
  <c r="K131" i="5" s="1"/>
  <c r="AM133" i="5"/>
  <c r="K133" i="5" s="1"/>
  <c r="AM135" i="5"/>
  <c r="K135" i="5" s="1"/>
  <c r="AM137" i="5"/>
  <c r="K137" i="5" s="1"/>
  <c r="AM139" i="5"/>
  <c r="K139" i="5" s="1"/>
  <c r="AM141" i="5"/>
  <c r="K141" i="5" s="1"/>
  <c r="AM143" i="5"/>
  <c r="K143" i="5" s="1"/>
  <c r="AM147" i="5"/>
  <c r="K147" i="5" s="1"/>
  <c r="AM149" i="5"/>
  <c r="K149" i="5" s="1"/>
  <c r="AM151" i="5"/>
  <c r="K151" i="5" s="1"/>
  <c r="AM153" i="5"/>
  <c r="K153" i="5" s="1"/>
  <c r="AM155" i="5"/>
  <c r="K155" i="5" s="1"/>
  <c r="AM157" i="5"/>
  <c r="K157" i="5" s="1"/>
  <c r="AM159" i="5"/>
  <c r="K159" i="5" s="1"/>
  <c r="AM163" i="5"/>
  <c r="K163" i="5" s="1"/>
  <c r="AM165" i="5"/>
  <c r="K165" i="5" s="1"/>
  <c r="AM167" i="5"/>
  <c r="K167" i="5" s="1"/>
  <c r="AM169" i="5"/>
  <c r="K169" i="5" s="1"/>
  <c r="AM171" i="5"/>
  <c r="K171" i="5" s="1"/>
  <c r="AM175" i="5"/>
  <c r="K175" i="5" s="1"/>
  <c r="AM177" i="5"/>
  <c r="K177" i="5" s="1"/>
  <c r="AM179" i="5"/>
  <c r="K179" i="5" s="1"/>
  <c r="AM181" i="5"/>
  <c r="K181" i="5" s="1"/>
  <c r="AM183" i="5"/>
  <c r="K183" i="5" s="1"/>
  <c r="AM185" i="5"/>
  <c r="K185" i="5" s="1"/>
  <c r="AM187" i="5"/>
  <c r="K187" i="5" s="1"/>
  <c r="AM189" i="5"/>
  <c r="K189" i="5" s="1"/>
  <c r="AM191" i="5"/>
  <c r="K191" i="5" s="1"/>
  <c r="AM193" i="5"/>
  <c r="K193" i="5" s="1"/>
  <c r="AM195" i="5"/>
  <c r="K195" i="5" s="1"/>
  <c r="AM197" i="5"/>
  <c r="K197" i="5" s="1"/>
  <c r="AM199" i="5"/>
  <c r="K199" i="5" s="1"/>
  <c r="AM201" i="5"/>
  <c r="K201" i="5" s="1"/>
  <c r="AM203" i="5"/>
  <c r="K203" i="5" s="1"/>
  <c r="AM205" i="5"/>
  <c r="K205" i="5" s="1"/>
  <c r="AE882" i="5"/>
  <c r="AE886" i="5"/>
  <c r="AE607" i="5"/>
  <c r="AE623" i="5"/>
  <c r="AE671" i="5"/>
  <c r="AE687" i="5"/>
  <c r="AE735" i="5"/>
  <c r="AE751" i="5"/>
  <c r="AE828" i="5"/>
  <c r="AE832" i="5"/>
  <c r="AE836" i="5"/>
  <c r="AE844" i="5"/>
  <c r="AE848" i="5"/>
  <c r="AE852" i="5"/>
  <c r="AE860" i="5"/>
  <c r="AE864" i="5"/>
  <c r="K864" i="5"/>
  <c r="AE868" i="5"/>
  <c r="AE876" i="5"/>
  <c r="AE880" i="5"/>
  <c r="K880" i="5"/>
  <c r="AE884" i="5"/>
  <c r="AH9" i="5"/>
  <c r="AE9" i="5"/>
  <c r="AH6" i="5"/>
  <c r="AE6" i="5"/>
  <c r="AH14" i="5"/>
  <c r="AE14" i="5"/>
  <c r="AH18" i="5"/>
  <c r="AE18" i="5"/>
  <c r="AH20" i="5"/>
  <c r="AE20" i="5"/>
  <c r="AE24" i="5"/>
  <c r="AH32" i="5"/>
  <c r="AE32" i="5"/>
  <c r="AH36" i="5"/>
  <c r="AE36" i="5"/>
  <c r="AH38" i="5"/>
  <c r="AE38" i="5"/>
  <c r="AH46" i="5"/>
  <c r="AE46" i="5"/>
  <c r="AH48" i="5"/>
  <c r="AE48" i="5"/>
  <c r="AH50" i="5"/>
  <c r="AE50" i="5"/>
  <c r="AH52" i="5"/>
  <c r="AE52" i="5"/>
  <c r="AH60" i="5"/>
  <c r="AE60" i="5"/>
  <c r="AH62" i="5"/>
  <c r="AE62" i="5"/>
  <c r="AH66" i="5"/>
  <c r="AE66" i="5"/>
  <c r="AH68" i="5"/>
  <c r="AE68" i="5"/>
  <c r="AH70" i="5"/>
  <c r="AE70" i="5"/>
  <c r="AH80" i="5"/>
  <c r="AE80" i="5"/>
  <c r="AH104" i="5"/>
  <c r="AE104" i="5"/>
  <c r="AH108" i="5"/>
  <c r="AE108" i="5"/>
  <c r="AH152" i="5"/>
  <c r="AE152" i="5"/>
  <c r="AH154" i="5"/>
  <c r="AE154" i="5"/>
  <c r="AH156" i="5"/>
  <c r="AE156" i="5"/>
  <c r="AH188" i="5"/>
  <c r="AE188" i="5"/>
  <c r="AH190" i="5"/>
  <c r="AE190" i="5"/>
  <c r="AH192" i="5"/>
  <c r="AE192" i="5"/>
  <c r="AH194" i="5"/>
  <c r="AE194" i="5"/>
  <c r="AH198" i="5"/>
  <c r="AE198" i="5"/>
  <c r="AH202" i="5"/>
  <c r="AE202" i="5"/>
  <c r="AH204" i="5"/>
  <c r="AE204" i="5"/>
  <c r="AH206" i="5"/>
  <c r="AE206" i="5"/>
  <c r="AH210" i="5"/>
  <c r="AE210" i="5"/>
  <c r="AH214" i="5"/>
  <c r="AE214" i="5"/>
  <c r="AH218" i="5"/>
  <c r="AE218" i="5"/>
  <c r="AH220" i="5"/>
  <c r="AE220" i="5"/>
  <c r="AH222" i="5"/>
  <c r="AE222" i="5"/>
  <c r="AH224" i="5"/>
  <c r="AE224" i="5"/>
  <c r="AH226" i="5"/>
  <c r="AE226" i="5"/>
  <c r="AH230" i="5"/>
  <c r="AE230" i="5"/>
  <c r="AH234" i="5"/>
  <c r="AE234" i="5"/>
  <c r="AH238" i="5"/>
  <c r="AE238" i="5"/>
  <c r="AH242" i="5"/>
  <c r="AE242" i="5"/>
  <c r="AH246" i="5"/>
  <c r="AE246" i="5"/>
  <c r="AH248" i="5"/>
  <c r="AE248" i="5"/>
  <c r="AH250" i="5"/>
  <c r="AE250" i="5"/>
  <c r="AH252" i="5"/>
  <c r="AE252" i="5"/>
  <c r="AH260" i="5"/>
  <c r="AE260" i="5"/>
  <c r="AH262" i="5"/>
  <c r="AE262" i="5"/>
  <c r="AH266" i="5"/>
  <c r="AE266" i="5"/>
  <c r="AH270" i="5"/>
  <c r="AE270" i="5"/>
  <c r="AH274" i="5"/>
  <c r="AE274" i="5"/>
  <c r="AH278" i="5"/>
  <c r="AE278" i="5"/>
  <c r="AH282" i="5"/>
  <c r="AE282" i="5"/>
  <c r="AH286" i="5"/>
  <c r="AE286" i="5"/>
  <c r="AH13" i="5"/>
  <c r="AE13" i="5"/>
  <c r="AH2" i="5"/>
  <c r="AG2" i="5"/>
  <c r="AH10" i="5"/>
  <c r="AE10" i="5"/>
  <c r="AH22" i="5"/>
  <c r="AE22" i="5"/>
  <c r="AH26" i="5"/>
  <c r="AE26" i="5"/>
  <c r="AH28" i="5"/>
  <c r="AE28" i="5"/>
  <c r="AH30" i="5"/>
  <c r="AE30" i="5"/>
  <c r="AH34" i="5"/>
  <c r="AE34" i="5"/>
  <c r="AH64" i="5"/>
  <c r="AE64" i="5"/>
  <c r="AH76" i="5"/>
  <c r="AE76" i="5"/>
  <c r="AH78" i="5"/>
  <c r="AE78" i="5"/>
  <c r="AH82" i="5"/>
  <c r="AE82" i="5"/>
  <c r="AH88" i="5"/>
  <c r="AE88" i="5"/>
  <c r="AH90" i="5"/>
  <c r="AE90" i="5"/>
  <c r="AH92" i="5"/>
  <c r="AE92" i="5"/>
  <c r="AH94" i="5"/>
  <c r="AE94" i="5"/>
  <c r="AH96" i="5"/>
  <c r="AE96" i="5"/>
  <c r="AH98" i="5"/>
  <c r="AE98" i="5"/>
  <c r="AH100" i="5"/>
  <c r="AE100" i="5"/>
  <c r="AH102" i="5"/>
  <c r="AE102" i="5"/>
  <c r="AH106" i="5"/>
  <c r="AE106" i="5"/>
  <c r="AH110" i="5"/>
  <c r="AE110" i="5"/>
  <c r="AH112" i="5"/>
  <c r="AE112" i="5"/>
  <c r="AH128" i="5"/>
  <c r="AE128" i="5"/>
  <c r="AH130" i="5"/>
  <c r="AE130" i="5"/>
  <c r="AH132" i="5"/>
  <c r="AE132" i="5"/>
  <c r="AH134" i="5"/>
  <c r="AE134" i="5"/>
  <c r="AH136" i="5"/>
  <c r="AE136" i="5"/>
  <c r="AH138" i="5"/>
  <c r="AE138" i="5"/>
  <c r="AH140" i="5"/>
  <c r="AE140" i="5"/>
  <c r="AH142" i="5"/>
  <c r="AE142" i="5"/>
  <c r="AH144" i="5"/>
  <c r="AE144" i="5"/>
  <c r="AH146" i="5"/>
  <c r="AE146" i="5"/>
  <c r="AH148" i="5"/>
  <c r="AE148" i="5"/>
  <c r="AH150" i="5"/>
  <c r="AE150" i="5"/>
  <c r="AH158" i="5"/>
  <c r="AE158" i="5"/>
  <c r="AH160" i="5"/>
  <c r="AE160" i="5"/>
  <c r="AH162" i="5"/>
  <c r="AE162" i="5"/>
  <c r="AH164" i="5"/>
  <c r="AE164" i="5"/>
  <c r="AH166" i="5"/>
  <c r="AE166" i="5"/>
  <c r="AH168" i="5"/>
  <c r="AE168" i="5"/>
  <c r="AH170" i="5"/>
  <c r="AE170" i="5"/>
  <c r="AH172" i="5"/>
  <c r="AE172" i="5"/>
  <c r="AH174" i="5"/>
  <c r="AE174" i="5"/>
  <c r="AH176" i="5"/>
  <c r="AE176" i="5"/>
  <c r="AH186" i="5"/>
  <c r="AE186" i="5"/>
  <c r="AH196" i="5"/>
  <c r="AE196" i="5"/>
  <c r="AH200" i="5"/>
  <c r="AE200" i="5"/>
  <c r="AH208" i="5"/>
  <c r="AE208" i="5"/>
  <c r="AH212" i="5"/>
  <c r="AE212" i="5"/>
  <c r="AH216" i="5"/>
  <c r="AE216" i="5"/>
  <c r="AH228" i="5"/>
  <c r="AE228" i="5"/>
  <c r="AH232" i="5"/>
  <c r="AE232" i="5"/>
  <c r="AH236" i="5"/>
  <c r="AE236" i="5"/>
  <c r="AH240" i="5"/>
  <c r="AE240" i="5"/>
  <c r="AH244" i="5"/>
  <c r="AE244" i="5"/>
  <c r="AH254" i="5"/>
  <c r="AE254" i="5"/>
  <c r="AH256" i="5"/>
  <c r="AE256" i="5"/>
  <c r="AH258" i="5"/>
  <c r="AE258" i="5"/>
  <c r="AH264" i="5"/>
  <c r="AE264" i="5"/>
  <c r="AH268" i="5"/>
  <c r="AE268" i="5"/>
  <c r="AH272" i="5"/>
  <c r="AE272" i="5"/>
  <c r="AH276" i="5"/>
  <c r="AE276" i="5"/>
  <c r="AH280" i="5"/>
  <c r="AE280" i="5"/>
  <c r="AH284" i="5"/>
  <c r="AE284" i="5"/>
  <c r="AH288" i="5"/>
  <c r="AE288" i="5"/>
  <c r="AH290" i="5"/>
  <c r="AE290" i="5"/>
  <c r="AH292" i="5"/>
  <c r="AE292" i="5"/>
  <c r="AH294" i="5"/>
  <c r="AE294" i="5"/>
  <c r="AH40" i="5"/>
  <c r="AE40" i="5"/>
  <c r="AH42" i="5"/>
  <c r="AE42" i="5"/>
  <c r="AH44" i="5"/>
  <c r="AE44" i="5"/>
  <c r="AH54" i="5"/>
  <c r="AE54" i="5"/>
  <c r="AH56" i="5"/>
  <c r="AE56" i="5"/>
  <c r="AH58" i="5"/>
  <c r="AE58" i="5"/>
  <c r="AH72" i="5"/>
  <c r="AE72" i="5"/>
  <c r="AH74" i="5"/>
  <c r="AE74" i="5"/>
  <c r="AH84" i="5"/>
  <c r="AE84" i="5"/>
  <c r="AH86" i="5"/>
  <c r="AE86" i="5"/>
  <c r="AH114" i="5"/>
  <c r="AE114" i="5"/>
  <c r="AH116" i="5"/>
  <c r="AE116" i="5"/>
  <c r="AH118" i="5"/>
  <c r="AE118" i="5"/>
  <c r="AH120" i="5"/>
  <c r="AE120" i="5"/>
  <c r="AH122" i="5"/>
  <c r="AE122" i="5"/>
  <c r="AH124" i="5"/>
  <c r="AE124" i="5"/>
  <c r="AH126" i="5"/>
  <c r="AE126" i="5"/>
  <c r="AH178" i="5"/>
  <c r="AE178" i="5"/>
  <c r="AH180" i="5"/>
  <c r="AE180" i="5"/>
  <c r="AH182" i="5"/>
  <c r="AE182" i="5"/>
  <c r="AH184" i="5"/>
  <c r="AE184" i="5"/>
  <c r="AH5" i="5"/>
  <c r="AE5" i="5"/>
  <c r="AH300" i="5"/>
  <c r="AE300" i="5"/>
  <c r="AH302" i="5"/>
  <c r="AE302" i="5"/>
  <c r="AH304" i="5"/>
  <c r="AE304" i="5"/>
  <c r="AH320" i="5"/>
  <c r="AE320" i="5"/>
  <c r="AH322" i="5"/>
  <c r="AE322" i="5"/>
  <c r="AH324" i="5"/>
  <c r="AE324" i="5"/>
  <c r="AH326" i="5"/>
  <c r="AE326" i="5"/>
  <c r="AH344" i="5"/>
  <c r="AE344" i="5"/>
  <c r="AH386" i="5"/>
  <c r="AE386" i="5"/>
  <c r="AH388" i="5"/>
  <c r="AE388" i="5"/>
  <c r="AH390" i="5"/>
  <c r="AE390" i="5"/>
  <c r="AH410" i="5"/>
  <c r="AE410" i="5"/>
  <c r="AH442" i="5"/>
  <c r="AE442" i="5"/>
  <c r="AH444" i="5"/>
  <c r="AE444" i="5"/>
  <c r="AH446" i="5"/>
  <c r="AE446" i="5"/>
  <c r="AH448" i="5"/>
  <c r="AE448" i="5"/>
  <c r="AH450" i="5"/>
  <c r="AE450" i="5"/>
  <c r="AH452" i="5"/>
  <c r="AE452" i="5"/>
  <c r="AH454" i="5"/>
  <c r="AE454" i="5"/>
  <c r="AH456" i="5"/>
  <c r="AE456" i="5"/>
  <c r="AH458" i="5"/>
  <c r="AE458" i="5"/>
  <c r="AH460" i="5"/>
  <c r="AE460" i="5"/>
  <c r="AH462" i="5"/>
  <c r="AE462" i="5"/>
  <c r="AH464" i="5"/>
  <c r="AE464" i="5"/>
  <c r="AH466" i="5"/>
  <c r="AE466" i="5"/>
  <c r="AH468" i="5"/>
  <c r="AE468" i="5"/>
  <c r="AH470" i="5"/>
  <c r="AE470" i="5"/>
  <c r="AH472" i="5"/>
  <c r="AE472" i="5"/>
  <c r="AH474" i="5"/>
  <c r="AE474" i="5"/>
  <c r="AH476" i="5"/>
  <c r="AE476" i="5"/>
  <c r="AH478" i="5"/>
  <c r="AE478" i="5"/>
  <c r="AH480" i="5"/>
  <c r="AE480" i="5"/>
  <c r="AH482" i="5"/>
  <c r="AE482" i="5"/>
  <c r="AH484" i="5"/>
  <c r="AE484" i="5"/>
  <c r="AH486" i="5"/>
  <c r="AE486" i="5"/>
  <c r="AH488" i="5"/>
  <c r="AE488" i="5"/>
  <c r="AH490" i="5"/>
  <c r="AE490" i="5"/>
  <c r="AH492" i="5"/>
  <c r="AE492" i="5"/>
  <c r="AH494" i="5"/>
  <c r="AE494" i="5"/>
  <c r="AH496" i="5"/>
  <c r="AE496" i="5"/>
  <c r="AH498" i="5"/>
  <c r="AE498" i="5"/>
  <c r="AH500" i="5"/>
  <c r="AE500" i="5"/>
  <c r="AH502" i="5"/>
  <c r="AE502" i="5"/>
  <c r="AH504" i="5"/>
  <c r="AE504" i="5"/>
  <c r="AH506" i="5"/>
  <c r="AE506" i="5"/>
  <c r="AH508" i="5"/>
  <c r="AE508" i="5"/>
  <c r="AH510" i="5"/>
  <c r="AE510" i="5"/>
  <c r="AH512" i="5"/>
  <c r="AE512" i="5"/>
  <c r="AH514" i="5"/>
  <c r="AE514" i="5"/>
  <c r="AH516" i="5"/>
  <c r="AE516" i="5"/>
  <c r="AH518" i="5"/>
  <c r="AE518" i="5"/>
  <c r="AH520" i="5"/>
  <c r="AE520" i="5"/>
  <c r="AH522" i="5"/>
  <c r="AE522" i="5"/>
  <c r="AH524" i="5"/>
  <c r="AE524" i="5"/>
  <c r="AH526" i="5"/>
  <c r="AE526" i="5"/>
  <c r="AH528" i="5"/>
  <c r="AE528" i="5"/>
  <c r="AH530" i="5"/>
  <c r="AE530" i="5"/>
  <c r="AH532" i="5"/>
  <c r="AE532" i="5"/>
  <c r="AH534" i="5"/>
  <c r="AE534" i="5"/>
  <c r="AH536" i="5"/>
  <c r="AE536" i="5"/>
  <c r="AH538" i="5"/>
  <c r="AE538" i="5"/>
  <c r="AH540" i="5"/>
  <c r="AE540" i="5"/>
  <c r="AH542" i="5"/>
  <c r="AE542" i="5"/>
  <c r="AH544" i="5"/>
  <c r="AE544" i="5"/>
  <c r="AH546" i="5"/>
  <c r="AE546" i="5"/>
  <c r="AH548" i="5"/>
  <c r="AE548" i="5"/>
  <c r="AH550" i="5"/>
  <c r="AE550" i="5"/>
  <c r="AH552" i="5"/>
  <c r="AE552" i="5"/>
  <c r="AH554" i="5"/>
  <c r="AE554" i="5"/>
  <c r="AH556" i="5"/>
  <c r="AE556" i="5"/>
  <c r="AH558" i="5"/>
  <c r="AE558" i="5"/>
  <c r="AH560" i="5"/>
  <c r="AE560" i="5"/>
  <c r="AH562" i="5"/>
  <c r="AE562" i="5"/>
  <c r="AH564" i="5"/>
  <c r="AE564" i="5"/>
  <c r="AH566" i="5"/>
  <c r="AE566" i="5"/>
  <c r="AH568" i="5"/>
  <c r="AE568" i="5"/>
  <c r="AH570" i="5"/>
  <c r="AH572" i="5"/>
  <c r="AE572" i="5"/>
  <c r="AH574" i="5"/>
  <c r="AE574" i="5"/>
  <c r="AH576" i="5"/>
  <c r="AE576" i="5"/>
  <c r="AH578" i="5"/>
  <c r="AE578" i="5"/>
  <c r="AH580" i="5"/>
  <c r="AH582" i="5"/>
  <c r="AE582" i="5"/>
  <c r="AH584" i="5"/>
  <c r="AE584" i="5"/>
  <c r="AH586" i="5"/>
  <c r="AH588" i="5"/>
  <c r="AE588" i="5"/>
  <c r="AH590" i="5"/>
  <c r="AE590" i="5"/>
  <c r="AH592" i="5"/>
  <c r="AE592" i="5"/>
  <c r="AH594" i="5"/>
  <c r="AE594" i="5"/>
  <c r="AH596" i="5"/>
  <c r="AH598" i="5"/>
  <c r="AE598" i="5"/>
  <c r="AH600" i="5"/>
  <c r="AE600" i="5"/>
  <c r="AH602" i="5"/>
  <c r="AH604" i="5"/>
  <c r="AE604" i="5"/>
  <c r="AH606" i="5"/>
  <c r="AE606" i="5"/>
  <c r="AH608" i="5"/>
  <c r="AE608" i="5"/>
  <c r="AH610" i="5"/>
  <c r="AE610" i="5"/>
  <c r="AH612" i="5"/>
  <c r="AH614" i="5"/>
  <c r="AE614" i="5"/>
  <c r="AH616" i="5"/>
  <c r="AE616" i="5"/>
  <c r="AH618" i="5"/>
  <c r="AH620" i="5"/>
  <c r="AE620" i="5"/>
  <c r="AH622" i="5"/>
  <c r="AE622" i="5"/>
  <c r="AH624" i="5"/>
  <c r="AE624" i="5"/>
  <c r="AH626" i="5"/>
  <c r="AE626" i="5"/>
  <c r="AH628" i="5"/>
  <c r="AH630" i="5"/>
  <c r="AE630" i="5"/>
  <c r="AH632" i="5"/>
  <c r="AE632" i="5"/>
  <c r="AH634" i="5"/>
  <c r="AH636" i="5"/>
  <c r="AE636" i="5"/>
  <c r="AH638" i="5"/>
  <c r="AE638" i="5"/>
  <c r="AH640" i="5"/>
  <c r="AE640" i="5"/>
  <c r="AH642" i="5"/>
  <c r="AE642" i="5"/>
  <c r="AH644" i="5"/>
  <c r="AH646" i="5"/>
  <c r="AE646" i="5"/>
  <c r="AH648" i="5"/>
  <c r="AE648" i="5"/>
  <c r="AH650" i="5"/>
  <c r="AH652" i="5"/>
  <c r="AE652" i="5"/>
  <c r="AH654" i="5"/>
  <c r="AE654" i="5"/>
  <c r="AH656" i="5"/>
  <c r="AE656" i="5"/>
  <c r="AH658" i="5"/>
  <c r="AE658" i="5"/>
  <c r="AH660" i="5"/>
  <c r="AH662" i="5"/>
  <c r="AE662" i="5"/>
  <c r="AH664" i="5"/>
  <c r="AE664" i="5"/>
  <c r="AH666" i="5"/>
  <c r="AH668" i="5"/>
  <c r="AE668" i="5"/>
  <c r="AH670" i="5"/>
  <c r="AE670" i="5"/>
  <c r="AH672" i="5"/>
  <c r="AE672" i="5"/>
  <c r="AH674" i="5"/>
  <c r="AE674" i="5"/>
  <c r="AH676" i="5"/>
  <c r="AH678" i="5"/>
  <c r="AE678" i="5"/>
  <c r="AH680" i="5"/>
  <c r="AE680" i="5"/>
  <c r="AH682" i="5"/>
  <c r="AH684" i="5"/>
  <c r="AE684" i="5"/>
  <c r="AH686" i="5"/>
  <c r="AE686" i="5"/>
  <c r="AH688" i="5"/>
  <c r="AE688" i="5"/>
  <c r="AH690" i="5"/>
  <c r="AE690" i="5"/>
  <c r="AH692" i="5"/>
  <c r="AH694" i="5"/>
  <c r="AE694" i="5"/>
  <c r="AH696" i="5"/>
  <c r="AE696" i="5"/>
  <c r="AH698" i="5"/>
  <c r="AH700" i="5"/>
  <c r="AE700" i="5"/>
  <c r="AH702" i="5"/>
  <c r="AE702" i="5"/>
  <c r="AH704" i="5"/>
  <c r="AE704" i="5"/>
  <c r="AH706" i="5"/>
  <c r="AE706" i="5"/>
  <c r="AH708" i="5"/>
  <c r="AH710" i="5"/>
  <c r="AE710" i="5"/>
  <c r="AH712" i="5"/>
  <c r="AE712" i="5"/>
  <c r="AH714" i="5"/>
  <c r="AH716" i="5"/>
  <c r="AE716" i="5"/>
  <c r="AH718" i="5"/>
  <c r="AE718" i="5"/>
  <c r="AH720" i="5"/>
  <c r="AE720" i="5"/>
  <c r="AH722" i="5"/>
  <c r="AE722" i="5"/>
  <c r="AH724" i="5"/>
  <c r="AH726" i="5"/>
  <c r="AE726" i="5"/>
  <c r="AH728" i="5"/>
  <c r="AE728" i="5"/>
  <c r="AH730" i="5"/>
  <c r="AH732" i="5"/>
  <c r="AE732" i="5"/>
  <c r="AH734" i="5"/>
  <c r="AE734" i="5"/>
  <c r="AH736" i="5"/>
  <c r="AE736" i="5"/>
  <c r="AH738" i="5"/>
  <c r="AE738" i="5"/>
  <c r="AH740" i="5"/>
  <c r="AH742" i="5"/>
  <c r="AE742" i="5"/>
  <c r="AH744" i="5"/>
  <c r="AE744" i="5"/>
  <c r="AH746" i="5"/>
  <c r="AH748" i="5"/>
  <c r="AE748" i="5"/>
  <c r="AH750" i="5"/>
  <c r="AE750" i="5"/>
  <c r="AH752" i="5"/>
  <c r="AE752" i="5"/>
  <c r="AH754" i="5"/>
  <c r="AE754" i="5"/>
  <c r="AH756" i="5"/>
  <c r="AH758" i="5"/>
  <c r="AE758" i="5"/>
  <c r="AH760" i="5"/>
  <c r="AH762" i="5"/>
  <c r="AE762" i="5"/>
  <c r="AH764" i="5"/>
  <c r="AH766" i="5"/>
  <c r="AE766" i="5"/>
  <c r="AH768" i="5"/>
  <c r="AH770" i="5"/>
  <c r="AE770" i="5"/>
  <c r="AH772" i="5"/>
  <c r="AH774" i="5"/>
  <c r="AE774" i="5"/>
  <c r="AH776" i="5"/>
  <c r="AH778" i="5"/>
  <c r="AE778" i="5"/>
  <c r="AH780" i="5"/>
  <c r="AH782" i="5"/>
  <c r="AE782" i="5"/>
  <c r="AH784" i="5"/>
  <c r="AH786" i="5"/>
  <c r="AE786" i="5"/>
  <c r="AH788" i="5"/>
  <c r="AH790" i="5"/>
  <c r="AE790" i="5"/>
  <c r="AH792" i="5"/>
  <c r="AH794" i="5"/>
  <c r="AE794" i="5"/>
  <c r="AH796" i="5"/>
  <c r="AH798" i="5"/>
  <c r="AE798" i="5"/>
  <c r="AH800" i="5"/>
  <c r="AH802" i="5"/>
  <c r="AE802" i="5"/>
  <c r="AH804" i="5"/>
  <c r="AH806" i="5"/>
  <c r="AE806" i="5"/>
  <c r="AH808" i="5"/>
  <c r="AH810" i="5"/>
  <c r="AE810" i="5"/>
  <c r="AH812" i="5"/>
  <c r="AH814" i="5"/>
  <c r="AE814" i="5"/>
  <c r="AH816" i="5"/>
  <c r="AH818" i="5"/>
  <c r="AE818" i="5"/>
  <c r="AH820" i="5"/>
  <c r="AH822" i="5"/>
  <c r="AE822" i="5"/>
  <c r="AH825" i="5"/>
  <c r="AE825" i="5"/>
  <c r="AH829" i="5"/>
  <c r="AE829" i="5"/>
  <c r="AH833" i="5"/>
  <c r="AE833" i="5"/>
  <c r="AH837" i="5"/>
  <c r="AE837" i="5"/>
  <c r="AH841" i="5"/>
  <c r="AE841" i="5"/>
  <c r="AH845" i="5"/>
  <c r="AE845" i="5"/>
  <c r="AH849" i="5"/>
  <c r="AE849" i="5"/>
  <c r="AH853" i="5"/>
  <c r="AE853" i="5"/>
  <c r="AH857" i="5"/>
  <c r="AE857" i="5"/>
  <c r="AH861" i="5"/>
  <c r="AE861" i="5"/>
  <c r="AE865" i="5"/>
  <c r="AH865" i="5"/>
  <c r="AH869" i="5"/>
  <c r="AE869" i="5"/>
  <c r="AH873" i="5"/>
  <c r="AE873" i="5"/>
  <c r="AH877" i="5"/>
  <c r="AE877" i="5"/>
  <c r="AE881" i="5"/>
  <c r="AH881" i="5"/>
  <c r="AE885" i="5"/>
  <c r="AH885" i="5"/>
  <c r="AE820" i="5"/>
  <c r="AE804" i="5"/>
  <c r="AE788" i="5"/>
  <c r="AE772" i="5"/>
  <c r="AE756" i="5"/>
  <c r="AE714" i="5"/>
  <c r="AE692" i="5"/>
  <c r="AE650" i="5"/>
  <c r="AE628" i="5"/>
  <c r="AE586" i="5"/>
  <c r="AH306" i="5"/>
  <c r="AE306" i="5"/>
  <c r="AH308" i="5"/>
  <c r="AE308" i="5"/>
  <c r="AH310" i="5"/>
  <c r="AE310" i="5"/>
  <c r="AH312" i="5"/>
  <c r="AE312" i="5"/>
  <c r="AH314" i="5"/>
  <c r="AE314" i="5"/>
  <c r="AH316" i="5"/>
  <c r="AE316" i="5"/>
  <c r="AH318" i="5"/>
  <c r="AE318" i="5"/>
  <c r="AH330" i="5"/>
  <c r="AE330" i="5"/>
  <c r="AH336" i="5"/>
  <c r="AE336" i="5"/>
  <c r="AH338" i="5"/>
  <c r="AE338" i="5"/>
  <c r="AH340" i="5"/>
  <c r="AE340" i="5"/>
  <c r="AH342" i="5"/>
  <c r="AE342" i="5"/>
  <c r="AH354" i="5"/>
  <c r="AE354" i="5"/>
  <c r="AH356" i="5"/>
  <c r="AE356" i="5"/>
  <c r="AH360" i="5"/>
  <c r="AE360" i="5"/>
  <c r="AH362" i="5"/>
  <c r="AE362" i="5"/>
  <c r="AH364" i="5"/>
  <c r="AE364" i="5"/>
  <c r="AH366" i="5"/>
  <c r="AE366" i="5"/>
  <c r="AH378" i="5"/>
  <c r="AE378" i="5"/>
  <c r="AH382" i="5"/>
  <c r="AE382" i="5"/>
  <c r="AH384" i="5"/>
  <c r="AE384" i="5"/>
  <c r="AH394" i="5"/>
  <c r="AE394" i="5"/>
  <c r="AH396" i="5"/>
  <c r="AE396" i="5"/>
  <c r="AH404" i="5"/>
  <c r="AE404" i="5"/>
  <c r="AH406" i="5"/>
  <c r="AE406" i="5"/>
  <c r="AH408" i="5"/>
  <c r="AE408" i="5"/>
  <c r="AH438" i="5"/>
  <c r="AE438" i="5"/>
  <c r="AH7" i="5"/>
  <c r="AE7" i="5"/>
  <c r="AH15" i="5"/>
  <c r="AE15" i="5"/>
  <c r="AH826" i="5"/>
  <c r="AE826" i="5"/>
  <c r="AH830" i="5"/>
  <c r="AE830" i="5"/>
  <c r="AH834" i="5"/>
  <c r="AE834" i="5"/>
  <c r="AH838" i="5"/>
  <c r="AE838" i="5"/>
  <c r="AH842" i="5"/>
  <c r="AE842" i="5"/>
  <c r="AH846" i="5"/>
  <c r="AE846" i="5"/>
  <c r="AH850" i="5"/>
  <c r="AE850" i="5"/>
  <c r="AH854" i="5"/>
  <c r="AE854" i="5"/>
  <c r="AH858" i="5"/>
  <c r="AE858" i="5"/>
  <c r="AH862" i="5"/>
  <c r="AE862" i="5"/>
  <c r="AH866" i="5"/>
  <c r="AE866" i="5"/>
  <c r="AH870" i="5"/>
  <c r="AE870" i="5"/>
  <c r="AH874" i="5"/>
  <c r="AE874" i="5"/>
  <c r="AH878" i="5"/>
  <c r="AE878" i="5"/>
  <c r="AE816" i="5"/>
  <c r="AE800" i="5"/>
  <c r="AE784" i="5"/>
  <c r="AE768" i="5"/>
  <c r="AE730" i="5"/>
  <c r="AE708" i="5"/>
  <c r="AE666" i="5"/>
  <c r="AE644" i="5"/>
  <c r="AE602" i="5"/>
  <c r="AE580" i="5"/>
  <c r="AH296" i="5"/>
  <c r="AE296" i="5"/>
  <c r="AH298" i="5"/>
  <c r="AE298" i="5"/>
  <c r="AH328" i="5"/>
  <c r="AE328" i="5"/>
  <c r="AH332" i="5"/>
  <c r="AE332" i="5"/>
  <c r="AH334" i="5"/>
  <c r="AE334" i="5"/>
  <c r="AH346" i="5"/>
  <c r="AE346" i="5"/>
  <c r="AH348" i="5"/>
  <c r="AE348" i="5"/>
  <c r="AH350" i="5"/>
  <c r="AE350" i="5"/>
  <c r="AH352" i="5"/>
  <c r="AE352" i="5"/>
  <c r="AH358" i="5"/>
  <c r="AE358" i="5"/>
  <c r="AH368" i="5"/>
  <c r="AE368" i="5"/>
  <c r="AH370" i="5"/>
  <c r="AE370" i="5"/>
  <c r="AH372" i="5"/>
  <c r="AE372" i="5"/>
  <c r="AH374" i="5"/>
  <c r="AE374" i="5"/>
  <c r="AH376" i="5"/>
  <c r="AE376" i="5"/>
  <c r="AH380" i="5"/>
  <c r="AE380" i="5"/>
  <c r="AH392" i="5"/>
  <c r="AE392" i="5"/>
  <c r="AH398" i="5"/>
  <c r="AE398" i="5"/>
  <c r="AH400" i="5"/>
  <c r="AE400" i="5"/>
  <c r="AH402" i="5"/>
  <c r="AE402" i="5"/>
  <c r="AH412" i="5"/>
  <c r="AE412" i="5"/>
  <c r="AH414" i="5"/>
  <c r="AE414" i="5"/>
  <c r="AH416" i="5"/>
  <c r="AE416" i="5"/>
  <c r="AH418" i="5"/>
  <c r="AE418" i="5"/>
  <c r="AH420" i="5"/>
  <c r="AE420" i="5"/>
  <c r="AH422" i="5"/>
  <c r="AE422" i="5"/>
  <c r="AH424" i="5"/>
  <c r="AE424" i="5"/>
  <c r="AH426" i="5"/>
  <c r="AE426" i="5"/>
  <c r="AH428" i="5"/>
  <c r="AE428" i="5"/>
  <c r="AH430" i="5"/>
  <c r="AE430" i="5"/>
  <c r="AH432" i="5"/>
  <c r="AE432" i="5"/>
  <c r="AH434" i="5"/>
  <c r="AE434" i="5"/>
  <c r="AH436" i="5"/>
  <c r="AE436" i="5"/>
  <c r="AH440" i="5"/>
  <c r="AE440" i="5"/>
  <c r="AH3" i="5"/>
  <c r="AE3" i="5"/>
  <c r="AH11" i="5"/>
  <c r="AE11" i="5"/>
  <c r="AH4" i="5"/>
  <c r="AE4" i="5"/>
  <c r="AH8" i="5"/>
  <c r="AE8" i="5"/>
  <c r="AH12" i="5"/>
  <c r="AE12" i="5"/>
  <c r="AH16" i="5"/>
  <c r="AE16" i="5"/>
  <c r="AH17" i="5"/>
  <c r="AE17" i="5"/>
  <c r="AH19" i="5"/>
  <c r="AE19" i="5"/>
  <c r="AH21" i="5"/>
  <c r="AE21" i="5"/>
  <c r="AH23" i="5"/>
  <c r="AE23" i="5"/>
  <c r="AH25" i="5"/>
  <c r="AE25" i="5"/>
  <c r="AH27" i="5"/>
  <c r="AE27" i="5"/>
  <c r="AH29" i="5"/>
  <c r="AE29" i="5"/>
  <c r="AH31" i="5"/>
  <c r="AE31" i="5"/>
  <c r="AH33" i="5"/>
  <c r="AE33" i="5"/>
  <c r="AH35" i="5"/>
  <c r="AE35" i="5"/>
  <c r="AH37" i="5"/>
  <c r="AE37" i="5"/>
  <c r="AH39" i="5"/>
  <c r="AE39" i="5"/>
  <c r="AH41" i="5"/>
  <c r="AE41" i="5"/>
  <c r="AH43" i="5"/>
  <c r="AE43" i="5"/>
  <c r="AH45" i="5"/>
  <c r="AE45" i="5"/>
  <c r="AH47" i="5"/>
  <c r="AE47" i="5"/>
  <c r="AH49" i="5"/>
  <c r="AE49" i="5"/>
  <c r="AH51" i="5"/>
  <c r="AE51" i="5"/>
  <c r="AH53" i="5"/>
  <c r="AE53" i="5"/>
  <c r="AH55" i="5"/>
  <c r="AE55" i="5"/>
  <c r="AH57" i="5"/>
  <c r="AE57" i="5"/>
  <c r="AH59" i="5"/>
  <c r="AE59" i="5"/>
  <c r="AH61" i="5"/>
  <c r="AE61" i="5"/>
  <c r="AH63" i="5"/>
  <c r="AE63" i="5"/>
  <c r="AH65" i="5"/>
  <c r="AE65" i="5"/>
  <c r="AH67" i="5"/>
  <c r="AE67" i="5"/>
  <c r="AH69" i="5"/>
  <c r="AE69" i="5"/>
  <c r="AH71" i="5"/>
  <c r="AE71" i="5"/>
  <c r="AH73" i="5"/>
  <c r="AE73" i="5"/>
  <c r="AH75" i="5"/>
  <c r="AE75" i="5"/>
  <c r="AH77" i="5"/>
  <c r="AE77" i="5"/>
  <c r="AH79" i="5"/>
  <c r="AE79" i="5"/>
  <c r="AH81" i="5"/>
  <c r="AE81" i="5"/>
  <c r="AH83" i="5"/>
  <c r="AE83" i="5"/>
  <c r="AH85" i="5"/>
  <c r="AE85" i="5"/>
  <c r="AH87" i="5"/>
  <c r="AE87" i="5"/>
  <c r="AH89" i="5"/>
  <c r="AE89" i="5"/>
  <c r="AH91" i="5"/>
  <c r="AE91" i="5"/>
  <c r="AH93" i="5"/>
  <c r="AE93" i="5"/>
  <c r="AH95" i="5"/>
  <c r="AE95" i="5"/>
  <c r="AH97" i="5"/>
  <c r="AE97" i="5"/>
  <c r="AH99" i="5"/>
  <c r="AE99" i="5"/>
  <c r="AH101" i="5"/>
  <c r="AE101" i="5"/>
  <c r="AH103" i="5"/>
  <c r="AE103" i="5"/>
  <c r="AH105" i="5"/>
  <c r="AE105" i="5"/>
  <c r="AH107" i="5"/>
  <c r="AE107" i="5"/>
  <c r="AH109" i="5"/>
  <c r="AE109" i="5"/>
  <c r="AH111" i="5"/>
  <c r="AE111" i="5"/>
  <c r="AH113" i="5"/>
  <c r="AE113" i="5"/>
  <c r="AH115" i="5"/>
  <c r="AE115" i="5"/>
  <c r="AH117" i="5"/>
  <c r="AE117" i="5"/>
  <c r="AH119" i="5"/>
  <c r="AE119" i="5"/>
  <c r="AH121" i="5"/>
  <c r="AE121" i="5"/>
  <c r="AH123" i="5"/>
  <c r="AE123" i="5"/>
  <c r="AH125" i="5"/>
  <c r="AE125" i="5"/>
  <c r="AH127" i="5"/>
  <c r="AE127" i="5"/>
  <c r="AH129" i="5"/>
  <c r="AE129" i="5"/>
  <c r="AH131" i="5"/>
  <c r="AE131" i="5"/>
  <c r="AH133" i="5"/>
  <c r="AE133" i="5"/>
  <c r="AH135" i="5"/>
  <c r="AE135" i="5"/>
  <c r="AH137" i="5"/>
  <c r="AE137" i="5"/>
  <c r="AH139" i="5"/>
  <c r="AE139" i="5"/>
  <c r="AH141" i="5"/>
  <c r="AE141" i="5"/>
  <c r="AH143" i="5"/>
  <c r="AE143" i="5"/>
  <c r="AH145" i="5"/>
  <c r="AE145" i="5"/>
  <c r="AH147" i="5"/>
  <c r="AE147" i="5"/>
  <c r="AH149" i="5"/>
  <c r="AE149" i="5"/>
  <c r="AH151" i="5"/>
  <c r="AE151" i="5"/>
  <c r="AH153" i="5"/>
  <c r="AE153" i="5"/>
  <c r="AH155" i="5"/>
  <c r="AE155" i="5"/>
  <c r="AH157" i="5"/>
  <c r="AE157" i="5"/>
  <c r="AH159" i="5"/>
  <c r="AE159" i="5"/>
  <c r="AH161" i="5"/>
  <c r="AE161" i="5"/>
  <c r="AH163" i="5"/>
  <c r="AE163" i="5"/>
  <c r="AH165" i="5"/>
  <c r="AE165" i="5"/>
  <c r="AH167" i="5"/>
  <c r="AE167" i="5"/>
  <c r="AH169" i="5"/>
  <c r="AE169" i="5"/>
  <c r="AH171" i="5"/>
  <c r="AE171" i="5"/>
  <c r="AH173" i="5"/>
  <c r="AE173" i="5"/>
  <c r="AH175" i="5"/>
  <c r="AE175" i="5"/>
  <c r="AH177" i="5"/>
  <c r="AE177" i="5"/>
  <c r="AH179" i="5"/>
  <c r="AE179" i="5"/>
  <c r="AH181" i="5"/>
  <c r="AE181" i="5"/>
  <c r="AH183" i="5"/>
  <c r="AE183" i="5"/>
  <c r="AH185" i="5"/>
  <c r="AE185" i="5"/>
  <c r="AH187" i="5"/>
  <c r="AE187" i="5"/>
  <c r="AH189" i="5"/>
  <c r="AE189" i="5"/>
  <c r="AH191" i="5"/>
  <c r="AE191" i="5"/>
  <c r="AH193" i="5"/>
  <c r="AE193" i="5"/>
  <c r="AH195" i="5"/>
  <c r="AE195" i="5"/>
  <c r="AH197" i="5"/>
  <c r="AE197" i="5"/>
  <c r="AH199" i="5"/>
  <c r="AE199" i="5"/>
  <c r="AH201" i="5"/>
  <c r="AE201" i="5"/>
  <c r="AH203" i="5"/>
  <c r="AE203" i="5"/>
  <c r="AH205" i="5"/>
  <c r="AE205" i="5"/>
  <c r="AH207" i="5"/>
  <c r="AE207" i="5"/>
  <c r="AH209" i="5"/>
  <c r="AE209" i="5"/>
  <c r="AH211" i="5"/>
  <c r="AE211" i="5"/>
  <c r="AH213" i="5"/>
  <c r="AE213" i="5"/>
  <c r="AH215" i="5"/>
  <c r="AE215" i="5"/>
  <c r="AH217" i="5"/>
  <c r="AE217" i="5"/>
  <c r="AH219" i="5"/>
  <c r="AE219" i="5"/>
  <c r="AH221" i="5"/>
  <c r="AE221" i="5"/>
  <c r="AH223" i="5"/>
  <c r="AE223" i="5"/>
  <c r="AH225" i="5"/>
  <c r="AE225" i="5"/>
  <c r="AH227" i="5"/>
  <c r="AE227" i="5"/>
  <c r="AH229" i="5"/>
  <c r="AE229" i="5"/>
  <c r="AH231" i="5"/>
  <c r="AE231" i="5"/>
  <c r="AH233" i="5"/>
  <c r="AE233" i="5"/>
  <c r="AH235" i="5"/>
  <c r="AE235" i="5"/>
  <c r="AH237" i="5"/>
  <c r="AE237" i="5"/>
  <c r="AH239" i="5"/>
  <c r="AE239" i="5"/>
  <c r="AH241" i="5"/>
  <c r="AE241" i="5"/>
  <c r="AH243" i="5"/>
  <c r="AE243" i="5"/>
  <c r="AH245" i="5"/>
  <c r="AE245" i="5"/>
  <c r="AH247" i="5"/>
  <c r="AE247" i="5"/>
  <c r="AH249" i="5"/>
  <c r="AE249" i="5"/>
  <c r="AH251" i="5"/>
  <c r="AE251" i="5"/>
  <c r="AH253" i="5"/>
  <c r="AE253" i="5"/>
  <c r="AH255" i="5"/>
  <c r="AE255" i="5"/>
  <c r="AH257" i="5"/>
  <c r="AE257" i="5"/>
  <c r="AH259" i="5"/>
  <c r="AE259" i="5"/>
  <c r="AH261" i="5"/>
  <c r="AE261" i="5"/>
  <c r="AH263" i="5"/>
  <c r="AE263" i="5"/>
  <c r="AH265" i="5"/>
  <c r="AE265" i="5"/>
  <c r="AH267" i="5"/>
  <c r="AE267" i="5"/>
  <c r="AH269" i="5"/>
  <c r="AE269" i="5"/>
  <c r="AH271" i="5"/>
  <c r="AE271" i="5"/>
  <c r="AH273" i="5"/>
  <c r="AE273" i="5"/>
  <c r="AH275" i="5"/>
  <c r="AE275" i="5"/>
  <c r="AH277" i="5"/>
  <c r="AE277" i="5"/>
  <c r="AH279" i="5"/>
  <c r="AE279" i="5"/>
  <c r="AH281" i="5"/>
  <c r="AE281" i="5"/>
  <c r="AH283" i="5"/>
  <c r="AE283" i="5"/>
  <c r="AH285" i="5"/>
  <c r="AE285" i="5"/>
  <c r="AH287" i="5"/>
  <c r="AE287" i="5"/>
  <c r="AH289" i="5"/>
  <c r="AE289" i="5"/>
  <c r="AH291" i="5"/>
  <c r="AE291" i="5"/>
  <c r="AH293" i="5"/>
  <c r="AE293" i="5"/>
  <c r="AH295" i="5"/>
  <c r="AE295" i="5"/>
  <c r="AH297" i="5"/>
  <c r="AE297" i="5"/>
  <c r="AH299" i="5"/>
  <c r="AE299" i="5"/>
  <c r="AH301" i="5"/>
  <c r="AE301" i="5"/>
  <c r="AH303" i="5"/>
  <c r="AE303" i="5"/>
  <c r="AH305" i="5"/>
  <c r="AE305" i="5"/>
  <c r="AH307" i="5"/>
  <c r="AE307" i="5"/>
  <c r="AH309" i="5"/>
  <c r="AE309" i="5"/>
  <c r="AH311" i="5"/>
  <c r="AE311" i="5"/>
  <c r="AH313" i="5"/>
  <c r="AE313" i="5"/>
  <c r="AH315" i="5"/>
  <c r="AE315" i="5"/>
  <c r="AH317" i="5"/>
  <c r="AE317" i="5"/>
  <c r="AH319" i="5"/>
  <c r="AE319" i="5"/>
  <c r="AH321" i="5"/>
  <c r="AE321" i="5"/>
  <c r="AH323" i="5"/>
  <c r="AE323" i="5"/>
  <c r="AH325" i="5"/>
  <c r="AE325" i="5"/>
  <c r="AH327" i="5"/>
  <c r="AE327" i="5"/>
  <c r="AH329" i="5"/>
  <c r="AE329" i="5"/>
  <c r="AH331" i="5"/>
  <c r="AE331" i="5"/>
  <c r="AH333" i="5"/>
  <c r="AE333" i="5"/>
  <c r="AH335" i="5"/>
  <c r="AE335" i="5"/>
  <c r="AH337" i="5"/>
  <c r="AE337" i="5"/>
  <c r="AH339" i="5"/>
  <c r="AE339" i="5"/>
  <c r="AH341" i="5"/>
  <c r="AE341" i="5"/>
  <c r="AH343" i="5"/>
  <c r="AE343" i="5"/>
  <c r="AH345" i="5"/>
  <c r="AE345" i="5"/>
  <c r="AH347" i="5"/>
  <c r="AE347" i="5"/>
  <c r="AH349" i="5"/>
  <c r="AE349" i="5"/>
  <c r="AH351" i="5"/>
  <c r="AE351" i="5"/>
  <c r="AH353" i="5"/>
  <c r="AE353" i="5"/>
  <c r="AH355" i="5"/>
  <c r="AE355" i="5"/>
  <c r="AH357" i="5"/>
  <c r="AE357" i="5"/>
  <c r="AH359" i="5"/>
  <c r="AE359" i="5"/>
  <c r="AH361" i="5"/>
  <c r="AE361" i="5"/>
  <c r="AH363" i="5"/>
  <c r="AE363" i="5"/>
  <c r="AH365" i="5"/>
  <c r="AE365" i="5"/>
  <c r="AH367" i="5"/>
  <c r="AE367" i="5"/>
  <c r="AH369" i="5"/>
  <c r="AE369" i="5"/>
  <c r="AH371" i="5"/>
  <c r="AE371" i="5"/>
  <c r="AH373" i="5"/>
  <c r="AE373" i="5"/>
  <c r="AH375" i="5"/>
  <c r="AE375" i="5"/>
  <c r="AH377" i="5"/>
  <c r="AE377" i="5"/>
  <c r="AH379" i="5"/>
  <c r="AE379" i="5"/>
  <c r="AH381" i="5"/>
  <c r="AE381" i="5"/>
  <c r="AH383" i="5"/>
  <c r="AE383" i="5"/>
  <c r="AH385" i="5"/>
  <c r="AE385" i="5"/>
  <c r="AH387" i="5"/>
  <c r="AE387" i="5"/>
  <c r="AH389" i="5"/>
  <c r="AE389" i="5"/>
  <c r="AH391" i="5"/>
  <c r="AE391" i="5"/>
  <c r="AH393" i="5"/>
  <c r="AE393" i="5"/>
  <c r="AH395" i="5"/>
  <c r="AE395" i="5"/>
  <c r="AH397" i="5"/>
  <c r="AE397" i="5"/>
  <c r="AH399" i="5"/>
  <c r="AE399" i="5"/>
  <c r="AH401" i="5"/>
  <c r="AE401" i="5"/>
  <c r="AH403" i="5"/>
  <c r="AE403" i="5"/>
  <c r="AH405" i="5"/>
  <c r="AE405" i="5"/>
  <c r="AH407" i="5"/>
  <c r="AE407" i="5"/>
  <c r="AH409" i="5"/>
  <c r="AE409" i="5"/>
  <c r="AH411" i="5"/>
  <c r="AE411" i="5"/>
  <c r="AH413" i="5"/>
  <c r="AE413" i="5"/>
  <c r="AH415" i="5"/>
  <c r="AE415" i="5"/>
  <c r="AH417" i="5"/>
  <c r="AE417" i="5"/>
  <c r="AH419" i="5"/>
  <c r="AE419" i="5"/>
  <c r="AH421" i="5"/>
  <c r="AE421" i="5"/>
  <c r="AH423" i="5"/>
  <c r="AE423" i="5"/>
  <c r="AH425" i="5"/>
  <c r="AE425" i="5"/>
  <c r="AH427" i="5"/>
  <c r="AE427" i="5"/>
  <c r="AH429" i="5"/>
  <c r="AE429" i="5"/>
  <c r="AH431" i="5"/>
  <c r="AE431" i="5"/>
  <c r="AH433" i="5"/>
  <c r="AE433" i="5"/>
  <c r="AH435" i="5"/>
  <c r="AE435" i="5"/>
  <c r="AH437" i="5"/>
  <c r="AE437" i="5"/>
  <c r="AH439" i="5"/>
  <c r="AE439" i="5"/>
  <c r="AH441" i="5"/>
  <c r="AE441" i="5"/>
  <c r="AH443" i="5"/>
  <c r="AE443" i="5"/>
  <c r="AH445" i="5"/>
  <c r="AE445" i="5"/>
  <c r="AH447" i="5"/>
  <c r="AE447" i="5"/>
  <c r="AH449" i="5"/>
  <c r="AE449" i="5"/>
  <c r="AH451" i="5"/>
  <c r="AE451" i="5"/>
  <c r="AH453" i="5"/>
  <c r="AE453" i="5"/>
  <c r="AH455" i="5"/>
  <c r="AE455" i="5"/>
  <c r="AH457" i="5"/>
  <c r="AE457" i="5"/>
  <c r="AH459" i="5"/>
  <c r="AE459" i="5"/>
  <c r="AH461" i="5"/>
  <c r="AE461" i="5"/>
  <c r="AH463" i="5"/>
  <c r="AE463" i="5"/>
  <c r="AH465" i="5"/>
  <c r="AE465" i="5"/>
  <c r="AH467" i="5"/>
  <c r="AE467" i="5"/>
  <c r="AH469" i="5"/>
  <c r="AE469" i="5"/>
  <c r="AH471" i="5"/>
  <c r="AE471" i="5"/>
  <c r="AH473" i="5"/>
  <c r="AE473" i="5"/>
  <c r="AH475" i="5"/>
  <c r="AE475" i="5"/>
  <c r="AH477" i="5"/>
  <c r="AE477" i="5"/>
  <c r="AH479" i="5"/>
  <c r="AE479" i="5"/>
  <c r="AH481" i="5"/>
  <c r="AE481" i="5"/>
  <c r="AH483" i="5"/>
  <c r="AE483" i="5"/>
  <c r="AH485" i="5"/>
  <c r="AE485" i="5"/>
  <c r="AH487" i="5"/>
  <c r="AE487" i="5"/>
  <c r="AH489" i="5"/>
  <c r="AE489" i="5"/>
  <c r="AH491" i="5"/>
  <c r="AE491" i="5"/>
  <c r="AH493" i="5"/>
  <c r="AE493" i="5"/>
  <c r="AH495" i="5"/>
  <c r="AE495" i="5"/>
  <c r="AH497" i="5"/>
  <c r="AE497" i="5"/>
  <c r="AH499" i="5"/>
  <c r="AE499" i="5"/>
  <c r="AH501" i="5"/>
  <c r="AE501" i="5"/>
  <c r="AH503" i="5"/>
  <c r="AE503" i="5"/>
  <c r="AH505" i="5"/>
  <c r="AE505" i="5"/>
  <c r="AH507" i="5"/>
  <c r="AE507" i="5"/>
  <c r="AH509" i="5"/>
  <c r="AE509" i="5"/>
  <c r="AH511" i="5"/>
  <c r="AE511" i="5"/>
  <c r="AH513" i="5"/>
  <c r="AE513" i="5"/>
  <c r="AH515" i="5"/>
  <c r="AE515" i="5"/>
  <c r="AH517" i="5"/>
  <c r="AE517" i="5"/>
  <c r="AH519" i="5"/>
  <c r="AE519" i="5"/>
  <c r="AH521" i="5"/>
  <c r="AE521" i="5"/>
  <c r="AH523" i="5"/>
  <c r="AE523" i="5"/>
  <c r="AH525" i="5"/>
  <c r="AE525" i="5"/>
  <c r="AH527" i="5"/>
  <c r="AE527" i="5"/>
  <c r="AH529" i="5"/>
  <c r="AE529" i="5"/>
  <c r="AH531" i="5"/>
  <c r="AE531" i="5"/>
  <c r="AH533" i="5"/>
  <c r="AE533" i="5"/>
  <c r="AH535" i="5"/>
  <c r="AE535" i="5"/>
  <c r="AH537" i="5"/>
  <c r="AE537" i="5"/>
  <c r="AH539" i="5"/>
  <c r="AE539" i="5"/>
  <c r="AH541" i="5"/>
  <c r="AE541" i="5"/>
  <c r="AH543" i="5"/>
  <c r="AE543" i="5"/>
  <c r="AH545" i="5"/>
  <c r="AE545" i="5"/>
  <c r="AH547" i="5"/>
  <c r="AE547" i="5"/>
  <c r="AH549" i="5"/>
  <c r="AE549" i="5"/>
  <c r="AH551" i="5"/>
  <c r="AE551" i="5"/>
  <c r="AH553" i="5"/>
  <c r="AE553" i="5"/>
  <c r="AH555" i="5"/>
  <c r="AE555" i="5"/>
  <c r="AH557" i="5"/>
  <c r="AE557" i="5"/>
  <c r="AH559" i="5"/>
  <c r="AE559" i="5"/>
  <c r="AH561" i="5"/>
  <c r="AE561" i="5"/>
  <c r="AH563" i="5"/>
  <c r="AE563" i="5"/>
  <c r="AH565" i="5"/>
  <c r="AE565" i="5"/>
  <c r="AH567" i="5"/>
  <c r="AE567" i="5"/>
  <c r="AH569" i="5"/>
  <c r="AE569" i="5"/>
  <c r="AH571" i="5"/>
  <c r="AE571" i="5"/>
  <c r="AH573" i="5"/>
  <c r="AE573" i="5"/>
  <c r="AH575" i="5"/>
  <c r="AH577" i="5"/>
  <c r="AE577" i="5"/>
  <c r="AH579" i="5"/>
  <c r="AE579" i="5"/>
  <c r="AH581" i="5"/>
  <c r="AE581" i="5"/>
  <c r="AH583" i="5"/>
  <c r="AE583" i="5"/>
  <c r="AH585" i="5"/>
  <c r="AE585" i="5"/>
  <c r="AH587" i="5"/>
  <c r="AE587" i="5"/>
  <c r="AH589" i="5"/>
  <c r="AE589" i="5"/>
  <c r="AH591" i="5"/>
  <c r="AH593" i="5"/>
  <c r="AE593" i="5"/>
  <c r="AH595" i="5"/>
  <c r="AE595" i="5"/>
  <c r="AH597" i="5"/>
  <c r="AE597" i="5"/>
  <c r="AH599" i="5"/>
  <c r="AE599" i="5"/>
  <c r="AH601" i="5"/>
  <c r="AE601" i="5"/>
  <c r="AH603" i="5"/>
  <c r="AE603" i="5"/>
  <c r="AH605" i="5"/>
  <c r="AE605" i="5"/>
  <c r="AH607" i="5"/>
  <c r="AH609" i="5"/>
  <c r="AE609" i="5"/>
  <c r="AH611" i="5"/>
  <c r="AE611" i="5"/>
  <c r="AH613" i="5"/>
  <c r="AE613" i="5"/>
  <c r="AH615" i="5"/>
  <c r="AE615" i="5"/>
  <c r="AH617" i="5"/>
  <c r="AE617" i="5"/>
  <c r="AH619" i="5"/>
  <c r="AE619" i="5"/>
  <c r="AH621" i="5"/>
  <c r="AE621" i="5"/>
  <c r="AH623" i="5"/>
  <c r="AH625" i="5"/>
  <c r="AE625" i="5"/>
  <c r="AH627" i="5"/>
  <c r="AE627" i="5"/>
  <c r="AH629" i="5"/>
  <c r="AE629" i="5"/>
  <c r="AH631" i="5"/>
  <c r="AE631" i="5"/>
  <c r="AH633" i="5"/>
  <c r="AE633" i="5"/>
  <c r="AH635" i="5"/>
  <c r="AE635" i="5"/>
  <c r="AH637" i="5"/>
  <c r="AE637" i="5"/>
  <c r="AH641" i="5"/>
  <c r="AE641" i="5"/>
  <c r="AH643" i="5"/>
  <c r="AE643" i="5"/>
  <c r="AH645" i="5"/>
  <c r="AE645" i="5"/>
  <c r="AH647" i="5"/>
  <c r="AE647" i="5"/>
  <c r="AH649" i="5"/>
  <c r="AE649" i="5"/>
  <c r="AH651" i="5"/>
  <c r="AE651" i="5"/>
  <c r="AH653" i="5"/>
  <c r="AE653" i="5"/>
  <c r="AH655" i="5"/>
  <c r="AH657" i="5"/>
  <c r="AE657" i="5"/>
  <c r="AH659" i="5"/>
  <c r="AE659" i="5"/>
  <c r="AH661" i="5"/>
  <c r="AE661" i="5"/>
  <c r="AH663" i="5"/>
  <c r="AE663" i="5"/>
  <c r="AH665" i="5"/>
  <c r="AE665" i="5"/>
  <c r="AH667" i="5"/>
  <c r="AE667" i="5"/>
  <c r="AH669" i="5"/>
  <c r="AE669" i="5"/>
  <c r="AH671" i="5"/>
  <c r="AH673" i="5"/>
  <c r="AE673" i="5"/>
  <c r="AH675" i="5"/>
  <c r="AE675" i="5"/>
  <c r="AH677" i="5"/>
  <c r="AE677" i="5"/>
  <c r="AH679" i="5"/>
  <c r="AE679" i="5"/>
  <c r="AH681" i="5"/>
  <c r="AE681" i="5"/>
  <c r="AH683" i="5"/>
  <c r="AE683" i="5"/>
  <c r="AH685" i="5"/>
  <c r="AE685" i="5"/>
  <c r="AH687" i="5"/>
  <c r="AH689" i="5"/>
  <c r="AE689" i="5"/>
  <c r="AH691" i="5"/>
  <c r="AE691" i="5"/>
  <c r="AH693" i="5"/>
  <c r="AE693" i="5"/>
  <c r="AH695" i="5"/>
  <c r="AE695" i="5"/>
  <c r="AH697" i="5"/>
  <c r="AE697" i="5"/>
  <c r="AH699" i="5"/>
  <c r="AE699" i="5"/>
  <c r="AH701" i="5"/>
  <c r="AE701" i="5"/>
  <c r="AH703" i="5"/>
  <c r="AH705" i="5"/>
  <c r="AE705" i="5"/>
  <c r="AH707" i="5"/>
  <c r="AE707" i="5"/>
  <c r="AH709" i="5"/>
  <c r="AE709" i="5"/>
  <c r="AH711" i="5"/>
  <c r="AE711" i="5"/>
  <c r="AH713" i="5"/>
  <c r="AE713" i="5"/>
  <c r="AH715" i="5"/>
  <c r="AE715" i="5"/>
  <c r="AH717" i="5"/>
  <c r="AE717" i="5"/>
  <c r="AH719" i="5"/>
  <c r="AH721" i="5"/>
  <c r="AE721" i="5"/>
  <c r="AH723" i="5"/>
  <c r="AE723" i="5"/>
  <c r="AH725" i="5"/>
  <c r="AE725" i="5"/>
  <c r="AH727" i="5"/>
  <c r="AE727" i="5"/>
  <c r="AH729" i="5"/>
  <c r="AE729" i="5"/>
  <c r="AH731" i="5"/>
  <c r="AE731" i="5"/>
  <c r="AH733" i="5"/>
  <c r="AE733" i="5"/>
  <c r="AH735" i="5"/>
  <c r="AH737" i="5"/>
  <c r="AE737" i="5"/>
  <c r="AH739" i="5"/>
  <c r="AE739" i="5"/>
  <c r="AH741" i="5"/>
  <c r="AE741" i="5"/>
  <c r="AH743" i="5"/>
  <c r="AE743" i="5"/>
  <c r="AH745" i="5"/>
  <c r="AE745" i="5"/>
  <c r="AH747" i="5"/>
  <c r="AE747" i="5"/>
  <c r="AH749" i="5"/>
  <c r="AE749" i="5"/>
  <c r="AH751" i="5"/>
  <c r="AH753" i="5"/>
  <c r="AE753" i="5"/>
  <c r="AE755" i="5"/>
  <c r="AH757" i="5"/>
  <c r="AE757" i="5"/>
  <c r="AH759" i="5"/>
  <c r="AE759" i="5"/>
  <c r="AH761" i="5"/>
  <c r="AE761" i="5"/>
  <c r="AH763" i="5"/>
  <c r="AE763" i="5"/>
  <c r="AH765" i="5"/>
  <c r="AE765" i="5"/>
  <c r="AH767" i="5"/>
  <c r="AE767" i="5"/>
  <c r="AH769" i="5"/>
  <c r="AE769" i="5"/>
  <c r="AH771" i="5"/>
  <c r="AE771" i="5"/>
  <c r="AH773" i="5"/>
  <c r="AE773" i="5"/>
  <c r="AH775" i="5"/>
  <c r="AE775" i="5"/>
  <c r="AH777" i="5"/>
  <c r="AE777" i="5"/>
  <c r="AH779" i="5"/>
  <c r="AE779" i="5"/>
  <c r="AH781" i="5"/>
  <c r="AE781" i="5"/>
  <c r="AH783" i="5"/>
  <c r="AE783" i="5"/>
  <c r="AH785" i="5"/>
  <c r="AE785" i="5"/>
  <c r="AH787" i="5"/>
  <c r="AE787" i="5"/>
  <c r="AH789" i="5"/>
  <c r="AE789" i="5"/>
  <c r="AH791" i="5"/>
  <c r="AE791" i="5"/>
  <c r="AH793" i="5"/>
  <c r="AE793" i="5"/>
  <c r="AH795" i="5"/>
  <c r="AE795" i="5"/>
  <c r="AH797" i="5"/>
  <c r="AE797" i="5"/>
  <c r="AH799" i="5"/>
  <c r="AE799" i="5"/>
  <c r="AH801" i="5"/>
  <c r="AE801" i="5"/>
  <c r="AH803" i="5"/>
  <c r="AE803" i="5"/>
  <c r="AH805" i="5"/>
  <c r="AE805" i="5"/>
  <c r="AH807" i="5"/>
  <c r="AE807" i="5"/>
  <c r="AH809" i="5"/>
  <c r="AE809" i="5"/>
  <c r="AH811" i="5"/>
  <c r="AE811" i="5"/>
  <c r="AH813" i="5"/>
  <c r="AE813" i="5"/>
  <c r="AH815" i="5"/>
  <c r="AE815" i="5"/>
  <c r="AH817" i="5"/>
  <c r="AE817" i="5"/>
  <c r="AH819" i="5"/>
  <c r="AE819" i="5"/>
  <c r="AH821" i="5"/>
  <c r="AE821" i="5"/>
  <c r="AH823" i="5"/>
  <c r="J823" i="5"/>
  <c r="AE823" i="5"/>
  <c r="AH827" i="5"/>
  <c r="AE827" i="5"/>
  <c r="AH831" i="5"/>
  <c r="J831" i="5"/>
  <c r="AE831" i="5"/>
  <c r="AH835" i="5"/>
  <c r="AE835" i="5"/>
  <c r="AH839" i="5"/>
  <c r="J839" i="5"/>
  <c r="AE839" i="5"/>
  <c r="AH843" i="5"/>
  <c r="AE843" i="5"/>
  <c r="AH847" i="5"/>
  <c r="AE847" i="5"/>
  <c r="AH851" i="5"/>
  <c r="AE851" i="5"/>
  <c r="AH855" i="5"/>
  <c r="J855" i="5"/>
  <c r="AE855" i="5"/>
  <c r="AH859" i="5"/>
  <c r="AE859" i="5"/>
  <c r="AH863" i="5"/>
  <c r="AE863" i="5"/>
  <c r="AH867" i="5"/>
  <c r="AE867" i="5"/>
  <c r="AH871" i="5"/>
  <c r="J871" i="5"/>
  <c r="AE871" i="5"/>
  <c r="AH875" i="5"/>
  <c r="J875" i="5"/>
  <c r="AE875" i="5"/>
  <c r="AH879" i="5"/>
  <c r="AE879" i="5"/>
  <c r="AH883" i="5"/>
  <c r="AE883" i="5"/>
  <c r="AH887" i="5"/>
  <c r="J887" i="5"/>
  <c r="AE887" i="5"/>
  <c r="AE812" i="5"/>
  <c r="AE796" i="5"/>
  <c r="AE780" i="5"/>
  <c r="AE764" i="5"/>
  <c r="AE746" i="5"/>
  <c r="AE724" i="5"/>
  <c r="AE703" i="5"/>
  <c r="AE682" i="5"/>
  <c r="AE660" i="5"/>
  <c r="AE639" i="5"/>
  <c r="AE618" i="5"/>
  <c r="AE596" i="5"/>
  <c r="AE575" i="5"/>
  <c r="AH824" i="5"/>
  <c r="J824" i="5"/>
  <c r="AH828" i="5"/>
  <c r="J828" i="5"/>
  <c r="AH832" i="5"/>
  <c r="AH836" i="5"/>
  <c r="AH840" i="5"/>
  <c r="J840" i="5"/>
  <c r="AH844" i="5"/>
  <c r="J844" i="5"/>
  <c r="AH848" i="5"/>
  <c r="J848" i="5"/>
  <c r="AH852" i="5"/>
  <c r="J852" i="5"/>
  <c r="AH856" i="5"/>
  <c r="J856" i="5"/>
  <c r="AH860" i="5"/>
  <c r="J860" i="5"/>
  <c r="AH864" i="5"/>
  <c r="J864" i="5"/>
  <c r="AH868" i="5"/>
  <c r="J868" i="5"/>
  <c r="AH872" i="5"/>
  <c r="J872" i="5"/>
  <c r="AH876" i="5"/>
  <c r="J876" i="5"/>
  <c r="AH880" i="5"/>
  <c r="J880" i="5"/>
  <c r="AE872" i="5"/>
  <c r="AE856" i="5"/>
  <c r="AE840" i="5"/>
  <c r="AE824" i="5"/>
  <c r="AE808" i="5"/>
  <c r="AE792" i="5"/>
  <c r="AE776" i="5"/>
  <c r="AE760" i="5"/>
  <c r="AE740" i="5"/>
  <c r="AE719" i="5"/>
  <c r="AE698" i="5"/>
  <c r="AE676" i="5"/>
  <c r="AE655" i="5"/>
  <c r="AE634" i="5"/>
  <c r="AE612" i="5"/>
  <c r="AE591" i="5"/>
  <c r="AE570" i="5"/>
  <c r="AH884" i="5"/>
  <c r="J884" i="5"/>
  <c r="AH882" i="5"/>
  <c r="J882" i="5"/>
  <c r="AH886" i="5"/>
  <c r="J886" i="5"/>
  <c r="AK639" i="5"/>
  <c r="AH639" i="5"/>
  <c r="AK755" i="5"/>
  <c r="AH755" i="5"/>
  <c r="Y24" i="5"/>
  <c r="AH24" i="5"/>
  <c r="AI24" i="5"/>
  <c r="AF24" i="5"/>
  <c r="AG24" i="5"/>
  <c r="Y887" i="5"/>
  <c r="X887" i="5"/>
  <c r="AF887" i="5"/>
  <c r="AI887" i="5"/>
  <c r="AK887" i="5"/>
  <c r="I887" i="5" s="1"/>
  <c r="AG887" i="5"/>
  <c r="AJ2" i="5"/>
  <c r="AK2" i="5"/>
  <c r="AK6" i="5"/>
  <c r="AM6" i="5"/>
  <c r="K6" i="5" s="1"/>
  <c r="AK10" i="5"/>
  <c r="AK14" i="5"/>
  <c r="AM14" i="5"/>
  <c r="K14" i="5" s="1"/>
  <c r="J18" i="5"/>
  <c r="AK18" i="5"/>
  <c r="X18" i="5" s="1"/>
  <c r="J20" i="5"/>
  <c r="AK20" i="5"/>
  <c r="X20" i="5" s="1"/>
  <c r="J22" i="5"/>
  <c r="AK22" i="5"/>
  <c r="X22" i="5" s="1"/>
  <c r="AK24" i="5"/>
  <c r="W24" i="5" s="1"/>
  <c r="AK26" i="5"/>
  <c r="AK28" i="5"/>
  <c r="AK30" i="5"/>
  <c r="AK32" i="5"/>
  <c r="AK34" i="5"/>
  <c r="AK36" i="5"/>
  <c r="AK38" i="5"/>
  <c r="AK40" i="5"/>
  <c r="AK42" i="5"/>
  <c r="AK44" i="5"/>
  <c r="AK46" i="5"/>
  <c r="AK48" i="5"/>
  <c r="AK50" i="5"/>
  <c r="AK52" i="5"/>
  <c r="AK54" i="5"/>
  <c r="AK56" i="5"/>
  <c r="AK58" i="5"/>
  <c r="AK60" i="5"/>
  <c r="AK62" i="5"/>
  <c r="AK64" i="5"/>
  <c r="AK66" i="5"/>
  <c r="AK68" i="5"/>
  <c r="AK70" i="5"/>
  <c r="AK72" i="5"/>
  <c r="AK74" i="5"/>
  <c r="AK76" i="5"/>
  <c r="AK78" i="5"/>
  <c r="AK80" i="5"/>
  <c r="AK82" i="5"/>
  <c r="AK84" i="5"/>
  <c r="AK86" i="5"/>
  <c r="AK88" i="5"/>
  <c r="AK90" i="5"/>
  <c r="AK92" i="5"/>
  <c r="AK94" i="5"/>
  <c r="AK96" i="5"/>
  <c r="AK98" i="5"/>
  <c r="AK100" i="5"/>
  <c r="AK102" i="5"/>
  <c r="AK104" i="5"/>
  <c r="AK106" i="5"/>
  <c r="AK108" i="5"/>
  <c r="AK110" i="5"/>
  <c r="AK112" i="5"/>
  <c r="AK114" i="5"/>
  <c r="AK116" i="5"/>
  <c r="AK118" i="5"/>
  <c r="AK120" i="5"/>
  <c r="AK122" i="5"/>
  <c r="AK124" i="5"/>
  <c r="AK126" i="5"/>
  <c r="AK128" i="5"/>
  <c r="AK130" i="5"/>
  <c r="AK132" i="5"/>
  <c r="AK134" i="5"/>
  <c r="AK136" i="5"/>
  <c r="AK138" i="5"/>
  <c r="AK140" i="5"/>
  <c r="AK142" i="5"/>
  <c r="AK144" i="5"/>
  <c r="AK146" i="5"/>
  <c r="AK148" i="5"/>
  <c r="AK150" i="5"/>
  <c r="AK152" i="5"/>
  <c r="AK154" i="5"/>
  <c r="AK156" i="5"/>
  <c r="AK158" i="5"/>
  <c r="AK160" i="5"/>
  <c r="AK162" i="5"/>
  <c r="AK164" i="5"/>
  <c r="AK166" i="5"/>
  <c r="AK168" i="5"/>
  <c r="AK170" i="5"/>
  <c r="AK172" i="5"/>
  <c r="AK174" i="5"/>
  <c r="AK176" i="5"/>
  <c r="AK178" i="5"/>
  <c r="AK180" i="5"/>
  <c r="AK182" i="5"/>
  <c r="AK184" i="5"/>
  <c r="AK186" i="5"/>
  <c r="AK188" i="5"/>
  <c r="AK190" i="5"/>
  <c r="AK192" i="5"/>
  <c r="AK194" i="5"/>
  <c r="AK196" i="5"/>
  <c r="AK198" i="5"/>
  <c r="AK200" i="5"/>
  <c r="AK202" i="5"/>
  <c r="AK204" i="5"/>
  <c r="AK206" i="5"/>
  <c r="AK208" i="5"/>
  <c r="AK210" i="5"/>
  <c r="AK212" i="5"/>
  <c r="AK214" i="5"/>
  <c r="AK216" i="5"/>
  <c r="AK218" i="5"/>
  <c r="AK220" i="5"/>
  <c r="AK222" i="5"/>
  <c r="AK224" i="5"/>
  <c r="AK226" i="5"/>
  <c r="AK228" i="5"/>
  <c r="AK230" i="5"/>
  <c r="AK232" i="5"/>
  <c r="AK234" i="5"/>
  <c r="AK236" i="5"/>
  <c r="AK238" i="5"/>
  <c r="AK240" i="5"/>
  <c r="AK242" i="5"/>
  <c r="AK244" i="5"/>
  <c r="AK246" i="5"/>
  <c r="AK248" i="5"/>
  <c r="AK250" i="5"/>
  <c r="AK252" i="5"/>
  <c r="AK254" i="5"/>
  <c r="AK256" i="5"/>
  <c r="AK258" i="5"/>
  <c r="AK260" i="5"/>
  <c r="AK262" i="5"/>
  <c r="AK264" i="5"/>
  <c r="AK266" i="5"/>
  <c r="AK268" i="5"/>
  <c r="AK270" i="5"/>
  <c r="AK272" i="5"/>
  <c r="AK274" i="5"/>
  <c r="AK276" i="5"/>
  <c r="AK278" i="5"/>
  <c r="AK280" i="5"/>
  <c r="AK282" i="5"/>
  <c r="AK284" i="5"/>
  <c r="AK286" i="5"/>
  <c r="AK288" i="5"/>
  <c r="AK290" i="5"/>
  <c r="AK292" i="5"/>
  <c r="AK294" i="5"/>
  <c r="AK296" i="5"/>
  <c r="AK298" i="5"/>
  <c r="AK300" i="5"/>
  <c r="AK302" i="5"/>
  <c r="AK304" i="5"/>
  <c r="AK306" i="5"/>
  <c r="AK308" i="5"/>
  <c r="AK310" i="5"/>
  <c r="AK312" i="5"/>
  <c r="AK314" i="5"/>
  <c r="AK316" i="5"/>
  <c r="AK318" i="5"/>
  <c r="AK320" i="5"/>
  <c r="AK322" i="5"/>
  <c r="AK324" i="5"/>
  <c r="AK326" i="5"/>
  <c r="AK328" i="5"/>
  <c r="AK330" i="5"/>
  <c r="AK332" i="5"/>
  <c r="AK334" i="5"/>
  <c r="AK336" i="5"/>
  <c r="AK338" i="5"/>
  <c r="AK340" i="5"/>
  <c r="AK342" i="5"/>
  <c r="AK344" i="5"/>
  <c r="AK346" i="5"/>
  <c r="AK348" i="5"/>
  <c r="AK350" i="5"/>
  <c r="AK352" i="5"/>
  <c r="AK354" i="5"/>
  <c r="AK356" i="5"/>
  <c r="AK358" i="5"/>
  <c r="AK360" i="5"/>
  <c r="AK362" i="5"/>
  <c r="AK364" i="5"/>
  <c r="AK366" i="5"/>
  <c r="AK368" i="5"/>
  <c r="AK370" i="5"/>
  <c r="AK372" i="5"/>
  <c r="AK374" i="5"/>
  <c r="AK376" i="5"/>
  <c r="AK378" i="5"/>
  <c r="AK380" i="5"/>
  <c r="AK382" i="5"/>
  <c r="AK384" i="5"/>
  <c r="AK386" i="5"/>
  <c r="AK388" i="5"/>
  <c r="AK390" i="5"/>
  <c r="AK392" i="5"/>
  <c r="AK394" i="5"/>
  <c r="AK396" i="5"/>
  <c r="AK398" i="5"/>
  <c r="AK400" i="5"/>
  <c r="AK402" i="5"/>
  <c r="AK404" i="5"/>
  <c r="AK406" i="5"/>
  <c r="AK408" i="5"/>
  <c r="AK410" i="5"/>
  <c r="AK412" i="5"/>
  <c r="AK414" i="5"/>
  <c r="AK416" i="5"/>
  <c r="AK418" i="5"/>
  <c r="AK420" i="5"/>
  <c r="AK422" i="5"/>
  <c r="AK424" i="5"/>
  <c r="AK426" i="5"/>
  <c r="AK428" i="5"/>
  <c r="AK430" i="5"/>
  <c r="AK432" i="5"/>
  <c r="AK434" i="5"/>
  <c r="AK436" i="5"/>
  <c r="AK438" i="5"/>
  <c r="AK440" i="5"/>
  <c r="AK442" i="5"/>
  <c r="AK444" i="5"/>
  <c r="AK446" i="5"/>
  <c r="AK448" i="5"/>
  <c r="AK450" i="5"/>
  <c r="AK452" i="5"/>
  <c r="AK454" i="5"/>
  <c r="AK456" i="5"/>
  <c r="AK458" i="5"/>
  <c r="AK460" i="5"/>
  <c r="AK462" i="5"/>
  <c r="AK464" i="5"/>
  <c r="AK466" i="5"/>
  <c r="AK468" i="5"/>
  <c r="AK470" i="5"/>
  <c r="AK472" i="5"/>
  <c r="AK474" i="5"/>
  <c r="AK476" i="5"/>
  <c r="AK478" i="5"/>
  <c r="AK480" i="5"/>
  <c r="AK482" i="5"/>
  <c r="AK484" i="5"/>
  <c r="AK486" i="5"/>
  <c r="AK488" i="5"/>
  <c r="AK490" i="5"/>
  <c r="AK492" i="5"/>
  <c r="AK494" i="5"/>
  <c r="AK496" i="5"/>
  <c r="AK498" i="5"/>
  <c r="AK500" i="5"/>
  <c r="AK502" i="5"/>
  <c r="AK504" i="5"/>
  <c r="AK506" i="5"/>
  <c r="AK508" i="5"/>
  <c r="AK510" i="5"/>
  <c r="AK512" i="5"/>
  <c r="AK514" i="5"/>
  <c r="AK516" i="5"/>
  <c r="AK518" i="5"/>
  <c r="AK520" i="5"/>
  <c r="AK522" i="5"/>
  <c r="AK524" i="5"/>
  <c r="AK526" i="5"/>
  <c r="AK528" i="5"/>
  <c r="AK530" i="5"/>
  <c r="AK532" i="5"/>
  <c r="AK534" i="5"/>
  <c r="AK536" i="5"/>
  <c r="AK538" i="5"/>
  <c r="AK540" i="5"/>
  <c r="AK542" i="5"/>
  <c r="AK544" i="5"/>
  <c r="AK546" i="5"/>
  <c r="AK548" i="5"/>
  <c r="AK550" i="5"/>
  <c r="AK552" i="5"/>
  <c r="AK554" i="5"/>
  <c r="AK556" i="5"/>
  <c r="AK558" i="5"/>
  <c r="AK560" i="5"/>
  <c r="AK562" i="5"/>
  <c r="AK564" i="5"/>
  <c r="AK566" i="5"/>
  <c r="AK568" i="5"/>
  <c r="AK570" i="5"/>
  <c r="AK572" i="5"/>
  <c r="AK574" i="5"/>
  <c r="AK576" i="5"/>
  <c r="AK578" i="5"/>
  <c r="AK580" i="5"/>
  <c r="AK582" i="5"/>
  <c r="AK584" i="5"/>
  <c r="AK586" i="5"/>
  <c r="AK588" i="5"/>
  <c r="AK590" i="5"/>
  <c r="AK592" i="5"/>
  <c r="AK594" i="5"/>
  <c r="AK596" i="5"/>
  <c r="AK598" i="5"/>
  <c r="AK600" i="5"/>
  <c r="AK602" i="5"/>
  <c r="AK604" i="5"/>
  <c r="AK606" i="5"/>
  <c r="AK608" i="5"/>
  <c r="AK610" i="5"/>
  <c r="AK612" i="5"/>
  <c r="AK614" i="5"/>
  <c r="AK616" i="5"/>
  <c r="AK618" i="5"/>
  <c r="AK620" i="5"/>
  <c r="AK622" i="5"/>
  <c r="AK624" i="5"/>
  <c r="AK626" i="5"/>
  <c r="AK628" i="5"/>
  <c r="AK630" i="5"/>
  <c r="AK632" i="5"/>
  <c r="AK634" i="5"/>
  <c r="AK636" i="5"/>
  <c r="AK638" i="5"/>
  <c r="AK640" i="5"/>
  <c r="AK642" i="5"/>
  <c r="AK644" i="5"/>
  <c r="AK646" i="5"/>
  <c r="AK648" i="5"/>
  <c r="AK650" i="5"/>
  <c r="AK652" i="5"/>
  <c r="AK654" i="5"/>
  <c r="AK656" i="5"/>
  <c r="AK658" i="5"/>
  <c r="AK660" i="5"/>
  <c r="AK662" i="5"/>
  <c r="AK664" i="5"/>
  <c r="AK666" i="5"/>
  <c r="AK668" i="5"/>
  <c r="AK670" i="5"/>
  <c r="AK672" i="5"/>
  <c r="AK674" i="5"/>
  <c r="AK676" i="5"/>
  <c r="AK678" i="5"/>
  <c r="AK680" i="5"/>
  <c r="AK682" i="5"/>
  <c r="AK684" i="5"/>
  <c r="AK686" i="5"/>
  <c r="AK688" i="5"/>
  <c r="AK690" i="5"/>
  <c r="AK692" i="5"/>
  <c r="AK694" i="5"/>
  <c r="AK696" i="5"/>
  <c r="AK698" i="5"/>
  <c r="AK700" i="5"/>
  <c r="AK702" i="5"/>
  <c r="AK704" i="5"/>
  <c r="AK706" i="5"/>
  <c r="AK708" i="5"/>
  <c r="AK710" i="5"/>
  <c r="AK712" i="5"/>
  <c r="AK714" i="5"/>
  <c r="AK716" i="5"/>
  <c r="AK718" i="5"/>
  <c r="AK720" i="5"/>
  <c r="AK722" i="5"/>
  <c r="AK724" i="5"/>
  <c r="AK726" i="5"/>
  <c r="AK728" i="5"/>
  <c r="AK730" i="5"/>
  <c r="AK732" i="5"/>
  <c r="AK734" i="5"/>
  <c r="AK736" i="5"/>
  <c r="AK738" i="5"/>
  <c r="AK740" i="5"/>
  <c r="AK742" i="5"/>
  <c r="AK744" i="5"/>
  <c r="AK746" i="5"/>
  <c r="AK748" i="5"/>
  <c r="AK750" i="5"/>
  <c r="AK752" i="5"/>
  <c r="AK754" i="5"/>
  <c r="AK756" i="5"/>
  <c r="AK758" i="5"/>
  <c r="AK760" i="5"/>
  <c r="AK762" i="5"/>
  <c r="AK764" i="5"/>
  <c r="AK766" i="5"/>
  <c r="AK768" i="5"/>
  <c r="AK770" i="5"/>
  <c r="AK772" i="5"/>
  <c r="AK774" i="5"/>
  <c r="AK776" i="5"/>
  <c r="AK778" i="5"/>
  <c r="AK780" i="5"/>
  <c r="AK782" i="5"/>
  <c r="AK784" i="5"/>
  <c r="AK786" i="5"/>
  <c r="AK788" i="5"/>
  <c r="AK790" i="5"/>
  <c r="AK792" i="5"/>
  <c r="AK794" i="5"/>
  <c r="AK796" i="5"/>
  <c r="AK798" i="5"/>
  <c r="AK800" i="5"/>
  <c r="AK802" i="5"/>
  <c r="AK804" i="5"/>
  <c r="AK806" i="5"/>
  <c r="AK808" i="5"/>
  <c r="AK810" i="5"/>
  <c r="AK812" i="5"/>
  <c r="AK814" i="5"/>
  <c r="AK816" i="5"/>
  <c r="AK818" i="5"/>
  <c r="AK820" i="5"/>
  <c r="AK822" i="5"/>
  <c r="AK824" i="5"/>
  <c r="AK826" i="5"/>
  <c r="AK828" i="5"/>
  <c r="J830" i="5"/>
  <c r="AK830" i="5"/>
  <c r="AK832" i="5"/>
  <c r="J834" i="5"/>
  <c r="AK834" i="5"/>
  <c r="AK836" i="5"/>
  <c r="J838" i="5"/>
  <c r="AK838" i="5"/>
  <c r="AK840" i="5"/>
  <c r="AK842" i="5"/>
  <c r="AK844" i="5"/>
  <c r="J846" i="5"/>
  <c r="AK846" i="5"/>
  <c r="AK848" i="5"/>
  <c r="J850" i="5"/>
  <c r="AK850" i="5"/>
  <c r="AK852" i="5"/>
  <c r="J854" i="5"/>
  <c r="AK854" i="5"/>
  <c r="AK856" i="5"/>
  <c r="AK858" i="5"/>
  <c r="AK860" i="5"/>
  <c r="J862" i="5"/>
  <c r="AK862" i="5"/>
  <c r="AK864" i="5"/>
  <c r="J866" i="5"/>
  <c r="AK866" i="5"/>
  <c r="AK868" i="5"/>
  <c r="J870" i="5"/>
  <c r="AK870" i="5"/>
  <c r="AK872" i="5"/>
  <c r="AK874" i="5"/>
  <c r="AK876" i="5"/>
  <c r="J878" i="5"/>
  <c r="AK878" i="5"/>
  <c r="AK880" i="5"/>
  <c r="AK3" i="5"/>
  <c r="AM3" i="5"/>
  <c r="K3" i="5" s="1"/>
  <c r="AK7" i="5"/>
  <c r="AM7" i="5"/>
  <c r="K7" i="5" s="1"/>
  <c r="AK11" i="5"/>
  <c r="AM11" i="5"/>
  <c r="K11" i="5" s="1"/>
  <c r="AK15" i="5"/>
  <c r="AM15" i="5"/>
  <c r="K15" i="5" s="1"/>
  <c r="K2" i="5"/>
  <c r="AK4" i="5"/>
  <c r="AM4" i="5"/>
  <c r="K4" i="5" s="1"/>
  <c r="AK8" i="5"/>
  <c r="AM8" i="5"/>
  <c r="K8" i="5" s="1"/>
  <c r="AK12" i="5"/>
  <c r="K12" i="5"/>
  <c r="AK16" i="5"/>
  <c r="J17" i="5"/>
  <c r="AK17" i="5"/>
  <c r="X17" i="5" s="1"/>
  <c r="J19" i="5"/>
  <c r="AK19" i="5"/>
  <c r="J21" i="5"/>
  <c r="AK21" i="5"/>
  <c r="X21" i="5" s="1"/>
  <c r="J23" i="5"/>
  <c r="AK23" i="5"/>
  <c r="AK25" i="5"/>
  <c r="AK27" i="5"/>
  <c r="AK29" i="5"/>
  <c r="AK31" i="5"/>
  <c r="AK33" i="5"/>
  <c r="AK35" i="5"/>
  <c r="AK37" i="5"/>
  <c r="AK39" i="5"/>
  <c r="AK41" i="5"/>
  <c r="AK43" i="5"/>
  <c r="AK45" i="5"/>
  <c r="AK47" i="5"/>
  <c r="AK49" i="5"/>
  <c r="AK51" i="5"/>
  <c r="AK53" i="5"/>
  <c r="AK55" i="5"/>
  <c r="AK57" i="5"/>
  <c r="AK59" i="5"/>
  <c r="AK61" i="5"/>
  <c r="AK63" i="5"/>
  <c r="AK65" i="5"/>
  <c r="AK67" i="5"/>
  <c r="AK69" i="5"/>
  <c r="AK71" i="5"/>
  <c r="AK73" i="5"/>
  <c r="AK75" i="5"/>
  <c r="AK77" i="5"/>
  <c r="AK79" i="5"/>
  <c r="AK81" i="5"/>
  <c r="AK83" i="5"/>
  <c r="AK85" i="5"/>
  <c r="AK87" i="5"/>
  <c r="AK89" i="5"/>
  <c r="AK91" i="5"/>
  <c r="AK93" i="5"/>
  <c r="AK95" i="5"/>
  <c r="AK97" i="5"/>
  <c r="AK99" i="5"/>
  <c r="AK101" i="5"/>
  <c r="AK103" i="5"/>
  <c r="AK105" i="5"/>
  <c r="AK107" i="5"/>
  <c r="AK109" i="5"/>
  <c r="AK111" i="5"/>
  <c r="AK113" i="5"/>
  <c r="AK115" i="5"/>
  <c r="AK117" i="5"/>
  <c r="AK119" i="5"/>
  <c r="AK121" i="5"/>
  <c r="AK123" i="5"/>
  <c r="AK125" i="5"/>
  <c r="AK127" i="5"/>
  <c r="AK129" i="5"/>
  <c r="AK131" i="5"/>
  <c r="AK133" i="5"/>
  <c r="AK135" i="5"/>
  <c r="AK137" i="5"/>
  <c r="AK139" i="5"/>
  <c r="AK141" i="5"/>
  <c r="AK143" i="5"/>
  <c r="AK145" i="5"/>
  <c r="AK147" i="5"/>
  <c r="AK149" i="5"/>
  <c r="AK151" i="5"/>
  <c r="AK153" i="5"/>
  <c r="AK155" i="5"/>
  <c r="AK157" i="5"/>
  <c r="AK159" i="5"/>
  <c r="AK161" i="5"/>
  <c r="AK163" i="5"/>
  <c r="AK165" i="5"/>
  <c r="AK167" i="5"/>
  <c r="AK169" i="5"/>
  <c r="AK171" i="5"/>
  <c r="AK173" i="5"/>
  <c r="AK175" i="5"/>
  <c r="AK177" i="5"/>
  <c r="AK179" i="5"/>
  <c r="AK181" i="5"/>
  <c r="AK183" i="5"/>
  <c r="AK185" i="5"/>
  <c r="AK187" i="5"/>
  <c r="AK189" i="5"/>
  <c r="AK191" i="5"/>
  <c r="AK193" i="5"/>
  <c r="AK195" i="5"/>
  <c r="AK197" i="5"/>
  <c r="AK199" i="5"/>
  <c r="AK201" i="5"/>
  <c r="AK203" i="5"/>
  <c r="AK205" i="5"/>
  <c r="AK207" i="5"/>
  <c r="AK209" i="5"/>
  <c r="AK211" i="5"/>
  <c r="AK213" i="5"/>
  <c r="AK215" i="5"/>
  <c r="AK217" i="5"/>
  <c r="AK219" i="5"/>
  <c r="AK221" i="5"/>
  <c r="AK223" i="5"/>
  <c r="AK225" i="5"/>
  <c r="AK227" i="5"/>
  <c r="AK229" i="5"/>
  <c r="AK231" i="5"/>
  <c r="AK233" i="5"/>
  <c r="AK235" i="5"/>
  <c r="AK237" i="5"/>
  <c r="AK239" i="5"/>
  <c r="AK241" i="5"/>
  <c r="AK243" i="5"/>
  <c r="AK245" i="5"/>
  <c r="AK247" i="5"/>
  <c r="AK249" i="5"/>
  <c r="AK251" i="5"/>
  <c r="AK253" i="5"/>
  <c r="AK255" i="5"/>
  <c r="AK257" i="5"/>
  <c r="AK259" i="5"/>
  <c r="AK261" i="5"/>
  <c r="AK263" i="5"/>
  <c r="AK265" i="5"/>
  <c r="AK267" i="5"/>
  <c r="AK269" i="5"/>
  <c r="AK271" i="5"/>
  <c r="AK273" i="5"/>
  <c r="AK275" i="5"/>
  <c r="AK277" i="5"/>
  <c r="AK279" i="5"/>
  <c r="AK281" i="5"/>
  <c r="AK283" i="5"/>
  <c r="AK285" i="5"/>
  <c r="AK287" i="5"/>
  <c r="AK289" i="5"/>
  <c r="AK291" i="5"/>
  <c r="AK293" i="5"/>
  <c r="AK295" i="5"/>
  <c r="AK297" i="5"/>
  <c r="AK299" i="5"/>
  <c r="AK301" i="5"/>
  <c r="AK303" i="5"/>
  <c r="AK305" i="5"/>
  <c r="AK307" i="5"/>
  <c r="AK309" i="5"/>
  <c r="AK311" i="5"/>
  <c r="AK313" i="5"/>
  <c r="AK315" i="5"/>
  <c r="AK317" i="5"/>
  <c r="AK319" i="5"/>
  <c r="AK321" i="5"/>
  <c r="AK323" i="5"/>
  <c r="AK325" i="5"/>
  <c r="AK327" i="5"/>
  <c r="AK329" i="5"/>
  <c r="AK331" i="5"/>
  <c r="AK333" i="5"/>
  <c r="AK335" i="5"/>
  <c r="AK337" i="5"/>
  <c r="AK339" i="5"/>
  <c r="AK341" i="5"/>
  <c r="AK343" i="5"/>
  <c r="AK345" i="5"/>
  <c r="AK347" i="5"/>
  <c r="AK349" i="5"/>
  <c r="AK351" i="5"/>
  <c r="AK353" i="5"/>
  <c r="AK355" i="5"/>
  <c r="AK357" i="5"/>
  <c r="AK359" i="5"/>
  <c r="AK361" i="5"/>
  <c r="AK363" i="5"/>
  <c r="AK365" i="5"/>
  <c r="AK367" i="5"/>
  <c r="AK369" i="5"/>
  <c r="AK371" i="5"/>
  <c r="AK373" i="5"/>
  <c r="AK375" i="5"/>
  <c r="AK377" i="5"/>
  <c r="AK379" i="5"/>
  <c r="AK381" i="5"/>
  <c r="AK383" i="5"/>
  <c r="AK385" i="5"/>
  <c r="AK387" i="5"/>
  <c r="AK389" i="5"/>
  <c r="AK391" i="5"/>
  <c r="AK393" i="5"/>
  <c r="AK395" i="5"/>
  <c r="AK397" i="5"/>
  <c r="AK399" i="5"/>
  <c r="AK401" i="5"/>
  <c r="AK403" i="5"/>
  <c r="AK405" i="5"/>
  <c r="AK407" i="5"/>
  <c r="AK409" i="5"/>
  <c r="AK411" i="5"/>
  <c r="AK413" i="5"/>
  <c r="AK415" i="5"/>
  <c r="AK417" i="5"/>
  <c r="AK419" i="5"/>
  <c r="AK421" i="5"/>
  <c r="AK423" i="5"/>
  <c r="AK425" i="5"/>
  <c r="AK427" i="5"/>
  <c r="AK429" i="5"/>
  <c r="AK431" i="5"/>
  <c r="AK433" i="5"/>
  <c r="AK435" i="5"/>
  <c r="AK437" i="5"/>
  <c r="AK439" i="5"/>
  <c r="AK441" i="5"/>
  <c r="AK443" i="5"/>
  <c r="AK445" i="5"/>
  <c r="AK447" i="5"/>
  <c r="AK449" i="5"/>
  <c r="AK451" i="5"/>
  <c r="AK453" i="5"/>
  <c r="AK455" i="5"/>
  <c r="AK457" i="5"/>
  <c r="AK459" i="5"/>
  <c r="AK461" i="5"/>
  <c r="AK463" i="5"/>
  <c r="AK465" i="5"/>
  <c r="AK467" i="5"/>
  <c r="AK469" i="5"/>
  <c r="AK471" i="5"/>
  <c r="AK473" i="5"/>
  <c r="AK475" i="5"/>
  <c r="AK477" i="5"/>
  <c r="AK479" i="5"/>
  <c r="AK481" i="5"/>
  <c r="AK483" i="5"/>
  <c r="AK485" i="5"/>
  <c r="AK487" i="5"/>
  <c r="AK489" i="5"/>
  <c r="AK491" i="5"/>
  <c r="AK493" i="5"/>
  <c r="AK495" i="5"/>
  <c r="AK497" i="5"/>
  <c r="AK499" i="5"/>
  <c r="AK501" i="5"/>
  <c r="AK503" i="5"/>
  <c r="AK505" i="5"/>
  <c r="AK507" i="5"/>
  <c r="AK509" i="5"/>
  <c r="AK511" i="5"/>
  <c r="AK513" i="5"/>
  <c r="AK515" i="5"/>
  <c r="AK517" i="5"/>
  <c r="AK519" i="5"/>
  <c r="AK521" i="5"/>
  <c r="AK523" i="5"/>
  <c r="AK525" i="5"/>
  <c r="AK527" i="5"/>
  <c r="AK529" i="5"/>
  <c r="AK531" i="5"/>
  <c r="AK533" i="5"/>
  <c r="AK535" i="5"/>
  <c r="AK537" i="5"/>
  <c r="AK539" i="5"/>
  <c r="AK541" i="5"/>
  <c r="AK543" i="5"/>
  <c r="AK545" i="5"/>
  <c r="AK547" i="5"/>
  <c r="AK549" i="5"/>
  <c r="AK551" i="5"/>
  <c r="AK553" i="5"/>
  <c r="AK555" i="5"/>
  <c r="AK557" i="5"/>
  <c r="AK559" i="5"/>
  <c r="AK561" i="5"/>
  <c r="AK563" i="5"/>
  <c r="AK565" i="5"/>
  <c r="AK567" i="5"/>
  <c r="AK569" i="5"/>
  <c r="AK571" i="5"/>
  <c r="AK573" i="5"/>
  <c r="AK575" i="5"/>
  <c r="AK577" i="5"/>
  <c r="AK579" i="5"/>
  <c r="AK581" i="5"/>
  <c r="AK583" i="5"/>
  <c r="AK585" i="5"/>
  <c r="AK587" i="5"/>
  <c r="AK589" i="5"/>
  <c r="AK591" i="5"/>
  <c r="AK593" i="5"/>
  <c r="AK595" i="5"/>
  <c r="AK597" i="5"/>
  <c r="AK599" i="5"/>
  <c r="AK601" i="5"/>
  <c r="AK603" i="5"/>
  <c r="AK605" i="5"/>
  <c r="AM5" i="5"/>
  <c r="K5" i="5" s="1"/>
  <c r="AK5" i="5"/>
  <c r="AM9" i="5"/>
  <c r="K9" i="5" s="1"/>
  <c r="AK9" i="5"/>
  <c r="AM13" i="5"/>
  <c r="K13" i="5" s="1"/>
  <c r="AK13" i="5"/>
  <c r="AK607" i="5"/>
  <c r="AK609" i="5"/>
  <c r="AK611" i="5"/>
  <c r="AK613" i="5"/>
  <c r="AK615" i="5"/>
  <c r="AK617" i="5"/>
  <c r="AK619" i="5"/>
  <c r="AK621" i="5"/>
  <c r="AK623" i="5"/>
  <c r="AK625" i="5"/>
  <c r="AK627" i="5"/>
  <c r="AK629" i="5"/>
  <c r="AK631" i="5"/>
  <c r="AK633" i="5"/>
  <c r="AK635" i="5"/>
  <c r="AK637" i="5"/>
  <c r="AK641" i="5"/>
  <c r="AK643" i="5"/>
  <c r="AK645" i="5"/>
  <c r="AK647" i="5"/>
  <c r="AK649" i="5"/>
  <c r="AK651" i="5"/>
  <c r="AK653" i="5"/>
  <c r="AK655" i="5"/>
  <c r="AK657" i="5"/>
  <c r="AK659" i="5"/>
  <c r="AK661" i="5"/>
  <c r="AK663" i="5"/>
  <c r="AK665" i="5"/>
  <c r="AK667" i="5"/>
  <c r="AK669" i="5"/>
  <c r="AK671" i="5"/>
  <c r="AK673" i="5"/>
  <c r="AK675" i="5"/>
  <c r="AK677" i="5"/>
  <c r="AK679" i="5"/>
  <c r="AK681" i="5"/>
  <c r="AK683" i="5"/>
  <c r="AK685" i="5"/>
  <c r="AK687" i="5"/>
  <c r="AK689" i="5"/>
  <c r="AK691" i="5"/>
  <c r="AK693" i="5"/>
  <c r="AK695" i="5"/>
  <c r="AK697" i="5"/>
  <c r="AK699" i="5"/>
  <c r="AK701" i="5"/>
  <c r="AK703" i="5"/>
  <c r="AK705" i="5"/>
  <c r="AK707" i="5"/>
  <c r="AK709" i="5"/>
  <c r="AK711" i="5"/>
  <c r="AK713" i="5"/>
  <c r="AK715" i="5"/>
  <c r="AK717" i="5"/>
  <c r="AK719" i="5"/>
  <c r="AK721" i="5"/>
  <c r="AK723" i="5"/>
  <c r="AK725" i="5"/>
  <c r="AK727" i="5"/>
  <c r="AK729" i="5"/>
  <c r="AK731" i="5"/>
  <c r="AK733" i="5"/>
  <c r="AK735" i="5"/>
  <c r="AK737" i="5"/>
  <c r="AK739" i="5"/>
  <c r="AK741" i="5"/>
  <c r="AK743" i="5"/>
  <c r="AK745" i="5"/>
  <c r="AK747" i="5"/>
  <c r="AK749" i="5"/>
  <c r="AK751" i="5"/>
  <c r="AK753" i="5"/>
  <c r="AK757" i="5"/>
  <c r="AK759" i="5"/>
  <c r="AK761" i="5"/>
  <c r="AK763" i="5"/>
  <c r="AK765" i="5"/>
  <c r="AK767" i="5"/>
  <c r="AK769" i="5"/>
  <c r="AK771" i="5"/>
  <c r="AK773" i="5"/>
  <c r="AK775" i="5"/>
  <c r="AK777" i="5"/>
  <c r="AK779" i="5"/>
  <c r="AK781" i="5"/>
  <c r="AK783" i="5"/>
  <c r="AK785" i="5"/>
  <c r="AK787" i="5"/>
  <c r="AK789" i="5"/>
  <c r="AK791" i="5"/>
  <c r="AK793" i="5"/>
  <c r="AK795" i="5"/>
  <c r="AK797" i="5"/>
  <c r="AK799" i="5"/>
  <c r="AK801" i="5"/>
  <c r="AK803" i="5"/>
  <c r="AK805" i="5"/>
  <c r="AK807" i="5"/>
  <c r="AK809" i="5"/>
  <c r="AK811" i="5"/>
  <c r="AK813" i="5"/>
  <c r="AK815" i="5"/>
  <c r="AK817" i="5"/>
  <c r="AK819" i="5"/>
  <c r="AK821" i="5"/>
  <c r="AK823" i="5"/>
  <c r="J825" i="5"/>
  <c r="AK825" i="5"/>
  <c r="J827" i="5"/>
  <c r="AK827" i="5"/>
  <c r="AK829" i="5"/>
  <c r="AK831" i="5"/>
  <c r="J833" i="5"/>
  <c r="AK833" i="5"/>
  <c r="J835" i="5"/>
  <c r="AK835" i="5"/>
  <c r="J837" i="5"/>
  <c r="AK837" i="5"/>
  <c r="AK839" i="5"/>
  <c r="J841" i="5"/>
  <c r="AK841" i="5"/>
  <c r="J843" i="5"/>
  <c r="AK843" i="5"/>
  <c r="J845" i="5"/>
  <c r="AK845" i="5"/>
  <c r="AK847" i="5"/>
  <c r="J849" i="5"/>
  <c r="AK849" i="5"/>
  <c r="J851" i="5"/>
  <c r="AK851" i="5"/>
  <c r="J853" i="5"/>
  <c r="AK853" i="5"/>
  <c r="AK855" i="5"/>
  <c r="J857" i="5"/>
  <c r="AK857" i="5"/>
  <c r="J859" i="5"/>
  <c r="AK859" i="5"/>
  <c r="AK861" i="5"/>
  <c r="AK863" i="5"/>
  <c r="J865" i="5"/>
  <c r="AK865" i="5"/>
  <c r="J867" i="5"/>
  <c r="AK867" i="5"/>
  <c r="J869" i="5"/>
  <c r="AK869" i="5"/>
  <c r="AK871" i="5"/>
  <c r="J873" i="5"/>
  <c r="AK873" i="5"/>
  <c r="AK875" i="5"/>
  <c r="AK877" i="5"/>
  <c r="AK879" i="5"/>
  <c r="J881" i="5"/>
  <c r="AK881" i="5"/>
  <c r="J883" i="5"/>
  <c r="AK883" i="5"/>
  <c r="J885" i="5"/>
  <c r="AK885" i="5"/>
  <c r="AK882" i="5"/>
  <c r="AK884" i="5"/>
  <c r="AK886" i="5"/>
  <c r="J874" i="5" l="1"/>
  <c r="J858" i="5"/>
  <c r="J842" i="5"/>
  <c r="J826" i="5"/>
  <c r="J836" i="5"/>
  <c r="J861" i="5"/>
  <c r="J829" i="5"/>
  <c r="J832" i="5"/>
  <c r="J877" i="5"/>
  <c r="J863" i="5"/>
  <c r="J879" i="5"/>
  <c r="J847" i="5"/>
  <c r="Y427" i="5"/>
  <c r="Y561" i="5"/>
  <c r="K470" i="5"/>
  <c r="AO470" i="5"/>
  <c r="K548" i="5"/>
  <c r="AO548" i="5"/>
  <c r="AO173" i="5"/>
  <c r="AO773" i="5"/>
  <c r="K253" i="5"/>
  <c r="AO253" i="5"/>
  <c r="K241" i="5"/>
  <c r="AO241" i="5"/>
  <c r="K510" i="5"/>
  <c r="AO510" i="5"/>
  <c r="K506" i="5"/>
  <c r="AO506" i="5"/>
  <c r="K484" i="5"/>
  <c r="AO484" i="5"/>
  <c r="AO526" i="5"/>
  <c r="AO474" i="5"/>
  <c r="AO161" i="5"/>
  <c r="K255" i="5"/>
  <c r="AO255" i="5"/>
  <c r="K207" i="5"/>
  <c r="J126" i="5"/>
  <c r="AC887" i="5"/>
  <c r="AO887" i="5"/>
  <c r="O887" i="5"/>
  <c r="AD24" i="5"/>
  <c r="W887" i="5"/>
  <c r="Z887" i="5"/>
  <c r="AA887" i="5"/>
  <c r="J805" i="5"/>
  <c r="J779" i="5"/>
  <c r="J753" i="5"/>
  <c r="J737" i="5"/>
  <c r="J727" i="5"/>
  <c r="J711" i="5"/>
  <c r="J695" i="5"/>
  <c r="J657" i="5"/>
  <c r="J617" i="5"/>
  <c r="J601" i="5"/>
  <c r="J807" i="5"/>
  <c r="J801" i="5"/>
  <c r="J791" i="5"/>
  <c r="J785" i="5"/>
  <c r="J775" i="5"/>
  <c r="J769" i="5"/>
  <c r="J759" i="5"/>
  <c r="J755" i="5"/>
  <c r="J749" i="5"/>
  <c r="J739" i="5"/>
  <c r="J733" i="5"/>
  <c r="J717" i="5"/>
  <c r="J701" i="5"/>
  <c r="J685" i="5"/>
  <c r="J669" i="5"/>
  <c r="J653" i="5"/>
  <c r="J643" i="5"/>
  <c r="J635" i="5"/>
  <c r="J629" i="5"/>
  <c r="J619" i="5"/>
  <c r="J613" i="5"/>
  <c r="J603" i="5"/>
  <c r="J595" i="5"/>
  <c r="J587" i="5"/>
  <c r="J579" i="5"/>
  <c r="J571" i="5"/>
  <c r="J563" i="5"/>
  <c r="J555" i="5"/>
  <c r="J547" i="5"/>
  <c r="J539" i="5"/>
  <c r="J531" i="5"/>
  <c r="J523" i="5"/>
  <c r="J515" i="5"/>
  <c r="J507" i="5"/>
  <c r="J499" i="5"/>
  <c r="J491" i="5"/>
  <c r="J483" i="5"/>
  <c r="J475" i="5"/>
  <c r="J467" i="5"/>
  <c r="J459" i="5"/>
  <c r="J451" i="5"/>
  <c r="J443" i="5"/>
  <c r="J435" i="5"/>
  <c r="J427" i="5"/>
  <c r="J419" i="5"/>
  <c r="J411" i="5"/>
  <c r="J403" i="5"/>
  <c r="J395" i="5"/>
  <c r="J387" i="5"/>
  <c r="J379" i="5"/>
  <c r="J371" i="5"/>
  <c r="J363" i="5"/>
  <c r="J355" i="5"/>
  <c r="J347" i="5"/>
  <c r="J339" i="5"/>
  <c r="J331" i="5"/>
  <c r="J323" i="5"/>
  <c r="J315" i="5"/>
  <c r="J307" i="5"/>
  <c r="J299" i="5"/>
  <c r="J291" i="5"/>
  <c r="J283" i="5"/>
  <c r="J275" i="5"/>
  <c r="J267" i="5"/>
  <c r="J259" i="5"/>
  <c r="J251" i="5"/>
  <c r="J243" i="5"/>
  <c r="J235" i="5"/>
  <c r="J227" i="5"/>
  <c r="J219" i="5"/>
  <c r="J211" i="5"/>
  <c r="J203" i="5"/>
  <c r="J195" i="5"/>
  <c r="J187" i="5"/>
  <c r="J179" i="5"/>
  <c r="J171" i="5"/>
  <c r="J163" i="5"/>
  <c r="J155" i="5"/>
  <c r="J147" i="5"/>
  <c r="J139" i="5"/>
  <c r="J131" i="5"/>
  <c r="J123" i="5"/>
  <c r="J115" i="5"/>
  <c r="J107" i="5"/>
  <c r="J99" i="5"/>
  <c r="J91" i="5"/>
  <c r="J83" i="5"/>
  <c r="J75" i="5"/>
  <c r="J67" i="5"/>
  <c r="J59" i="5"/>
  <c r="J51" i="5"/>
  <c r="J43" i="5"/>
  <c r="J35" i="5"/>
  <c r="J27" i="5"/>
  <c r="J820" i="5"/>
  <c r="J818" i="5"/>
  <c r="J810" i="5"/>
  <c r="J804" i="5"/>
  <c r="J802" i="5"/>
  <c r="J794" i="5"/>
  <c r="J788" i="5"/>
  <c r="J786" i="5"/>
  <c r="J780" i="5"/>
  <c r="J778" i="5"/>
  <c r="J772" i="5"/>
  <c r="J770" i="5"/>
  <c r="J764" i="5"/>
  <c r="J762" i="5"/>
  <c r="J756" i="5"/>
  <c r="J754" i="5"/>
  <c r="J746" i="5"/>
  <c r="J740" i="5"/>
  <c r="J738" i="5"/>
  <c r="J730" i="5"/>
  <c r="J722" i="5"/>
  <c r="J714" i="5"/>
  <c r="J706" i="5"/>
  <c r="J698" i="5"/>
  <c r="J690" i="5"/>
  <c r="J682" i="5"/>
  <c r="J674" i="5"/>
  <c r="J666" i="5"/>
  <c r="J658" i="5"/>
  <c r="J650" i="5"/>
  <c r="J642" i="5"/>
  <c r="J634" i="5"/>
  <c r="J626" i="5"/>
  <c r="J618" i="5"/>
  <c r="J610" i="5"/>
  <c r="J602" i="5"/>
  <c r="J594" i="5"/>
  <c r="J586" i="5"/>
  <c r="J578" i="5"/>
  <c r="J570" i="5"/>
  <c r="J562" i="5"/>
  <c r="J554" i="5"/>
  <c r="J546" i="5"/>
  <c r="J538" i="5"/>
  <c r="J530" i="5"/>
  <c r="J522" i="5"/>
  <c r="J514" i="5"/>
  <c r="J508" i="5"/>
  <c r="J506" i="5"/>
  <c r="J500" i="5"/>
  <c r="J498" i="5"/>
  <c r="J490" i="5"/>
  <c r="J482" i="5"/>
  <c r="J474" i="5"/>
  <c r="J466" i="5"/>
  <c r="J458" i="5"/>
  <c r="J450" i="5"/>
  <c r="J442" i="5"/>
  <c r="J434" i="5"/>
  <c r="J426" i="5"/>
  <c r="J418" i="5"/>
  <c r="J410" i="5"/>
  <c r="J402" i="5"/>
  <c r="J394" i="5"/>
  <c r="J386" i="5"/>
  <c r="J380" i="5"/>
  <c r="J378" i="5"/>
  <c r="J370" i="5"/>
  <c r="J362" i="5"/>
  <c r="J354" i="5"/>
  <c r="J348" i="5"/>
  <c r="J346" i="5"/>
  <c r="J338" i="5"/>
  <c r="J330" i="5"/>
  <c r="J322" i="5"/>
  <c r="J314" i="5"/>
  <c r="J306" i="5"/>
  <c r="J298" i="5"/>
  <c r="J290" i="5"/>
  <c r="J282" i="5"/>
  <c r="J274" i="5"/>
  <c r="J266" i="5"/>
  <c r="J258" i="5"/>
  <c r="J250" i="5"/>
  <c r="J242" i="5"/>
  <c r="J234" i="5"/>
  <c r="J226" i="5"/>
  <c r="J218" i="5"/>
  <c r="J210" i="5"/>
  <c r="J202" i="5"/>
  <c r="J194" i="5"/>
  <c r="J186" i="5"/>
  <c r="J178" i="5"/>
  <c r="J170" i="5"/>
  <c r="J162" i="5"/>
  <c r="J154" i="5"/>
  <c r="J146" i="5"/>
  <c r="J138" i="5"/>
  <c r="J130" i="5"/>
  <c r="J122" i="5"/>
  <c r="J114" i="5"/>
  <c r="J106" i="5"/>
  <c r="J98" i="5"/>
  <c r="J90" i="5"/>
  <c r="J82" i="5"/>
  <c r="J74" i="5"/>
  <c r="J66" i="5"/>
  <c r="J58" i="5"/>
  <c r="J50" i="5"/>
  <c r="J42" i="5"/>
  <c r="J34" i="5"/>
  <c r="J26" i="5"/>
  <c r="J639" i="5"/>
  <c r="J821" i="5"/>
  <c r="J795" i="5"/>
  <c r="J757" i="5"/>
  <c r="J743" i="5"/>
  <c r="J705" i="5"/>
  <c r="J691" i="5"/>
  <c r="J679" i="5"/>
  <c r="J663" i="5"/>
  <c r="J577" i="5"/>
  <c r="J569" i="5"/>
  <c r="J553" i="5"/>
  <c r="J817" i="5"/>
  <c r="J819" i="5"/>
  <c r="J813" i="5"/>
  <c r="J803" i="5"/>
  <c r="J797" i="5"/>
  <c r="J787" i="5"/>
  <c r="J781" i="5"/>
  <c r="J771" i="5"/>
  <c r="J765" i="5"/>
  <c r="J751" i="5"/>
  <c r="J745" i="5"/>
  <c r="J735" i="5"/>
  <c r="J729" i="5"/>
  <c r="J719" i="5"/>
  <c r="J715" i="5"/>
  <c r="J713" i="5"/>
  <c r="J703" i="5"/>
  <c r="J699" i="5"/>
  <c r="J697" i="5"/>
  <c r="J687" i="5"/>
  <c r="J683" i="5"/>
  <c r="J681" i="5"/>
  <c r="J671" i="5"/>
  <c r="J667" i="5"/>
  <c r="J665" i="5"/>
  <c r="J655" i="5"/>
  <c r="J651" i="5"/>
  <c r="J649" i="5"/>
  <c r="J631" i="5"/>
  <c r="J625" i="5"/>
  <c r="J615" i="5"/>
  <c r="J609" i="5"/>
  <c r="J605" i="5"/>
  <c r="J597" i="5"/>
  <c r="J591" i="5"/>
  <c r="J589" i="5"/>
  <c r="J581" i="5"/>
  <c r="J575" i="5"/>
  <c r="J573" i="5"/>
  <c r="J565" i="5"/>
  <c r="J559" i="5"/>
  <c r="J557" i="5"/>
  <c r="J549" i="5"/>
  <c r="J543" i="5"/>
  <c r="J541" i="5"/>
  <c r="J533" i="5"/>
  <c r="J527" i="5"/>
  <c r="J525" i="5"/>
  <c r="J517" i="5"/>
  <c r="J509" i="5"/>
  <c r="J501" i="5"/>
  <c r="J493" i="5"/>
  <c r="J485" i="5"/>
  <c r="J477" i="5"/>
  <c r="J469" i="5"/>
  <c r="J461" i="5"/>
  <c r="J453" i="5"/>
  <c r="J445" i="5"/>
  <c r="J437" i="5"/>
  <c r="J429" i="5"/>
  <c r="J421" i="5"/>
  <c r="J413" i="5"/>
  <c r="J405" i="5"/>
  <c r="J397" i="5"/>
  <c r="J389" i="5"/>
  <c r="J381" i="5"/>
  <c r="J373" i="5"/>
  <c r="J365" i="5"/>
  <c r="J357" i="5"/>
  <c r="J349" i="5"/>
  <c r="J341" i="5"/>
  <c r="J333" i="5"/>
  <c r="J325" i="5"/>
  <c r="J317" i="5"/>
  <c r="J309" i="5"/>
  <c r="J301" i="5"/>
  <c r="J293" i="5"/>
  <c r="J285" i="5"/>
  <c r="J277" i="5"/>
  <c r="J269" i="5"/>
  <c r="J261" i="5"/>
  <c r="J253" i="5"/>
  <c r="J245" i="5"/>
  <c r="J237" i="5"/>
  <c r="J229" i="5"/>
  <c r="J221" i="5"/>
  <c r="J213" i="5"/>
  <c r="J205" i="5"/>
  <c r="J197" i="5"/>
  <c r="J189" i="5"/>
  <c r="J181" i="5"/>
  <c r="J173" i="5"/>
  <c r="J165" i="5"/>
  <c r="J157" i="5"/>
  <c r="J149" i="5"/>
  <c r="J141" i="5"/>
  <c r="J133" i="5"/>
  <c r="J125" i="5"/>
  <c r="J117" i="5"/>
  <c r="J109" i="5"/>
  <c r="J101" i="5"/>
  <c r="J93" i="5"/>
  <c r="J85" i="5"/>
  <c r="J77" i="5"/>
  <c r="J69" i="5"/>
  <c r="J61" i="5"/>
  <c r="J53" i="5"/>
  <c r="J45" i="5"/>
  <c r="J37" i="5"/>
  <c r="J29" i="5"/>
  <c r="J724" i="5"/>
  <c r="J716" i="5"/>
  <c r="J708" i="5"/>
  <c r="J700" i="5"/>
  <c r="J692" i="5"/>
  <c r="J684" i="5"/>
  <c r="J676" i="5"/>
  <c r="J668" i="5"/>
  <c r="J660" i="5"/>
  <c r="J652" i="5"/>
  <c r="J644" i="5"/>
  <c r="J636" i="5"/>
  <c r="J628" i="5"/>
  <c r="J620" i="5"/>
  <c r="J612" i="5"/>
  <c r="J604" i="5"/>
  <c r="J596" i="5"/>
  <c r="J588" i="5"/>
  <c r="J580" i="5"/>
  <c r="J572" i="5"/>
  <c r="J564" i="5"/>
  <c r="J556" i="5"/>
  <c r="J548" i="5"/>
  <c r="J540" i="5"/>
  <c r="J532" i="5"/>
  <c r="J524" i="5"/>
  <c r="J516" i="5"/>
  <c r="J492" i="5"/>
  <c r="J484" i="5"/>
  <c r="J476" i="5"/>
  <c r="J468" i="5"/>
  <c r="J460" i="5"/>
  <c r="J452" i="5"/>
  <c r="J444" i="5"/>
  <c r="J436" i="5"/>
  <c r="J428" i="5"/>
  <c r="J420" i="5"/>
  <c r="J412" i="5"/>
  <c r="J404" i="5"/>
  <c r="J396" i="5"/>
  <c r="J388" i="5"/>
  <c r="J372" i="5"/>
  <c r="J364" i="5"/>
  <c r="J356" i="5"/>
  <c r="J340" i="5"/>
  <c r="J332" i="5"/>
  <c r="J324" i="5"/>
  <c r="J316" i="5"/>
  <c r="J308" i="5"/>
  <c r="J300" i="5"/>
  <c r="J292" i="5"/>
  <c r="J284" i="5"/>
  <c r="J276" i="5"/>
  <c r="J268" i="5"/>
  <c r="J260" i="5"/>
  <c r="J252" i="5"/>
  <c r="J244" i="5"/>
  <c r="J236" i="5"/>
  <c r="J228" i="5"/>
  <c r="J220" i="5"/>
  <c r="J212" i="5"/>
  <c r="J204" i="5"/>
  <c r="J196" i="5"/>
  <c r="J188" i="5"/>
  <c r="J180" i="5"/>
  <c r="J172" i="5"/>
  <c r="J164" i="5"/>
  <c r="J156" i="5"/>
  <c r="J148" i="5"/>
  <c r="J140" i="5"/>
  <c r="J132" i="5"/>
  <c r="J124" i="5"/>
  <c r="J116" i="5"/>
  <c r="J108" i="5"/>
  <c r="J100" i="5"/>
  <c r="J92" i="5"/>
  <c r="J84" i="5"/>
  <c r="J76" i="5"/>
  <c r="J68" i="5"/>
  <c r="J60" i="5"/>
  <c r="J52" i="5"/>
  <c r="J44" i="5"/>
  <c r="J36" i="5"/>
  <c r="J28" i="5"/>
  <c r="AD887" i="5"/>
  <c r="J811" i="5"/>
  <c r="J773" i="5"/>
  <c r="J721" i="5"/>
  <c r="J707" i="5"/>
  <c r="J689" i="5"/>
  <c r="J675" i="5"/>
  <c r="J641" i="5"/>
  <c r="J585" i="5"/>
  <c r="J545" i="5"/>
  <c r="J815" i="5"/>
  <c r="J809" i="5"/>
  <c r="J799" i="5"/>
  <c r="J793" i="5"/>
  <c r="J783" i="5"/>
  <c r="J777" i="5"/>
  <c r="J767" i="5"/>
  <c r="J761" i="5"/>
  <c r="J747" i="5"/>
  <c r="J741" i="5"/>
  <c r="J731" i="5"/>
  <c r="J725" i="5"/>
  <c r="J709" i="5"/>
  <c r="J693" i="5"/>
  <c r="J677" i="5"/>
  <c r="J661" i="5"/>
  <c r="J645" i="5"/>
  <c r="J637" i="5"/>
  <c r="J627" i="5"/>
  <c r="J623" i="5"/>
  <c r="J621" i="5"/>
  <c r="J611" i="5"/>
  <c r="J607" i="5"/>
  <c r="J599" i="5"/>
  <c r="J583" i="5"/>
  <c r="J567" i="5"/>
  <c r="J551" i="5"/>
  <c r="J535" i="5"/>
  <c r="J519" i="5"/>
  <c r="J511" i="5"/>
  <c r="J503" i="5"/>
  <c r="J495" i="5"/>
  <c r="J487" i="5"/>
  <c r="J479" i="5"/>
  <c r="J471" i="5"/>
  <c r="J463" i="5"/>
  <c r="J455" i="5"/>
  <c r="J447" i="5"/>
  <c r="J439" i="5"/>
  <c r="J431" i="5"/>
  <c r="J423" i="5"/>
  <c r="J415" i="5"/>
  <c r="J407" i="5"/>
  <c r="J399" i="5"/>
  <c r="J391" i="5"/>
  <c r="J383" i="5"/>
  <c r="J375" i="5"/>
  <c r="J367" i="5"/>
  <c r="J359" i="5"/>
  <c r="J351" i="5"/>
  <c r="J343" i="5"/>
  <c r="J335" i="5"/>
  <c r="J327" i="5"/>
  <c r="J319" i="5"/>
  <c r="J311" i="5"/>
  <c r="J303" i="5"/>
  <c r="J295" i="5"/>
  <c r="J287" i="5"/>
  <c r="J279" i="5"/>
  <c r="J271" i="5"/>
  <c r="J263" i="5"/>
  <c r="J255" i="5"/>
  <c r="J247" i="5"/>
  <c r="J239" i="5"/>
  <c r="J231" i="5"/>
  <c r="J223" i="5"/>
  <c r="J215" i="5"/>
  <c r="J207" i="5"/>
  <c r="J199" i="5"/>
  <c r="J191" i="5"/>
  <c r="J183" i="5"/>
  <c r="J175" i="5"/>
  <c r="J167" i="5"/>
  <c r="J159" i="5"/>
  <c r="J151" i="5"/>
  <c r="J143" i="5"/>
  <c r="J135" i="5"/>
  <c r="J127" i="5"/>
  <c r="J119" i="5"/>
  <c r="J111" i="5"/>
  <c r="J103" i="5"/>
  <c r="J95" i="5"/>
  <c r="J87" i="5"/>
  <c r="J79" i="5"/>
  <c r="J71" i="5"/>
  <c r="J63" i="5"/>
  <c r="J55" i="5"/>
  <c r="J47" i="5"/>
  <c r="J39" i="5"/>
  <c r="J31" i="5"/>
  <c r="J822" i="5"/>
  <c r="J816" i="5"/>
  <c r="J814" i="5"/>
  <c r="J808" i="5"/>
  <c r="J806" i="5"/>
  <c r="J800" i="5"/>
  <c r="J798" i="5"/>
  <c r="J792" i="5"/>
  <c r="J790" i="5"/>
  <c r="J784" i="5"/>
  <c r="J782" i="5"/>
  <c r="J776" i="5"/>
  <c r="J774" i="5"/>
  <c r="J768" i="5"/>
  <c r="J766" i="5"/>
  <c r="J760" i="5"/>
  <c r="J758" i="5"/>
  <c r="J752" i="5"/>
  <c r="J750" i="5"/>
  <c r="J744" i="5"/>
  <c r="J742" i="5"/>
  <c r="J736" i="5"/>
  <c r="J734" i="5"/>
  <c r="J728" i="5"/>
  <c r="J726" i="5"/>
  <c r="J720" i="5"/>
  <c r="J718" i="5"/>
  <c r="J712" i="5"/>
  <c r="J710" i="5"/>
  <c r="J704" i="5"/>
  <c r="J702" i="5"/>
  <c r="J696" i="5"/>
  <c r="J694" i="5"/>
  <c r="J688" i="5"/>
  <c r="J686" i="5"/>
  <c r="J680" i="5"/>
  <c r="J678" i="5"/>
  <c r="J672" i="5"/>
  <c r="J670" i="5"/>
  <c r="J664" i="5"/>
  <c r="J662" i="5"/>
  <c r="J656" i="5"/>
  <c r="J654" i="5"/>
  <c r="J648" i="5"/>
  <c r="J646" i="5"/>
  <c r="J638" i="5"/>
  <c r="J630" i="5"/>
  <c r="J622" i="5"/>
  <c r="J614" i="5"/>
  <c r="J606" i="5"/>
  <c r="J598" i="5"/>
  <c r="J590" i="5"/>
  <c r="J582" i="5"/>
  <c r="J574" i="5"/>
  <c r="J566" i="5"/>
  <c r="J558" i="5"/>
  <c r="J550" i="5"/>
  <c r="J542" i="5"/>
  <c r="J534" i="5"/>
  <c r="J526" i="5"/>
  <c r="J518" i="5"/>
  <c r="J510" i="5"/>
  <c r="J502" i="5"/>
  <c r="J494" i="5"/>
  <c r="J486" i="5"/>
  <c r="J478" i="5"/>
  <c r="J470" i="5"/>
  <c r="J462" i="5"/>
  <c r="J454" i="5"/>
  <c r="J446" i="5"/>
  <c r="J438" i="5"/>
  <c r="J430" i="5"/>
  <c r="J422" i="5"/>
  <c r="J414" i="5"/>
  <c r="J406" i="5"/>
  <c r="J398" i="5"/>
  <c r="J390" i="5"/>
  <c r="J382" i="5"/>
  <c r="J374" i="5"/>
  <c r="J366" i="5"/>
  <c r="J358" i="5"/>
  <c r="J350" i="5"/>
  <c r="J342" i="5"/>
  <c r="J334" i="5"/>
  <c r="J326" i="5"/>
  <c r="J318" i="5"/>
  <c r="J310" i="5"/>
  <c r="J302" i="5"/>
  <c r="J294" i="5"/>
  <c r="J286" i="5"/>
  <c r="J278" i="5"/>
  <c r="J270" i="5"/>
  <c r="J262" i="5"/>
  <c r="J254" i="5"/>
  <c r="J246" i="5"/>
  <c r="J238" i="5"/>
  <c r="J230" i="5"/>
  <c r="J222" i="5"/>
  <c r="J214" i="5"/>
  <c r="J206" i="5"/>
  <c r="J198" i="5"/>
  <c r="J190" i="5"/>
  <c r="J182" i="5"/>
  <c r="J174" i="5"/>
  <c r="J166" i="5"/>
  <c r="J158" i="5"/>
  <c r="J150" i="5"/>
  <c r="J142" i="5"/>
  <c r="J134" i="5"/>
  <c r="J118" i="5"/>
  <c r="J110" i="5"/>
  <c r="J102" i="5"/>
  <c r="J94" i="5"/>
  <c r="J86" i="5"/>
  <c r="J78" i="5"/>
  <c r="J70" i="5"/>
  <c r="J62" i="5"/>
  <c r="J54" i="5"/>
  <c r="J46" i="5"/>
  <c r="J38" i="5"/>
  <c r="J30" i="5"/>
  <c r="AB887" i="5"/>
  <c r="J789" i="5"/>
  <c r="J763" i="5"/>
  <c r="J723" i="5"/>
  <c r="J673" i="5"/>
  <c r="J659" i="5"/>
  <c r="J647" i="5"/>
  <c r="J633" i="5"/>
  <c r="J593" i="5"/>
  <c r="J561" i="5"/>
  <c r="J537" i="5"/>
  <c r="J529" i="5"/>
  <c r="J521" i="5"/>
  <c r="J513" i="5"/>
  <c r="J505" i="5"/>
  <c r="J497" i="5"/>
  <c r="J489" i="5"/>
  <c r="J481" i="5"/>
  <c r="J473" i="5"/>
  <c r="J465" i="5"/>
  <c r="J457" i="5"/>
  <c r="J449" i="5"/>
  <c r="J441" i="5"/>
  <c r="J433" i="5"/>
  <c r="J425" i="5"/>
  <c r="J417" i="5"/>
  <c r="J409" i="5"/>
  <c r="J401" i="5"/>
  <c r="J393" i="5"/>
  <c r="J385" i="5"/>
  <c r="J377" i="5"/>
  <c r="J369" i="5"/>
  <c r="J361" i="5"/>
  <c r="J353" i="5"/>
  <c r="J345" i="5"/>
  <c r="J337" i="5"/>
  <c r="J329" i="5"/>
  <c r="J321" i="5"/>
  <c r="J313" i="5"/>
  <c r="J305" i="5"/>
  <c r="J297" i="5"/>
  <c r="J289" i="5"/>
  <c r="J281" i="5"/>
  <c r="J273" i="5"/>
  <c r="J265" i="5"/>
  <c r="J257" i="5"/>
  <c r="J249" i="5"/>
  <c r="J241" i="5"/>
  <c r="J233" i="5"/>
  <c r="J225" i="5"/>
  <c r="J217" i="5"/>
  <c r="J209" i="5"/>
  <c r="J201" i="5"/>
  <c r="J193" i="5"/>
  <c r="J185" i="5"/>
  <c r="J177" i="5"/>
  <c r="J169" i="5"/>
  <c r="J161" i="5"/>
  <c r="J153" i="5"/>
  <c r="J145" i="5"/>
  <c r="J137" i="5"/>
  <c r="J129" i="5"/>
  <c r="J121" i="5"/>
  <c r="J113" i="5"/>
  <c r="J105" i="5"/>
  <c r="J97" i="5"/>
  <c r="J89" i="5"/>
  <c r="J81" i="5"/>
  <c r="J73" i="5"/>
  <c r="J65" i="5"/>
  <c r="J57" i="5"/>
  <c r="J49" i="5"/>
  <c r="J41" i="5"/>
  <c r="J33" i="5"/>
  <c r="J25" i="5"/>
  <c r="J812" i="5"/>
  <c r="J796" i="5"/>
  <c r="J748" i="5"/>
  <c r="J732" i="5"/>
  <c r="J640" i="5"/>
  <c r="J632" i="5"/>
  <c r="J624" i="5"/>
  <c r="J616" i="5"/>
  <c r="J608" i="5"/>
  <c r="J600" i="5"/>
  <c r="J592" i="5"/>
  <c r="J584" i="5"/>
  <c r="J576" i="5"/>
  <c r="J568" i="5"/>
  <c r="J560" i="5"/>
  <c r="J552" i="5"/>
  <c r="J544" i="5"/>
  <c r="J536" i="5"/>
  <c r="J528" i="5"/>
  <c r="J520" i="5"/>
  <c r="J512" i="5"/>
  <c r="J504" i="5"/>
  <c r="J496" i="5"/>
  <c r="J488" i="5"/>
  <c r="J480" i="5"/>
  <c r="J472" i="5"/>
  <c r="J464" i="5"/>
  <c r="J456" i="5"/>
  <c r="J448" i="5"/>
  <c r="J440" i="5"/>
  <c r="J432" i="5"/>
  <c r="J424" i="5"/>
  <c r="J416" i="5"/>
  <c r="J408" i="5"/>
  <c r="J400" i="5"/>
  <c r="J392" i="5"/>
  <c r="J384" i="5"/>
  <c r="J376" i="5"/>
  <c r="J368" i="5"/>
  <c r="J360" i="5"/>
  <c r="J352" i="5"/>
  <c r="J344" i="5"/>
  <c r="J336" i="5"/>
  <c r="J328" i="5"/>
  <c r="J320" i="5"/>
  <c r="J312" i="5"/>
  <c r="J304" i="5"/>
  <c r="J296" i="5"/>
  <c r="J288" i="5"/>
  <c r="J280" i="5"/>
  <c r="J272" i="5"/>
  <c r="J264" i="5"/>
  <c r="J256" i="5"/>
  <c r="J248" i="5"/>
  <c r="J240" i="5"/>
  <c r="J232" i="5"/>
  <c r="J224" i="5"/>
  <c r="J216" i="5"/>
  <c r="J208" i="5"/>
  <c r="J200" i="5"/>
  <c r="J192" i="5"/>
  <c r="J184" i="5"/>
  <c r="J176" i="5"/>
  <c r="J168" i="5"/>
  <c r="J160" i="5"/>
  <c r="J152" i="5"/>
  <c r="J144" i="5"/>
  <c r="J136" i="5"/>
  <c r="J128" i="5"/>
  <c r="J120" i="5"/>
  <c r="J112" i="5"/>
  <c r="J104" i="5"/>
  <c r="J96" i="5"/>
  <c r="J88" i="5"/>
  <c r="J80" i="5"/>
  <c r="J72" i="5"/>
  <c r="J64" i="5"/>
  <c r="J56" i="5"/>
  <c r="J48" i="5"/>
  <c r="J40" i="5"/>
  <c r="J32" i="5"/>
  <c r="J24" i="5"/>
  <c r="J2" i="5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12" i="3"/>
  <c r="V887" i="5" l="1"/>
  <c r="T887" i="5"/>
  <c r="AL887" i="5" l="1"/>
  <c r="S887" i="5"/>
  <c r="Q887" i="5" s="1"/>
  <c r="A890" i="5"/>
  <c r="A891" i="5"/>
  <c r="A892" i="5"/>
  <c r="A893" i="5"/>
  <c r="A894" i="5"/>
  <c r="A895" i="5"/>
  <c r="A896" i="5"/>
  <c r="A897" i="5"/>
  <c r="A889" i="5"/>
  <c r="I898" i="5"/>
  <c r="R887" i="5" l="1"/>
  <c r="AF840" i="5" l="1"/>
  <c r="AG840" i="5"/>
  <c r="AI840" i="5"/>
  <c r="AF832" i="5"/>
  <c r="AG832" i="5"/>
  <c r="AI832" i="5"/>
  <c r="AF845" i="5"/>
  <c r="AG845" i="5"/>
  <c r="AI845" i="5"/>
  <c r="AF824" i="5"/>
  <c r="AG824" i="5"/>
  <c r="AI824" i="5"/>
  <c r="AF825" i="5"/>
  <c r="AG825" i="5"/>
  <c r="AI825" i="5"/>
  <c r="AI798" i="5"/>
  <c r="AG798" i="5"/>
  <c r="AF798" i="5"/>
  <c r="AF843" i="5"/>
  <c r="AG843" i="5"/>
  <c r="AI843" i="5"/>
  <c r="AF680" i="5"/>
  <c r="AG680" i="5"/>
  <c r="AF688" i="5"/>
  <c r="AG688" i="5"/>
  <c r="AF656" i="5"/>
  <c r="AG656" i="5"/>
  <c r="AI656" i="5"/>
  <c r="AF885" i="5"/>
  <c r="AG885" i="5"/>
  <c r="AI885" i="5"/>
  <c r="AF820" i="5"/>
  <c r="AG820" i="5"/>
  <c r="AI820" i="5"/>
  <c r="AF851" i="5"/>
  <c r="AG851" i="5"/>
  <c r="AI851" i="5"/>
  <c r="AI839" i="5"/>
  <c r="AG839" i="5"/>
  <c r="AF839" i="5"/>
  <c r="AI848" i="5"/>
  <c r="AG848" i="5"/>
  <c r="AF848" i="5"/>
  <c r="AI682" i="5"/>
  <c r="AG682" i="5"/>
  <c r="AF682" i="5"/>
  <c r="AI662" i="5"/>
  <c r="AG662" i="5"/>
  <c r="AF662" i="5"/>
  <c r="AF705" i="5"/>
  <c r="AG705" i="5"/>
  <c r="AF641" i="5"/>
  <c r="AG641" i="5"/>
  <c r="AI641" i="5"/>
  <c r="AF821" i="5"/>
  <c r="AG821" i="5"/>
  <c r="AI821" i="5"/>
  <c r="AF813" i="5"/>
  <c r="AG813" i="5"/>
  <c r="AI813" i="5"/>
  <c r="AF640" i="5"/>
  <c r="AG640" i="5"/>
  <c r="AI640" i="5"/>
  <c r="AF822" i="5"/>
  <c r="AG822" i="5"/>
  <c r="AI822" i="5"/>
  <c r="AI769" i="5"/>
  <c r="AG769" i="5"/>
  <c r="AF769" i="5"/>
  <c r="AI694" i="5"/>
  <c r="AG694" i="5"/>
  <c r="AF694" i="5"/>
  <c r="AF649" i="5"/>
  <c r="AG649" i="5"/>
  <c r="AI649" i="5"/>
  <c r="AI811" i="5"/>
  <c r="AG811" i="5"/>
  <c r="AF811" i="5"/>
  <c r="AI704" i="5"/>
  <c r="AG704" i="5"/>
  <c r="AF704" i="5"/>
  <c r="AI826" i="5"/>
  <c r="AG826" i="5"/>
  <c r="AF826" i="5"/>
  <c r="AI841" i="5"/>
  <c r="AG841" i="5"/>
  <c r="AF841" i="5"/>
  <c r="AI861" i="5"/>
  <c r="AG861" i="5"/>
  <c r="AF861" i="5"/>
  <c r="AI630" i="5"/>
  <c r="AG630" i="5"/>
  <c r="AF630" i="5"/>
  <c r="AF740" i="5" l="1"/>
  <c r="AG740" i="5"/>
  <c r="AI740" i="5"/>
  <c r="AF270" i="5"/>
  <c r="AG270" i="5"/>
  <c r="AI270" i="5"/>
  <c r="AI884" i="5"/>
  <c r="AG884" i="5"/>
  <c r="AF884" i="5"/>
  <c r="AF686" i="5"/>
  <c r="AG686" i="5"/>
  <c r="AI686" i="5"/>
  <c r="AF815" i="5"/>
  <c r="AG815" i="5"/>
  <c r="AI815" i="5"/>
  <c r="AI631" i="5"/>
  <c r="AG631" i="5"/>
  <c r="AF631" i="5"/>
  <c r="AI582" i="5"/>
  <c r="AG582" i="5"/>
  <c r="AF582" i="5"/>
  <c r="AI660" i="5"/>
  <c r="AG660" i="5"/>
  <c r="AF660" i="5"/>
  <c r="AF517" i="5"/>
  <c r="AG517" i="5"/>
  <c r="AI517" i="5"/>
  <c r="AI683" i="5"/>
  <c r="AG683" i="5"/>
  <c r="AF683" i="5"/>
  <c r="AF659" i="5"/>
  <c r="AG659" i="5"/>
  <c r="AI659" i="5"/>
  <c r="AF655" i="5"/>
  <c r="AG655" i="5"/>
  <c r="AI655" i="5"/>
  <c r="AF632" i="5"/>
  <c r="AG632" i="5"/>
  <c r="AI632" i="5"/>
  <c r="AF684" i="5"/>
  <c r="AG684" i="5"/>
  <c r="AI684" i="5"/>
  <c r="AI664" i="5"/>
  <c r="AG664" i="5"/>
  <c r="AF664" i="5"/>
  <c r="AI283" i="5"/>
  <c r="AG283" i="5"/>
  <c r="AF283" i="5"/>
  <c r="AI692" i="5"/>
  <c r="AG692" i="5"/>
  <c r="AF692" i="5"/>
  <c r="AI842" i="5"/>
  <c r="AG842" i="5"/>
  <c r="AF842" i="5"/>
  <c r="AI657" i="5"/>
  <c r="AG657" i="5"/>
  <c r="AF657" i="5"/>
  <c r="AI714" i="5"/>
  <c r="AG714" i="5"/>
  <c r="AF714" i="5"/>
  <c r="AI320" i="5"/>
  <c r="AG320" i="5"/>
  <c r="AF320" i="5"/>
  <c r="AF319" i="5"/>
  <c r="AG319" i="5"/>
  <c r="AI319" i="5"/>
  <c r="AI265" i="5"/>
  <c r="AG265" i="5"/>
  <c r="AF265" i="5"/>
  <c r="AI159" i="5"/>
  <c r="AG159" i="5"/>
  <c r="AF159" i="5"/>
  <c r="AI137" i="5"/>
  <c r="AG137" i="5"/>
  <c r="AF137" i="5"/>
  <c r="AI271" i="5"/>
  <c r="AG271" i="5"/>
  <c r="AF271" i="5"/>
  <c r="AI603" i="5"/>
  <c r="AG603" i="5"/>
  <c r="AF603" i="5"/>
  <c r="AI243" i="5"/>
  <c r="AG243" i="5"/>
  <c r="AF243" i="5"/>
  <c r="AI853" i="5"/>
  <c r="AG853" i="5"/>
  <c r="AF853" i="5"/>
  <c r="AI611" i="5"/>
  <c r="AG611" i="5"/>
  <c r="AF611" i="5"/>
  <c r="AI600" i="5"/>
  <c r="AG600" i="5"/>
  <c r="AF600" i="5"/>
  <c r="AI165" i="5"/>
  <c r="AG165" i="5"/>
  <c r="AF165" i="5"/>
  <c r="AI197" i="5"/>
  <c r="AG197" i="5"/>
  <c r="AF197" i="5"/>
  <c r="AI379" i="5" l="1"/>
  <c r="AG379" i="5"/>
  <c r="AF379" i="5"/>
  <c r="AI266" i="5"/>
  <c r="AG266" i="5"/>
  <c r="AF266" i="5"/>
  <c r="AI200" i="5"/>
  <c r="AG200" i="5"/>
  <c r="AF200" i="5"/>
  <c r="AI628" i="5"/>
  <c r="AG628" i="5"/>
  <c r="AF628" i="5"/>
  <c r="AI286" i="5"/>
  <c r="AG286" i="5"/>
  <c r="AF286" i="5"/>
  <c r="AI305" i="5"/>
  <c r="AG305" i="5"/>
  <c r="AF305" i="5"/>
  <c r="AI272" i="5"/>
  <c r="AG272" i="5"/>
  <c r="AF272" i="5"/>
  <c r="AI162" i="5"/>
  <c r="AG162" i="5"/>
  <c r="AF162" i="5"/>
  <c r="AI166" i="5"/>
  <c r="AG166" i="5"/>
  <c r="AF166" i="5"/>
  <c r="AI158" i="5"/>
  <c r="AG158" i="5"/>
  <c r="AF158" i="5"/>
  <c r="AI382" i="5"/>
  <c r="AG382" i="5"/>
  <c r="AF382" i="5"/>
  <c r="AI377" i="5"/>
  <c r="AG377" i="5"/>
  <c r="AF377" i="5"/>
  <c r="AI279" i="5"/>
  <c r="AG279" i="5"/>
  <c r="AF279" i="5"/>
  <c r="AI173" i="5"/>
  <c r="AG173" i="5"/>
  <c r="AF173" i="5"/>
  <c r="AI120" i="5"/>
  <c r="AG120" i="5"/>
  <c r="AF120" i="5"/>
  <c r="AI241" i="5"/>
  <c r="AG241" i="5"/>
  <c r="AF241" i="5"/>
  <c r="AI164" i="5"/>
  <c r="AG164" i="5"/>
  <c r="AF164" i="5"/>
  <c r="AI100" i="5"/>
  <c r="AG100" i="5"/>
  <c r="AF100" i="5"/>
  <c r="AI115" i="5"/>
  <c r="AG115" i="5"/>
  <c r="AF115" i="5"/>
  <c r="AO115" i="5"/>
  <c r="AO101" i="5"/>
  <c r="AI101" i="5"/>
  <c r="AG101" i="5"/>
  <c r="AF101" i="5"/>
  <c r="AI117" i="5"/>
  <c r="AG117" i="5"/>
  <c r="AF117" i="5"/>
  <c r="AO117" i="5"/>
  <c r="AI90" i="5"/>
  <c r="AG90" i="5"/>
  <c r="AF90" i="5"/>
  <c r="AI267" i="5"/>
  <c r="AG267" i="5"/>
  <c r="AF267" i="5"/>
  <c r="AO267" i="5"/>
  <c r="AI112" i="5"/>
  <c r="AG112" i="5"/>
  <c r="AF112" i="5"/>
  <c r="AI877" i="5"/>
  <c r="AI15" i="5"/>
  <c r="AI502" i="5"/>
  <c r="AI508" i="5"/>
  <c r="AI863" i="5"/>
  <c r="AI529" i="5"/>
  <c r="AI503" i="5"/>
  <c r="AI540" i="5"/>
  <c r="AI504" i="5"/>
  <c r="AI599" i="5"/>
  <c r="AI752" i="5"/>
  <c r="AI507" i="5"/>
  <c r="AF713" i="5"/>
  <c r="AI598" i="5"/>
  <c r="AI881" i="5"/>
  <c r="AI754" i="5"/>
  <c r="AI783" i="5"/>
  <c r="AI512" i="5"/>
  <c r="AI801" i="5"/>
  <c r="AI757" i="5"/>
  <c r="AI545" i="5"/>
  <c r="AI542" i="5"/>
  <c r="AI513" i="5"/>
  <c r="AI506" i="5"/>
  <c r="AI777" i="5"/>
  <c r="AI871" i="5"/>
  <c r="AI874" i="5"/>
  <c r="AI511" i="5"/>
  <c r="AI537" i="5"/>
  <c r="AI750" i="5"/>
  <c r="AI521" i="5"/>
  <c r="AI748" i="5"/>
  <c r="AI123" i="5"/>
  <c r="AI505" i="5"/>
  <c r="AI7" i="5"/>
  <c r="AI519" i="5"/>
  <c r="AI862" i="5"/>
  <c r="AI12" i="5"/>
  <c r="AI749" i="5"/>
  <c r="AI11" i="5"/>
  <c r="AI875" i="5"/>
  <c r="AI776" i="5"/>
  <c r="AI13" i="5"/>
  <c r="AI527" i="5"/>
  <c r="AI523" i="5"/>
  <c r="AI781" i="5"/>
  <c r="AI524" i="5"/>
  <c r="AI522" i="5"/>
  <c r="AI520" i="5"/>
  <c r="AI778" i="5"/>
  <c r="AI3" i="5"/>
  <c r="AI509" i="5"/>
  <c r="AI525" i="5"/>
  <c r="AI458" i="5"/>
  <c r="AI9" i="5"/>
  <c r="AI538" i="5"/>
  <c r="AI5" i="5"/>
  <c r="AI536" i="5"/>
  <c r="AI8" i="5"/>
  <c r="AI539" i="5"/>
  <c r="AI10" i="5"/>
  <c r="AI747" i="5"/>
  <c r="AI745" i="5"/>
  <c r="AI534" i="5"/>
  <c r="AI6" i="5"/>
  <c r="AI20" i="5"/>
  <c r="AI876" i="5"/>
  <c r="AF348" i="5"/>
  <c r="AI21" i="5"/>
  <c r="AI4" i="5"/>
  <c r="AI384" i="5"/>
  <c r="AG384" i="5"/>
  <c r="AF384" i="5"/>
  <c r="AI765" i="5"/>
  <c r="AG765" i="5"/>
  <c r="AF765" i="5"/>
  <c r="W10" i="5" l="1"/>
  <c r="W6" i="5"/>
  <c r="W3" i="5"/>
  <c r="W4" i="5"/>
  <c r="W5" i="5"/>
  <c r="W7" i="5"/>
  <c r="W8" i="5"/>
  <c r="W9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501" i="5"/>
  <c r="W502" i="5"/>
  <c r="W505" i="5"/>
  <c r="W506" i="5"/>
  <c r="W507" i="5"/>
  <c r="W508" i="5"/>
  <c r="W509" i="5"/>
  <c r="W510" i="5"/>
  <c r="W511" i="5"/>
  <c r="W512" i="5"/>
  <c r="W513" i="5"/>
  <c r="W514" i="5"/>
  <c r="W515" i="5"/>
  <c r="W516" i="5"/>
  <c r="W517" i="5"/>
  <c r="W518" i="5"/>
  <c r="W519" i="5"/>
  <c r="W520" i="5"/>
  <c r="W521" i="5"/>
  <c r="W522" i="5"/>
  <c r="W523" i="5"/>
  <c r="W524" i="5"/>
  <c r="W525" i="5"/>
  <c r="W526" i="5"/>
  <c r="W527" i="5"/>
  <c r="W528" i="5"/>
  <c r="W530" i="5"/>
  <c r="W531" i="5"/>
  <c r="W532" i="5"/>
  <c r="W533" i="5"/>
  <c r="W534" i="5"/>
  <c r="W535" i="5"/>
  <c r="W536" i="5"/>
  <c r="W537" i="5"/>
  <c r="W538" i="5"/>
  <c r="W539" i="5"/>
  <c r="W541" i="5"/>
  <c r="W542" i="5"/>
  <c r="W543" i="5"/>
  <c r="W544" i="5"/>
  <c r="W545" i="5"/>
  <c r="W546" i="5"/>
  <c r="W547" i="5"/>
  <c r="W548" i="5"/>
  <c r="W549" i="5"/>
  <c r="W550" i="5"/>
  <c r="W551" i="5"/>
  <c r="W552" i="5"/>
  <c r="W553" i="5"/>
  <c r="W554" i="5"/>
  <c r="W555" i="5"/>
  <c r="W556" i="5"/>
  <c r="W557" i="5"/>
  <c r="W558" i="5"/>
  <c r="W559" i="5"/>
  <c r="W560" i="5"/>
  <c r="W561" i="5"/>
  <c r="W562" i="5"/>
  <c r="W563" i="5"/>
  <c r="W564" i="5"/>
  <c r="W565" i="5"/>
  <c r="W566" i="5"/>
  <c r="W567" i="5"/>
  <c r="W568" i="5"/>
  <c r="W569" i="5"/>
  <c r="W570" i="5"/>
  <c r="W571" i="5"/>
  <c r="W572" i="5"/>
  <c r="W573" i="5"/>
  <c r="W574" i="5"/>
  <c r="W575" i="5"/>
  <c r="W576" i="5"/>
  <c r="W577" i="5"/>
  <c r="W578" i="5"/>
  <c r="W579" i="5"/>
  <c r="W580" i="5"/>
  <c r="W581" i="5"/>
  <c r="W582" i="5"/>
  <c r="W583" i="5"/>
  <c r="W584" i="5"/>
  <c r="W585" i="5"/>
  <c r="W586" i="5"/>
  <c r="W587" i="5"/>
  <c r="W588" i="5"/>
  <c r="W589" i="5"/>
  <c r="W590" i="5"/>
  <c r="W591" i="5"/>
  <c r="W592" i="5"/>
  <c r="W593" i="5"/>
  <c r="W594" i="5"/>
  <c r="W595" i="5"/>
  <c r="W596" i="5"/>
  <c r="W597" i="5"/>
  <c r="W598" i="5"/>
  <c r="W599" i="5"/>
  <c r="W600" i="5"/>
  <c r="W601" i="5"/>
  <c r="W602" i="5"/>
  <c r="W603" i="5"/>
  <c r="W604" i="5"/>
  <c r="W605" i="5"/>
  <c r="W606" i="5"/>
  <c r="W607" i="5"/>
  <c r="W608" i="5"/>
  <c r="W609" i="5"/>
  <c r="W610" i="5"/>
  <c r="W611" i="5"/>
  <c r="W612" i="5"/>
  <c r="W613" i="5"/>
  <c r="W614" i="5"/>
  <c r="W615" i="5"/>
  <c r="W616" i="5"/>
  <c r="W617" i="5"/>
  <c r="W618" i="5"/>
  <c r="W619" i="5"/>
  <c r="W620" i="5"/>
  <c r="W621" i="5"/>
  <c r="W622" i="5"/>
  <c r="W623" i="5"/>
  <c r="W624" i="5"/>
  <c r="W625" i="5"/>
  <c r="W626" i="5"/>
  <c r="W627" i="5"/>
  <c r="W628" i="5"/>
  <c r="W629" i="5"/>
  <c r="W630" i="5"/>
  <c r="W631" i="5"/>
  <c r="W632" i="5"/>
  <c r="W633" i="5"/>
  <c r="W634" i="5"/>
  <c r="W635" i="5"/>
  <c r="W636" i="5"/>
  <c r="W637" i="5"/>
  <c r="W638" i="5"/>
  <c r="W639" i="5"/>
  <c r="W640" i="5"/>
  <c r="W641" i="5"/>
  <c r="W642" i="5"/>
  <c r="W643" i="5"/>
  <c r="W644" i="5"/>
  <c r="W645" i="5"/>
  <c r="W646" i="5"/>
  <c r="W647" i="5"/>
  <c r="W648" i="5"/>
  <c r="W649" i="5"/>
  <c r="W650" i="5"/>
  <c r="W651" i="5"/>
  <c r="W652" i="5"/>
  <c r="W653" i="5"/>
  <c r="W654" i="5"/>
  <c r="W655" i="5"/>
  <c r="W656" i="5"/>
  <c r="W657" i="5"/>
  <c r="W658" i="5"/>
  <c r="W659" i="5"/>
  <c r="W660" i="5"/>
  <c r="W661" i="5"/>
  <c r="W662" i="5"/>
  <c r="W663" i="5"/>
  <c r="W664" i="5"/>
  <c r="W665" i="5"/>
  <c r="W666" i="5"/>
  <c r="W667" i="5"/>
  <c r="W668" i="5"/>
  <c r="W669" i="5"/>
  <c r="W670" i="5"/>
  <c r="W671" i="5"/>
  <c r="W672" i="5"/>
  <c r="W673" i="5"/>
  <c r="W674" i="5"/>
  <c r="W675" i="5"/>
  <c r="W676" i="5"/>
  <c r="W677" i="5"/>
  <c r="W678" i="5"/>
  <c r="W679" i="5"/>
  <c r="W680" i="5"/>
  <c r="W681" i="5"/>
  <c r="W682" i="5"/>
  <c r="W683" i="5"/>
  <c r="W684" i="5"/>
  <c r="W685" i="5"/>
  <c r="W686" i="5"/>
  <c r="W687" i="5"/>
  <c r="W688" i="5"/>
  <c r="W689" i="5"/>
  <c r="W690" i="5"/>
  <c r="W691" i="5"/>
  <c r="W692" i="5"/>
  <c r="W693" i="5"/>
  <c r="W694" i="5"/>
  <c r="W695" i="5"/>
  <c r="W696" i="5"/>
  <c r="W697" i="5"/>
  <c r="W698" i="5"/>
  <c r="W699" i="5"/>
  <c r="W700" i="5"/>
  <c r="W701" i="5"/>
  <c r="W702" i="5"/>
  <c r="W703" i="5"/>
  <c r="W704" i="5"/>
  <c r="W705" i="5"/>
  <c r="W706" i="5"/>
  <c r="W707" i="5"/>
  <c r="W708" i="5"/>
  <c r="W709" i="5"/>
  <c r="W710" i="5"/>
  <c r="W711" i="5"/>
  <c r="W712" i="5"/>
  <c r="W713" i="5"/>
  <c r="W714" i="5"/>
  <c r="W715" i="5"/>
  <c r="W716" i="5"/>
  <c r="W717" i="5"/>
  <c r="W718" i="5"/>
  <c r="W719" i="5"/>
  <c r="W720" i="5"/>
  <c r="W721" i="5"/>
  <c r="W722" i="5"/>
  <c r="W723" i="5"/>
  <c r="W724" i="5"/>
  <c r="W725" i="5"/>
  <c r="W726" i="5"/>
  <c r="W727" i="5"/>
  <c r="W728" i="5"/>
  <c r="W729" i="5"/>
  <c r="W730" i="5"/>
  <c r="W731" i="5"/>
  <c r="W732" i="5"/>
  <c r="W733" i="5"/>
  <c r="W734" i="5"/>
  <c r="W735" i="5"/>
  <c r="W736" i="5"/>
  <c r="W737" i="5"/>
  <c r="W738" i="5"/>
  <c r="W739" i="5"/>
  <c r="W740" i="5"/>
  <c r="W741" i="5"/>
  <c r="W742" i="5"/>
  <c r="W743" i="5"/>
  <c r="W744" i="5"/>
  <c r="W745" i="5"/>
  <c r="W746" i="5"/>
  <c r="W747" i="5"/>
  <c r="W748" i="5"/>
  <c r="W749" i="5"/>
  <c r="W750" i="5"/>
  <c r="W751" i="5"/>
  <c r="W752" i="5"/>
  <c r="W753" i="5"/>
  <c r="W754" i="5"/>
  <c r="W755" i="5"/>
  <c r="W756" i="5"/>
  <c r="W757" i="5"/>
  <c r="W758" i="5"/>
  <c r="W759" i="5"/>
  <c r="W760" i="5"/>
  <c r="W761" i="5"/>
  <c r="W762" i="5"/>
  <c r="W763" i="5"/>
  <c r="W764" i="5"/>
  <c r="W765" i="5"/>
  <c r="W766" i="5"/>
  <c r="W767" i="5"/>
  <c r="W768" i="5"/>
  <c r="W769" i="5"/>
  <c r="W770" i="5"/>
  <c r="W771" i="5"/>
  <c r="W772" i="5"/>
  <c r="W773" i="5"/>
  <c r="W774" i="5"/>
  <c r="W775" i="5"/>
  <c r="W776" i="5"/>
  <c r="W777" i="5"/>
  <c r="W778" i="5"/>
  <c r="W779" i="5"/>
  <c r="W780" i="5"/>
  <c r="W781" i="5"/>
  <c r="W782" i="5"/>
  <c r="W783" i="5"/>
  <c r="W784" i="5"/>
  <c r="W785" i="5"/>
  <c r="W786" i="5"/>
  <c r="W787" i="5"/>
  <c r="W788" i="5"/>
  <c r="W789" i="5"/>
  <c r="W790" i="5"/>
  <c r="W791" i="5"/>
  <c r="W792" i="5"/>
  <c r="W793" i="5"/>
  <c r="W794" i="5"/>
  <c r="W795" i="5"/>
  <c r="W796" i="5"/>
  <c r="W797" i="5"/>
  <c r="W798" i="5"/>
  <c r="W799" i="5"/>
  <c r="W800" i="5"/>
  <c r="W801" i="5"/>
  <c r="W802" i="5"/>
  <c r="W803" i="5"/>
  <c r="W804" i="5"/>
  <c r="W805" i="5"/>
  <c r="W806" i="5"/>
  <c r="W807" i="5"/>
  <c r="W808" i="5"/>
  <c r="W809" i="5"/>
  <c r="W810" i="5"/>
  <c r="W811" i="5"/>
  <c r="W812" i="5"/>
  <c r="W813" i="5"/>
  <c r="W814" i="5"/>
  <c r="W815" i="5"/>
  <c r="W816" i="5"/>
  <c r="W817" i="5"/>
  <c r="W818" i="5"/>
  <c r="W819" i="5"/>
  <c r="W820" i="5"/>
  <c r="W821" i="5"/>
  <c r="W822" i="5"/>
  <c r="W823" i="5"/>
  <c r="W824" i="5"/>
  <c r="W825" i="5"/>
  <c r="W826" i="5"/>
  <c r="W827" i="5"/>
  <c r="W828" i="5"/>
  <c r="W829" i="5"/>
  <c r="W830" i="5"/>
  <c r="W831" i="5"/>
  <c r="W832" i="5"/>
  <c r="W833" i="5"/>
  <c r="W834" i="5"/>
  <c r="W835" i="5"/>
  <c r="W836" i="5"/>
  <c r="W837" i="5"/>
  <c r="W838" i="5"/>
  <c r="W839" i="5"/>
  <c r="W841" i="5"/>
  <c r="W842" i="5"/>
  <c r="W843" i="5"/>
  <c r="W844" i="5"/>
  <c r="W845" i="5"/>
  <c r="W846" i="5"/>
  <c r="W847" i="5"/>
  <c r="W848" i="5"/>
  <c r="W849" i="5"/>
  <c r="W850" i="5"/>
  <c r="W851" i="5"/>
  <c r="W852" i="5"/>
  <c r="W853" i="5"/>
  <c r="W854" i="5"/>
  <c r="W855" i="5"/>
  <c r="W856" i="5"/>
  <c r="W857" i="5"/>
  <c r="W858" i="5"/>
  <c r="W859" i="5"/>
  <c r="W860" i="5"/>
  <c r="W861" i="5"/>
  <c r="W862" i="5"/>
  <c r="W863" i="5"/>
  <c r="W864" i="5"/>
  <c r="W865" i="5"/>
  <c r="W866" i="5"/>
  <c r="W867" i="5"/>
  <c r="W868" i="5"/>
  <c r="W869" i="5"/>
  <c r="W870" i="5"/>
  <c r="W871" i="5"/>
  <c r="W872" i="5"/>
  <c r="W873" i="5"/>
  <c r="W874" i="5"/>
  <c r="W875" i="5"/>
  <c r="W876" i="5"/>
  <c r="W877" i="5"/>
  <c r="W878" i="5"/>
  <c r="W879" i="5"/>
  <c r="W880" i="5"/>
  <c r="W881" i="5"/>
  <c r="W882" i="5"/>
  <c r="W883" i="5"/>
  <c r="W884" i="5"/>
  <c r="W885" i="5"/>
  <c r="W886" i="5"/>
  <c r="W2" i="5"/>
  <c r="AD416" i="5"/>
  <c r="X2" i="5"/>
  <c r="AO25" i="5"/>
  <c r="AO26" i="5"/>
  <c r="AO29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50" i="5"/>
  <c r="AO51" i="5"/>
  <c r="AO53" i="5"/>
  <c r="AO56" i="5"/>
  <c r="AO57" i="5"/>
  <c r="AO58" i="5"/>
  <c r="AO65" i="5"/>
  <c r="AO66" i="5"/>
  <c r="AO67" i="5"/>
  <c r="AO70" i="5"/>
  <c r="AO71" i="5"/>
  <c r="AO72" i="5"/>
  <c r="AO73" i="5"/>
  <c r="AO74" i="5"/>
  <c r="AO75" i="5"/>
  <c r="AO76" i="5"/>
  <c r="AO78" i="5"/>
  <c r="AO79" i="5"/>
  <c r="AO80" i="5"/>
  <c r="AO81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9" i="5"/>
  <c r="AO100" i="5"/>
  <c r="AO102" i="5"/>
  <c r="AO103" i="5"/>
  <c r="AO105" i="5"/>
  <c r="AO106" i="5"/>
  <c r="AO108" i="5"/>
  <c r="AO109" i="5"/>
  <c r="AO111" i="5"/>
  <c r="AO583" i="5"/>
  <c r="AO802" i="5"/>
  <c r="AO114" i="5"/>
  <c r="AO803" i="5"/>
  <c r="AO116" i="5"/>
  <c r="AO118" i="5"/>
  <c r="AO119" i="5"/>
  <c r="AO804" i="5"/>
  <c r="AO805" i="5"/>
  <c r="AO807" i="5"/>
  <c r="AO808" i="5"/>
  <c r="AO809" i="5"/>
  <c r="AO810" i="5"/>
  <c r="AO812" i="5"/>
  <c r="AO584" i="5"/>
  <c r="AO585" i="5"/>
  <c r="AO586" i="5"/>
  <c r="AO120" i="5"/>
  <c r="AO589" i="5"/>
  <c r="AO590" i="5"/>
  <c r="AO814" i="5"/>
  <c r="AO815" i="5"/>
  <c r="AO591" i="5"/>
  <c r="AO816" i="5"/>
  <c r="AO817" i="5"/>
  <c r="AO121" i="5"/>
  <c r="AO122" i="5"/>
  <c r="AO594" i="5"/>
  <c r="AO595" i="5"/>
  <c r="AO596" i="5"/>
  <c r="AO597" i="5"/>
  <c r="AO600" i="5"/>
  <c r="AO601" i="5"/>
  <c r="AO602" i="5"/>
  <c r="AO603" i="5"/>
  <c r="AO604" i="5"/>
  <c r="AO605" i="5"/>
  <c r="AO606" i="5"/>
  <c r="AO607" i="5"/>
  <c r="AO608" i="5"/>
  <c r="AO610" i="5"/>
  <c r="AO611" i="5"/>
  <c r="AO612" i="5"/>
  <c r="AO614" i="5"/>
  <c r="AO615" i="5"/>
  <c r="AO616" i="5"/>
  <c r="AO617" i="5"/>
  <c r="AO618" i="5"/>
  <c r="AO619" i="5"/>
  <c r="AO620" i="5"/>
  <c r="AO621" i="5"/>
  <c r="AO622" i="5"/>
  <c r="AO623" i="5"/>
  <c r="AO624" i="5"/>
  <c r="AO625" i="5"/>
  <c r="AO626" i="5"/>
  <c r="AO627" i="5"/>
  <c r="AO628" i="5"/>
  <c r="AO629" i="5"/>
  <c r="AO630" i="5"/>
  <c r="AO631" i="5"/>
  <c r="AO632" i="5"/>
  <c r="AO633" i="5"/>
  <c r="AO634" i="5"/>
  <c r="AO635" i="5"/>
  <c r="AO636" i="5"/>
  <c r="AO637" i="5"/>
  <c r="AO124" i="5"/>
  <c r="AO125" i="5"/>
  <c r="AO129" i="5"/>
  <c r="AO131" i="5"/>
  <c r="AO133" i="5"/>
  <c r="AO134" i="5"/>
  <c r="AO136" i="5"/>
  <c r="AO638" i="5"/>
  <c r="AO639" i="5"/>
  <c r="AO137" i="5"/>
  <c r="AO138" i="5"/>
  <c r="AO139" i="5"/>
  <c r="AO141" i="5"/>
  <c r="AO142" i="5"/>
  <c r="AO143" i="5"/>
  <c r="AO144" i="5"/>
  <c r="AO146" i="5"/>
  <c r="AO151" i="5"/>
  <c r="AO152" i="5"/>
  <c r="AO153" i="5"/>
  <c r="AO154" i="5"/>
  <c r="AO155" i="5"/>
  <c r="AO156" i="5"/>
  <c r="AO157" i="5"/>
  <c r="AO164" i="5"/>
  <c r="AO165" i="5"/>
  <c r="AO642" i="5"/>
  <c r="AO643" i="5"/>
  <c r="AO644" i="5"/>
  <c r="AO646" i="5"/>
  <c r="AO647" i="5"/>
  <c r="AO648" i="5"/>
  <c r="AO171" i="5"/>
  <c r="AO175" i="5"/>
  <c r="AO178" i="5"/>
  <c r="AO187" i="5"/>
  <c r="AO188" i="5"/>
  <c r="AO650" i="5"/>
  <c r="AO651" i="5"/>
  <c r="AO652" i="5"/>
  <c r="AO653" i="5"/>
  <c r="AO654" i="5"/>
  <c r="AO655" i="5"/>
  <c r="AO657" i="5"/>
  <c r="AO658" i="5"/>
  <c r="AO660" i="5"/>
  <c r="AO827" i="5"/>
  <c r="AO828" i="5"/>
  <c r="AO197" i="5"/>
  <c r="AO829" i="5"/>
  <c r="AO830" i="5"/>
  <c r="AO831" i="5"/>
  <c r="AO216" i="5"/>
  <c r="AO217" i="5"/>
  <c r="AO218" i="5"/>
  <c r="AO219" i="5"/>
  <c r="AO220" i="5"/>
  <c r="AO223" i="5"/>
  <c r="AO224" i="5"/>
  <c r="AO225" i="5"/>
  <c r="AO226" i="5"/>
  <c r="AO228" i="5"/>
  <c r="AO232" i="5"/>
  <c r="AO234" i="5"/>
  <c r="AO235" i="5"/>
  <c r="AO236" i="5"/>
  <c r="AO237" i="5"/>
  <c r="AO238" i="5"/>
  <c r="AO833" i="5"/>
  <c r="AO239" i="5"/>
  <c r="AO240" i="5"/>
  <c r="AO242" i="5"/>
  <c r="AO834" i="5"/>
  <c r="AO835" i="5"/>
  <c r="AO836" i="5"/>
  <c r="AO838" i="5"/>
  <c r="AO661" i="5"/>
  <c r="AO663" i="5"/>
  <c r="AO664" i="5"/>
  <c r="AO665" i="5"/>
  <c r="AO666" i="5"/>
  <c r="AO667" i="5"/>
  <c r="AO668" i="5"/>
  <c r="AO669" i="5"/>
  <c r="AO670" i="5"/>
  <c r="AO671" i="5"/>
  <c r="AO672" i="5"/>
  <c r="AO673" i="5"/>
  <c r="AO674" i="5"/>
  <c r="AO243" i="5"/>
  <c r="AO244" i="5"/>
  <c r="AO246" i="5"/>
  <c r="AO247" i="5"/>
  <c r="AO248" i="5"/>
  <c r="AO249" i="5"/>
  <c r="AO257" i="5"/>
  <c r="AO258" i="5"/>
  <c r="AO259" i="5"/>
  <c r="AO261" i="5"/>
  <c r="AO262" i="5"/>
  <c r="AO263" i="5"/>
  <c r="AO265" i="5"/>
  <c r="AO675" i="5"/>
  <c r="AO676" i="5"/>
  <c r="AO677" i="5"/>
  <c r="AO678" i="5"/>
  <c r="AO679" i="5"/>
  <c r="AO681" i="5"/>
  <c r="AO683" i="5"/>
  <c r="AO684" i="5"/>
  <c r="AO685" i="5"/>
  <c r="AO686" i="5"/>
  <c r="AO687" i="5"/>
  <c r="AO842" i="5"/>
  <c r="AO266" i="5"/>
  <c r="AO268" i="5"/>
  <c r="AO269" i="5"/>
  <c r="AO270" i="5"/>
  <c r="AO271" i="5"/>
  <c r="AO272" i="5"/>
  <c r="AO273" i="5"/>
  <c r="AO274" i="5"/>
  <c r="AO275" i="5"/>
  <c r="AO276" i="5"/>
  <c r="AO277" i="5"/>
  <c r="AO278" i="5"/>
  <c r="AO844" i="5"/>
  <c r="AO279" i="5"/>
  <c r="AO280" i="5"/>
  <c r="AO281" i="5"/>
  <c r="AO282" i="5"/>
  <c r="AO845" i="5"/>
  <c r="AO283" i="5"/>
  <c r="AO689" i="5"/>
  <c r="AO690" i="5"/>
  <c r="AO691" i="5"/>
  <c r="AO692" i="5"/>
  <c r="AO285" i="5"/>
  <c r="AO288" i="5"/>
  <c r="AO289" i="5"/>
  <c r="AO291" i="5"/>
  <c r="AO293" i="5"/>
  <c r="AO294" i="5"/>
  <c r="AO295" i="5"/>
  <c r="AO297" i="5"/>
  <c r="AO300" i="5"/>
  <c r="AO696" i="5"/>
  <c r="AO697" i="5"/>
  <c r="AO698" i="5"/>
  <c r="AO701" i="5"/>
  <c r="AO304" i="5"/>
  <c r="AO305" i="5"/>
  <c r="AO306" i="5"/>
  <c r="AO307" i="5"/>
  <c r="AO308" i="5"/>
  <c r="AO309" i="5"/>
  <c r="AO310" i="5"/>
  <c r="AO311" i="5"/>
  <c r="AO312" i="5"/>
  <c r="AO313" i="5"/>
  <c r="AO314" i="5"/>
  <c r="AO317" i="5"/>
  <c r="AO318" i="5"/>
  <c r="AO319" i="5"/>
  <c r="AO320" i="5"/>
  <c r="AO850" i="5"/>
  <c r="AO321" i="5"/>
  <c r="AO703" i="5"/>
  <c r="AO706" i="5"/>
  <c r="AO707" i="5"/>
  <c r="AO708" i="5"/>
  <c r="AO322" i="5"/>
  <c r="AO323" i="5"/>
  <c r="AO327" i="5"/>
  <c r="AO328" i="5"/>
  <c r="AO329" i="5"/>
  <c r="AO330" i="5"/>
  <c r="AO331" i="5"/>
  <c r="AO333" i="5"/>
  <c r="AO334" i="5"/>
  <c r="AO335" i="5"/>
  <c r="AO336" i="5"/>
  <c r="AO339" i="5"/>
  <c r="AO340" i="5"/>
  <c r="AO343" i="5"/>
  <c r="AO344" i="5"/>
  <c r="AO345" i="5"/>
  <c r="AO346" i="5"/>
  <c r="AO710" i="5"/>
  <c r="AO711" i="5"/>
  <c r="AO714" i="5"/>
  <c r="AO715" i="5"/>
  <c r="AO716" i="5"/>
  <c r="AO717" i="5"/>
  <c r="AO718" i="5"/>
  <c r="AO719" i="5"/>
  <c r="AO720" i="5"/>
  <c r="AO349" i="5"/>
  <c r="AO721" i="5"/>
  <c r="AO722" i="5"/>
  <c r="AO350" i="5"/>
  <c r="AO351" i="5"/>
  <c r="AO352" i="5"/>
  <c r="AO853" i="5"/>
  <c r="AO854" i="5"/>
  <c r="AO855" i="5"/>
  <c r="AO723" i="5"/>
  <c r="AO353" i="5"/>
  <c r="AO354" i="5"/>
  <c r="AO355" i="5"/>
  <c r="AO359" i="5"/>
  <c r="AO360" i="5"/>
  <c r="AO361" i="5"/>
  <c r="AO363" i="5"/>
  <c r="AO365" i="5"/>
  <c r="AO366" i="5"/>
  <c r="AO367" i="5"/>
  <c r="AO370" i="5"/>
  <c r="AO374" i="5"/>
  <c r="AO375" i="5"/>
  <c r="AO856" i="5"/>
  <c r="AO857" i="5"/>
  <c r="AO376" i="5"/>
  <c r="AO377" i="5"/>
  <c r="AO724" i="5"/>
  <c r="AO725" i="5"/>
  <c r="AO858" i="5"/>
  <c r="AO859" i="5"/>
  <c r="AO727" i="5"/>
  <c r="AO378" i="5"/>
  <c r="AO860" i="5"/>
  <c r="AO861" i="5"/>
  <c r="AO728" i="5"/>
  <c r="AO729" i="5"/>
  <c r="AO730" i="5"/>
  <c r="AO731" i="5"/>
  <c r="AO732" i="5"/>
  <c r="AO734" i="5"/>
  <c r="AO735" i="5"/>
  <c r="AO736" i="5"/>
  <c r="AO737" i="5"/>
  <c r="AO740" i="5"/>
  <c r="AO741" i="5"/>
  <c r="AO742" i="5"/>
  <c r="AO379" i="5"/>
  <c r="AO380" i="5"/>
  <c r="AO382" i="5"/>
  <c r="AO387" i="5"/>
  <c r="AO398" i="5"/>
  <c r="AO419" i="5"/>
  <c r="AO420" i="5"/>
  <c r="AO423" i="5"/>
  <c r="AO431" i="5"/>
  <c r="AO433" i="5"/>
  <c r="AO17" i="5"/>
  <c r="AO480" i="5"/>
  <c r="AO751" i="5"/>
  <c r="AO753" i="5"/>
  <c r="AO766" i="5"/>
  <c r="AO767" i="5"/>
  <c r="AO768" i="5"/>
  <c r="AO779" i="5"/>
  <c r="AO883" i="5"/>
  <c r="AO786" i="5"/>
  <c r="AO787" i="5"/>
  <c r="AO788" i="5"/>
  <c r="AO789" i="5"/>
  <c r="AO561" i="5"/>
  <c r="AO563" i="5"/>
  <c r="AO564" i="5"/>
  <c r="AO790" i="5"/>
  <c r="AO791" i="5"/>
  <c r="AO565" i="5"/>
  <c r="AO792" i="5"/>
  <c r="AO794" i="5"/>
  <c r="AO567" i="5"/>
  <c r="AO568" i="5"/>
  <c r="AO569" i="5"/>
  <c r="AO570" i="5"/>
  <c r="AO571" i="5"/>
  <c r="AO572" i="5"/>
  <c r="AO573" i="5"/>
  <c r="AO574" i="5"/>
  <c r="AO575" i="5"/>
  <c r="AO577" i="5"/>
  <c r="AO578" i="5"/>
  <c r="AO579" i="5"/>
  <c r="AO580" i="5"/>
  <c r="AO581" i="5"/>
  <c r="AO796" i="5"/>
  <c r="AO797" i="5"/>
  <c r="AO582" i="5"/>
  <c r="AO799" i="5"/>
  <c r="AO800" i="5"/>
  <c r="AO886" i="5"/>
  <c r="AO23" i="5"/>
  <c r="A985" i="12"/>
  <c r="A984" i="12"/>
  <c r="A983" i="12"/>
  <c r="A982" i="12"/>
  <c r="A981" i="12"/>
  <c r="A980" i="12"/>
  <c r="A979" i="12"/>
  <c r="A978" i="12"/>
  <c r="A977" i="12"/>
  <c r="A976" i="12"/>
  <c r="A975" i="12"/>
  <c r="A974" i="12"/>
  <c r="A973" i="12"/>
  <c r="A972" i="12"/>
  <c r="A971" i="12"/>
  <c r="A970" i="12"/>
  <c r="AG348" i="5"/>
  <c r="Y898" i="5"/>
  <c r="J893" i="5"/>
  <c r="H890" i="5"/>
  <c r="AD890" i="5" s="1"/>
  <c r="H891" i="5"/>
  <c r="AD891" i="5" s="1"/>
  <c r="H892" i="5"/>
  <c r="AD892" i="5" s="1"/>
  <c r="H893" i="5"/>
  <c r="AD893" i="5" s="1"/>
  <c r="H894" i="5"/>
  <c r="AD894" i="5" s="1"/>
  <c r="H895" i="5"/>
  <c r="AD895" i="5" s="1"/>
  <c r="H896" i="5"/>
  <c r="AD896" i="5" s="1"/>
  <c r="H897" i="5"/>
  <c r="AD897" i="5" s="1"/>
  <c r="H889" i="5"/>
  <c r="AD889" i="5" s="1"/>
  <c r="G890" i="5"/>
  <c r="G891" i="5"/>
  <c r="G892" i="5"/>
  <c r="G893" i="5"/>
  <c r="G894" i="5"/>
  <c r="G895" i="5"/>
  <c r="G896" i="5"/>
  <c r="G897" i="5"/>
  <c r="G889" i="5"/>
  <c r="E890" i="5"/>
  <c r="E891" i="5"/>
  <c r="E892" i="5"/>
  <c r="E893" i="5"/>
  <c r="E894" i="5"/>
  <c r="E895" i="5"/>
  <c r="E896" i="5"/>
  <c r="E897" i="5"/>
  <c r="E889" i="5"/>
  <c r="D890" i="5"/>
  <c r="D891" i="5"/>
  <c r="D892" i="5"/>
  <c r="D893" i="5"/>
  <c r="D894" i="5"/>
  <c r="D895" i="5"/>
  <c r="D896" i="5"/>
  <c r="D897" i="5"/>
  <c r="D889" i="5"/>
  <c r="C890" i="5"/>
  <c r="C891" i="5"/>
  <c r="C892" i="5"/>
  <c r="C893" i="5"/>
  <c r="C894" i="5"/>
  <c r="C895" i="5"/>
  <c r="C896" i="5"/>
  <c r="C897" i="5"/>
  <c r="C889" i="5"/>
  <c r="A877" i="12"/>
  <c r="A871" i="12"/>
  <c r="A805" i="12"/>
  <c r="A687" i="12"/>
  <c r="A686" i="12"/>
  <c r="A67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60" i="12"/>
  <c r="A561" i="12"/>
  <c r="A562" i="12"/>
  <c r="A563" i="12"/>
  <c r="A564" i="12"/>
  <c r="A565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4" i="12"/>
  <c r="A598" i="12"/>
  <c r="A599" i="12"/>
  <c r="A602" i="12"/>
  <c r="A603" i="12"/>
  <c r="A604" i="12"/>
  <c r="A605" i="12"/>
  <c r="A606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81" i="12"/>
  <c r="A682" i="12"/>
  <c r="A683" i="12"/>
  <c r="A684" i="12"/>
  <c r="A695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44" i="12"/>
  <c r="A745" i="12"/>
  <c r="A746" i="12"/>
  <c r="A747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4" i="12"/>
  <c r="A795" i="12"/>
  <c r="A796" i="12"/>
  <c r="A797" i="12"/>
  <c r="A798" i="12"/>
  <c r="A800" i="12"/>
  <c r="A801" i="12"/>
  <c r="A802" i="12"/>
  <c r="A804" i="12"/>
  <c r="A806" i="12"/>
  <c r="A807" i="12"/>
  <c r="A808" i="12"/>
  <c r="A810" i="12"/>
  <c r="A811" i="12"/>
  <c r="A812" i="12"/>
  <c r="A813" i="12"/>
  <c r="A814" i="12"/>
  <c r="A815" i="12"/>
  <c r="A816" i="12"/>
  <c r="A817" i="12"/>
  <c r="A818" i="12"/>
  <c r="A819" i="12"/>
  <c r="A820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8" i="12"/>
  <c r="A857" i="12"/>
  <c r="A858" i="12"/>
  <c r="A865" i="12"/>
  <c r="A866" i="12"/>
  <c r="A874" i="12"/>
  <c r="A875" i="12"/>
  <c r="A876" i="12"/>
  <c r="A878" i="12"/>
  <c r="A879" i="12"/>
  <c r="A881" i="12"/>
  <c r="A882" i="12"/>
  <c r="A883" i="12"/>
  <c r="A887" i="12"/>
  <c r="A889" i="12"/>
  <c r="A890" i="12"/>
  <c r="A891" i="12"/>
  <c r="A892" i="12"/>
  <c r="A893" i="12"/>
  <c r="A894" i="12"/>
  <c r="A895" i="12"/>
  <c r="A897" i="12"/>
  <c r="A898" i="12"/>
  <c r="A902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F886" i="5"/>
  <c r="AG886" i="5"/>
  <c r="AI886" i="5"/>
  <c r="J894" i="5"/>
  <c r="T898" i="5"/>
  <c r="Y894" i="5" l="1"/>
  <c r="X894" i="5"/>
  <c r="Y895" i="5"/>
  <c r="X895" i="5"/>
  <c r="Y893" i="5"/>
  <c r="V893" i="5" s="1"/>
  <c r="X893" i="5"/>
  <c r="V892" i="5"/>
  <c r="Y892" i="5"/>
  <c r="X892" i="5"/>
  <c r="X891" i="5"/>
  <c r="Y891" i="5"/>
  <c r="X889" i="5"/>
  <c r="Y889" i="5"/>
  <c r="V889" i="5" s="1"/>
  <c r="T889" i="5" s="1"/>
  <c r="Y890" i="5"/>
  <c r="V890" i="5" s="1"/>
  <c r="X890" i="5"/>
  <c r="X897" i="5"/>
  <c r="Y897" i="5"/>
  <c r="Y896" i="5"/>
  <c r="X896" i="5"/>
  <c r="AO77" i="5"/>
  <c r="AO69" i="5"/>
  <c r="AO301" i="5"/>
  <c r="AO229" i="5"/>
  <c r="AO221" i="5"/>
  <c r="AO369" i="5"/>
  <c r="AO357" i="5"/>
  <c r="AO292" i="5"/>
  <c r="AO250" i="5"/>
  <c r="AO150" i="5"/>
  <c r="AO566" i="5"/>
  <c r="AO368" i="5"/>
  <c r="AO364" i="5"/>
  <c r="AO148" i="5"/>
  <c r="AO140" i="5"/>
  <c r="AO135" i="5"/>
  <c r="AO326" i="5"/>
  <c r="AO700" i="5"/>
  <c r="AO264" i="5"/>
  <c r="AO260" i="5"/>
  <c r="AO130" i="5"/>
  <c r="AO113" i="5"/>
  <c r="AO82" i="5"/>
  <c r="AO54" i="5"/>
  <c r="W840" i="5"/>
  <c r="W504" i="5"/>
  <c r="W503" i="5"/>
  <c r="W540" i="5"/>
  <c r="W529" i="5"/>
  <c r="AD695" i="5"/>
  <c r="Y884" i="5"/>
  <c r="X884" i="5"/>
  <c r="Y880" i="5"/>
  <c r="X880" i="5"/>
  <c r="Y876" i="5"/>
  <c r="X876" i="5"/>
  <c r="Y872" i="5"/>
  <c r="X872" i="5"/>
  <c r="Y868" i="5"/>
  <c r="X868" i="5"/>
  <c r="Y864" i="5"/>
  <c r="X864" i="5"/>
  <c r="Y860" i="5"/>
  <c r="X860" i="5"/>
  <c r="Y856" i="5"/>
  <c r="X856" i="5"/>
  <c r="Y852" i="5"/>
  <c r="X852" i="5"/>
  <c r="Y848" i="5"/>
  <c r="X848" i="5"/>
  <c r="Y844" i="5"/>
  <c r="X844" i="5"/>
  <c r="Y840" i="5"/>
  <c r="X840" i="5"/>
  <c r="Y836" i="5"/>
  <c r="X836" i="5"/>
  <c r="Y832" i="5"/>
  <c r="X832" i="5"/>
  <c r="Y828" i="5"/>
  <c r="X828" i="5"/>
  <c r="Y824" i="5"/>
  <c r="X824" i="5"/>
  <c r="Y820" i="5"/>
  <c r="X820" i="5"/>
  <c r="Y816" i="5"/>
  <c r="X816" i="5"/>
  <c r="Y812" i="5"/>
  <c r="X812" i="5"/>
  <c r="Y808" i="5"/>
  <c r="X808" i="5"/>
  <c r="Y804" i="5"/>
  <c r="X804" i="5"/>
  <c r="Y797" i="5"/>
  <c r="X797" i="5"/>
  <c r="Y793" i="5"/>
  <c r="X793" i="5"/>
  <c r="Y789" i="5"/>
  <c r="X789" i="5"/>
  <c r="Y785" i="5"/>
  <c r="X785" i="5"/>
  <c r="Y781" i="5"/>
  <c r="X781" i="5"/>
  <c r="Y777" i="5"/>
  <c r="X777" i="5"/>
  <c r="Y773" i="5"/>
  <c r="X773" i="5"/>
  <c r="Y769" i="5"/>
  <c r="X769" i="5"/>
  <c r="Y765" i="5"/>
  <c r="X765" i="5"/>
  <c r="Y761" i="5"/>
  <c r="X761" i="5"/>
  <c r="Y757" i="5"/>
  <c r="X757" i="5"/>
  <c r="Y753" i="5"/>
  <c r="X753" i="5"/>
  <c r="Y749" i="5"/>
  <c r="X749" i="5"/>
  <c r="Y745" i="5"/>
  <c r="X745" i="5"/>
  <c r="Y741" i="5"/>
  <c r="X741" i="5"/>
  <c r="Y737" i="5"/>
  <c r="X737" i="5"/>
  <c r="Y733" i="5"/>
  <c r="X733" i="5"/>
  <c r="Y729" i="5"/>
  <c r="X729" i="5"/>
  <c r="Y725" i="5"/>
  <c r="X725" i="5"/>
  <c r="Y721" i="5"/>
  <c r="X721" i="5"/>
  <c r="Y717" i="5"/>
  <c r="X717" i="5"/>
  <c r="Y713" i="5"/>
  <c r="X713" i="5"/>
  <c r="Y709" i="5"/>
  <c r="X709" i="5"/>
  <c r="Y705" i="5"/>
  <c r="X705" i="5"/>
  <c r="Y701" i="5"/>
  <c r="X701" i="5"/>
  <c r="Y697" i="5"/>
  <c r="X697" i="5"/>
  <c r="Y693" i="5"/>
  <c r="X693" i="5"/>
  <c r="Y689" i="5"/>
  <c r="X689" i="5"/>
  <c r="Y685" i="5"/>
  <c r="X685" i="5"/>
  <c r="Y681" i="5"/>
  <c r="X681" i="5"/>
  <c r="Y677" i="5"/>
  <c r="X677" i="5"/>
  <c r="Y673" i="5"/>
  <c r="X673" i="5"/>
  <c r="Y669" i="5"/>
  <c r="X669" i="5"/>
  <c r="Y665" i="5"/>
  <c r="X665" i="5"/>
  <c r="Y661" i="5"/>
  <c r="X661" i="5"/>
  <c r="Y657" i="5"/>
  <c r="X657" i="5"/>
  <c r="Y653" i="5"/>
  <c r="X653" i="5"/>
  <c r="Y649" i="5"/>
  <c r="X649" i="5"/>
  <c r="Y645" i="5"/>
  <c r="X645" i="5"/>
  <c r="Y641" i="5"/>
  <c r="X641" i="5"/>
  <c r="Y637" i="5"/>
  <c r="X637" i="5"/>
  <c r="Y633" i="5"/>
  <c r="X633" i="5"/>
  <c r="Y629" i="5"/>
  <c r="X629" i="5"/>
  <c r="Y625" i="5"/>
  <c r="X625" i="5"/>
  <c r="Y621" i="5"/>
  <c r="X621" i="5"/>
  <c r="Y617" i="5"/>
  <c r="X617" i="5"/>
  <c r="Y613" i="5"/>
  <c r="X613" i="5"/>
  <c r="Y609" i="5"/>
  <c r="X609" i="5"/>
  <c r="Y605" i="5"/>
  <c r="X605" i="5"/>
  <c r="Y601" i="5"/>
  <c r="X601" i="5"/>
  <c r="Y597" i="5"/>
  <c r="X597" i="5"/>
  <c r="Y593" i="5"/>
  <c r="X593" i="5"/>
  <c r="Y589" i="5"/>
  <c r="X589" i="5"/>
  <c r="Y585" i="5"/>
  <c r="X585" i="5"/>
  <c r="X581" i="5"/>
  <c r="X577" i="5"/>
  <c r="AD573" i="5"/>
  <c r="X573" i="5"/>
  <c r="AD569" i="5"/>
  <c r="X569" i="5"/>
  <c r="X565" i="5"/>
  <c r="AD561" i="5"/>
  <c r="X561" i="5"/>
  <c r="X557" i="5"/>
  <c r="X553" i="5"/>
  <c r="AD549" i="5"/>
  <c r="X549" i="5"/>
  <c r="X545" i="5"/>
  <c r="X541" i="5"/>
  <c r="X537" i="5"/>
  <c r="X533" i="5"/>
  <c r="X529" i="5"/>
  <c r="X525" i="5"/>
  <c r="X521" i="5"/>
  <c r="X517" i="5"/>
  <c r="X513" i="5"/>
  <c r="X509" i="5"/>
  <c r="X505" i="5"/>
  <c r="X501" i="5"/>
  <c r="X497" i="5"/>
  <c r="X493" i="5"/>
  <c r="X489" i="5"/>
  <c r="AD485" i="5"/>
  <c r="X485" i="5"/>
  <c r="AD481" i="5"/>
  <c r="X481" i="5"/>
  <c r="AD477" i="5"/>
  <c r="X477" i="5"/>
  <c r="AD473" i="5"/>
  <c r="X473" i="5"/>
  <c r="AD469" i="5"/>
  <c r="X469" i="5"/>
  <c r="AD465" i="5"/>
  <c r="X465" i="5"/>
  <c r="AD461" i="5"/>
  <c r="X461" i="5"/>
  <c r="X457" i="5"/>
  <c r="AD453" i="5"/>
  <c r="X453" i="5"/>
  <c r="AD449" i="5"/>
  <c r="X449" i="5"/>
  <c r="AD445" i="5"/>
  <c r="X445" i="5"/>
  <c r="AD441" i="5"/>
  <c r="X441" i="5"/>
  <c r="AD437" i="5"/>
  <c r="X437" i="5"/>
  <c r="AD433" i="5"/>
  <c r="X433" i="5"/>
  <c r="AD429" i="5"/>
  <c r="X429" i="5"/>
  <c r="AD425" i="5"/>
  <c r="X425" i="5"/>
  <c r="AD421" i="5"/>
  <c r="X421" i="5"/>
  <c r="AD417" i="5"/>
  <c r="X417" i="5"/>
  <c r="AD413" i="5"/>
  <c r="X413" i="5"/>
  <c r="AD409" i="5"/>
  <c r="X409" i="5"/>
  <c r="AD405" i="5"/>
  <c r="X405" i="5"/>
  <c r="AD401" i="5"/>
  <c r="X401" i="5"/>
  <c r="AD397" i="5"/>
  <c r="X397" i="5"/>
  <c r="X393" i="5"/>
  <c r="X389" i="5"/>
  <c r="X385" i="5"/>
  <c r="X381" i="5"/>
  <c r="X377" i="5"/>
  <c r="X373" i="5"/>
  <c r="X369" i="5"/>
  <c r="X365" i="5"/>
  <c r="AD361" i="5"/>
  <c r="X361" i="5"/>
  <c r="AD357" i="5"/>
  <c r="X357" i="5"/>
  <c r="X353" i="5"/>
  <c r="X349" i="5"/>
  <c r="AD345" i="5"/>
  <c r="X345" i="5"/>
  <c r="AD341" i="5"/>
  <c r="X341" i="5"/>
  <c r="AD337" i="5"/>
  <c r="X337" i="5"/>
  <c r="AD333" i="5"/>
  <c r="X333" i="5"/>
  <c r="AD329" i="5"/>
  <c r="X329" i="5"/>
  <c r="AD325" i="5"/>
  <c r="X325" i="5"/>
  <c r="X321" i="5"/>
  <c r="X317" i="5"/>
  <c r="X313" i="5"/>
  <c r="AD309" i="5"/>
  <c r="X309" i="5"/>
  <c r="X305" i="5"/>
  <c r="AD301" i="5"/>
  <c r="X301" i="5"/>
  <c r="AD297" i="5"/>
  <c r="X297" i="5"/>
  <c r="AD293" i="5"/>
  <c r="X293" i="5"/>
  <c r="AD289" i="5"/>
  <c r="X289" i="5"/>
  <c r="X285" i="5"/>
  <c r="X281" i="5"/>
  <c r="AD277" i="5"/>
  <c r="X277" i="5"/>
  <c r="X273" i="5"/>
  <c r="X269" i="5"/>
  <c r="X265" i="5"/>
  <c r="AD261" i="5"/>
  <c r="X261" i="5"/>
  <c r="AD257" i="5"/>
  <c r="X257" i="5"/>
  <c r="X253" i="5"/>
  <c r="X249" i="5"/>
  <c r="X245" i="5"/>
  <c r="X241" i="5"/>
  <c r="X237" i="5"/>
  <c r="X233" i="5"/>
  <c r="X229" i="5"/>
  <c r="X225" i="5"/>
  <c r="X221" i="5"/>
  <c r="X217" i="5"/>
  <c r="X213" i="5"/>
  <c r="X209" i="5"/>
  <c r="X205" i="5"/>
  <c r="X201" i="5"/>
  <c r="X197" i="5"/>
  <c r="Y197" i="5"/>
  <c r="X193" i="5"/>
  <c r="X189" i="5"/>
  <c r="X185" i="5"/>
  <c r="X181" i="5"/>
  <c r="X177" i="5"/>
  <c r="Y173" i="5"/>
  <c r="X173" i="5"/>
  <c r="Y169" i="5"/>
  <c r="X169" i="5"/>
  <c r="X165" i="5"/>
  <c r="Y161" i="5"/>
  <c r="X161" i="5"/>
  <c r="Y157" i="5"/>
  <c r="X157" i="5"/>
  <c r="X153" i="5"/>
  <c r="X149" i="5"/>
  <c r="X145" i="5"/>
  <c r="X141" i="5"/>
  <c r="X137" i="5"/>
  <c r="X133" i="5"/>
  <c r="X129" i="5"/>
  <c r="Y125" i="5"/>
  <c r="X125" i="5"/>
  <c r="X121" i="5"/>
  <c r="X117" i="5"/>
  <c r="X113" i="5"/>
  <c r="Y109" i="5"/>
  <c r="X109" i="5"/>
  <c r="Y105" i="5"/>
  <c r="X105" i="5"/>
  <c r="X101" i="5"/>
  <c r="Y101" i="5"/>
  <c r="Y97" i="5"/>
  <c r="X97" i="5"/>
  <c r="Y93" i="5"/>
  <c r="X93" i="5"/>
  <c r="Y89" i="5"/>
  <c r="X89" i="5"/>
  <c r="X85" i="5"/>
  <c r="Y85" i="5"/>
  <c r="X81" i="5"/>
  <c r="X77" i="5"/>
  <c r="X73" i="5"/>
  <c r="X69" i="5"/>
  <c r="X65" i="5"/>
  <c r="X61" i="5"/>
  <c r="X57" i="5"/>
  <c r="X53" i="5"/>
  <c r="X49" i="5"/>
  <c r="X45" i="5"/>
  <c r="X41" i="5"/>
  <c r="X37" i="5"/>
  <c r="X33" i="5"/>
  <c r="X29" i="5"/>
  <c r="X25" i="5"/>
  <c r="Y21" i="5"/>
  <c r="AD17" i="5"/>
  <c r="Y17" i="5"/>
  <c r="Y14" i="5"/>
  <c r="X14" i="5"/>
  <c r="Y10" i="5"/>
  <c r="X10" i="5"/>
  <c r="X6" i="5"/>
  <c r="Y6" i="5"/>
  <c r="AD2" i="5"/>
  <c r="Y2" i="5"/>
  <c r="X883" i="5"/>
  <c r="Y883" i="5"/>
  <c r="X879" i="5"/>
  <c r="Y879" i="5"/>
  <c r="X875" i="5"/>
  <c r="Y875" i="5"/>
  <c r="X871" i="5"/>
  <c r="Y871" i="5"/>
  <c r="X867" i="5"/>
  <c r="Y867" i="5"/>
  <c r="X863" i="5"/>
  <c r="Y863" i="5"/>
  <c r="X859" i="5"/>
  <c r="Y859" i="5"/>
  <c r="X855" i="5"/>
  <c r="Y855" i="5"/>
  <c r="X851" i="5"/>
  <c r="Y851" i="5"/>
  <c r="X847" i="5"/>
  <c r="Y847" i="5"/>
  <c r="X843" i="5"/>
  <c r="Y843" i="5"/>
  <c r="X839" i="5"/>
  <c r="Y839" i="5"/>
  <c r="X835" i="5"/>
  <c r="Y835" i="5"/>
  <c r="X831" i="5"/>
  <c r="Y831" i="5"/>
  <c r="X827" i="5"/>
  <c r="Y827" i="5"/>
  <c r="X823" i="5"/>
  <c r="Y823" i="5"/>
  <c r="X819" i="5"/>
  <c r="Y819" i="5"/>
  <c r="X815" i="5"/>
  <c r="Y815" i="5"/>
  <c r="X811" i="5"/>
  <c r="Y811" i="5"/>
  <c r="X807" i="5"/>
  <c r="Y807" i="5"/>
  <c r="X803" i="5"/>
  <c r="Y803" i="5"/>
  <c r="X800" i="5"/>
  <c r="Y800" i="5"/>
  <c r="X796" i="5"/>
  <c r="Y796" i="5"/>
  <c r="X792" i="5"/>
  <c r="Y792" i="5"/>
  <c r="X788" i="5"/>
  <c r="Y788" i="5"/>
  <c r="X784" i="5"/>
  <c r="Y784" i="5"/>
  <c r="X780" i="5"/>
  <c r="Y780" i="5"/>
  <c r="X776" i="5"/>
  <c r="Y776" i="5"/>
  <c r="X772" i="5"/>
  <c r="Y772" i="5"/>
  <c r="X768" i="5"/>
  <c r="Y768" i="5"/>
  <c r="X764" i="5"/>
  <c r="Y764" i="5"/>
  <c r="X760" i="5"/>
  <c r="Y760" i="5"/>
  <c r="X756" i="5"/>
  <c r="Y756" i="5"/>
  <c r="X752" i="5"/>
  <c r="Y752" i="5"/>
  <c r="X748" i="5"/>
  <c r="Y748" i="5"/>
  <c r="X744" i="5"/>
  <c r="Y744" i="5"/>
  <c r="X740" i="5"/>
  <c r="Y740" i="5"/>
  <c r="X736" i="5"/>
  <c r="Y736" i="5"/>
  <c r="X732" i="5"/>
  <c r="Y732" i="5"/>
  <c r="X728" i="5"/>
  <c r="Y728" i="5"/>
  <c r="X724" i="5"/>
  <c r="Y724" i="5"/>
  <c r="X720" i="5"/>
  <c r="Y720" i="5"/>
  <c r="X716" i="5"/>
  <c r="Y716" i="5"/>
  <c r="X712" i="5"/>
  <c r="Y712" i="5"/>
  <c r="X708" i="5"/>
  <c r="Y708" i="5"/>
  <c r="X704" i="5"/>
  <c r="Y704" i="5"/>
  <c r="X700" i="5"/>
  <c r="Y700" i="5"/>
  <c r="X696" i="5"/>
  <c r="Y696" i="5"/>
  <c r="X692" i="5"/>
  <c r="Y692" i="5"/>
  <c r="X688" i="5"/>
  <c r="Y688" i="5"/>
  <c r="X684" i="5"/>
  <c r="Y684" i="5"/>
  <c r="X680" i="5"/>
  <c r="Y680" i="5"/>
  <c r="X676" i="5"/>
  <c r="Y676" i="5"/>
  <c r="X672" i="5"/>
  <c r="Y672" i="5"/>
  <c r="X668" i="5"/>
  <c r="Y668" i="5"/>
  <c r="X664" i="5"/>
  <c r="Y664" i="5"/>
  <c r="X660" i="5"/>
  <c r="Y660" i="5"/>
  <c r="X656" i="5"/>
  <c r="Y656" i="5"/>
  <c r="X652" i="5"/>
  <c r="Y652" i="5"/>
  <c r="X648" i="5"/>
  <c r="Y648" i="5"/>
  <c r="X644" i="5"/>
  <c r="Y644" i="5"/>
  <c r="X640" i="5"/>
  <c r="Y640" i="5"/>
  <c r="X636" i="5"/>
  <c r="Y636" i="5"/>
  <c r="X632" i="5"/>
  <c r="Y632" i="5"/>
  <c r="X628" i="5"/>
  <c r="Y628" i="5"/>
  <c r="X624" i="5"/>
  <c r="Y624" i="5"/>
  <c r="X620" i="5"/>
  <c r="Y620" i="5"/>
  <c r="X616" i="5"/>
  <c r="Y616" i="5"/>
  <c r="X612" i="5"/>
  <c r="Y612" i="5"/>
  <c r="X608" i="5"/>
  <c r="Y608" i="5"/>
  <c r="X604" i="5"/>
  <c r="Y604" i="5"/>
  <c r="X600" i="5"/>
  <c r="Y600" i="5"/>
  <c r="X596" i="5"/>
  <c r="Y596" i="5"/>
  <c r="X592" i="5"/>
  <c r="Y592" i="5"/>
  <c r="X588" i="5"/>
  <c r="Y588" i="5"/>
  <c r="X584" i="5"/>
  <c r="Y584" i="5"/>
  <c r="X580" i="5"/>
  <c r="X576" i="5"/>
  <c r="AD572" i="5"/>
  <c r="X572" i="5"/>
  <c r="AD568" i="5"/>
  <c r="X568" i="5"/>
  <c r="AD564" i="5"/>
  <c r="X564" i="5"/>
  <c r="AD560" i="5"/>
  <c r="X560" i="5"/>
  <c r="X556" i="5"/>
  <c r="AD552" i="5"/>
  <c r="X552" i="5"/>
  <c r="AD548" i="5"/>
  <c r="X548" i="5"/>
  <c r="X544" i="5"/>
  <c r="X540" i="5"/>
  <c r="X536" i="5"/>
  <c r="X532" i="5"/>
  <c r="X528" i="5"/>
  <c r="X524" i="5"/>
  <c r="X520" i="5"/>
  <c r="X516" i="5"/>
  <c r="X512" i="5"/>
  <c r="X508" i="5"/>
  <c r="X504" i="5"/>
  <c r="X500" i="5"/>
  <c r="X496" i="5"/>
  <c r="X492" i="5"/>
  <c r="X488" i="5"/>
  <c r="AD484" i="5"/>
  <c r="X484" i="5"/>
  <c r="AD480" i="5"/>
  <c r="X480" i="5"/>
  <c r="AD476" i="5"/>
  <c r="X476" i="5"/>
  <c r="AD472" i="5"/>
  <c r="X472" i="5"/>
  <c r="AD468" i="5"/>
  <c r="X468" i="5"/>
  <c r="AD464" i="5"/>
  <c r="X464" i="5"/>
  <c r="X460" i="5"/>
  <c r="X456" i="5"/>
  <c r="AD452" i="5"/>
  <c r="X452" i="5"/>
  <c r="AD448" i="5"/>
  <c r="X448" i="5"/>
  <c r="AD444" i="5"/>
  <c r="X444" i="5"/>
  <c r="AD440" i="5"/>
  <c r="X440" i="5"/>
  <c r="AD436" i="5"/>
  <c r="X436" i="5"/>
  <c r="AD432" i="5"/>
  <c r="X432" i="5"/>
  <c r="AD428" i="5"/>
  <c r="X428" i="5"/>
  <c r="AD424" i="5"/>
  <c r="X424" i="5"/>
  <c r="AD420" i="5"/>
  <c r="X420" i="5"/>
  <c r="X416" i="5"/>
  <c r="AD412" i="5"/>
  <c r="X412" i="5"/>
  <c r="AD408" i="5"/>
  <c r="X408" i="5"/>
  <c r="AD404" i="5"/>
  <c r="X404" i="5"/>
  <c r="AD400" i="5"/>
  <c r="X400" i="5"/>
  <c r="AD396" i="5"/>
  <c r="X396" i="5"/>
  <c r="X392" i="5"/>
  <c r="X388" i="5"/>
  <c r="X384" i="5"/>
  <c r="X380" i="5"/>
  <c r="X376" i="5"/>
  <c r="AD372" i="5"/>
  <c r="X372" i="5"/>
  <c r="X368" i="5"/>
  <c r="AD364" i="5"/>
  <c r="X364" i="5"/>
  <c r="AD360" i="5"/>
  <c r="X360" i="5"/>
  <c r="AD356" i="5"/>
  <c r="X356" i="5"/>
  <c r="X352" i="5"/>
  <c r="X348" i="5"/>
  <c r="X344" i="5"/>
  <c r="AD340" i="5"/>
  <c r="X340" i="5"/>
  <c r="AD336" i="5"/>
  <c r="X336" i="5"/>
  <c r="X332" i="5"/>
  <c r="AD328" i="5"/>
  <c r="X328" i="5"/>
  <c r="X324" i="5"/>
  <c r="X320" i="5"/>
  <c r="X316" i="5"/>
  <c r="X312" i="5"/>
  <c r="AD308" i="5"/>
  <c r="X308" i="5"/>
  <c r="X304" i="5"/>
  <c r="AD300" i="5"/>
  <c r="X300" i="5"/>
  <c r="AD296" i="5"/>
  <c r="X296" i="5"/>
  <c r="AD292" i="5"/>
  <c r="X292" i="5"/>
  <c r="X288" i="5"/>
  <c r="X284" i="5"/>
  <c r="X280" i="5"/>
  <c r="AD276" i="5"/>
  <c r="X276" i="5"/>
  <c r="X272" i="5"/>
  <c r="X268" i="5"/>
  <c r="AD264" i="5"/>
  <c r="X264" i="5"/>
  <c r="AD260" i="5"/>
  <c r="X260" i="5"/>
  <c r="AD256" i="5"/>
  <c r="X256" i="5"/>
  <c r="X252" i="5"/>
  <c r="X248" i="5"/>
  <c r="X244" i="5"/>
  <c r="X240" i="5"/>
  <c r="X236" i="5"/>
  <c r="X232" i="5"/>
  <c r="X228" i="5"/>
  <c r="X224" i="5"/>
  <c r="X220" i="5"/>
  <c r="X216" i="5"/>
  <c r="X212" i="5"/>
  <c r="X208" i="5"/>
  <c r="X204" i="5"/>
  <c r="X200" i="5"/>
  <c r="X196" i="5"/>
  <c r="X192" i="5"/>
  <c r="X188" i="5"/>
  <c r="X184" i="5"/>
  <c r="X180" i="5"/>
  <c r="X176" i="5"/>
  <c r="Y172" i="5"/>
  <c r="X172" i="5"/>
  <c r="Y168" i="5"/>
  <c r="X168" i="5"/>
  <c r="X164" i="5"/>
  <c r="Y160" i="5"/>
  <c r="X160" i="5"/>
  <c r="X156" i="5"/>
  <c r="X152" i="5"/>
  <c r="X148" i="5"/>
  <c r="X144" i="5"/>
  <c r="X140" i="5"/>
  <c r="X136" i="5"/>
  <c r="X132" i="5"/>
  <c r="X128" i="5"/>
  <c r="Y124" i="5"/>
  <c r="X124" i="5"/>
  <c r="X120" i="5"/>
  <c r="X116" i="5"/>
  <c r="X112" i="5"/>
  <c r="Y108" i="5"/>
  <c r="X108" i="5"/>
  <c r="Y104" i="5"/>
  <c r="X104" i="5"/>
  <c r="X100" i="5"/>
  <c r="Y100" i="5"/>
  <c r="Y96" i="5"/>
  <c r="X96" i="5"/>
  <c r="Y92" i="5"/>
  <c r="X92" i="5"/>
  <c r="Y88" i="5"/>
  <c r="X88" i="5"/>
  <c r="Y84" i="5"/>
  <c r="X84" i="5"/>
  <c r="X80" i="5"/>
  <c r="X76" i="5"/>
  <c r="X72" i="5"/>
  <c r="X68" i="5"/>
  <c r="X64" i="5"/>
  <c r="X60" i="5"/>
  <c r="X56" i="5"/>
  <c r="X52" i="5"/>
  <c r="X48" i="5"/>
  <c r="X44" i="5"/>
  <c r="X40" i="5"/>
  <c r="X36" i="5"/>
  <c r="X32" i="5"/>
  <c r="X28" i="5"/>
  <c r="Y20" i="5"/>
  <c r="Y13" i="5"/>
  <c r="X13" i="5"/>
  <c r="Y9" i="5"/>
  <c r="X9" i="5"/>
  <c r="Y5" i="5"/>
  <c r="X5" i="5"/>
  <c r="AD886" i="5"/>
  <c r="Y886" i="5"/>
  <c r="X886" i="5"/>
  <c r="X882" i="5"/>
  <c r="Y882" i="5"/>
  <c r="X878" i="5"/>
  <c r="Y878" i="5"/>
  <c r="X874" i="5"/>
  <c r="Y874" i="5"/>
  <c r="X870" i="5"/>
  <c r="Y870" i="5"/>
  <c r="X866" i="5"/>
  <c r="Y866" i="5"/>
  <c r="X862" i="5"/>
  <c r="Y862" i="5"/>
  <c r="X858" i="5"/>
  <c r="Y858" i="5"/>
  <c r="X854" i="5"/>
  <c r="Y854" i="5"/>
  <c r="X850" i="5"/>
  <c r="Y850" i="5"/>
  <c r="X846" i="5"/>
  <c r="Y846" i="5"/>
  <c r="X842" i="5"/>
  <c r="Y842" i="5"/>
  <c r="X838" i="5"/>
  <c r="Y838" i="5"/>
  <c r="X834" i="5"/>
  <c r="Y834" i="5"/>
  <c r="X830" i="5"/>
  <c r="Y830" i="5"/>
  <c r="X826" i="5"/>
  <c r="Y826" i="5"/>
  <c r="X822" i="5"/>
  <c r="Y822" i="5"/>
  <c r="X818" i="5"/>
  <c r="Y818" i="5"/>
  <c r="X814" i="5"/>
  <c r="Y814" i="5"/>
  <c r="X810" i="5"/>
  <c r="Y810" i="5"/>
  <c r="X806" i="5"/>
  <c r="Y806" i="5"/>
  <c r="X802" i="5"/>
  <c r="Y802" i="5"/>
  <c r="X799" i="5"/>
  <c r="Y799" i="5"/>
  <c r="X795" i="5"/>
  <c r="Y795" i="5"/>
  <c r="X791" i="5"/>
  <c r="Y791" i="5"/>
  <c r="X787" i="5"/>
  <c r="Y787" i="5"/>
  <c r="X783" i="5"/>
  <c r="Y783" i="5"/>
  <c r="X779" i="5"/>
  <c r="Y779" i="5"/>
  <c r="X775" i="5"/>
  <c r="Y775" i="5"/>
  <c r="X771" i="5"/>
  <c r="Y771" i="5"/>
  <c r="X767" i="5"/>
  <c r="Y767" i="5"/>
  <c r="X763" i="5"/>
  <c r="Y763" i="5"/>
  <c r="X759" i="5"/>
  <c r="Y759" i="5"/>
  <c r="X755" i="5"/>
  <c r="Y755" i="5"/>
  <c r="X751" i="5"/>
  <c r="Y751" i="5"/>
  <c r="X747" i="5"/>
  <c r="Y747" i="5"/>
  <c r="X743" i="5"/>
  <c r="Y743" i="5"/>
  <c r="X739" i="5"/>
  <c r="Y739" i="5"/>
  <c r="X735" i="5"/>
  <c r="Y735" i="5"/>
  <c r="X731" i="5"/>
  <c r="Y731" i="5"/>
  <c r="X727" i="5"/>
  <c r="Y727" i="5"/>
  <c r="X723" i="5"/>
  <c r="Y723" i="5"/>
  <c r="X719" i="5"/>
  <c r="Y719" i="5"/>
  <c r="X715" i="5"/>
  <c r="Y715" i="5"/>
  <c r="X711" i="5"/>
  <c r="Y711" i="5"/>
  <c r="X707" i="5"/>
  <c r="Y707" i="5"/>
  <c r="X703" i="5"/>
  <c r="Y703" i="5"/>
  <c r="X699" i="5"/>
  <c r="Y699" i="5"/>
  <c r="X695" i="5"/>
  <c r="Y695" i="5"/>
  <c r="X691" i="5"/>
  <c r="Y691" i="5"/>
  <c r="Y687" i="5"/>
  <c r="X687" i="5"/>
  <c r="X683" i="5"/>
  <c r="Y683" i="5"/>
  <c r="X679" i="5"/>
  <c r="Y679" i="5"/>
  <c r="X675" i="5"/>
  <c r="Y675" i="5"/>
  <c r="X671" i="5"/>
  <c r="Y671" i="5"/>
  <c r="X667" i="5"/>
  <c r="Y667" i="5"/>
  <c r="X663" i="5"/>
  <c r="Y663" i="5"/>
  <c r="X659" i="5"/>
  <c r="Y659" i="5"/>
  <c r="X655" i="5"/>
  <c r="Y655" i="5"/>
  <c r="Y651" i="5"/>
  <c r="X651" i="5"/>
  <c r="X647" i="5"/>
  <c r="Y647" i="5"/>
  <c r="X643" i="5"/>
  <c r="Y643" i="5"/>
  <c r="X639" i="5"/>
  <c r="Y639" i="5"/>
  <c r="X635" i="5"/>
  <c r="Y635" i="5"/>
  <c r="X631" i="5"/>
  <c r="Y631" i="5"/>
  <c r="X627" i="5"/>
  <c r="Y627" i="5"/>
  <c r="X623" i="5"/>
  <c r="Y623" i="5"/>
  <c r="X619" i="5"/>
  <c r="Y619" i="5"/>
  <c r="Y615" i="5"/>
  <c r="X615" i="5"/>
  <c r="X611" i="5"/>
  <c r="Y611" i="5"/>
  <c r="X607" i="5"/>
  <c r="Y607" i="5"/>
  <c r="X603" i="5"/>
  <c r="Y603" i="5"/>
  <c r="X599" i="5"/>
  <c r="Y599" i="5"/>
  <c r="X595" i="5"/>
  <c r="Y595" i="5"/>
  <c r="X591" i="5"/>
  <c r="Y591" i="5"/>
  <c r="X587" i="5"/>
  <c r="Y587" i="5"/>
  <c r="X583" i="5"/>
  <c r="Y583" i="5"/>
  <c r="X579" i="5"/>
  <c r="X575" i="5"/>
  <c r="AD571" i="5"/>
  <c r="X571" i="5"/>
  <c r="AD567" i="5"/>
  <c r="X567" i="5"/>
  <c r="AD563" i="5"/>
  <c r="X563" i="5"/>
  <c r="AD559" i="5"/>
  <c r="X559" i="5"/>
  <c r="X555" i="5"/>
  <c r="AD551" i="5"/>
  <c r="X551" i="5"/>
  <c r="X547" i="5"/>
  <c r="X543" i="5"/>
  <c r="X539" i="5"/>
  <c r="X535" i="5"/>
  <c r="X531" i="5"/>
  <c r="X527" i="5"/>
  <c r="X523" i="5"/>
  <c r="X519" i="5"/>
  <c r="X515" i="5"/>
  <c r="X511" i="5"/>
  <c r="X507" i="5"/>
  <c r="X503" i="5"/>
  <c r="X499" i="5"/>
  <c r="X495" i="5"/>
  <c r="X491" i="5"/>
  <c r="X487" i="5"/>
  <c r="AD483" i="5"/>
  <c r="X483" i="5"/>
  <c r="AD479" i="5"/>
  <c r="X479" i="5"/>
  <c r="AD475" i="5"/>
  <c r="X475" i="5"/>
  <c r="AD471" i="5"/>
  <c r="X471" i="5"/>
  <c r="AD467" i="5"/>
  <c r="X467" i="5"/>
  <c r="AD463" i="5"/>
  <c r="X463" i="5"/>
  <c r="X459" i="5"/>
  <c r="X455" i="5"/>
  <c r="AD451" i="5"/>
  <c r="X451" i="5"/>
  <c r="AD447" i="5"/>
  <c r="X447" i="5"/>
  <c r="AD443" i="5"/>
  <c r="X443" i="5"/>
  <c r="AD439" i="5"/>
  <c r="X439" i="5"/>
  <c r="AD435" i="5"/>
  <c r="X435" i="5"/>
  <c r="AD431" i="5"/>
  <c r="X431" i="5"/>
  <c r="AD427" i="5"/>
  <c r="X427" i="5"/>
  <c r="AD423" i="5"/>
  <c r="X423" i="5"/>
  <c r="AD419" i="5"/>
  <c r="X419" i="5"/>
  <c r="AD415" i="5"/>
  <c r="X415" i="5"/>
  <c r="AD411" i="5"/>
  <c r="X411" i="5"/>
  <c r="AD407" i="5"/>
  <c r="X407" i="5"/>
  <c r="AD403" i="5"/>
  <c r="X403" i="5"/>
  <c r="AD399" i="5"/>
  <c r="X399" i="5"/>
  <c r="X395" i="5"/>
  <c r="X391" i="5"/>
  <c r="X387" i="5"/>
  <c r="X383" i="5"/>
  <c r="X379" i="5"/>
  <c r="X375" i="5"/>
  <c r="AD371" i="5"/>
  <c r="X371" i="5"/>
  <c r="X367" i="5"/>
  <c r="AD363" i="5"/>
  <c r="X363" i="5"/>
  <c r="AD359" i="5"/>
  <c r="X359" i="5"/>
  <c r="X355" i="5"/>
  <c r="X351" i="5"/>
  <c r="AD347" i="5"/>
  <c r="X347" i="5"/>
  <c r="X343" i="5"/>
  <c r="AD339" i="5"/>
  <c r="X339" i="5"/>
  <c r="AD335" i="5"/>
  <c r="X335" i="5"/>
  <c r="AD331" i="5"/>
  <c r="X331" i="5"/>
  <c r="AD327" i="5"/>
  <c r="X327" i="5"/>
  <c r="X323" i="5"/>
  <c r="X319" i="5"/>
  <c r="X315" i="5"/>
  <c r="AD311" i="5"/>
  <c r="X311" i="5"/>
  <c r="AD307" i="5"/>
  <c r="X307" i="5"/>
  <c r="X303" i="5"/>
  <c r="X299" i="5"/>
  <c r="AD295" i="5"/>
  <c r="X295" i="5"/>
  <c r="AD291" i="5"/>
  <c r="X291" i="5"/>
  <c r="X287" i="5"/>
  <c r="X283" i="5"/>
  <c r="X279" i="5"/>
  <c r="AD275" i="5"/>
  <c r="X275" i="5"/>
  <c r="X271" i="5"/>
  <c r="X267" i="5"/>
  <c r="AD263" i="5"/>
  <c r="X263" i="5"/>
  <c r="AD259" i="5"/>
  <c r="X259" i="5"/>
  <c r="X255" i="5"/>
  <c r="X251" i="5"/>
  <c r="X247" i="5"/>
  <c r="X243" i="5"/>
  <c r="X239" i="5"/>
  <c r="X235" i="5"/>
  <c r="X231" i="5"/>
  <c r="X227" i="5"/>
  <c r="X223" i="5"/>
  <c r="X219" i="5"/>
  <c r="X215" i="5"/>
  <c r="X211" i="5"/>
  <c r="X207" i="5"/>
  <c r="X203" i="5"/>
  <c r="X199" i="5"/>
  <c r="X195" i="5"/>
  <c r="X191" i="5"/>
  <c r="X187" i="5"/>
  <c r="X183" i="5"/>
  <c r="X179" i="5"/>
  <c r="Y175" i="5"/>
  <c r="X175" i="5"/>
  <c r="Y171" i="5"/>
  <c r="X171" i="5"/>
  <c r="Y167" i="5"/>
  <c r="X167" i="5"/>
  <c r="Y163" i="5"/>
  <c r="X163" i="5"/>
  <c r="Y159" i="5"/>
  <c r="X159" i="5"/>
  <c r="X155" i="5"/>
  <c r="X151" i="5"/>
  <c r="X147" i="5"/>
  <c r="X143" i="5"/>
  <c r="X139" i="5"/>
  <c r="X135" i="5"/>
  <c r="X131" i="5"/>
  <c r="Y127" i="5"/>
  <c r="X127" i="5"/>
  <c r="X123" i="5"/>
  <c r="X119" i="5"/>
  <c r="X115" i="5"/>
  <c r="X111" i="5"/>
  <c r="Y107" i="5"/>
  <c r="X107" i="5"/>
  <c r="Y103" i="5"/>
  <c r="X103" i="5"/>
  <c r="Y99" i="5"/>
  <c r="X99" i="5"/>
  <c r="Y95" i="5"/>
  <c r="X95" i="5"/>
  <c r="Y91" i="5"/>
  <c r="X91" i="5"/>
  <c r="Y87" i="5"/>
  <c r="X87" i="5"/>
  <c r="Y83" i="5"/>
  <c r="X83" i="5"/>
  <c r="X79" i="5"/>
  <c r="X75" i="5"/>
  <c r="X71" i="5"/>
  <c r="X67" i="5"/>
  <c r="X63" i="5"/>
  <c r="X59" i="5"/>
  <c r="X55" i="5"/>
  <c r="X51" i="5"/>
  <c r="X47" i="5"/>
  <c r="X43" i="5"/>
  <c r="X39" i="5"/>
  <c r="X35" i="5"/>
  <c r="X31" i="5"/>
  <c r="X27" i="5"/>
  <c r="X23" i="5"/>
  <c r="Y19" i="5"/>
  <c r="X19" i="5"/>
  <c r="Y16" i="5"/>
  <c r="X16" i="5"/>
  <c r="Y12" i="5"/>
  <c r="X12" i="5"/>
  <c r="Y8" i="5"/>
  <c r="X8" i="5"/>
  <c r="Y4" i="5"/>
  <c r="X4" i="5"/>
  <c r="X885" i="5"/>
  <c r="Y885" i="5"/>
  <c r="X881" i="5"/>
  <c r="Y881" i="5"/>
  <c r="X877" i="5"/>
  <c r="Y877" i="5"/>
  <c r="X873" i="5"/>
  <c r="Y873" i="5"/>
  <c r="X869" i="5"/>
  <c r="Y869" i="5"/>
  <c r="X865" i="5"/>
  <c r="Y865" i="5"/>
  <c r="X861" i="5"/>
  <c r="Y861" i="5"/>
  <c r="X857" i="5"/>
  <c r="Y857" i="5"/>
  <c r="X853" i="5"/>
  <c r="Y853" i="5"/>
  <c r="X849" i="5"/>
  <c r="Y849" i="5"/>
  <c r="X845" i="5"/>
  <c r="Y845" i="5"/>
  <c r="X841" i="5"/>
  <c r="Y841" i="5"/>
  <c r="X837" i="5"/>
  <c r="Y837" i="5"/>
  <c r="X833" i="5"/>
  <c r="Y833" i="5"/>
  <c r="X829" i="5"/>
  <c r="Y829" i="5"/>
  <c r="X825" i="5"/>
  <c r="Y825" i="5"/>
  <c r="X821" i="5"/>
  <c r="Y821" i="5"/>
  <c r="X817" i="5"/>
  <c r="Y817" i="5"/>
  <c r="X813" i="5"/>
  <c r="Y813" i="5"/>
  <c r="X809" i="5"/>
  <c r="Y809" i="5"/>
  <c r="X805" i="5"/>
  <c r="Y805" i="5"/>
  <c r="X801" i="5"/>
  <c r="Y801" i="5"/>
  <c r="X798" i="5"/>
  <c r="Y798" i="5"/>
  <c r="X794" i="5"/>
  <c r="Y794" i="5"/>
  <c r="X790" i="5"/>
  <c r="Y790" i="5"/>
  <c r="X786" i="5"/>
  <c r="Y786" i="5"/>
  <c r="X782" i="5"/>
  <c r="Y782" i="5"/>
  <c r="X778" i="5"/>
  <c r="Y778" i="5"/>
  <c r="X774" i="5"/>
  <c r="Y774" i="5"/>
  <c r="X770" i="5"/>
  <c r="Y770" i="5"/>
  <c r="X766" i="5"/>
  <c r="Y766" i="5"/>
  <c r="X762" i="5"/>
  <c r="Y762" i="5"/>
  <c r="X758" i="5"/>
  <c r="Y758" i="5"/>
  <c r="X754" i="5"/>
  <c r="Y754" i="5"/>
  <c r="X750" i="5"/>
  <c r="Y750" i="5"/>
  <c r="X746" i="5"/>
  <c r="Y746" i="5"/>
  <c r="X742" i="5"/>
  <c r="Y742" i="5"/>
  <c r="X738" i="5"/>
  <c r="Y738" i="5"/>
  <c r="X734" i="5"/>
  <c r="Y734" i="5"/>
  <c r="X730" i="5"/>
  <c r="Y730" i="5"/>
  <c r="X726" i="5"/>
  <c r="Y726" i="5"/>
  <c r="X722" i="5"/>
  <c r="Y722" i="5"/>
  <c r="X718" i="5"/>
  <c r="Y718" i="5"/>
  <c r="X714" i="5"/>
  <c r="Y714" i="5"/>
  <c r="X710" i="5"/>
  <c r="Y710" i="5"/>
  <c r="X706" i="5"/>
  <c r="Y706" i="5"/>
  <c r="X702" i="5"/>
  <c r="Y702" i="5"/>
  <c r="X698" i="5"/>
  <c r="Y698" i="5"/>
  <c r="X694" i="5"/>
  <c r="Y694" i="5"/>
  <c r="X690" i="5"/>
  <c r="Y690" i="5"/>
  <c r="X686" i="5"/>
  <c r="Y686" i="5"/>
  <c r="X682" i="5"/>
  <c r="Y682" i="5"/>
  <c r="X678" i="5"/>
  <c r="Y678" i="5"/>
  <c r="X674" i="5"/>
  <c r="Y674" i="5"/>
  <c r="X670" i="5"/>
  <c r="Y670" i="5"/>
  <c r="X666" i="5"/>
  <c r="Y666" i="5"/>
  <c r="X662" i="5"/>
  <c r="Y662" i="5"/>
  <c r="X658" i="5"/>
  <c r="Y658" i="5"/>
  <c r="X654" i="5"/>
  <c r="Y654" i="5"/>
  <c r="X650" i="5"/>
  <c r="Y650" i="5"/>
  <c r="X646" i="5"/>
  <c r="Y646" i="5"/>
  <c r="X642" i="5"/>
  <c r="Y642" i="5"/>
  <c r="X638" i="5"/>
  <c r="Y638" i="5"/>
  <c r="X634" i="5"/>
  <c r="Y634" i="5"/>
  <c r="X630" i="5"/>
  <c r="Y630" i="5"/>
  <c r="X626" i="5"/>
  <c r="Y626" i="5"/>
  <c r="X622" i="5"/>
  <c r="Y622" i="5"/>
  <c r="X618" i="5"/>
  <c r="Y618" i="5"/>
  <c r="X614" i="5"/>
  <c r="Y614" i="5"/>
  <c r="X610" i="5"/>
  <c r="Y610" i="5"/>
  <c r="X606" i="5"/>
  <c r="Y606" i="5"/>
  <c r="X602" i="5"/>
  <c r="Y602" i="5"/>
  <c r="X598" i="5"/>
  <c r="Y598" i="5"/>
  <c r="X594" i="5"/>
  <c r="Y594" i="5"/>
  <c r="X590" i="5"/>
  <c r="Y590" i="5"/>
  <c r="X586" i="5"/>
  <c r="Y586" i="5"/>
  <c r="X582" i="5"/>
  <c r="X578" i="5"/>
  <c r="X574" i="5"/>
  <c r="AD570" i="5"/>
  <c r="X570" i="5"/>
  <c r="X566" i="5"/>
  <c r="X562" i="5"/>
  <c r="AD558" i="5"/>
  <c r="X558" i="5"/>
  <c r="X554" i="5"/>
  <c r="AD550" i="5"/>
  <c r="X550" i="5"/>
  <c r="X546" i="5"/>
  <c r="X542" i="5"/>
  <c r="X538" i="5"/>
  <c r="X534" i="5"/>
  <c r="X530" i="5"/>
  <c r="X526" i="5"/>
  <c r="X522" i="5"/>
  <c r="X518" i="5"/>
  <c r="X514" i="5"/>
  <c r="X510" i="5"/>
  <c r="X506" i="5"/>
  <c r="X502" i="5"/>
  <c r="X498" i="5"/>
  <c r="X494" i="5"/>
  <c r="X490" i="5"/>
  <c r="X486" i="5"/>
  <c r="AD482" i="5"/>
  <c r="X482" i="5"/>
  <c r="AD478" i="5"/>
  <c r="X478" i="5"/>
  <c r="AD474" i="5"/>
  <c r="X474" i="5"/>
  <c r="AD470" i="5"/>
  <c r="X470" i="5"/>
  <c r="AD466" i="5"/>
  <c r="X466" i="5"/>
  <c r="AD462" i="5"/>
  <c r="X462" i="5"/>
  <c r="X458" i="5"/>
  <c r="X454" i="5"/>
  <c r="AD450" i="5"/>
  <c r="X450" i="5"/>
  <c r="AD446" i="5"/>
  <c r="X446" i="5"/>
  <c r="AD442" i="5"/>
  <c r="X442" i="5"/>
  <c r="AD438" i="5"/>
  <c r="X438" i="5"/>
  <c r="AD434" i="5"/>
  <c r="X434" i="5"/>
  <c r="AD430" i="5"/>
  <c r="X430" i="5"/>
  <c r="AD426" i="5"/>
  <c r="X426" i="5"/>
  <c r="AD422" i="5"/>
  <c r="X422" i="5"/>
  <c r="AD418" i="5"/>
  <c r="X418" i="5"/>
  <c r="AD414" i="5"/>
  <c r="X414" i="5"/>
  <c r="AD410" i="5"/>
  <c r="X410" i="5"/>
  <c r="AD406" i="5"/>
  <c r="X406" i="5"/>
  <c r="AD402" i="5"/>
  <c r="X402" i="5"/>
  <c r="AD398" i="5"/>
  <c r="X398" i="5"/>
  <c r="X394" i="5"/>
  <c r="X390" i="5"/>
  <c r="X386" i="5"/>
  <c r="X382" i="5"/>
  <c r="X378" i="5"/>
  <c r="X374" i="5"/>
  <c r="X370" i="5"/>
  <c r="X366" i="5"/>
  <c r="AD362" i="5"/>
  <c r="X362" i="5"/>
  <c r="AD358" i="5"/>
  <c r="X358" i="5"/>
  <c r="X354" i="5"/>
  <c r="X350" i="5"/>
  <c r="AD346" i="5"/>
  <c r="X346" i="5"/>
  <c r="X342" i="5"/>
  <c r="AD338" i="5"/>
  <c r="X338" i="5"/>
  <c r="X334" i="5"/>
  <c r="AD330" i="5"/>
  <c r="X330" i="5"/>
  <c r="AD326" i="5"/>
  <c r="X326" i="5"/>
  <c r="X322" i="5"/>
  <c r="X318" i="5"/>
  <c r="X314" i="5"/>
  <c r="AD310" i="5"/>
  <c r="X310" i="5"/>
  <c r="X306" i="5"/>
  <c r="AD302" i="5"/>
  <c r="X302" i="5"/>
  <c r="AD298" i="5"/>
  <c r="X298" i="5"/>
  <c r="AD294" i="5"/>
  <c r="X294" i="5"/>
  <c r="AD290" i="5"/>
  <c r="X290" i="5"/>
  <c r="X286" i="5"/>
  <c r="X282" i="5"/>
  <c r="AD278" i="5"/>
  <c r="X278" i="5"/>
  <c r="X274" i="5"/>
  <c r="X270" i="5"/>
  <c r="X266" i="5"/>
  <c r="AD262" i="5"/>
  <c r="X262" i="5"/>
  <c r="AD258" i="5"/>
  <c r="X258" i="5"/>
  <c r="X254" i="5"/>
  <c r="X250" i="5"/>
  <c r="X246" i="5"/>
  <c r="X242" i="5"/>
  <c r="X238" i="5"/>
  <c r="X234" i="5"/>
  <c r="X230" i="5"/>
  <c r="X226" i="5"/>
  <c r="X222" i="5"/>
  <c r="X218" i="5"/>
  <c r="X214" i="5"/>
  <c r="X210" i="5"/>
  <c r="X206" i="5"/>
  <c r="X202" i="5"/>
  <c r="X198" i="5"/>
  <c r="X194" i="5"/>
  <c r="X190" i="5"/>
  <c r="X186" i="5"/>
  <c r="X182" i="5"/>
  <c r="X178" i="5"/>
  <c r="Y174" i="5"/>
  <c r="X174" i="5"/>
  <c r="Y170" i="5"/>
  <c r="X170" i="5"/>
  <c r="Y166" i="5"/>
  <c r="X166" i="5"/>
  <c r="Y162" i="5"/>
  <c r="X162" i="5"/>
  <c r="Y158" i="5"/>
  <c r="X158" i="5"/>
  <c r="X154" i="5"/>
  <c r="X150" i="5"/>
  <c r="X146" i="5"/>
  <c r="X142" i="5"/>
  <c r="X138" i="5"/>
  <c r="X134" i="5"/>
  <c r="X130" i="5"/>
  <c r="Y126" i="5"/>
  <c r="X126" i="5"/>
  <c r="X122" i="5"/>
  <c r="X118" i="5"/>
  <c r="X114" i="5"/>
  <c r="X110" i="5"/>
  <c r="Y106" i="5"/>
  <c r="X106" i="5"/>
  <c r="Y102" i="5"/>
  <c r="X102" i="5"/>
  <c r="Y98" i="5"/>
  <c r="X98" i="5"/>
  <c r="Y94" i="5"/>
  <c r="X94" i="5"/>
  <c r="Y90" i="5"/>
  <c r="X90" i="5"/>
  <c r="Y86" i="5"/>
  <c r="X86" i="5"/>
  <c r="X82" i="5"/>
  <c r="X78" i="5"/>
  <c r="X74" i="5"/>
  <c r="X70" i="5"/>
  <c r="X66" i="5"/>
  <c r="X62" i="5"/>
  <c r="X58" i="5"/>
  <c r="X54" i="5"/>
  <c r="X50" i="5"/>
  <c r="X46" i="5"/>
  <c r="X42" i="5"/>
  <c r="X38" i="5"/>
  <c r="X34" i="5"/>
  <c r="X30" i="5"/>
  <c r="X26" i="5"/>
  <c r="Y22" i="5"/>
  <c r="Y18" i="5"/>
  <c r="Y15" i="5"/>
  <c r="X15" i="5"/>
  <c r="Y11" i="5"/>
  <c r="X11" i="5"/>
  <c r="Y7" i="5"/>
  <c r="X7" i="5"/>
  <c r="Y3" i="5"/>
  <c r="X3" i="5"/>
  <c r="I357" i="5"/>
  <c r="W357" i="5"/>
  <c r="I885" i="5"/>
  <c r="I861" i="5"/>
  <c r="I857" i="5"/>
  <c r="I853" i="5"/>
  <c r="I849" i="5"/>
  <c r="I845" i="5"/>
  <c r="I841" i="5"/>
  <c r="I837" i="5"/>
  <c r="I833" i="5"/>
  <c r="I829" i="5"/>
  <c r="I825" i="5"/>
  <c r="I821" i="5"/>
  <c r="I817" i="5"/>
  <c r="I813" i="5"/>
  <c r="I809" i="5"/>
  <c r="I805" i="5"/>
  <c r="I798" i="5"/>
  <c r="I794" i="5"/>
  <c r="I790" i="5"/>
  <c r="I786" i="5"/>
  <c r="I782" i="5"/>
  <c r="I766" i="5"/>
  <c r="I742" i="5"/>
  <c r="I738" i="5"/>
  <c r="I734" i="5"/>
  <c r="I730" i="5"/>
  <c r="I726" i="5"/>
  <c r="I722" i="5"/>
  <c r="I718" i="5"/>
  <c r="I714" i="5"/>
  <c r="I710" i="5"/>
  <c r="I706" i="5"/>
  <c r="I702" i="5"/>
  <c r="I698" i="5"/>
  <c r="I694" i="5"/>
  <c r="I690" i="5"/>
  <c r="I686" i="5"/>
  <c r="I682" i="5"/>
  <c r="I678" i="5"/>
  <c r="I674" i="5"/>
  <c r="I670" i="5"/>
  <c r="I666" i="5"/>
  <c r="I662" i="5"/>
  <c r="I378" i="5"/>
  <c r="I362" i="5"/>
  <c r="I346" i="5"/>
  <c r="I314" i="5"/>
  <c r="I250" i="5"/>
  <c r="I2" i="5"/>
  <c r="AC2" i="5" s="1"/>
  <c r="I84" i="5"/>
  <c r="I52" i="5"/>
  <c r="I886" i="5"/>
  <c r="I882" i="5"/>
  <c r="I878" i="5"/>
  <c r="I858" i="5"/>
  <c r="I854" i="5"/>
  <c r="I850" i="5"/>
  <c r="I842" i="5"/>
  <c r="I838" i="5"/>
  <c r="I834" i="5"/>
  <c r="I830" i="5"/>
  <c r="I826" i="5"/>
  <c r="I822" i="5"/>
  <c r="I814" i="5"/>
  <c r="I810" i="5"/>
  <c r="I806" i="5"/>
  <c r="I802" i="5"/>
  <c r="I799" i="5"/>
  <c r="I795" i="5"/>
  <c r="I791" i="5"/>
  <c r="I787" i="5"/>
  <c r="I779" i="5"/>
  <c r="I767" i="5"/>
  <c r="I751" i="5"/>
  <c r="I743" i="5"/>
  <c r="I739" i="5"/>
  <c r="I735" i="5"/>
  <c r="I731" i="5"/>
  <c r="I727" i="5"/>
  <c r="I723" i="5"/>
  <c r="I719" i="5"/>
  <c r="I715" i="5"/>
  <c r="I711" i="5"/>
  <c r="I707" i="5"/>
  <c r="I703" i="5"/>
  <c r="I699" i="5"/>
  <c r="I691" i="5"/>
  <c r="I687" i="5"/>
  <c r="I683" i="5"/>
  <c r="I679" i="5"/>
  <c r="I675" i="5"/>
  <c r="I431" i="5"/>
  <c r="I367" i="5"/>
  <c r="I351" i="5"/>
  <c r="I533" i="5"/>
  <c r="I517" i="5"/>
  <c r="I501" i="5"/>
  <c r="I373" i="5"/>
  <c r="I341" i="5"/>
  <c r="I333" i="5"/>
  <c r="I325" i="5"/>
  <c r="I293" i="5"/>
  <c r="I229" i="5"/>
  <c r="I874" i="5"/>
  <c r="I870" i="5"/>
  <c r="I866" i="5"/>
  <c r="I862" i="5"/>
  <c r="I846" i="5"/>
  <c r="I818" i="5"/>
  <c r="I783" i="5"/>
  <c r="I775" i="5"/>
  <c r="I771" i="5"/>
  <c r="I763" i="5"/>
  <c r="I759" i="5"/>
  <c r="I755" i="5"/>
  <c r="I747" i="5"/>
  <c r="I695" i="5"/>
  <c r="I469" i="5"/>
  <c r="I415" i="5"/>
  <c r="I399" i="5"/>
  <c r="I383" i="5"/>
  <c r="I881" i="5"/>
  <c r="I877" i="5"/>
  <c r="I873" i="5"/>
  <c r="I869" i="5"/>
  <c r="I865" i="5"/>
  <c r="I801" i="5"/>
  <c r="I778" i="5"/>
  <c r="I774" i="5"/>
  <c r="I770" i="5"/>
  <c r="I762" i="5"/>
  <c r="I758" i="5"/>
  <c r="I754" i="5"/>
  <c r="I750" i="5"/>
  <c r="I746" i="5"/>
  <c r="I463" i="5"/>
  <c r="I447" i="5"/>
  <c r="I410" i="5"/>
  <c r="I394" i="5"/>
  <c r="I529" i="5"/>
  <c r="I525" i="5"/>
  <c r="I521" i="5"/>
  <c r="I513" i="5"/>
  <c r="I509" i="5"/>
  <c r="I505" i="5"/>
  <c r="I497" i="5"/>
  <c r="I493" i="5"/>
  <c r="I489" i="5"/>
  <c r="I485" i="5"/>
  <c r="I458" i="5"/>
  <c r="I442" i="5"/>
  <c r="I426" i="5"/>
  <c r="I421" i="5"/>
  <c r="I405" i="5"/>
  <c r="I389" i="5"/>
  <c r="I479" i="5"/>
  <c r="I474" i="5"/>
  <c r="I453" i="5"/>
  <c r="I437" i="5"/>
  <c r="I884" i="5"/>
  <c r="I880" i="5"/>
  <c r="I876" i="5"/>
  <c r="I872" i="5"/>
  <c r="I868" i="5"/>
  <c r="I864" i="5"/>
  <c r="I860" i="5"/>
  <c r="I856" i="5"/>
  <c r="I852" i="5"/>
  <c r="I848" i="5"/>
  <c r="I844" i="5"/>
  <c r="I840" i="5"/>
  <c r="I836" i="5"/>
  <c r="I832" i="5"/>
  <c r="I828" i="5"/>
  <c r="I824" i="5"/>
  <c r="I820" i="5"/>
  <c r="I816" i="5"/>
  <c r="I812" i="5"/>
  <c r="I808" i="5"/>
  <c r="I804" i="5"/>
  <c r="I797" i="5"/>
  <c r="I793" i="5"/>
  <c r="I789" i="5"/>
  <c r="I785" i="5"/>
  <c r="I781" i="5"/>
  <c r="I777" i="5"/>
  <c r="I773" i="5"/>
  <c r="I769" i="5"/>
  <c r="I765" i="5"/>
  <c r="I761" i="5"/>
  <c r="I757" i="5"/>
  <c r="I753" i="5"/>
  <c r="I749" i="5"/>
  <c r="I745" i="5"/>
  <c r="I741" i="5"/>
  <c r="I737" i="5"/>
  <c r="I733" i="5"/>
  <c r="I729" i="5"/>
  <c r="I725" i="5"/>
  <c r="I721" i="5"/>
  <c r="I717" i="5"/>
  <c r="I713" i="5"/>
  <c r="I709" i="5"/>
  <c r="I705" i="5"/>
  <c r="I701" i="5"/>
  <c r="I697" i="5"/>
  <c r="I693" i="5"/>
  <c r="I689" i="5"/>
  <c r="I685" i="5"/>
  <c r="I681" i="5"/>
  <c r="I677" i="5"/>
  <c r="I673" i="5"/>
  <c r="I669" i="5"/>
  <c r="I665" i="5"/>
  <c r="I661" i="5"/>
  <c r="I657" i="5"/>
  <c r="I653" i="5"/>
  <c r="I649" i="5"/>
  <c r="I645" i="5"/>
  <c r="I641" i="5"/>
  <c r="I637" i="5"/>
  <c r="I633" i="5"/>
  <c r="I629" i="5"/>
  <c r="I625" i="5"/>
  <c r="I621" i="5"/>
  <c r="I617" i="5"/>
  <c r="I613" i="5"/>
  <c r="I609" i="5"/>
  <c r="I605" i="5"/>
  <c r="I601" i="5"/>
  <c r="I597" i="5"/>
  <c r="I593" i="5"/>
  <c r="I589" i="5"/>
  <c r="I585" i="5"/>
  <c r="I581" i="5"/>
  <c r="I577" i="5"/>
  <c r="I573" i="5"/>
  <c r="I569" i="5"/>
  <c r="I565" i="5"/>
  <c r="I561" i="5"/>
  <c r="I557" i="5"/>
  <c r="I553" i="5"/>
  <c r="I549" i="5"/>
  <c r="I545" i="5"/>
  <c r="I541" i="5"/>
  <c r="I537" i="5"/>
  <c r="I883" i="5"/>
  <c r="I879" i="5"/>
  <c r="I875" i="5"/>
  <c r="I871" i="5"/>
  <c r="I867" i="5"/>
  <c r="I863" i="5"/>
  <c r="I859" i="5"/>
  <c r="I855" i="5"/>
  <c r="I851" i="5"/>
  <c r="I847" i="5"/>
  <c r="I843" i="5"/>
  <c r="I839" i="5"/>
  <c r="I835" i="5"/>
  <c r="I831" i="5"/>
  <c r="I827" i="5"/>
  <c r="I823" i="5"/>
  <c r="I819" i="5"/>
  <c r="I815" i="5"/>
  <c r="I811" i="5"/>
  <c r="I807" i="5"/>
  <c r="I803" i="5"/>
  <c r="I800" i="5"/>
  <c r="I796" i="5"/>
  <c r="I792" i="5"/>
  <c r="I788" i="5"/>
  <c r="I784" i="5"/>
  <c r="I780" i="5"/>
  <c r="I776" i="5"/>
  <c r="I772" i="5"/>
  <c r="I768" i="5"/>
  <c r="I764" i="5"/>
  <c r="I760" i="5"/>
  <c r="I756" i="5"/>
  <c r="I752" i="5"/>
  <c r="I748" i="5"/>
  <c r="I744" i="5"/>
  <c r="I740" i="5"/>
  <c r="I736" i="5"/>
  <c r="I732" i="5"/>
  <c r="I728" i="5"/>
  <c r="I724" i="5"/>
  <c r="I720" i="5"/>
  <c r="I716" i="5"/>
  <c r="I712" i="5"/>
  <c r="I708" i="5"/>
  <c r="I704" i="5"/>
  <c r="I700" i="5"/>
  <c r="I696" i="5"/>
  <c r="I692" i="5"/>
  <c r="I688" i="5"/>
  <c r="I684" i="5"/>
  <c r="I680" i="5"/>
  <c r="I676" i="5"/>
  <c r="I672" i="5"/>
  <c r="I668" i="5"/>
  <c r="I664" i="5"/>
  <c r="I660" i="5"/>
  <c r="I656" i="5"/>
  <c r="I652" i="5"/>
  <c r="I648" i="5"/>
  <c r="I644" i="5"/>
  <c r="I640" i="5"/>
  <c r="I636" i="5"/>
  <c r="I632" i="5"/>
  <c r="I628" i="5"/>
  <c r="I624" i="5"/>
  <c r="I620" i="5"/>
  <c r="I616" i="5"/>
  <c r="I612" i="5"/>
  <c r="I608" i="5"/>
  <c r="I604" i="5"/>
  <c r="I600" i="5"/>
  <c r="I596" i="5"/>
  <c r="I592" i="5"/>
  <c r="I588" i="5"/>
  <c r="I584" i="5"/>
  <c r="I580" i="5"/>
  <c r="I576" i="5"/>
  <c r="I572" i="5"/>
  <c r="I568" i="5"/>
  <c r="I564" i="5"/>
  <c r="I560" i="5"/>
  <c r="I556" i="5"/>
  <c r="I552" i="5"/>
  <c r="I548" i="5"/>
  <c r="I544" i="5"/>
  <c r="I540" i="5"/>
  <c r="I536" i="5"/>
  <c r="I532" i="5"/>
  <c r="I528" i="5"/>
  <c r="I524" i="5"/>
  <c r="I520" i="5"/>
  <c r="I516" i="5"/>
  <c r="I512" i="5"/>
  <c r="I508" i="5"/>
  <c r="I504" i="5"/>
  <c r="I500" i="5"/>
  <c r="I496" i="5"/>
  <c r="I492" i="5"/>
  <c r="I488" i="5"/>
  <c r="I484" i="5"/>
  <c r="I480" i="5"/>
  <c r="I476" i="5"/>
  <c r="I472" i="5"/>
  <c r="I468" i="5"/>
  <c r="I464" i="5"/>
  <c r="I460" i="5"/>
  <c r="I456" i="5"/>
  <c r="I452" i="5"/>
  <c r="I448" i="5"/>
  <c r="I444" i="5"/>
  <c r="I440" i="5"/>
  <c r="I436" i="5"/>
  <c r="I432" i="5"/>
  <c r="I428" i="5"/>
  <c r="I424" i="5"/>
  <c r="I420" i="5"/>
  <c r="I416" i="5"/>
  <c r="I412" i="5"/>
  <c r="I408" i="5"/>
  <c r="I404" i="5"/>
  <c r="I400" i="5"/>
  <c r="I396" i="5"/>
  <c r="I392" i="5"/>
  <c r="I388" i="5"/>
  <c r="I384" i="5"/>
  <c r="I380" i="5"/>
  <c r="I376" i="5"/>
  <c r="I372" i="5"/>
  <c r="I368" i="5"/>
  <c r="I364" i="5"/>
  <c r="I360" i="5"/>
  <c r="I356" i="5"/>
  <c r="I352" i="5"/>
  <c r="I348" i="5"/>
  <c r="I344" i="5"/>
  <c r="I340" i="5"/>
  <c r="I336" i="5"/>
  <c r="I332" i="5"/>
  <c r="I328" i="5"/>
  <c r="I324" i="5"/>
  <c r="I320" i="5"/>
  <c r="I316" i="5"/>
  <c r="I312" i="5"/>
  <c r="I308" i="5"/>
  <c r="I304" i="5"/>
  <c r="I300" i="5"/>
  <c r="I296" i="5"/>
  <c r="I292" i="5"/>
  <c r="I288" i="5"/>
  <c r="I284" i="5"/>
  <c r="I280" i="5"/>
  <c r="I276" i="5"/>
  <c r="I272" i="5"/>
  <c r="I268" i="5"/>
  <c r="I264" i="5"/>
  <c r="I260" i="5"/>
  <c r="I256" i="5"/>
  <c r="I252" i="5"/>
  <c r="I248" i="5"/>
  <c r="I244" i="5"/>
  <c r="I240" i="5"/>
  <c r="I236" i="5"/>
  <c r="I232" i="5"/>
  <c r="I228" i="5"/>
  <c r="I224" i="5"/>
  <c r="I220" i="5"/>
  <c r="I216" i="5"/>
  <c r="I212" i="5"/>
  <c r="I208" i="5"/>
  <c r="I204" i="5"/>
  <c r="I200" i="5"/>
  <c r="I196" i="5"/>
  <c r="I192" i="5"/>
  <c r="I188" i="5"/>
  <c r="I184" i="5"/>
  <c r="I180" i="5"/>
  <c r="I176" i="5"/>
  <c r="I172" i="5"/>
  <c r="I168" i="5"/>
  <c r="I164" i="5"/>
  <c r="I160" i="5"/>
  <c r="I156" i="5"/>
  <c r="I152" i="5"/>
  <c r="I148" i="5"/>
  <c r="I144" i="5"/>
  <c r="I140" i="5"/>
  <c r="I136" i="5"/>
  <c r="I132" i="5"/>
  <c r="I128" i="5"/>
  <c r="I124" i="5"/>
  <c r="I120" i="5"/>
  <c r="I116" i="5"/>
  <c r="I112" i="5"/>
  <c r="I108" i="5"/>
  <c r="I104" i="5"/>
  <c r="I100" i="5"/>
  <c r="I96" i="5"/>
  <c r="I92" i="5"/>
  <c r="I88" i="5"/>
  <c r="I80" i="5"/>
  <c r="I76" i="5"/>
  <c r="I72" i="5"/>
  <c r="I68" i="5"/>
  <c r="I64" i="5"/>
  <c r="I60" i="5"/>
  <c r="I56" i="5"/>
  <c r="I48" i="5"/>
  <c r="I44" i="5"/>
  <c r="I40" i="5"/>
  <c r="I36" i="5"/>
  <c r="I31" i="5"/>
  <c r="I27" i="5"/>
  <c r="I23" i="5"/>
  <c r="I19" i="5"/>
  <c r="I16" i="5"/>
  <c r="I12" i="5"/>
  <c r="I8" i="5"/>
  <c r="I4" i="5"/>
  <c r="AC4" i="5" s="1"/>
  <c r="I671" i="5"/>
  <c r="I667" i="5"/>
  <c r="I663" i="5"/>
  <c r="I659" i="5"/>
  <c r="I655" i="5"/>
  <c r="I651" i="5"/>
  <c r="I647" i="5"/>
  <c r="I643" i="5"/>
  <c r="I639" i="5"/>
  <c r="I635" i="5"/>
  <c r="I631" i="5"/>
  <c r="I627" i="5"/>
  <c r="I623" i="5"/>
  <c r="I619" i="5"/>
  <c r="I615" i="5"/>
  <c r="I611" i="5"/>
  <c r="I607" i="5"/>
  <c r="I603" i="5"/>
  <c r="I599" i="5"/>
  <c r="I595" i="5"/>
  <c r="I591" i="5"/>
  <c r="I587" i="5"/>
  <c r="I583" i="5"/>
  <c r="I579" i="5"/>
  <c r="I575" i="5"/>
  <c r="I571" i="5"/>
  <c r="I567" i="5"/>
  <c r="I563" i="5"/>
  <c r="I559" i="5"/>
  <c r="I555" i="5"/>
  <c r="I551" i="5"/>
  <c r="I547" i="5"/>
  <c r="I543" i="5"/>
  <c r="I539" i="5"/>
  <c r="I535" i="5"/>
  <c r="I531" i="5"/>
  <c r="I527" i="5"/>
  <c r="I523" i="5"/>
  <c r="I519" i="5"/>
  <c r="I515" i="5"/>
  <c r="I511" i="5"/>
  <c r="I507" i="5"/>
  <c r="I503" i="5"/>
  <c r="I499" i="5"/>
  <c r="I495" i="5"/>
  <c r="I491" i="5"/>
  <c r="I487" i="5"/>
  <c r="I483" i="5"/>
  <c r="I475" i="5"/>
  <c r="I471" i="5"/>
  <c r="I467" i="5"/>
  <c r="I459" i="5"/>
  <c r="I455" i="5"/>
  <c r="I451" i="5"/>
  <c r="I443" i="5"/>
  <c r="I439" i="5"/>
  <c r="I435" i="5"/>
  <c r="I427" i="5"/>
  <c r="I423" i="5"/>
  <c r="I419" i="5"/>
  <c r="I411" i="5"/>
  <c r="I407" i="5"/>
  <c r="I403" i="5"/>
  <c r="I395" i="5"/>
  <c r="I391" i="5"/>
  <c r="I387" i="5"/>
  <c r="I379" i="5"/>
  <c r="I375" i="5"/>
  <c r="I371" i="5"/>
  <c r="I363" i="5"/>
  <c r="I359" i="5"/>
  <c r="I355" i="5"/>
  <c r="I347" i="5"/>
  <c r="I343" i="5"/>
  <c r="I339" i="5"/>
  <c r="I335" i="5"/>
  <c r="I331" i="5"/>
  <c r="I327" i="5"/>
  <c r="I323" i="5"/>
  <c r="I319" i="5"/>
  <c r="I315" i="5"/>
  <c r="I311" i="5"/>
  <c r="I307" i="5"/>
  <c r="I303" i="5"/>
  <c r="I299" i="5"/>
  <c r="I295" i="5"/>
  <c r="I291" i="5"/>
  <c r="I287" i="5"/>
  <c r="I283" i="5"/>
  <c r="I279" i="5"/>
  <c r="I275" i="5"/>
  <c r="I271" i="5"/>
  <c r="I267" i="5"/>
  <c r="I263" i="5"/>
  <c r="I259" i="5"/>
  <c r="I255" i="5"/>
  <c r="I251" i="5"/>
  <c r="I247" i="5"/>
  <c r="I243" i="5"/>
  <c r="I239" i="5"/>
  <c r="I235" i="5"/>
  <c r="I231" i="5"/>
  <c r="I227" i="5"/>
  <c r="I223" i="5"/>
  <c r="I219" i="5"/>
  <c r="I215" i="5"/>
  <c r="I211" i="5"/>
  <c r="I207" i="5"/>
  <c r="I203" i="5"/>
  <c r="I199" i="5"/>
  <c r="I195" i="5"/>
  <c r="I191" i="5"/>
  <c r="I187" i="5"/>
  <c r="I183" i="5"/>
  <c r="I179" i="5"/>
  <c r="I175" i="5"/>
  <c r="I171" i="5"/>
  <c r="I167" i="5"/>
  <c r="I163" i="5"/>
  <c r="I159" i="5"/>
  <c r="I155" i="5"/>
  <c r="I151" i="5"/>
  <c r="I147" i="5"/>
  <c r="I143" i="5"/>
  <c r="I139" i="5"/>
  <c r="I135" i="5"/>
  <c r="I131" i="5"/>
  <c r="I127" i="5"/>
  <c r="I123" i="5"/>
  <c r="I119" i="5"/>
  <c r="I115" i="5"/>
  <c r="I111" i="5"/>
  <c r="I107" i="5"/>
  <c r="I103" i="5"/>
  <c r="I99" i="5"/>
  <c r="I95" i="5"/>
  <c r="I91" i="5"/>
  <c r="I87" i="5"/>
  <c r="I83" i="5"/>
  <c r="I79" i="5"/>
  <c r="I75" i="5"/>
  <c r="I71" i="5"/>
  <c r="I67" i="5"/>
  <c r="I63" i="5"/>
  <c r="I59" i="5"/>
  <c r="I55" i="5"/>
  <c r="I51" i="5"/>
  <c r="I47" i="5"/>
  <c r="I43" i="5"/>
  <c r="I39" i="5"/>
  <c r="I35" i="5"/>
  <c r="I30" i="5"/>
  <c r="I26" i="5"/>
  <c r="I22" i="5"/>
  <c r="I18" i="5"/>
  <c r="I15" i="5"/>
  <c r="I11" i="5"/>
  <c r="I7" i="5"/>
  <c r="I3" i="5"/>
  <c r="I658" i="5"/>
  <c r="I654" i="5"/>
  <c r="I650" i="5"/>
  <c r="I646" i="5"/>
  <c r="I642" i="5"/>
  <c r="I638" i="5"/>
  <c r="I634" i="5"/>
  <c r="I630" i="5"/>
  <c r="I626" i="5"/>
  <c r="I622" i="5"/>
  <c r="I618" i="5"/>
  <c r="I614" i="5"/>
  <c r="I610" i="5"/>
  <c r="I606" i="5"/>
  <c r="I602" i="5"/>
  <c r="I598" i="5"/>
  <c r="I594" i="5"/>
  <c r="I590" i="5"/>
  <c r="I586" i="5"/>
  <c r="I582" i="5"/>
  <c r="I578" i="5"/>
  <c r="I574" i="5"/>
  <c r="I570" i="5"/>
  <c r="I566" i="5"/>
  <c r="I562" i="5"/>
  <c r="I558" i="5"/>
  <c r="I554" i="5"/>
  <c r="I550" i="5"/>
  <c r="I546" i="5"/>
  <c r="I542" i="5"/>
  <c r="I538" i="5"/>
  <c r="I534" i="5"/>
  <c r="I530" i="5"/>
  <c r="I526" i="5"/>
  <c r="I522" i="5"/>
  <c r="I518" i="5"/>
  <c r="I514" i="5"/>
  <c r="I510" i="5"/>
  <c r="I506" i="5"/>
  <c r="I502" i="5"/>
  <c r="I498" i="5"/>
  <c r="I494" i="5"/>
  <c r="I490" i="5"/>
  <c r="I486" i="5"/>
  <c r="I482" i="5"/>
  <c r="I478" i="5"/>
  <c r="I470" i="5"/>
  <c r="I466" i="5"/>
  <c r="I462" i="5"/>
  <c r="I454" i="5"/>
  <c r="I450" i="5"/>
  <c r="I446" i="5"/>
  <c r="I438" i="5"/>
  <c r="I434" i="5"/>
  <c r="I430" i="5"/>
  <c r="I422" i="5"/>
  <c r="I418" i="5"/>
  <c r="I414" i="5"/>
  <c r="I406" i="5"/>
  <c r="I402" i="5"/>
  <c r="I398" i="5"/>
  <c r="I390" i="5"/>
  <c r="I386" i="5"/>
  <c r="I382" i="5"/>
  <c r="I374" i="5"/>
  <c r="I370" i="5"/>
  <c r="I366" i="5"/>
  <c r="I358" i="5"/>
  <c r="I354" i="5"/>
  <c r="I350" i="5"/>
  <c r="I342" i="5"/>
  <c r="I338" i="5"/>
  <c r="I334" i="5"/>
  <c r="I330" i="5"/>
  <c r="I326" i="5"/>
  <c r="I322" i="5"/>
  <c r="I318" i="5"/>
  <c r="I310" i="5"/>
  <c r="I306" i="5"/>
  <c r="I302" i="5"/>
  <c r="I298" i="5"/>
  <c r="I294" i="5"/>
  <c r="I290" i="5"/>
  <c r="I286" i="5"/>
  <c r="I282" i="5"/>
  <c r="I278" i="5"/>
  <c r="I274" i="5"/>
  <c r="I270" i="5"/>
  <c r="I266" i="5"/>
  <c r="I262" i="5"/>
  <c r="I258" i="5"/>
  <c r="I254" i="5"/>
  <c r="I246" i="5"/>
  <c r="I242" i="5"/>
  <c r="I238" i="5"/>
  <c r="I234" i="5"/>
  <c r="I230" i="5"/>
  <c r="I226" i="5"/>
  <c r="I222" i="5"/>
  <c r="I218" i="5"/>
  <c r="I214" i="5"/>
  <c r="I210" i="5"/>
  <c r="I206" i="5"/>
  <c r="I202" i="5"/>
  <c r="I198" i="5"/>
  <c r="I194" i="5"/>
  <c r="I190" i="5"/>
  <c r="I186" i="5"/>
  <c r="I182" i="5"/>
  <c r="I178" i="5"/>
  <c r="I174" i="5"/>
  <c r="I170" i="5"/>
  <c r="I166" i="5"/>
  <c r="I162" i="5"/>
  <c r="I158" i="5"/>
  <c r="I154" i="5"/>
  <c r="I150" i="5"/>
  <c r="I146" i="5"/>
  <c r="I142" i="5"/>
  <c r="I138" i="5"/>
  <c r="I134" i="5"/>
  <c r="I130" i="5"/>
  <c r="I126" i="5"/>
  <c r="I122" i="5"/>
  <c r="I118" i="5"/>
  <c r="I114" i="5"/>
  <c r="I110" i="5"/>
  <c r="I106" i="5"/>
  <c r="I102" i="5"/>
  <c r="I98" i="5"/>
  <c r="I94" i="5"/>
  <c r="I90" i="5"/>
  <c r="I86" i="5"/>
  <c r="I82" i="5"/>
  <c r="I78" i="5"/>
  <c r="I74" i="5"/>
  <c r="I70" i="5"/>
  <c r="I66" i="5"/>
  <c r="I62" i="5"/>
  <c r="I58" i="5"/>
  <c r="I54" i="5"/>
  <c r="I50" i="5"/>
  <c r="I46" i="5"/>
  <c r="I42" i="5"/>
  <c r="I38" i="5"/>
  <c r="I34" i="5"/>
  <c r="I29" i="5"/>
  <c r="I25" i="5"/>
  <c r="I21" i="5"/>
  <c r="I17" i="5"/>
  <c r="I14" i="5"/>
  <c r="I10" i="5"/>
  <c r="I6" i="5"/>
  <c r="I33" i="5"/>
  <c r="I481" i="5"/>
  <c r="I477" i="5"/>
  <c r="I473" i="5"/>
  <c r="I465" i="5"/>
  <c r="I461" i="5"/>
  <c r="I457" i="5"/>
  <c r="I449" i="5"/>
  <c r="I445" i="5"/>
  <c r="I441" i="5"/>
  <c r="I433" i="5"/>
  <c r="I429" i="5"/>
  <c r="I425" i="5"/>
  <c r="I417" i="5"/>
  <c r="I413" i="5"/>
  <c r="I409" i="5"/>
  <c r="I401" i="5"/>
  <c r="I397" i="5"/>
  <c r="I393" i="5"/>
  <c r="I385" i="5"/>
  <c r="I381" i="5"/>
  <c r="I377" i="5"/>
  <c r="I369" i="5"/>
  <c r="I365" i="5"/>
  <c r="I361" i="5"/>
  <c r="I353" i="5"/>
  <c r="I349" i="5"/>
  <c r="I345" i="5"/>
  <c r="I337" i="5"/>
  <c r="I329" i="5"/>
  <c r="I321" i="5"/>
  <c r="I317" i="5"/>
  <c r="I313" i="5"/>
  <c r="I309" i="5"/>
  <c r="I305" i="5"/>
  <c r="I301" i="5"/>
  <c r="I297" i="5"/>
  <c r="I289" i="5"/>
  <c r="I285" i="5"/>
  <c r="I281" i="5"/>
  <c r="I277" i="5"/>
  <c r="I273" i="5"/>
  <c r="I269" i="5"/>
  <c r="I265" i="5"/>
  <c r="I261" i="5"/>
  <c r="I257" i="5"/>
  <c r="I253" i="5"/>
  <c r="I249" i="5"/>
  <c r="I245" i="5"/>
  <c r="I241" i="5"/>
  <c r="I237" i="5"/>
  <c r="I233" i="5"/>
  <c r="I225" i="5"/>
  <c r="I221" i="5"/>
  <c r="I217" i="5"/>
  <c r="I213" i="5"/>
  <c r="I209" i="5"/>
  <c r="I205" i="5"/>
  <c r="I201" i="5"/>
  <c r="I197" i="5"/>
  <c r="I193" i="5"/>
  <c r="I189" i="5"/>
  <c r="I185" i="5"/>
  <c r="I181" i="5"/>
  <c r="I177" i="5"/>
  <c r="I173" i="5"/>
  <c r="I169" i="5"/>
  <c r="I165" i="5"/>
  <c r="I161" i="5"/>
  <c r="I157" i="5"/>
  <c r="I153" i="5"/>
  <c r="I149" i="5"/>
  <c r="I145" i="5"/>
  <c r="I141" i="5"/>
  <c r="I137" i="5"/>
  <c r="I133" i="5"/>
  <c r="I129" i="5"/>
  <c r="I125" i="5"/>
  <c r="I121" i="5"/>
  <c r="I117" i="5"/>
  <c r="I113" i="5"/>
  <c r="I109" i="5"/>
  <c r="I105" i="5"/>
  <c r="I101" i="5"/>
  <c r="I97" i="5"/>
  <c r="I93" i="5"/>
  <c r="I89" i="5"/>
  <c r="I85" i="5"/>
  <c r="I81" i="5"/>
  <c r="I77" i="5"/>
  <c r="I73" i="5"/>
  <c r="I69" i="5"/>
  <c r="I65" i="5"/>
  <c r="I61" i="5"/>
  <c r="I57" i="5"/>
  <c r="I53" i="5"/>
  <c r="I49" i="5"/>
  <c r="I45" i="5"/>
  <c r="I41" i="5"/>
  <c r="I37" i="5"/>
  <c r="I32" i="5"/>
  <c r="I28" i="5"/>
  <c r="I24" i="5"/>
  <c r="I20" i="5"/>
  <c r="I13" i="5"/>
  <c r="I9" i="5"/>
  <c r="I5" i="5"/>
  <c r="T890" i="5" l="1"/>
  <c r="S890" i="5" s="1"/>
  <c r="S893" i="5"/>
  <c r="Q893" i="5" s="1"/>
  <c r="T893" i="5"/>
  <c r="S892" i="5"/>
  <c r="Q892" i="5" s="1"/>
  <c r="T892" i="5"/>
  <c r="V897" i="5"/>
  <c r="R893" i="5"/>
  <c r="V891" i="5"/>
  <c r="V895" i="5"/>
  <c r="V894" i="5"/>
  <c r="V896" i="5"/>
  <c r="O13" i="5"/>
  <c r="O32" i="5"/>
  <c r="O49" i="5"/>
  <c r="O65" i="5"/>
  <c r="O81" i="5"/>
  <c r="O97" i="5"/>
  <c r="O113" i="5"/>
  <c r="O129" i="5"/>
  <c r="O145" i="5"/>
  <c r="O161" i="5"/>
  <c r="O177" i="5"/>
  <c r="O193" i="5"/>
  <c r="O209" i="5"/>
  <c r="O225" i="5"/>
  <c r="O245" i="5"/>
  <c r="O261" i="5"/>
  <c r="O277" i="5"/>
  <c r="O297" i="5"/>
  <c r="O313" i="5"/>
  <c r="O337" i="5"/>
  <c r="O361" i="5"/>
  <c r="O381" i="5"/>
  <c r="O401" i="5"/>
  <c r="O425" i="5"/>
  <c r="O445" i="5"/>
  <c r="O465" i="5"/>
  <c r="O33" i="5"/>
  <c r="O34" i="5"/>
  <c r="O50" i="5"/>
  <c r="O66" i="5"/>
  <c r="O82" i="5"/>
  <c r="O98" i="5"/>
  <c r="O114" i="5"/>
  <c r="O130" i="5"/>
  <c r="O146" i="5"/>
  <c r="O162" i="5"/>
  <c r="O178" i="5"/>
  <c r="O194" i="5"/>
  <c r="O210" i="5"/>
  <c r="O226" i="5"/>
  <c r="O242" i="5"/>
  <c r="O262" i="5"/>
  <c r="O278" i="5"/>
  <c r="O294" i="5"/>
  <c r="O310" i="5"/>
  <c r="O330" i="5"/>
  <c r="O350" i="5"/>
  <c r="O370" i="5"/>
  <c r="O390" i="5"/>
  <c r="O414" i="5"/>
  <c r="O434" i="5"/>
  <c r="O454" i="5"/>
  <c r="O478" i="5"/>
  <c r="O494" i="5"/>
  <c r="O510" i="5"/>
  <c r="O526" i="5"/>
  <c r="O542" i="5"/>
  <c r="O558" i="5"/>
  <c r="O574" i="5"/>
  <c r="O590" i="5"/>
  <c r="O606" i="5"/>
  <c r="O622" i="5"/>
  <c r="O638" i="5"/>
  <c r="O654" i="5"/>
  <c r="O11" i="5"/>
  <c r="O26" i="5"/>
  <c r="O43" i="5"/>
  <c r="O59" i="5"/>
  <c r="O75" i="5"/>
  <c r="O91" i="5"/>
  <c r="O107" i="5"/>
  <c r="O123" i="5"/>
  <c r="O139" i="5"/>
  <c r="O155" i="5"/>
  <c r="O171" i="5"/>
  <c r="O187" i="5"/>
  <c r="O203" i="5"/>
  <c r="O219" i="5"/>
  <c r="O235" i="5"/>
  <c r="O251" i="5"/>
  <c r="O267" i="5"/>
  <c r="O283" i="5"/>
  <c r="O299" i="5"/>
  <c r="O315" i="5"/>
  <c r="O331" i="5"/>
  <c r="O347" i="5"/>
  <c r="O371" i="5"/>
  <c r="O391" i="5"/>
  <c r="O411" i="5"/>
  <c r="O435" i="5"/>
  <c r="O455" i="5"/>
  <c r="O475" i="5"/>
  <c r="O495" i="5"/>
  <c r="O511" i="5"/>
  <c r="O527" i="5"/>
  <c r="O543" i="5"/>
  <c r="O559" i="5"/>
  <c r="O575" i="5"/>
  <c r="O591" i="5"/>
  <c r="O607" i="5"/>
  <c r="O623" i="5"/>
  <c r="O639" i="5"/>
  <c r="O655" i="5"/>
  <c r="O671" i="5"/>
  <c r="O16" i="5"/>
  <c r="O31" i="5"/>
  <c r="O48" i="5"/>
  <c r="O68" i="5"/>
  <c r="O88" i="5"/>
  <c r="O104" i="5"/>
  <c r="O120" i="5"/>
  <c r="O136" i="5"/>
  <c r="O152" i="5"/>
  <c r="O168" i="5"/>
  <c r="O184" i="5"/>
  <c r="O200" i="5"/>
  <c r="O216" i="5"/>
  <c r="O232" i="5"/>
  <c r="O248" i="5"/>
  <c r="O264" i="5"/>
  <c r="O280" i="5"/>
  <c r="O296" i="5"/>
  <c r="O312" i="5"/>
  <c r="O328" i="5"/>
  <c r="O344" i="5"/>
  <c r="O360" i="5"/>
  <c r="O376" i="5"/>
  <c r="O392" i="5"/>
  <c r="O408" i="5"/>
  <c r="O424" i="5"/>
  <c r="O440" i="5"/>
  <c r="O456" i="5"/>
  <c r="O472" i="5"/>
  <c r="O488" i="5"/>
  <c r="O504" i="5"/>
  <c r="O520" i="5"/>
  <c r="O536" i="5"/>
  <c r="O552" i="5"/>
  <c r="O568" i="5"/>
  <c r="O584" i="5"/>
  <c r="O600" i="5"/>
  <c r="O616" i="5"/>
  <c r="O632" i="5"/>
  <c r="O648" i="5"/>
  <c r="O664" i="5"/>
  <c r="O680" i="5"/>
  <c r="O696" i="5"/>
  <c r="O712" i="5"/>
  <c r="O728" i="5"/>
  <c r="O744" i="5"/>
  <c r="O760" i="5"/>
  <c r="O776" i="5"/>
  <c r="O792" i="5"/>
  <c r="O807" i="5"/>
  <c r="O823" i="5"/>
  <c r="O839" i="5"/>
  <c r="O855" i="5"/>
  <c r="O871" i="5"/>
  <c r="O537" i="5"/>
  <c r="O553" i="5"/>
  <c r="O569" i="5"/>
  <c r="O585" i="5"/>
  <c r="O601" i="5"/>
  <c r="O617" i="5"/>
  <c r="O633" i="5"/>
  <c r="O649" i="5"/>
  <c r="O665" i="5"/>
  <c r="O681" i="5"/>
  <c r="O697" i="5"/>
  <c r="O713" i="5"/>
  <c r="O729" i="5"/>
  <c r="O745" i="5"/>
  <c r="O761" i="5"/>
  <c r="O777" i="5"/>
  <c r="O793" i="5"/>
  <c r="O812" i="5"/>
  <c r="O828" i="5"/>
  <c r="O844" i="5"/>
  <c r="O860" i="5"/>
  <c r="O876" i="5"/>
  <c r="O453" i="5"/>
  <c r="O405" i="5"/>
  <c r="O458" i="5"/>
  <c r="O497" i="5"/>
  <c r="O521" i="5"/>
  <c r="O410" i="5"/>
  <c r="O750" i="5"/>
  <c r="O770" i="5"/>
  <c r="O865" i="5"/>
  <c r="O881" i="5"/>
  <c r="O469" i="5"/>
  <c r="O759" i="5"/>
  <c r="O783" i="5"/>
  <c r="O866" i="5"/>
  <c r="O229" i="5"/>
  <c r="O341" i="5"/>
  <c r="O533" i="5"/>
  <c r="O675" i="5"/>
  <c r="O691" i="5"/>
  <c r="O711" i="5"/>
  <c r="O727" i="5"/>
  <c r="O743" i="5"/>
  <c r="O787" i="5"/>
  <c r="O802" i="5"/>
  <c r="O822" i="5"/>
  <c r="O838" i="5"/>
  <c r="O858" i="5"/>
  <c r="O52" i="5"/>
  <c r="O314" i="5"/>
  <c r="O662" i="5"/>
  <c r="O678" i="5"/>
  <c r="O694" i="5"/>
  <c r="O710" i="5"/>
  <c r="O726" i="5"/>
  <c r="O742" i="5"/>
  <c r="O790" i="5"/>
  <c r="O809" i="5"/>
  <c r="O825" i="5"/>
  <c r="O841" i="5"/>
  <c r="O857" i="5"/>
  <c r="O357" i="5"/>
  <c r="O20" i="5"/>
  <c r="O37" i="5"/>
  <c r="O53" i="5"/>
  <c r="O69" i="5"/>
  <c r="O85" i="5"/>
  <c r="O101" i="5"/>
  <c r="O117" i="5"/>
  <c r="O133" i="5"/>
  <c r="O149" i="5"/>
  <c r="O165" i="5"/>
  <c r="O181" i="5"/>
  <c r="O197" i="5"/>
  <c r="O213" i="5"/>
  <c r="O233" i="5"/>
  <c r="O249" i="5"/>
  <c r="O265" i="5"/>
  <c r="O281" i="5"/>
  <c r="O301" i="5"/>
  <c r="O317" i="5"/>
  <c r="O345" i="5"/>
  <c r="O365" i="5"/>
  <c r="O385" i="5"/>
  <c r="O409" i="5"/>
  <c r="O429" i="5"/>
  <c r="O449" i="5"/>
  <c r="O473" i="5"/>
  <c r="O6" i="5"/>
  <c r="O21" i="5"/>
  <c r="O38" i="5"/>
  <c r="O54" i="5"/>
  <c r="O70" i="5"/>
  <c r="O86" i="5"/>
  <c r="O102" i="5"/>
  <c r="O118" i="5"/>
  <c r="O134" i="5"/>
  <c r="O150" i="5"/>
  <c r="O166" i="5"/>
  <c r="O182" i="5"/>
  <c r="O198" i="5"/>
  <c r="O214" i="5"/>
  <c r="O230" i="5"/>
  <c r="O246" i="5"/>
  <c r="O266" i="5"/>
  <c r="O282" i="5"/>
  <c r="O298" i="5"/>
  <c r="O318" i="5"/>
  <c r="O334" i="5"/>
  <c r="O354" i="5"/>
  <c r="O374" i="5"/>
  <c r="O398" i="5"/>
  <c r="O418" i="5"/>
  <c r="O438" i="5"/>
  <c r="O462" i="5"/>
  <c r="O482" i="5"/>
  <c r="O498" i="5"/>
  <c r="O514" i="5"/>
  <c r="O530" i="5"/>
  <c r="O546" i="5"/>
  <c r="O562" i="5"/>
  <c r="O578" i="5"/>
  <c r="O594" i="5"/>
  <c r="O610" i="5"/>
  <c r="O626" i="5"/>
  <c r="O642" i="5"/>
  <c r="O658" i="5"/>
  <c r="O15" i="5"/>
  <c r="O47" i="5"/>
  <c r="O63" i="5"/>
  <c r="O79" i="5"/>
  <c r="O95" i="5"/>
  <c r="O111" i="5"/>
  <c r="O127" i="5"/>
  <c r="O143" i="5"/>
  <c r="O159" i="5"/>
  <c r="O175" i="5"/>
  <c r="O191" i="5"/>
  <c r="O207" i="5"/>
  <c r="O223" i="5"/>
  <c r="O239" i="5"/>
  <c r="O255" i="5"/>
  <c r="O271" i="5"/>
  <c r="O287" i="5"/>
  <c r="O303" i="5"/>
  <c r="O319" i="5"/>
  <c r="O335" i="5"/>
  <c r="O355" i="5"/>
  <c r="O375" i="5"/>
  <c r="O395" i="5"/>
  <c r="O419" i="5"/>
  <c r="O439" i="5"/>
  <c r="O459" i="5"/>
  <c r="O483" i="5"/>
  <c r="O499" i="5"/>
  <c r="O515" i="5"/>
  <c r="O531" i="5"/>
  <c r="O547" i="5"/>
  <c r="O563" i="5"/>
  <c r="O579" i="5"/>
  <c r="O595" i="5"/>
  <c r="O611" i="5"/>
  <c r="O627" i="5"/>
  <c r="O643" i="5"/>
  <c r="O659" i="5"/>
  <c r="O4" i="5"/>
  <c r="O19" i="5"/>
  <c r="O36" i="5"/>
  <c r="O56" i="5"/>
  <c r="O72" i="5"/>
  <c r="O92" i="5"/>
  <c r="O108" i="5"/>
  <c r="O124" i="5"/>
  <c r="O140" i="5"/>
  <c r="O156" i="5"/>
  <c r="O172" i="5"/>
  <c r="O188" i="5"/>
  <c r="O204" i="5"/>
  <c r="O220" i="5"/>
  <c r="O236" i="5"/>
  <c r="O252" i="5"/>
  <c r="O268" i="5"/>
  <c r="O284" i="5"/>
  <c r="O300" i="5"/>
  <c r="O316" i="5"/>
  <c r="O332" i="5"/>
  <c r="O364" i="5"/>
  <c r="O380" i="5"/>
  <c r="O396" i="5"/>
  <c r="O412" i="5"/>
  <c r="O428" i="5"/>
  <c r="O444" i="5"/>
  <c r="O460" i="5"/>
  <c r="O476" i="5"/>
  <c r="O492" i="5"/>
  <c r="O508" i="5"/>
  <c r="O524" i="5"/>
  <c r="O540" i="5"/>
  <c r="O556" i="5"/>
  <c r="O572" i="5"/>
  <c r="O588" i="5"/>
  <c r="O604" i="5"/>
  <c r="O620" i="5"/>
  <c r="O636" i="5"/>
  <c r="O652" i="5"/>
  <c r="O668" i="5"/>
  <c r="O684" i="5"/>
  <c r="O700" i="5"/>
  <c r="O716" i="5"/>
  <c r="O732" i="5"/>
  <c r="O748" i="5"/>
  <c r="O764" i="5"/>
  <c r="O780" i="5"/>
  <c r="O796" i="5"/>
  <c r="O811" i="5"/>
  <c r="O827" i="5"/>
  <c r="O843" i="5"/>
  <c r="O859" i="5"/>
  <c r="O875" i="5"/>
  <c r="O541" i="5"/>
  <c r="O557" i="5"/>
  <c r="O573" i="5"/>
  <c r="O589" i="5"/>
  <c r="O605" i="5"/>
  <c r="O621" i="5"/>
  <c r="O637" i="5"/>
  <c r="O653" i="5"/>
  <c r="O669" i="5"/>
  <c r="O685" i="5"/>
  <c r="O701" i="5"/>
  <c r="O717" i="5"/>
  <c r="O733" i="5"/>
  <c r="O749" i="5"/>
  <c r="O781" i="5"/>
  <c r="O797" i="5"/>
  <c r="O816" i="5"/>
  <c r="O832" i="5"/>
  <c r="O848" i="5"/>
  <c r="O864" i="5"/>
  <c r="O880" i="5"/>
  <c r="O474" i="5"/>
  <c r="O421" i="5"/>
  <c r="O485" i="5"/>
  <c r="O505" i="5"/>
  <c r="O525" i="5"/>
  <c r="O447" i="5"/>
  <c r="O754" i="5"/>
  <c r="O774" i="5"/>
  <c r="O869" i="5"/>
  <c r="O383" i="5"/>
  <c r="O695" i="5"/>
  <c r="O763" i="5"/>
  <c r="O818" i="5"/>
  <c r="O870" i="5"/>
  <c r="O293" i="5"/>
  <c r="O373" i="5"/>
  <c r="O351" i="5"/>
  <c r="O679" i="5"/>
  <c r="O699" i="5"/>
  <c r="O715" i="5"/>
  <c r="O731" i="5"/>
  <c r="O751" i="5"/>
  <c r="O791" i="5"/>
  <c r="O806" i="5"/>
  <c r="O826" i="5"/>
  <c r="O842" i="5"/>
  <c r="O878" i="5"/>
  <c r="O84" i="5"/>
  <c r="O346" i="5"/>
  <c r="O666" i="5"/>
  <c r="O682" i="5"/>
  <c r="O698" i="5"/>
  <c r="O714" i="5"/>
  <c r="O730" i="5"/>
  <c r="O766" i="5"/>
  <c r="O794" i="5"/>
  <c r="O813" i="5"/>
  <c r="O829" i="5"/>
  <c r="O845" i="5"/>
  <c r="O861" i="5"/>
  <c r="O5" i="5"/>
  <c r="O24" i="5"/>
  <c r="O41" i="5"/>
  <c r="O57" i="5"/>
  <c r="O73" i="5"/>
  <c r="O89" i="5"/>
  <c r="O105" i="5"/>
  <c r="O121" i="5"/>
  <c r="O137" i="5"/>
  <c r="O153" i="5"/>
  <c r="O169" i="5"/>
  <c r="O185" i="5"/>
  <c r="O201" i="5"/>
  <c r="O217" i="5"/>
  <c r="O237" i="5"/>
  <c r="O253" i="5"/>
  <c r="O269" i="5"/>
  <c r="O285" i="5"/>
  <c r="O305" i="5"/>
  <c r="O321" i="5"/>
  <c r="O349" i="5"/>
  <c r="O369" i="5"/>
  <c r="O393" i="5"/>
  <c r="O413" i="5"/>
  <c r="O433" i="5"/>
  <c r="O457" i="5"/>
  <c r="O477" i="5"/>
  <c r="O10" i="5"/>
  <c r="O25" i="5"/>
  <c r="O42" i="5"/>
  <c r="O58" i="5"/>
  <c r="O74" i="5"/>
  <c r="O90" i="5"/>
  <c r="O106" i="5"/>
  <c r="O122" i="5"/>
  <c r="O138" i="5"/>
  <c r="O154" i="5"/>
  <c r="O170" i="5"/>
  <c r="O186" i="5"/>
  <c r="O202" i="5"/>
  <c r="O218" i="5"/>
  <c r="O234" i="5"/>
  <c r="O254" i="5"/>
  <c r="O270" i="5"/>
  <c r="O286" i="5"/>
  <c r="O302" i="5"/>
  <c r="O322" i="5"/>
  <c r="O338" i="5"/>
  <c r="O358" i="5"/>
  <c r="O382" i="5"/>
  <c r="O402" i="5"/>
  <c r="O422" i="5"/>
  <c r="O446" i="5"/>
  <c r="O466" i="5"/>
  <c r="O486" i="5"/>
  <c r="O502" i="5"/>
  <c r="O518" i="5"/>
  <c r="O534" i="5"/>
  <c r="O550" i="5"/>
  <c r="O566" i="5"/>
  <c r="O582" i="5"/>
  <c r="O598" i="5"/>
  <c r="O614" i="5"/>
  <c r="O630" i="5"/>
  <c r="O646" i="5"/>
  <c r="O3" i="5"/>
  <c r="O18" i="5"/>
  <c r="O35" i="5"/>
  <c r="O51" i="5"/>
  <c r="O67" i="5"/>
  <c r="O83" i="5"/>
  <c r="O99" i="5"/>
  <c r="O115" i="5"/>
  <c r="O131" i="5"/>
  <c r="O147" i="5"/>
  <c r="O163" i="5"/>
  <c r="O179" i="5"/>
  <c r="O195" i="5"/>
  <c r="O211" i="5"/>
  <c r="O227" i="5"/>
  <c r="O243" i="5"/>
  <c r="O259" i="5"/>
  <c r="O275" i="5"/>
  <c r="O291" i="5"/>
  <c r="O307" i="5"/>
  <c r="O323" i="5"/>
  <c r="O339" i="5"/>
  <c r="O359" i="5"/>
  <c r="O379" i="5"/>
  <c r="O403" i="5"/>
  <c r="O423" i="5"/>
  <c r="O443" i="5"/>
  <c r="O467" i="5"/>
  <c r="O487" i="5"/>
  <c r="O503" i="5"/>
  <c r="O519" i="5"/>
  <c r="O535" i="5"/>
  <c r="O551" i="5"/>
  <c r="O567" i="5"/>
  <c r="O583" i="5"/>
  <c r="O599" i="5"/>
  <c r="O615" i="5"/>
  <c r="O631" i="5"/>
  <c r="O647" i="5"/>
  <c r="O663" i="5"/>
  <c r="O8" i="5"/>
  <c r="O23" i="5"/>
  <c r="O60" i="5"/>
  <c r="O76" i="5"/>
  <c r="O96" i="5"/>
  <c r="O112" i="5"/>
  <c r="O128" i="5"/>
  <c r="O144" i="5"/>
  <c r="O160" i="5"/>
  <c r="O176" i="5"/>
  <c r="O192" i="5"/>
  <c r="O208" i="5"/>
  <c r="O224" i="5"/>
  <c r="O240" i="5"/>
  <c r="O256" i="5"/>
  <c r="O272" i="5"/>
  <c r="O288" i="5"/>
  <c r="O304" i="5"/>
  <c r="O320" i="5"/>
  <c r="O336" i="5"/>
  <c r="O352" i="5"/>
  <c r="O368" i="5"/>
  <c r="O400" i="5"/>
  <c r="O416" i="5"/>
  <c r="O432" i="5"/>
  <c r="O448" i="5"/>
  <c r="O464" i="5"/>
  <c r="O480" i="5"/>
  <c r="O496" i="5"/>
  <c r="O512" i="5"/>
  <c r="O528" i="5"/>
  <c r="O544" i="5"/>
  <c r="O560" i="5"/>
  <c r="O576" i="5"/>
  <c r="O592" i="5"/>
  <c r="O608" i="5"/>
  <c r="O624" i="5"/>
  <c r="O640" i="5"/>
  <c r="O656" i="5"/>
  <c r="O672" i="5"/>
  <c r="O688" i="5"/>
  <c r="O704" i="5"/>
  <c r="O720" i="5"/>
  <c r="O736" i="5"/>
  <c r="O752" i="5"/>
  <c r="O768" i="5"/>
  <c r="O784" i="5"/>
  <c r="O800" i="5"/>
  <c r="O815" i="5"/>
  <c r="O831" i="5"/>
  <c r="O847" i="5"/>
  <c r="O863" i="5"/>
  <c r="O879" i="5"/>
  <c r="O545" i="5"/>
  <c r="O561" i="5"/>
  <c r="O577" i="5"/>
  <c r="O593" i="5"/>
  <c r="O609" i="5"/>
  <c r="O625" i="5"/>
  <c r="O641" i="5"/>
  <c r="O657" i="5"/>
  <c r="O673" i="5"/>
  <c r="O689" i="5"/>
  <c r="O705" i="5"/>
  <c r="O721" i="5"/>
  <c r="O737" i="5"/>
  <c r="O753" i="5"/>
  <c r="O769" i="5"/>
  <c r="O785" i="5"/>
  <c r="O804" i="5"/>
  <c r="O820" i="5"/>
  <c r="O836" i="5"/>
  <c r="O852" i="5"/>
  <c r="O868" i="5"/>
  <c r="O884" i="5"/>
  <c r="O479" i="5"/>
  <c r="O426" i="5"/>
  <c r="O489" i="5"/>
  <c r="O509" i="5"/>
  <c r="O529" i="5"/>
  <c r="O463" i="5"/>
  <c r="O758" i="5"/>
  <c r="O778" i="5"/>
  <c r="O873" i="5"/>
  <c r="O399" i="5"/>
  <c r="O747" i="5"/>
  <c r="O771" i="5"/>
  <c r="O846" i="5"/>
  <c r="O874" i="5"/>
  <c r="O325" i="5"/>
  <c r="O501" i="5"/>
  <c r="O367" i="5"/>
  <c r="O683" i="5"/>
  <c r="O703" i="5"/>
  <c r="O719" i="5"/>
  <c r="O735" i="5"/>
  <c r="O767" i="5"/>
  <c r="O795" i="5"/>
  <c r="O810" i="5"/>
  <c r="O830" i="5"/>
  <c r="O850" i="5"/>
  <c r="O882" i="5"/>
  <c r="O362" i="5"/>
  <c r="O670" i="5"/>
  <c r="O686" i="5"/>
  <c r="O702" i="5"/>
  <c r="O718" i="5"/>
  <c r="O734" i="5"/>
  <c r="O782" i="5"/>
  <c r="O798" i="5"/>
  <c r="O817" i="5"/>
  <c r="O833" i="5"/>
  <c r="O849" i="5"/>
  <c r="O885" i="5"/>
  <c r="O9" i="5"/>
  <c r="O28" i="5"/>
  <c r="O45" i="5"/>
  <c r="O61" i="5"/>
  <c r="O77" i="5"/>
  <c r="O93" i="5"/>
  <c r="O109" i="5"/>
  <c r="O125" i="5"/>
  <c r="O141" i="5"/>
  <c r="O157" i="5"/>
  <c r="O173" i="5"/>
  <c r="O189" i="5"/>
  <c r="O205" i="5"/>
  <c r="O221" i="5"/>
  <c r="O241" i="5"/>
  <c r="O257" i="5"/>
  <c r="O273" i="5"/>
  <c r="O289" i="5"/>
  <c r="O309" i="5"/>
  <c r="O329" i="5"/>
  <c r="O353" i="5"/>
  <c r="O377" i="5"/>
  <c r="O397" i="5"/>
  <c r="O417" i="5"/>
  <c r="O441" i="5"/>
  <c r="O461" i="5"/>
  <c r="O481" i="5"/>
  <c r="O14" i="5"/>
  <c r="O29" i="5"/>
  <c r="O46" i="5"/>
  <c r="O62" i="5"/>
  <c r="O78" i="5"/>
  <c r="O94" i="5"/>
  <c r="O110" i="5"/>
  <c r="O126" i="5"/>
  <c r="O142" i="5"/>
  <c r="O158" i="5"/>
  <c r="O174" i="5"/>
  <c r="O190" i="5"/>
  <c r="O206" i="5"/>
  <c r="O222" i="5"/>
  <c r="O238" i="5"/>
  <c r="O258" i="5"/>
  <c r="O274" i="5"/>
  <c r="O290" i="5"/>
  <c r="O306" i="5"/>
  <c r="O326" i="5"/>
  <c r="O342" i="5"/>
  <c r="O366" i="5"/>
  <c r="O406" i="5"/>
  <c r="O430" i="5"/>
  <c r="O450" i="5"/>
  <c r="O470" i="5"/>
  <c r="O490" i="5"/>
  <c r="O506" i="5"/>
  <c r="O522" i="5"/>
  <c r="O538" i="5"/>
  <c r="O554" i="5"/>
  <c r="O570" i="5"/>
  <c r="O586" i="5"/>
  <c r="O602" i="5"/>
  <c r="O618" i="5"/>
  <c r="O634" i="5"/>
  <c r="O650" i="5"/>
  <c r="O7" i="5"/>
  <c r="O22" i="5"/>
  <c r="O39" i="5"/>
  <c r="O55" i="5"/>
  <c r="O71" i="5"/>
  <c r="O87" i="5"/>
  <c r="O103" i="5"/>
  <c r="O119" i="5"/>
  <c r="O135" i="5"/>
  <c r="O151" i="5"/>
  <c r="O167" i="5"/>
  <c r="O183" i="5"/>
  <c r="O199" i="5"/>
  <c r="O215" i="5"/>
  <c r="O231" i="5"/>
  <c r="O247" i="5"/>
  <c r="O263" i="5"/>
  <c r="O279" i="5"/>
  <c r="O295" i="5"/>
  <c r="O311" i="5"/>
  <c r="O327" i="5"/>
  <c r="O343" i="5"/>
  <c r="O363" i="5"/>
  <c r="O387" i="5"/>
  <c r="O407" i="5"/>
  <c r="O427" i="5"/>
  <c r="O451" i="5"/>
  <c r="O471" i="5"/>
  <c r="O491" i="5"/>
  <c r="O507" i="5"/>
  <c r="O523" i="5"/>
  <c r="O539" i="5"/>
  <c r="O555" i="5"/>
  <c r="O571" i="5"/>
  <c r="O587" i="5"/>
  <c r="O603" i="5"/>
  <c r="O619" i="5"/>
  <c r="O635" i="5"/>
  <c r="O651" i="5"/>
  <c r="O667" i="5"/>
  <c r="O12" i="5"/>
  <c r="O27" i="5"/>
  <c r="O44" i="5"/>
  <c r="O64" i="5"/>
  <c r="O80" i="5"/>
  <c r="O100" i="5"/>
  <c r="O116" i="5"/>
  <c r="O132" i="5"/>
  <c r="O148" i="5"/>
  <c r="O164" i="5"/>
  <c r="O180" i="5"/>
  <c r="O196" i="5"/>
  <c r="O212" i="5"/>
  <c r="O228" i="5"/>
  <c r="O244" i="5"/>
  <c r="O260" i="5"/>
  <c r="O276" i="5"/>
  <c r="O292" i="5"/>
  <c r="O308" i="5"/>
  <c r="O324" i="5"/>
  <c r="O340" i="5"/>
  <c r="O356" i="5"/>
  <c r="O372" i="5"/>
  <c r="O388" i="5"/>
  <c r="O404" i="5"/>
  <c r="O420" i="5"/>
  <c r="O436" i="5"/>
  <c r="O452" i="5"/>
  <c r="O468" i="5"/>
  <c r="O484" i="5"/>
  <c r="O500" i="5"/>
  <c r="O516" i="5"/>
  <c r="O532" i="5"/>
  <c r="O548" i="5"/>
  <c r="O564" i="5"/>
  <c r="O580" i="5"/>
  <c r="O596" i="5"/>
  <c r="O612" i="5"/>
  <c r="O628" i="5"/>
  <c r="O644" i="5"/>
  <c r="O660" i="5"/>
  <c r="O676" i="5"/>
  <c r="O692" i="5"/>
  <c r="O708" i="5"/>
  <c r="O724" i="5"/>
  <c r="O740" i="5"/>
  <c r="O756" i="5"/>
  <c r="O772" i="5"/>
  <c r="O788" i="5"/>
  <c r="O803" i="5"/>
  <c r="O819" i="5"/>
  <c r="O835" i="5"/>
  <c r="O851" i="5"/>
  <c r="O867" i="5"/>
  <c r="O883" i="5"/>
  <c r="O549" i="5"/>
  <c r="O565" i="5"/>
  <c r="O581" i="5"/>
  <c r="O597" i="5"/>
  <c r="O613" i="5"/>
  <c r="O629" i="5"/>
  <c r="O645" i="5"/>
  <c r="O661" i="5"/>
  <c r="O677" i="5"/>
  <c r="O693" i="5"/>
  <c r="O709" i="5"/>
  <c r="O725" i="5"/>
  <c r="O741" i="5"/>
  <c r="O757" i="5"/>
  <c r="O773" i="5"/>
  <c r="O789" i="5"/>
  <c r="O808" i="5"/>
  <c r="O824" i="5"/>
  <c r="O840" i="5"/>
  <c r="O856" i="5"/>
  <c r="O872" i="5"/>
  <c r="O437" i="5"/>
  <c r="O389" i="5"/>
  <c r="O442" i="5"/>
  <c r="O493" i="5"/>
  <c r="O513" i="5"/>
  <c r="O394" i="5"/>
  <c r="O746" i="5"/>
  <c r="O762" i="5"/>
  <c r="O801" i="5"/>
  <c r="O877" i="5"/>
  <c r="O415" i="5"/>
  <c r="O755" i="5"/>
  <c r="O775" i="5"/>
  <c r="O862" i="5"/>
  <c r="O333" i="5"/>
  <c r="O517" i="5"/>
  <c r="O431" i="5"/>
  <c r="O687" i="5"/>
  <c r="O707" i="5"/>
  <c r="O723" i="5"/>
  <c r="O739" i="5"/>
  <c r="O779" i="5"/>
  <c r="O799" i="5"/>
  <c r="O814" i="5"/>
  <c r="O834" i="5"/>
  <c r="O854" i="5"/>
  <c r="O250" i="5"/>
  <c r="O378" i="5"/>
  <c r="O674" i="5"/>
  <c r="O690" i="5"/>
  <c r="O706" i="5"/>
  <c r="O722" i="5"/>
  <c r="O738" i="5"/>
  <c r="O786" i="5"/>
  <c r="O805" i="5"/>
  <c r="O821" i="5"/>
  <c r="O837" i="5"/>
  <c r="O853" i="5"/>
  <c r="O30" i="5"/>
  <c r="O40" i="5"/>
  <c r="AB386" i="5"/>
  <c r="O386" i="5"/>
  <c r="Z886" i="5"/>
  <c r="O886" i="5"/>
  <c r="Z17" i="5"/>
  <c r="O17" i="5"/>
  <c r="AB348" i="5"/>
  <c r="O348" i="5"/>
  <c r="AC765" i="5"/>
  <c r="O765" i="5"/>
  <c r="AC384" i="5"/>
  <c r="O384" i="5"/>
  <c r="O2" i="5"/>
  <c r="AC24" i="5"/>
  <c r="Z24" i="5"/>
  <c r="AA24" i="5"/>
  <c r="AB24" i="5"/>
  <c r="AC348" i="5"/>
  <c r="AC886" i="5"/>
  <c r="AA348" i="5"/>
  <c r="AA886" i="5"/>
  <c r="AB886" i="5"/>
  <c r="AL898" i="5"/>
  <c r="AD33" i="5"/>
  <c r="AD49" i="5"/>
  <c r="AD59" i="5"/>
  <c r="AD60" i="5"/>
  <c r="AD61" i="5"/>
  <c r="AD62" i="5"/>
  <c r="AD63" i="5"/>
  <c r="AD64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37" i="5"/>
  <c r="Y138" i="5"/>
  <c r="Y139" i="5"/>
  <c r="Y164" i="5"/>
  <c r="Y165" i="5"/>
  <c r="Y198" i="5"/>
  <c r="Y199" i="5"/>
  <c r="Y200" i="5"/>
  <c r="Y201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9" i="5"/>
  <c r="Y290" i="5"/>
  <c r="Y291" i="5"/>
  <c r="Y292" i="5"/>
  <c r="Y293" i="5"/>
  <c r="Y294" i="5"/>
  <c r="Y295" i="5"/>
  <c r="Y297" i="5"/>
  <c r="AD299" i="5"/>
  <c r="Y300" i="5"/>
  <c r="Y301" i="5"/>
  <c r="Y303" i="5"/>
  <c r="Y304" i="5"/>
  <c r="Y305" i="5"/>
  <c r="Y307" i="5"/>
  <c r="Y308" i="5"/>
  <c r="Y309" i="5"/>
  <c r="Y310" i="5"/>
  <c r="Y311" i="5"/>
  <c r="Y314" i="5"/>
  <c r="Y315" i="5"/>
  <c r="Y316" i="5"/>
  <c r="Y317" i="5"/>
  <c r="Y318" i="5"/>
  <c r="Y319" i="5"/>
  <c r="Y320" i="5"/>
  <c r="Y321" i="5"/>
  <c r="Y322" i="5"/>
  <c r="Y325" i="5"/>
  <c r="Y326" i="5"/>
  <c r="Y327" i="5"/>
  <c r="Y328" i="5"/>
  <c r="Y329" i="5"/>
  <c r="Y330" i="5"/>
  <c r="Y331" i="5"/>
  <c r="Y332" i="5"/>
  <c r="Y333" i="5"/>
  <c r="Y335" i="5"/>
  <c r="Y336" i="5"/>
  <c r="Y337" i="5"/>
  <c r="Y338" i="5"/>
  <c r="Y339" i="5"/>
  <c r="Y340" i="5"/>
  <c r="Y341" i="5"/>
  <c r="Y345" i="5"/>
  <c r="Y346" i="5"/>
  <c r="Y347" i="5"/>
  <c r="Y348" i="5"/>
  <c r="Y349" i="5"/>
  <c r="Y350" i="5"/>
  <c r="Y351" i="5"/>
  <c r="Y352" i="5"/>
  <c r="Y353" i="5"/>
  <c r="Y356" i="5"/>
  <c r="Y357" i="5"/>
  <c r="Y358" i="5"/>
  <c r="Y359" i="5"/>
  <c r="Y360" i="5"/>
  <c r="Y361" i="5"/>
  <c r="Y362" i="5"/>
  <c r="Y363" i="5"/>
  <c r="Y364" i="5"/>
  <c r="Y365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AD388" i="5"/>
  <c r="AD389" i="5"/>
  <c r="AD390" i="5"/>
  <c r="AD391" i="5"/>
  <c r="AD392" i="5"/>
  <c r="AD393" i="5"/>
  <c r="AD394" i="5"/>
  <c r="AD395" i="5"/>
  <c r="Y398" i="5"/>
  <c r="Y420" i="5"/>
  <c r="Y431" i="5"/>
  <c r="Y433" i="5"/>
  <c r="Y454" i="5"/>
  <c r="Y455" i="5"/>
  <c r="Y456" i="5"/>
  <c r="Y457" i="5"/>
  <c r="Y458" i="5"/>
  <c r="AD459" i="5"/>
  <c r="AD460" i="5"/>
  <c r="Y462" i="5"/>
  <c r="Y471" i="5"/>
  <c r="Y476" i="5"/>
  <c r="Y480" i="5"/>
  <c r="Y481" i="5"/>
  <c r="Y482" i="5"/>
  <c r="AD486" i="5"/>
  <c r="AD487" i="5"/>
  <c r="AD488" i="5"/>
  <c r="AD489" i="5"/>
  <c r="AD490" i="5"/>
  <c r="AD491" i="5"/>
  <c r="AD492" i="5"/>
  <c r="AD493" i="5"/>
  <c r="AD494" i="5"/>
  <c r="AD495" i="5"/>
  <c r="AD497" i="5"/>
  <c r="AD498" i="5"/>
  <c r="AD499" i="5"/>
  <c r="AD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513" i="5"/>
  <c r="Y514" i="5"/>
  <c r="Y515" i="5"/>
  <c r="Y516" i="5"/>
  <c r="Y517" i="5"/>
  <c r="Y518" i="5"/>
  <c r="Y519" i="5"/>
  <c r="Y520" i="5"/>
  <c r="Y521" i="5"/>
  <c r="Y522" i="5"/>
  <c r="Y523" i="5"/>
  <c r="Y524" i="5"/>
  <c r="Y525" i="5"/>
  <c r="Y526" i="5"/>
  <c r="Y527" i="5"/>
  <c r="Y528" i="5"/>
  <c r="Y529" i="5"/>
  <c r="Y530" i="5"/>
  <c r="Y531" i="5"/>
  <c r="Y532" i="5"/>
  <c r="Y533" i="5"/>
  <c r="Y534" i="5"/>
  <c r="Y535" i="5"/>
  <c r="Y536" i="5"/>
  <c r="Y537" i="5"/>
  <c r="Y538" i="5"/>
  <c r="Y539" i="5"/>
  <c r="Y540" i="5"/>
  <c r="Y541" i="5"/>
  <c r="Y542" i="5"/>
  <c r="Y543" i="5"/>
  <c r="Y544" i="5"/>
  <c r="Y545" i="5"/>
  <c r="Y546" i="5"/>
  <c r="Y548" i="5"/>
  <c r="Y549" i="5"/>
  <c r="Y550" i="5"/>
  <c r="Y551" i="5"/>
  <c r="Y552" i="5"/>
  <c r="Y553" i="5"/>
  <c r="Y554" i="5"/>
  <c r="Y555" i="5"/>
  <c r="Y556" i="5"/>
  <c r="Y557" i="5"/>
  <c r="Y558" i="5"/>
  <c r="Y559" i="5"/>
  <c r="Y560" i="5"/>
  <c r="Y563" i="5"/>
  <c r="Y564" i="5"/>
  <c r="Y565" i="5"/>
  <c r="Y567" i="5"/>
  <c r="Y568" i="5"/>
  <c r="Y569" i="5"/>
  <c r="Y570" i="5"/>
  <c r="Y571" i="5"/>
  <c r="Y572" i="5"/>
  <c r="Y573" i="5"/>
  <c r="Y575" i="5"/>
  <c r="Y576" i="5"/>
  <c r="Y577" i="5"/>
  <c r="Y578" i="5"/>
  <c r="Y579" i="5"/>
  <c r="Y580" i="5"/>
  <c r="Y581" i="5"/>
  <c r="Y582" i="5"/>
  <c r="AD641" i="5"/>
  <c r="AD823" i="5"/>
  <c r="AD840" i="5"/>
  <c r="J889" i="5"/>
  <c r="J890" i="5"/>
  <c r="J891" i="5"/>
  <c r="J892" i="5"/>
  <c r="J895" i="5"/>
  <c r="J896" i="5"/>
  <c r="J897" i="5"/>
  <c r="Q890" i="5" l="1"/>
  <c r="R890" i="5"/>
  <c r="T897" i="5"/>
  <c r="S897" i="5" s="1"/>
  <c r="T896" i="5"/>
  <c r="S896" i="5" s="1"/>
  <c r="T894" i="5"/>
  <c r="S894" i="5" s="1"/>
  <c r="R892" i="5"/>
  <c r="T895" i="5"/>
  <c r="S895" i="5" s="1"/>
  <c r="T891" i="5"/>
  <c r="S891" i="5" s="1"/>
  <c r="S889" i="5"/>
  <c r="Q889" i="5" s="1"/>
  <c r="AL889" i="5"/>
  <c r="V24" i="5"/>
  <c r="Y224" i="5"/>
  <c r="AD224" i="5"/>
  <c r="Y212" i="5"/>
  <c r="AD212" i="5"/>
  <c r="Y184" i="5"/>
  <c r="AD184" i="5"/>
  <c r="Y148" i="5"/>
  <c r="AD148" i="5"/>
  <c r="Y132" i="5"/>
  <c r="AD132" i="5"/>
  <c r="Y52" i="5"/>
  <c r="AD52" i="5"/>
  <c r="Y36" i="5"/>
  <c r="AD36" i="5"/>
  <c r="Y225" i="5"/>
  <c r="AD225" i="5"/>
  <c r="Y221" i="5"/>
  <c r="AD221" i="5"/>
  <c r="Y217" i="5"/>
  <c r="AD217" i="5"/>
  <c r="Y213" i="5"/>
  <c r="AD213" i="5"/>
  <c r="Y209" i="5"/>
  <c r="AD209" i="5"/>
  <c r="Y205" i="5"/>
  <c r="AD205" i="5"/>
  <c r="Y193" i="5"/>
  <c r="AD193" i="5"/>
  <c r="Y189" i="5"/>
  <c r="AD189" i="5"/>
  <c r="Y185" i="5"/>
  <c r="AD185" i="5"/>
  <c r="Y181" i="5"/>
  <c r="AD181" i="5"/>
  <c r="Y153" i="5"/>
  <c r="AD153" i="5"/>
  <c r="Y149" i="5"/>
  <c r="AD149" i="5"/>
  <c r="Y145" i="5"/>
  <c r="AD145" i="5"/>
  <c r="Y141" i="5"/>
  <c r="AD141" i="5"/>
  <c r="Y133" i="5"/>
  <c r="AD133" i="5"/>
  <c r="Y73" i="5"/>
  <c r="AD73" i="5"/>
  <c r="Y69" i="5"/>
  <c r="AD69" i="5"/>
  <c r="Y65" i="5"/>
  <c r="AD65" i="5"/>
  <c r="Y57" i="5"/>
  <c r="AD57" i="5"/>
  <c r="Y53" i="5"/>
  <c r="AD53" i="5"/>
  <c r="Y45" i="5"/>
  <c r="AD45" i="5"/>
  <c r="Y41" i="5"/>
  <c r="AD41" i="5"/>
  <c r="Y37" i="5"/>
  <c r="AD37" i="5"/>
  <c r="Y29" i="5"/>
  <c r="AD29" i="5"/>
  <c r="Y28" i="5"/>
  <c r="AD28" i="5"/>
  <c r="Y216" i="5"/>
  <c r="AD216" i="5"/>
  <c r="Y192" i="5"/>
  <c r="AD192" i="5"/>
  <c r="Y188" i="5"/>
  <c r="AD188" i="5"/>
  <c r="Y144" i="5"/>
  <c r="AD144" i="5"/>
  <c r="Y136" i="5"/>
  <c r="AD136" i="5"/>
  <c r="Y48" i="5"/>
  <c r="AD48" i="5"/>
  <c r="Y32" i="5"/>
  <c r="AD32" i="5"/>
  <c r="Y223" i="5"/>
  <c r="AD223" i="5"/>
  <c r="Y219" i="5"/>
  <c r="AD219" i="5"/>
  <c r="Y215" i="5"/>
  <c r="AD215" i="5"/>
  <c r="Y211" i="5"/>
  <c r="AD211" i="5"/>
  <c r="Y207" i="5"/>
  <c r="AD207" i="5"/>
  <c r="Y191" i="5"/>
  <c r="AD191" i="5"/>
  <c r="Y187" i="5"/>
  <c r="AD187" i="5"/>
  <c r="Y183" i="5"/>
  <c r="AD183" i="5"/>
  <c r="Y179" i="5"/>
  <c r="AD179" i="5"/>
  <c r="Y155" i="5"/>
  <c r="AD155" i="5"/>
  <c r="Y151" i="5"/>
  <c r="AD151" i="5"/>
  <c r="Y147" i="5"/>
  <c r="AD147" i="5"/>
  <c r="Y143" i="5"/>
  <c r="AD143" i="5"/>
  <c r="Y131" i="5"/>
  <c r="AD131" i="5"/>
  <c r="Y67" i="5"/>
  <c r="AD67" i="5"/>
  <c r="Y55" i="5"/>
  <c r="AD55" i="5"/>
  <c r="Y51" i="5"/>
  <c r="AD51" i="5"/>
  <c r="Y47" i="5"/>
  <c r="AD47" i="5"/>
  <c r="Y43" i="5"/>
  <c r="AD43" i="5"/>
  <c r="Y39" i="5"/>
  <c r="AD39" i="5"/>
  <c r="Y35" i="5"/>
  <c r="AD35" i="5"/>
  <c r="Y31" i="5"/>
  <c r="AD31" i="5"/>
  <c r="Y27" i="5"/>
  <c r="AD27" i="5"/>
  <c r="Y220" i="5"/>
  <c r="AD220" i="5"/>
  <c r="Y208" i="5"/>
  <c r="AD208" i="5"/>
  <c r="Y180" i="5"/>
  <c r="AD180" i="5"/>
  <c r="Y152" i="5"/>
  <c r="AD152" i="5"/>
  <c r="Y68" i="5"/>
  <c r="AD68" i="5"/>
  <c r="Y56" i="5"/>
  <c r="AD56" i="5"/>
  <c r="Y44" i="5"/>
  <c r="AD44" i="5"/>
  <c r="Y40" i="5"/>
  <c r="AD40" i="5"/>
  <c r="Y222" i="5"/>
  <c r="AD222" i="5"/>
  <c r="Y218" i="5"/>
  <c r="AD218" i="5"/>
  <c r="Y214" i="5"/>
  <c r="AD214" i="5"/>
  <c r="Y210" i="5"/>
  <c r="AD210" i="5"/>
  <c r="Y206" i="5"/>
  <c r="AD206" i="5"/>
  <c r="Y194" i="5"/>
  <c r="AD194" i="5"/>
  <c r="Y190" i="5"/>
  <c r="AD190" i="5"/>
  <c r="Y186" i="5"/>
  <c r="AD186" i="5"/>
  <c r="Y182" i="5"/>
  <c r="AD182" i="5"/>
  <c r="Y178" i="5"/>
  <c r="AD178" i="5"/>
  <c r="Y154" i="5"/>
  <c r="AD154" i="5"/>
  <c r="Y150" i="5"/>
  <c r="AD150" i="5"/>
  <c r="Y146" i="5"/>
  <c r="AD146" i="5"/>
  <c r="Y142" i="5"/>
  <c r="AD142" i="5"/>
  <c r="Y134" i="5"/>
  <c r="AD134" i="5"/>
  <c r="Y130" i="5"/>
  <c r="AD130" i="5"/>
  <c r="Y74" i="5"/>
  <c r="AD74" i="5"/>
  <c r="Y70" i="5"/>
  <c r="AD70" i="5"/>
  <c r="Y66" i="5"/>
  <c r="AD66" i="5"/>
  <c r="Y58" i="5"/>
  <c r="AD58" i="5"/>
  <c r="Y54" i="5"/>
  <c r="AD54" i="5"/>
  <c r="Y50" i="5"/>
  <c r="AD50" i="5"/>
  <c r="Y46" i="5"/>
  <c r="AD46" i="5"/>
  <c r="Y42" i="5"/>
  <c r="AD42" i="5"/>
  <c r="Y38" i="5"/>
  <c r="AD38" i="5"/>
  <c r="Y34" i="5"/>
  <c r="AD34" i="5"/>
  <c r="Y30" i="5"/>
  <c r="AD30" i="5"/>
  <c r="Y369" i="5"/>
  <c r="AD369" i="5"/>
  <c r="Y313" i="5"/>
  <c r="AD313" i="5"/>
  <c r="Y253" i="5"/>
  <c r="AD253" i="5"/>
  <c r="Y249" i="5"/>
  <c r="AD249" i="5"/>
  <c r="Y496" i="5"/>
  <c r="AD496" i="5"/>
  <c r="Y368" i="5"/>
  <c r="AD368" i="5"/>
  <c r="Y344" i="5"/>
  <c r="AD344" i="5"/>
  <c r="Y324" i="5"/>
  <c r="AD324" i="5"/>
  <c r="Y312" i="5"/>
  <c r="AD312" i="5"/>
  <c r="Y288" i="5"/>
  <c r="AD288" i="5"/>
  <c r="Y252" i="5"/>
  <c r="AD252" i="5"/>
  <c r="Y232" i="5"/>
  <c r="AD232" i="5"/>
  <c r="Y547" i="5"/>
  <c r="AD547" i="5"/>
  <c r="Y367" i="5"/>
  <c r="AD367" i="5"/>
  <c r="Y355" i="5"/>
  <c r="AD355" i="5"/>
  <c r="Y343" i="5"/>
  <c r="AD343" i="5"/>
  <c r="Y323" i="5"/>
  <c r="AD323" i="5"/>
  <c r="Y255" i="5"/>
  <c r="AD255" i="5"/>
  <c r="Y251" i="5"/>
  <c r="AD251" i="5"/>
  <c r="Y231" i="5"/>
  <c r="AD231" i="5"/>
  <c r="Y574" i="5"/>
  <c r="AD574" i="5"/>
  <c r="Y566" i="5"/>
  <c r="AD566" i="5"/>
  <c r="Y562" i="5"/>
  <c r="AD562" i="5"/>
  <c r="Y370" i="5"/>
  <c r="AD370" i="5"/>
  <c r="Y366" i="5"/>
  <c r="AD366" i="5"/>
  <c r="Y354" i="5"/>
  <c r="AD354" i="5"/>
  <c r="Y342" i="5"/>
  <c r="AD342" i="5"/>
  <c r="Y334" i="5"/>
  <c r="AD334" i="5"/>
  <c r="Y306" i="5"/>
  <c r="AD306" i="5"/>
  <c r="Y254" i="5"/>
  <c r="AD254" i="5"/>
  <c r="Y250" i="5"/>
  <c r="AD250" i="5"/>
  <c r="Y230" i="5"/>
  <c r="AD230" i="5"/>
  <c r="Y229" i="5"/>
  <c r="AD229" i="5"/>
  <c r="Y177" i="5"/>
  <c r="AD177" i="5"/>
  <c r="Y129" i="5"/>
  <c r="AD129" i="5"/>
  <c r="Y81" i="5"/>
  <c r="AD81" i="5"/>
  <c r="Y77" i="5"/>
  <c r="AD77" i="5"/>
  <c r="Y204" i="5"/>
  <c r="AD204" i="5"/>
  <c r="Y196" i="5"/>
  <c r="AD196" i="5"/>
  <c r="Y76" i="5"/>
  <c r="AD76" i="5"/>
  <c r="Y227" i="5"/>
  <c r="AD227" i="5"/>
  <c r="Y203" i="5"/>
  <c r="AD203" i="5"/>
  <c r="Y195" i="5"/>
  <c r="AD195" i="5"/>
  <c r="Y135" i="5"/>
  <c r="AD135" i="5"/>
  <c r="Y79" i="5"/>
  <c r="AD79" i="5"/>
  <c r="Y75" i="5"/>
  <c r="AD75" i="5"/>
  <c r="Y71" i="5"/>
  <c r="AD71" i="5"/>
  <c r="Y228" i="5"/>
  <c r="AD228" i="5"/>
  <c r="Y176" i="5"/>
  <c r="AD176" i="5"/>
  <c r="Y156" i="5"/>
  <c r="AD156" i="5"/>
  <c r="Y140" i="5"/>
  <c r="AD140" i="5"/>
  <c r="Y128" i="5"/>
  <c r="AD128" i="5"/>
  <c r="Y80" i="5"/>
  <c r="AD80" i="5"/>
  <c r="Y72" i="5"/>
  <c r="AD72" i="5"/>
  <c r="Y226" i="5"/>
  <c r="AD226" i="5"/>
  <c r="Y202" i="5"/>
  <c r="AD202" i="5"/>
  <c r="Y82" i="5"/>
  <c r="AD82" i="5"/>
  <c r="Y78" i="5"/>
  <c r="AD78" i="5"/>
  <c r="Y25" i="5"/>
  <c r="AD25" i="5"/>
  <c r="Y23" i="5"/>
  <c r="AD23" i="5"/>
  <c r="Y26" i="5"/>
  <c r="AD26" i="5"/>
  <c r="AD797" i="5"/>
  <c r="AD709" i="5"/>
  <c r="AD701" i="5"/>
  <c r="AD692" i="5"/>
  <c r="AD684" i="5"/>
  <c r="AD676" i="5"/>
  <c r="AD668" i="5"/>
  <c r="AD660" i="5"/>
  <c r="AD652" i="5"/>
  <c r="AD644" i="5"/>
  <c r="AD636" i="5"/>
  <c r="AD628" i="5"/>
  <c r="AD620" i="5"/>
  <c r="AD612" i="5"/>
  <c r="AD604" i="5"/>
  <c r="AD596" i="5"/>
  <c r="AD588" i="5"/>
  <c r="AD580" i="5"/>
  <c r="AD556" i="5"/>
  <c r="AD380" i="5"/>
  <c r="AD316" i="5"/>
  <c r="AD268" i="5"/>
  <c r="AD244" i="5"/>
  <c r="AD236" i="5"/>
  <c r="AD172" i="5"/>
  <c r="AD164" i="5"/>
  <c r="AD124" i="5"/>
  <c r="AD116" i="5"/>
  <c r="AD108" i="5"/>
  <c r="AD100" i="5"/>
  <c r="AD92" i="5"/>
  <c r="AD84" i="5"/>
  <c r="AD836" i="5"/>
  <c r="AD812" i="5"/>
  <c r="AD717" i="5"/>
  <c r="AD835" i="5"/>
  <c r="AD819" i="5"/>
  <c r="AD811" i="5"/>
  <c r="AD803" i="5"/>
  <c r="AD796" i="5"/>
  <c r="AD788" i="5"/>
  <c r="AD780" i="5"/>
  <c r="AD764" i="5"/>
  <c r="AD740" i="5"/>
  <c r="AD732" i="5"/>
  <c r="AD724" i="5"/>
  <c r="AD716" i="5"/>
  <c r="AD708" i="5"/>
  <c r="AD700" i="5"/>
  <c r="AD691" i="5"/>
  <c r="AD683" i="5"/>
  <c r="AD675" i="5"/>
  <c r="AD667" i="5"/>
  <c r="AD659" i="5"/>
  <c r="AD651" i="5"/>
  <c r="AD643" i="5"/>
  <c r="AD635" i="5"/>
  <c r="AD627" i="5"/>
  <c r="AD619" i="5"/>
  <c r="AD611" i="5"/>
  <c r="AD603" i="5"/>
  <c r="AD595" i="5"/>
  <c r="AD587" i="5"/>
  <c r="AD579" i="5"/>
  <c r="AD555" i="5"/>
  <c r="AD515" i="5"/>
  <c r="AD387" i="5"/>
  <c r="AD379" i="5"/>
  <c r="AD315" i="5"/>
  <c r="AD283" i="5"/>
  <c r="AD267" i="5"/>
  <c r="AD243" i="5"/>
  <c r="AD235" i="5"/>
  <c r="AD171" i="5"/>
  <c r="AD163" i="5"/>
  <c r="AD139" i="5"/>
  <c r="AD115" i="5"/>
  <c r="AD107" i="5"/>
  <c r="AD99" i="5"/>
  <c r="AD91" i="5"/>
  <c r="AD789" i="5"/>
  <c r="AD859" i="5"/>
  <c r="AD858" i="5"/>
  <c r="AD787" i="5"/>
  <c r="AD779" i="5"/>
  <c r="AD715" i="5"/>
  <c r="AD626" i="5"/>
  <c r="AD618" i="5"/>
  <c r="AD610" i="5"/>
  <c r="AD602" i="5"/>
  <c r="AD594" i="5"/>
  <c r="AD586" i="5"/>
  <c r="AD578" i="5"/>
  <c r="AD554" i="5"/>
  <c r="AD378" i="5"/>
  <c r="AD322" i="5"/>
  <c r="AD314" i="5"/>
  <c r="AD282" i="5"/>
  <c r="AD274" i="5"/>
  <c r="AD266" i="5"/>
  <c r="AD242" i="5"/>
  <c r="AD234" i="5"/>
  <c r="AD170" i="5"/>
  <c r="AD162" i="5"/>
  <c r="AD138" i="5"/>
  <c r="AD122" i="5"/>
  <c r="AD114" i="5"/>
  <c r="AD106" i="5"/>
  <c r="AD98" i="5"/>
  <c r="AD90" i="5"/>
  <c r="AD860" i="5"/>
  <c r="AD820" i="5"/>
  <c r="AD725" i="5"/>
  <c r="AD882" i="5"/>
  <c r="AD834" i="5"/>
  <c r="AD739" i="5"/>
  <c r="AD707" i="5"/>
  <c r="AD674" i="5"/>
  <c r="AD650" i="5"/>
  <c r="AD634" i="5"/>
  <c r="AD841" i="5"/>
  <c r="AD833" i="5"/>
  <c r="AD825" i="5"/>
  <c r="AD817" i="5"/>
  <c r="AD809" i="5"/>
  <c r="AD794" i="5"/>
  <c r="AD786" i="5"/>
  <c r="AD738" i="5"/>
  <c r="AD730" i="5"/>
  <c r="AD722" i="5"/>
  <c r="AD714" i="5"/>
  <c r="AD706" i="5"/>
  <c r="AD698" i="5"/>
  <c r="AD689" i="5"/>
  <c r="AD681" i="5"/>
  <c r="AD673" i="5"/>
  <c r="AD665" i="5"/>
  <c r="AD657" i="5"/>
  <c r="AD649" i="5"/>
  <c r="AD633" i="5"/>
  <c r="AD625" i="5"/>
  <c r="AD617" i="5"/>
  <c r="AD609" i="5"/>
  <c r="AD601" i="5"/>
  <c r="AD593" i="5"/>
  <c r="AD585" i="5"/>
  <c r="AD577" i="5"/>
  <c r="AD553" i="5"/>
  <c r="AD377" i="5"/>
  <c r="AD353" i="5"/>
  <c r="AD321" i="5"/>
  <c r="AD305" i="5"/>
  <c r="AD281" i="5"/>
  <c r="AD273" i="5"/>
  <c r="AD265" i="5"/>
  <c r="AD241" i="5"/>
  <c r="AD233" i="5"/>
  <c r="AD201" i="5"/>
  <c r="AD169" i="5"/>
  <c r="AD161" i="5"/>
  <c r="AD137" i="5"/>
  <c r="AD121" i="5"/>
  <c r="AD113" i="5"/>
  <c r="AD105" i="5"/>
  <c r="AD97" i="5"/>
  <c r="AD89" i="5"/>
  <c r="AD741" i="5"/>
  <c r="AD851" i="5"/>
  <c r="AD850" i="5"/>
  <c r="AD802" i="5"/>
  <c r="AD723" i="5"/>
  <c r="AD690" i="5"/>
  <c r="AD666" i="5"/>
  <c r="AD642" i="5"/>
  <c r="AD849" i="5"/>
  <c r="AD872" i="5"/>
  <c r="AD848" i="5"/>
  <c r="AD832" i="5"/>
  <c r="AD824" i="5"/>
  <c r="AD816" i="5"/>
  <c r="AD808" i="5"/>
  <c r="AD793" i="5"/>
  <c r="AD785" i="5"/>
  <c r="AD769" i="5"/>
  <c r="AD753" i="5"/>
  <c r="AD737" i="5"/>
  <c r="AD729" i="5"/>
  <c r="AD721" i="5"/>
  <c r="AD705" i="5"/>
  <c r="AD697" i="5"/>
  <c r="AD688" i="5"/>
  <c r="AD680" i="5"/>
  <c r="AD672" i="5"/>
  <c r="AD664" i="5"/>
  <c r="AD656" i="5"/>
  <c r="AD648" i="5"/>
  <c r="AD640" i="5"/>
  <c r="AD632" i="5"/>
  <c r="AD624" i="5"/>
  <c r="AD616" i="5"/>
  <c r="AD608" i="5"/>
  <c r="AD600" i="5"/>
  <c r="AD592" i="5"/>
  <c r="AD584" i="5"/>
  <c r="AD576" i="5"/>
  <c r="AD376" i="5"/>
  <c r="AD352" i="5"/>
  <c r="AD320" i="5"/>
  <c r="AD304" i="5"/>
  <c r="AD280" i="5"/>
  <c r="AD272" i="5"/>
  <c r="AD248" i="5"/>
  <c r="AD240" i="5"/>
  <c r="AD200" i="5"/>
  <c r="AD168" i="5"/>
  <c r="AD160" i="5"/>
  <c r="AD120" i="5"/>
  <c r="AD112" i="5"/>
  <c r="AD104" i="5"/>
  <c r="AD96" i="5"/>
  <c r="AD88" i="5"/>
  <c r="AD682" i="5"/>
  <c r="AD658" i="5"/>
  <c r="AD857" i="5"/>
  <c r="AD856" i="5"/>
  <c r="AD855" i="5"/>
  <c r="AD839" i="5"/>
  <c r="AD831" i="5"/>
  <c r="AD815" i="5"/>
  <c r="AD807" i="5"/>
  <c r="AD800" i="5"/>
  <c r="AD792" i="5"/>
  <c r="AD784" i="5"/>
  <c r="AD768" i="5"/>
  <c r="AD736" i="5"/>
  <c r="AD728" i="5"/>
  <c r="AD720" i="5"/>
  <c r="AD712" i="5"/>
  <c r="AD704" i="5"/>
  <c r="AD696" i="5"/>
  <c r="AD687" i="5"/>
  <c r="AD679" i="5"/>
  <c r="AD671" i="5"/>
  <c r="AD663" i="5"/>
  <c r="AD655" i="5"/>
  <c r="AD647" i="5"/>
  <c r="AD639" i="5"/>
  <c r="AD631" i="5"/>
  <c r="AD623" i="5"/>
  <c r="AD615" i="5"/>
  <c r="AD607" i="5"/>
  <c r="AD591" i="5"/>
  <c r="AD583" i="5"/>
  <c r="AD575" i="5"/>
  <c r="AD455" i="5"/>
  <c r="AD375" i="5"/>
  <c r="AD351" i="5"/>
  <c r="AD319" i="5"/>
  <c r="AD279" i="5"/>
  <c r="AD271" i="5"/>
  <c r="AD247" i="5"/>
  <c r="AD239" i="5"/>
  <c r="AD199" i="5"/>
  <c r="AD175" i="5"/>
  <c r="AD167" i="5"/>
  <c r="AD159" i="5"/>
  <c r="AD127" i="5"/>
  <c r="AD119" i="5"/>
  <c r="AD111" i="5"/>
  <c r="AD103" i="5"/>
  <c r="AD95" i="5"/>
  <c r="AD87" i="5"/>
  <c r="AD884" i="5"/>
  <c r="AD828" i="5"/>
  <c r="AD804" i="5"/>
  <c r="AD883" i="5"/>
  <c r="AD827" i="5"/>
  <c r="AD826" i="5"/>
  <c r="AD810" i="5"/>
  <c r="AD731" i="5"/>
  <c r="AD699" i="5"/>
  <c r="AD878" i="5"/>
  <c r="AD854" i="5"/>
  <c r="AD838" i="5"/>
  <c r="AD830" i="5"/>
  <c r="AD822" i="5"/>
  <c r="AD814" i="5"/>
  <c r="AD806" i="5"/>
  <c r="AD799" i="5"/>
  <c r="AD791" i="5"/>
  <c r="AD767" i="5"/>
  <c r="AD751" i="5"/>
  <c r="AD743" i="5"/>
  <c r="AD735" i="5"/>
  <c r="AD727" i="5"/>
  <c r="AD719" i="5"/>
  <c r="AD711" i="5"/>
  <c r="AD703" i="5"/>
  <c r="AD694" i="5"/>
  <c r="AD686" i="5"/>
  <c r="AD678" i="5"/>
  <c r="AD670" i="5"/>
  <c r="AD662" i="5"/>
  <c r="AD654" i="5"/>
  <c r="AD646" i="5"/>
  <c r="AD638" i="5"/>
  <c r="AD630" i="5"/>
  <c r="AD622" i="5"/>
  <c r="AD614" i="5"/>
  <c r="AD606" i="5"/>
  <c r="AD590" i="5"/>
  <c r="AD582" i="5"/>
  <c r="AD518" i="5"/>
  <c r="AD382" i="5"/>
  <c r="AD374" i="5"/>
  <c r="AD350" i="5"/>
  <c r="AD318" i="5"/>
  <c r="AD286" i="5"/>
  <c r="AD270" i="5"/>
  <c r="AD246" i="5"/>
  <c r="AD238" i="5"/>
  <c r="AD198" i="5"/>
  <c r="AD174" i="5"/>
  <c r="AD166" i="5"/>
  <c r="AD158" i="5"/>
  <c r="AD126" i="5"/>
  <c r="AD118" i="5"/>
  <c r="AD110" i="5"/>
  <c r="AD102" i="5"/>
  <c r="AD94" i="5"/>
  <c r="AD86" i="5"/>
  <c r="AD844" i="5"/>
  <c r="AD733" i="5"/>
  <c r="AD843" i="5"/>
  <c r="AD842" i="5"/>
  <c r="AD795" i="5"/>
  <c r="AD885" i="5"/>
  <c r="AD861" i="5"/>
  <c r="AD853" i="5"/>
  <c r="AD845" i="5"/>
  <c r="AD837" i="5"/>
  <c r="AD829" i="5"/>
  <c r="AD821" i="5"/>
  <c r="AD813" i="5"/>
  <c r="AD805" i="5"/>
  <c r="AD798" i="5"/>
  <c r="AD790" i="5"/>
  <c r="AD782" i="5"/>
  <c r="AD766" i="5"/>
  <c r="AD742" i="5"/>
  <c r="AD734" i="5"/>
  <c r="AD726" i="5"/>
  <c r="AD718" i="5"/>
  <c r="AD710" i="5"/>
  <c r="AD702" i="5"/>
  <c r="AD693" i="5"/>
  <c r="AD685" i="5"/>
  <c r="AD677" i="5"/>
  <c r="AD669" i="5"/>
  <c r="AD661" i="5"/>
  <c r="AD653" i="5"/>
  <c r="AD645" i="5"/>
  <c r="AD637" i="5"/>
  <c r="AD629" i="5"/>
  <c r="AD621" i="5"/>
  <c r="AD613" i="5"/>
  <c r="AD605" i="5"/>
  <c r="AD597" i="5"/>
  <c r="AD589" i="5"/>
  <c r="AD581" i="5"/>
  <c r="AD565" i="5"/>
  <c r="AD557" i="5"/>
  <c r="AD533" i="5"/>
  <c r="AD517" i="5"/>
  <c r="AD501" i="5"/>
  <c r="AD373" i="5"/>
  <c r="AD365" i="5"/>
  <c r="AD349" i="5"/>
  <c r="AD317" i="5"/>
  <c r="AD269" i="5"/>
  <c r="AD245" i="5"/>
  <c r="AD237" i="5"/>
  <c r="AD197" i="5"/>
  <c r="AD173" i="5"/>
  <c r="AD165" i="5"/>
  <c r="AD157" i="5"/>
  <c r="AD125" i="5"/>
  <c r="AD117" i="5"/>
  <c r="AD109" i="5"/>
  <c r="AD101" i="5"/>
  <c r="AD93" i="5"/>
  <c r="AD85" i="5"/>
  <c r="AD713" i="5"/>
  <c r="AD532" i="5"/>
  <c r="AD524" i="5"/>
  <c r="AD516" i="5"/>
  <c r="Y500" i="5"/>
  <c r="Y492" i="5"/>
  <c r="Y484" i="5"/>
  <c r="Y468" i="5"/>
  <c r="Y460" i="5"/>
  <c r="Y452" i="5"/>
  <c r="Y444" i="5"/>
  <c r="Y436" i="5"/>
  <c r="Y428" i="5"/>
  <c r="Y412" i="5"/>
  <c r="Y404" i="5"/>
  <c r="Y396" i="5"/>
  <c r="Y388" i="5"/>
  <c r="AD348" i="5"/>
  <c r="AD332" i="5"/>
  <c r="AD284" i="5"/>
  <c r="Y60" i="5"/>
  <c r="AD20" i="5"/>
  <c r="AD12" i="5"/>
  <c r="AD4" i="5"/>
  <c r="AD777" i="5"/>
  <c r="AD761" i="5"/>
  <c r="AD745" i="5"/>
  <c r="AD875" i="5"/>
  <c r="AD748" i="5"/>
  <c r="AD539" i="5"/>
  <c r="AD531" i="5"/>
  <c r="AD523" i="5"/>
  <c r="AD507" i="5"/>
  <c r="Y499" i="5"/>
  <c r="Y491" i="5"/>
  <c r="Y483" i="5"/>
  <c r="Y475" i="5"/>
  <c r="Y467" i="5"/>
  <c r="Y459" i="5"/>
  <c r="Y451" i="5"/>
  <c r="Y443" i="5"/>
  <c r="Y435" i="5"/>
  <c r="Y419" i="5"/>
  <c r="Y411" i="5"/>
  <c r="Y403" i="5"/>
  <c r="Y395" i="5"/>
  <c r="Y299" i="5"/>
  <c r="AD123" i="5"/>
  <c r="AD83" i="5"/>
  <c r="Y59" i="5"/>
  <c r="AD19" i="5"/>
  <c r="AD11" i="5"/>
  <c r="AD3" i="5"/>
  <c r="AD880" i="5"/>
  <c r="AD876" i="5"/>
  <c r="AD781" i="5"/>
  <c r="AD773" i="5"/>
  <c r="AD765" i="5"/>
  <c r="AD757" i="5"/>
  <c r="AD749" i="5"/>
  <c r="AD747" i="5"/>
  <c r="AD546" i="5"/>
  <c r="AD538" i="5"/>
  <c r="AD530" i="5"/>
  <c r="AD522" i="5"/>
  <c r="AD514" i="5"/>
  <c r="AD506" i="5"/>
  <c r="Y498" i="5"/>
  <c r="Y490" i="5"/>
  <c r="Y474" i="5"/>
  <c r="Y466" i="5"/>
  <c r="AD458" i="5"/>
  <c r="Y450" i="5"/>
  <c r="Y442" i="5"/>
  <c r="Y434" i="5"/>
  <c r="Y426" i="5"/>
  <c r="Y418" i="5"/>
  <c r="Y410" i="5"/>
  <c r="Y402" i="5"/>
  <c r="Y394" i="5"/>
  <c r="AD386" i="5"/>
  <c r="Y298" i="5"/>
  <c r="AD18" i="5"/>
  <c r="AD10" i="5"/>
  <c r="AD879" i="5"/>
  <c r="AD871" i="5"/>
  <c r="AD874" i="5"/>
  <c r="AD881" i="5"/>
  <c r="AD801" i="5"/>
  <c r="AD778" i="5"/>
  <c r="AD754" i="5"/>
  <c r="AD545" i="5"/>
  <c r="AD537" i="5"/>
  <c r="AD521" i="5"/>
  <c r="AD513" i="5"/>
  <c r="AD505" i="5"/>
  <c r="Y497" i="5"/>
  <c r="Y489" i="5"/>
  <c r="Y473" i="5"/>
  <c r="Y465" i="5"/>
  <c r="AD457" i="5"/>
  <c r="Y449" i="5"/>
  <c r="Y441" i="5"/>
  <c r="Y425" i="5"/>
  <c r="Y417" i="5"/>
  <c r="Y409" i="5"/>
  <c r="Y401" i="5"/>
  <c r="Y393" i="5"/>
  <c r="AD385" i="5"/>
  <c r="Y49" i="5"/>
  <c r="Y33" i="5"/>
  <c r="AD9" i="5"/>
  <c r="AD544" i="5"/>
  <c r="AD536" i="5"/>
  <c r="AD528" i="5"/>
  <c r="AD520" i="5"/>
  <c r="AD512" i="5"/>
  <c r="Y488" i="5"/>
  <c r="Y472" i="5"/>
  <c r="Y464" i="5"/>
  <c r="AD456" i="5"/>
  <c r="Y448" i="5"/>
  <c r="Y440" i="5"/>
  <c r="Y432" i="5"/>
  <c r="Y424" i="5"/>
  <c r="Y416" i="5"/>
  <c r="Y408" i="5"/>
  <c r="Y400" i="5"/>
  <c r="Y392" i="5"/>
  <c r="AD384" i="5"/>
  <c r="Y296" i="5"/>
  <c r="Y64" i="5"/>
  <c r="AD16" i="5"/>
  <c r="AD8" i="5"/>
  <c r="AD776" i="5"/>
  <c r="AD543" i="5"/>
  <c r="AD535" i="5"/>
  <c r="AD527" i="5"/>
  <c r="AD519" i="5"/>
  <c r="AD511" i="5"/>
  <c r="Y495" i="5"/>
  <c r="Y487" i="5"/>
  <c r="Y479" i="5"/>
  <c r="Y463" i="5"/>
  <c r="Y447" i="5"/>
  <c r="Y439" i="5"/>
  <c r="Y423" i="5"/>
  <c r="Y415" i="5"/>
  <c r="Y407" i="5"/>
  <c r="Y399" i="5"/>
  <c r="Y391" i="5"/>
  <c r="AD383" i="5"/>
  <c r="AD303" i="5"/>
  <c r="AD287" i="5"/>
  <c r="Y63" i="5"/>
  <c r="AD7" i="5"/>
  <c r="AD862" i="5"/>
  <c r="AD846" i="5"/>
  <c r="AD783" i="5"/>
  <c r="AD775" i="5"/>
  <c r="AD598" i="5"/>
  <c r="AD542" i="5"/>
  <c r="AD534" i="5"/>
  <c r="AD526" i="5"/>
  <c r="AD510" i="5"/>
  <c r="Y494" i="5"/>
  <c r="Y486" i="5"/>
  <c r="Y478" i="5"/>
  <c r="Y470" i="5"/>
  <c r="AD454" i="5"/>
  <c r="Y446" i="5"/>
  <c r="Y438" i="5"/>
  <c r="Y430" i="5"/>
  <c r="Y422" i="5"/>
  <c r="Y414" i="5"/>
  <c r="Y406" i="5"/>
  <c r="Y390" i="5"/>
  <c r="Y302" i="5"/>
  <c r="Y62" i="5"/>
  <c r="AD22" i="5"/>
  <c r="AD14" i="5"/>
  <c r="AD6" i="5"/>
  <c r="AD774" i="5"/>
  <c r="AD758" i="5"/>
  <c r="AD750" i="5"/>
  <c r="AD541" i="5"/>
  <c r="AD525" i="5"/>
  <c r="AD509" i="5"/>
  <c r="Y493" i="5"/>
  <c r="Y485" i="5"/>
  <c r="Y477" i="5"/>
  <c r="Y469" i="5"/>
  <c r="Y461" i="5"/>
  <c r="Y453" i="5"/>
  <c r="Y445" i="5"/>
  <c r="Y437" i="5"/>
  <c r="Y429" i="5"/>
  <c r="Y421" i="5"/>
  <c r="Y413" i="5"/>
  <c r="Y405" i="5"/>
  <c r="Y397" i="5"/>
  <c r="Y389" i="5"/>
  <c r="AD381" i="5"/>
  <c r="AD285" i="5"/>
  <c r="Y61" i="5"/>
  <c r="AD21" i="5"/>
  <c r="AD13" i="5"/>
  <c r="AD5" i="5"/>
  <c r="AD599" i="5"/>
  <c r="AD868" i="5"/>
  <c r="AD867" i="5"/>
  <c r="AD772" i="5"/>
  <c r="AD756" i="5"/>
  <c r="AD866" i="5"/>
  <c r="AD818" i="5"/>
  <c r="AD771" i="5"/>
  <c r="AD763" i="5"/>
  <c r="AD755" i="5"/>
  <c r="AD770" i="5"/>
  <c r="AD762" i="5"/>
  <c r="AD746" i="5"/>
  <c r="AD873" i="5"/>
  <c r="AD865" i="5"/>
  <c r="AD864" i="5"/>
  <c r="AD760" i="5"/>
  <c r="AD744" i="5"/>
  <c r="AD15" i="5"/>
  <c r="AD877" i="5"/>
  <c r="AD869" i="5"/>
  <c r="AD870" i="5"/>
  <c r="AD759" i="5"/>
  <c r="AD502" i="5"/>
  <c r="AD508" i="5"/>
  <c r="AD847" i="5"/>
  <c r="AD852" i="5"/>
  <c r="AD863" i="5"/>
  <c r="AD540" i="5"/>
  <c r="AD529" i="5"/>
  <c r="AD504" i="5"/>
  <c r="AD752" i="5"/>
  <c r="AD503" i="5"/>
  <c r="V886" i="5"/>
  <c r="J13" i="5"/>
  <c r="J9" i="5"/>
  <c r="J5" i="5"/>
  <c r="J16" i="5"/>
  <c r="J12" i="5"/>
  <c r="J8" i="5"/>
  <c r="J4" i="5"/>
  <c r="J15" i="5"/>
  <c r="J11" i="5"/>
  <c r="J7" i="5"/>
  <c r="J3" i="5"/>
  <c r="J14" i="5"/>
  <c r="J10" i="5"/>
  <c r="J6" i="5"/>
  <c r="Z3" i="5"/>
  <c r="Z4" i="5"/>
  <c r="Z5" i="5"/>
  <c r="Z6" i="5"/>
  <c r="Z7" i="5"/>
  <c r="Z8" i="5"/>
  <c r="Z9" i="5"/>
  <c r="Z10" i="5"/>
  <c r="Z11" i="5"/>
  <c r="Z12" i="5"/>
  <c r="Z13" i="5"/>
  <c r="AI14" i="5"/>
  <c r="Z14" i="5" s="1"/>
  <c r="Z15" i="5"/>
  <c r="AI16" i="5"/>
  <c r="Z16" i="5" s="1"/>
  <c r="AI18" i="5"/>
  <c r="Z18" i="5" s="1"/>
  <c r="AI19" i="5"/>
  <c r="Z19" i="5" s="1"/>
  <c r="Z20" i="5"/>
  <c r="Z21" i="5"/>
  <c r="AI22" i="5"/>
  <c r="Z22" i="5" s="1"/>
  <c r="AI23" i="5"/>
  <c r="Z23" i="5" s="1"/>
  <c r="AI25" i="5"/>
  <c r="Z25" i="5" s="1"/>
  <c r="AI26" i="5"/>
  <c r="Z26" i="5" s="1"/>
  <c r="AI27" i="5"/>
  <c r="Z27" i="5" s="1"/>
  <c r="AI28" i="5"/>
  <c r="Z28" i="5" s="1"/>
  <c r="AI29" i="5"/>
  <c r="Z29" i="5" s="1"/>
  <c r="AI30" i="5"/>
  <c r="Z30" i="5" s="1"/>
  <c r="AI31" i="5"/>
  <c r="Z31" i="5" s="1"/>
  <c r="AI32" i="5"/>
  <c r="Z32" i="5" s="1"/>
  <c r="AI33" i="5"/>
  <c r="Z33" i="5" s="1"/>
  <c r="AI34" i="5"/>
  <c r="Z34" i="5" s="1"/>
  <c r="AI35" i="5"/>
  <c r="Z35" i="5" s="1"/>
  <c r="AI36" i="5"/>
  <c r="Z36" i="5" s="1"/>
  <c r="AI37" i="5"/>
  <c r="Z37" i="5" s="1"/>
  <c r="AI38" i="5"/>
  <c r="Z38" i="5" s="1"/>
  <c r="AI39" i="5"/>
  <c r="Z39" i="5" s="1"/>
  <c r="AI40" i="5"/>
  <c r="Z40" i="5" s="1"/>
  <c r="AI41" i="5"/>
  <c r="Z41" i="5" s="1"/>
  <c r="AI42" i="5"/>
  <c r="Z42" i="5" s="1"/>
  <c r="AI43" i="5"/>
  <c r="Z43" i="5" s="1"/>
  <c r="AI44" i="5"/>
  <c r="Z44" i="5" s="1"/>
  <c r="AI45" i="5"/>
  <c r="Z45" i="5" s="1"/>
  <c r="AI46" i="5"/>
  <c r="Z46" i="5" s="1"/>
  <c r="AI47" i="5"/>
  <c r="Z47" i="5" s="1"/>
  <c r="AI48" i="5"/>
  <c r="Z48" i="5" s="1"/>
  <c r="AI49" i="5"/>
  <c r="Z49" i="5" s="1"/>
  <c r="AI50" i="5"/>
  <c r="Z50" i="5" s="1"/>
  <c r="AI51" i="5"/>
  <c r="Z51" i="5" s="1"/>
  <c r="AI52" i="5"/>
  <c r="Z52" i="5" s="1"/>
  <c r="AI53" i="5"/>
  <c r="Z53" i="5" s="1"/>
  <c r="AI54" i="5"/>
  <c r="Z54" i="5" s="1"/>
  <c r="AI55" i="5"/>
  <c r="Z55" i="5" s="1"/>
  <c r="AI56" i="5"/>
  <c r="Z56" i="5" s="1"/>
  <c r="AI57" i="5"/>
  <c r="Z57" i="5" s="1"/>
  <c r="AI58" i="5"/>
  <c r="Z58" i="5" s="1"/>
  <c r="AI59" i="5"/>
  <c r="Z59" i="5" s="1"/>
  <c r="AI60" i="5"/>
  <c r="Z60" i="5" s="1"/>
  <c r="AI61" i="5"/>
  <c r="Z61" i="5" s="1"/>
  <c r="AI62" i="5"/>
  <c r="Z62" i="5" s="1"/>
  <c r="AI63" i="5"/>
  <c r="Z63" i="5" s="1"/>
  <c r="AI64" i="5"/>
  <c r="Z64" i="5" s="1"/>
  <c r="AI65" i="5"/>
  <c r="Z65" i="5" s="1"/>
  <c r="AI66" i="5"/>
  <c r="Z66" i="5" s="1"/>
  <c r="AI67" i="5"/>
  <c r="Z67" i="5" s="1"/>
  <c r="AI68" i="5"/>
  <c r="Z68" i="5" s="1"/>
  <c r="AI69" i="5"/>
  <c r="Z69" i="5" s="1"/>
  <c r="AI70" i="5"/>
  <c r="Z70" i="5" s="1"/>
  <c r="AI71" i="5"/>
  <c r="Z71" i="5" s="1"/>
  <c r="AI72" i="5"/>
  <c r="Z72" i="5" s="1"/>
  <c r="AI73" i="5"/>
  <c r="Z73" i="5" s="1"/>
  <c r="AI74" i="5"/>
  <c r="Z74" i="5" s="1"/>
  <c r="AI75" i="5"/>
  <c r="Z75" i="5" s="1"/>
  <c r="AI76" i="5"/>
  <c r="Z76" i="5" s="1"/>
  <c r="AI77" i="5"/>
  <c r="Z77" i="5" s="1"/>
  <c r="AI78" i="5"/>
  <c r="Z78" i="5" s="1"/>
  <c r="AI79" i="5"/>
  <c r="Z79" i="5" s="1"/>
  <c r="AI80" i="5"/>
  <c r="Z80" i="5" s="1"/>
  <c r="AI81" i="5"/>
  <c r="Z81" i="5" s="1"/>
  <c r="AI82" i="5"/>
  <c r="Z82" i="5" s="1"/>
  <c r="AI83" i="5"/>
  <c r="Z83" i="5" s="1"/>
  <c r="AI84" i="5"/>
  <c r="Z84" i="5" s="1"/>
  <c r="AI85" i="5"/>
  <c r="Z85" i="5" s="1"/>
  <c r="AI86" i="5"/>
  <c r="Z86" i="5" s="1"/>
  <c r="AI87" i="5"/>
  <c r="Z87" i="5" s="1"/>
  <c r="AI88" i="5"/>
  <c r="Z88" i="5" s="1"/>
  <c r="AI89" i="5"/>
  <c r="Z89" i="5" s="1"/>
  <c r="Z90" i="5"/>
  <c r="AI91" i="5"/>
  <c r="Z91" i="5" s="1"/>
  <c r="AI92" i="5"/>
  <c r="Z92" i="5" s="1"/>
  <c r="AI93" i="5"/>
  <c r="Z93" i="5" s="1"/>
  <c r="AI94" i="5"/>
  <c r="Z94" i="5" s="1"/>
  <c r="AI95" i="5"/>
  <c r="Z95" i="5" s="1"/>
  <c r="AI96" i="5"/>
  <c r="Z96" i="5" s="1"/>
  <c r="AI97" i="5"/>
  <c r="Z97" i="5" s="1"/>
  <c r="AI98" i="5"/>
  <c r="Z98" i="5" s="1"/>
  <c r="AI99" i="5"/>
  <c r="Z99" i="5" s="1"/>
  <c r="Z100" i="5"/>
  <c r="Z101" i="5"/>
  <c r="AI102" i="5"/>
  <c r="Z102" i="5" s="1"/>
  <c r="AI103" i="5"/>
  <c r="Z103" i="5" s="1"/>
  <c r="AI104" i="5"/>
  <c r="Z104" i="5" s="1"/>
  <c r="AI105" i="5"/>
  <c r="Z105" i="5" s="1"/>
  <c r="AI106" i="5"/>
  <c r="Z106" i="5" s="1"/>
  <c r="AI107" i="5"/>
  <c r="Z107" i="5" s="1"/>
  <c r="AI108" i="5"/>
  <c r="Z108" i="5" s="1"/>
  <c r="AI109" i="5"/>
  <c r="Z109" i="5" s="1"/>
  <c r="AI110" i="5"/>
  <c r="Z110" i="5" s="1"/>
  <c r="AI111" i="5"/>
  <c r="Z111" i="5" s="1"/>
  <c r="Z112" i="5"/>
  <c r="AI113" i="5"/>
  <c r="Z113" i="5" s="1"/>
  <c r="AI114" i="5"/>
  <c r="Z114" i="5" s="1"/>
  <c r="Z115" i="5"/>
  <c r="AI116" i="5"/>
  <c r="Z116" i="5" s="1"/>
  <c r="Z117" i="5"/>
  <c r="AI118" i="5"/>
  <c r="Z118" i="5" s="1"/>
  <c r="AI119" i="5"/>
  <c r="Z119" i="5" s="1"/>
  <c r="Z120" i="5"/>
  <c r="AI121" i="5"/>
  <c r="Z121" i="5" s="1"/>
  <c r="AI122" i="5"/>
  <c r="Z122" i="5" s="1"/>
  <c r="Z123" i="5"/>
  <c r="AI124" i="5"/>
  <c r="Z124" i="5" s="1"/>
  <c r="AI125" i="5"/>
  <c r="Z125" i="5" s="1"/>
  <c r="AI126" i="5"/>
  <c r="Z126" i="5" s="1"/>
  <c r="AI127" i="5"/>
  <c r="Z127" i="5" s="1"/>
  <c r="AI128" i="5"/>
  <c r="Z128" i="5" s="1"/>
  <c r="AI129" i="5"/>
  <c r="Z129" i="5" s="1"/>
  <c r="AI130" i="5"/>
  <c r="Z130" i="5" s="1"/>
  <c r="AI131" i="5"/>
  <c r="Z131" i="5" s="1"/>
  <c r="AI132" i="5"/>
  <c r="Z132" i="5" s="1"/>
  <c r="AI133" i="5"/>
  <c r="Z133" i="5" s="1"/>
  <c r="AI134" i="5"/>
  <c r="Z134" i="5" s="1"/>
  <c r="AI135" i="5"/>
  <c r="Z135" i="5" s="1"/>
  <c r="AI136" i="5"/>
  <c r="Z136" i="5" s="1"/>
  <c r="Z137" i="5"/>
  <c r="AI138" i="5"/>
  <c r="Z138" i="5" s="1"/>
  <c r="AI139" i="5"/>
  <c r="Z139" i="5" s="1"/>
  <c r="AI140" i="5"/>
  <c r="Z140" i="5" s="1"/>
  <c r="AI141" i="5"/>
  <c r="Z141" i="5" s="1"/>
  <c r="AI142" i="5"/>
  <c r="Z142" i="5" s="1"/>
  <c r="AI143" i="5"/>
  <c r="Z143" i="5" s="1"/>
  <c r="AI144" i="5"/>
  <c r="Z144" i="5" s="1"/>
  <c r="AI145" i="5"/>
  <c r="Z145" i="5" s="1"/>
  <c r="AI146" i="5"/>
  <c r="Z146" i="5" s="1"/>
  <c r="AI147" i="5"/>
  <c r="Z147" i="5" s="1"/>
  <c r="AI148" i="5"/>
  <c r="Z148" i="5" s="1"/>
  <c r="AI149" i="5"/>
  <c r="Z149" i="5" s="1"/>
  <c r="AI150" i="5"/>
  <c r="Z150" i="5" s="1"/>
  <c r="AI151" i="5"/>
  <c r="Z151" i="5" s="1"/>
  <c r="AI152" i="5"/>
  <c r="Z152" i="5" s="1"/>
  <c r="AI153" i="5"/>
  <c r="Z153" i="5" s="1"/>
  <c r="AI154" i="5"/>
  <c r="Z154" i="5" s="1"/>
  <c r="AI155" i="5"/>
  <c r="Z155" i="5" s="1"/>
  <c r="AI156" i="5"/>
  <c r="Z156" i="5" s="1"/>
  <c r="AI157" i="5"/>
  <c r="Z157" i="5" s="1"/>
  <c r="Z158" i="5"/>
  <c r="Z159" i="5"/>
  <c r="AI160" i="5"/>
  <c r="Z160" i="5" s="1"/>
  <c r="AI161" i="5"/>
  <c r="Z161" i="5" s="1"/>
  <c r="Z162" i="5"/>
  <c r="AI163" i="5"/>
  <c r="Z163" i="5" s="1"/>
  <c r="Z164" i="5"/>
  <c r="Z165" i="5"/>
  <c r="Z166" i="5"/>
  <c r="AI167" i="5"/>
  <c r="Z167" i="5" s="1"/>
  <c r="AI168" i="5"/>
  <c r="Z168" i="5" s="1"/>
  <c r="AI169" i="5"/>
  <c r="Z169" i="5" s="1"/>
  <c r="AI170" i="5"/>
  <c r="Z170" i="5" s="1"/>
  <c r="AI171" i="5"/>
  <c r="Z171" i="5" s="1"/>
  <c r="AI172" i="5"/>
  <c r="Z172" i="5" s="1"/>
  <c r="Z173" i="5"/>
  <c r="AI174" i="5"/>
  <c r="Z174" i="5" s="1"/>
  <c r="AI175" i="5"/>
  <c r="Z175" i="5" s="1"/>
  <c r="AI176" i="5"/>
  <c r="Z176" i="5" s="1"/>
  <c r="AI177" i="5"/>
  <c r="Z177" i="5" s="1"/>
  <c r="AI178" i="5"/>
  <c r="Z178" i="5" s="1"/>
  <c r="AI179" i="5"/>
  <c r="Z179" i="5" s="1"/>
  <c r="AI180" i="5"/>
  <c r="Z180" i="5" s="1"/>
  <c r="AI181" i="5"/>
  <c r="Z181" i="5" s="1"/>
  <c r="AI182" i="5"/>
  <c r="Z182" i="5" s="1"/>
  <c r="AI183" i="5"/>
  <c r="Z183" i="5" s="1"/>
  <c r="AI184" i="5"/>
  <c r="Z184" i="5" s="1"/>
  <c r="AI185" i="5"/>
  <c r="Z185" i="5" s="1"/>
  <c r="AI186" i="5"/>
  <c r="Z186" i="5" s="1"/>
  <c r="AI187" i="5"/>
  <c r="Z187" i="5" s="1"/>
  <c r="AI188" i="5"/>
  <c r="Z188" i="5" s="1"/>
  <c r="AI189" i="5"/>
  <c r="Z189" i="5" s="1"/>
  <c r="AI190" i="5"/>
  <c r="Z190" i="5" s="1"/>
  <c r="AI191" i="5"/>
  <c r="Z191" i="5" s="1"/>
  <c r="AI192" i="5"/>
  <c r="Z192" i="5" s="1"/>
  <c r="AI193" i="5"/>
  <c r="Z193" i="5" s="1"/>
  <c r="AI194" i="5"/>
  <c r="Z194" i="5" s="1"/>
  <c r="AI195" i="5"/>
  <c r="Z195" i="5" s="1"/>
  <c r="AI196" i="5"/>
  <c r="Z196" i="5" s="1"/>
  <c r="Z197" i="5"/>
  <c r="AI198" i="5"/>
  <c r="Z198" i="5" s="1"/>
  <c r="AI199" i="5"/>
  <c r="Z199" i="5" s="1"/>
  <c r="Z200" i="5"/>
  <c r="AI201" i="5"/>
  <c r="Z201" i="5" s="1"/>
  <c r="AI202" i="5"/>
  <c r="Z202" i="5" s="1"/>
  <c r="AI203" i="5"/>
  <c r="Z203" i="5" s="1"/>
  <c r="AI204" i="5"/>
  <c r="Z204" i="5" s="1"/>
  <c r="AI205" i="5"/>
  <c r="Z205" i="5" s="1"/>
  <c r="AI206" i="5"/>
  <c r="Z206" i="5" s="1"/>
  <c r="AI207" i="5"/>
  <c r="Z207" i="5" s="1"/>
  <c r="AI208" i="5"/>
  <c r="Z208" i="5" s="1"/>
  <c r="AI209" i="5"/>
  <c r="Z209" i="5" s="1"/>
  <c r="AI210" i="5"/>
  <c r="Z210" i="5" s="1"/>
  <c r="AI211" i="5"/>
  <c r="Z211" i="5" s="1"/>
  <c r="AI212" i="5"/>
  <c r="Z212" i="5" s="1"/>
  <c r="AI213" i="5"/>
  <c r="Z213" i="5" s="1"/>
  <c r="AI214" i="5"/>
  <c r="Z214" i="5" s="1"/>
  <c r="AI215" i="5"/>
  <c r="Z215" i="5" s="1"/>
  <c r="AI216" i="5"/>
  <c r="Z216" i="5" s="1"/>
  <c r="AI217" i="5"/>
  <c r="Z217" i="5" s="1"/>
  <c r="AI218" i="5"/>
  <c r="Z218" i="5" s="1"/>
  <c r="AI219" i="5"/>
  <c r="Z219" i="5" s="1"/>
  <c r="AI220" i="5"/>
  <c r="Z220" i="5" s="1"/>
  <c r="AI221" i="5"/>
  <c r="Z221" i="5" s="1"/>
  <c r="AI222" i="5"/>
  <c r="Z222" i="5" s="1"/>
  <c r="AI223" i="5"/>
  <c r="Z223" i="5" s="1"/>
  <c r="AI224" i="5"/>
  <c r="Z224" i="5" s="1"/>
  <c r="AI225" i="5"/>
  <c r="Z225" i="5" s="1"/>
  <c r="AI226" i="5"/>
  <c r="Z226" i="5" s="1"/>
  <c r="AI227" i="5"/>
  <c r="Z227" i="5" s="1"/>
  <c r="AI228" i="5"/>
  <c r="Z228" i="5" s="1"/>
  <c r="AI229" i="5"/>
  <c r="Z229" i="5" s="1"/>
  <c r="AI230" i="5"/>
  <c r="Z230" i="5" s="1"/>
  <c r="AI231" i="5"/>
  <c r="Z231" i="5" s="1"/>
  <c r="AI232" i="5"/>
  <c r="Z232" i="5" s="1"/>
  <c r="AI233" i="5"/>
  <c r="Z233" i="5" s="1"/>
  <c r="AI234" i="5"/>
  <c r="Z234" i="5" s="1"/>
  <c r="AI235" i="5"/>
  <c r="Z235" i="5" s="1"/>
  <c r="AI236" i="5"/>
  <c r="Z236" i="5" s="1"/>
  <c r="AI237" i="5"/>
  <c r="Z237" i="5" s="1"/>
  <c r="AI238" i="5"/>
  <c r="Z238" i="5" s="1"/>
  <c r="AI239" i="5"/>
  <c r="Z239" i="5" s="1"/>
  <c r="AI240" i="5"/>
  <c r="Z240" i="5" s="1"/>
  <c r="Z241" i="5"/>
  <c r="AI242" i="5"/>
  <c r="Z242" i="5" s="1"/>
  <c r="Z243" i="5"/>
  <c r="AI244" i="5"/>
  <c r="Z244" i="5" s="1"/>
  <c r="AI245" i="5"/>
  <c r="Z245" i="5" s="1"/>
  <c r="AI246" i="5"/>
  <c r="Z246" i="5" s="1"/>
  <c r="AI247" i="5"/>
  <c r="Z247" i="5" s="1"/>
  <c r="AI248" i="5"/>
  <c r="Z248" i="5" s="1"/>
  <c r="AI249" i="5"/>
  <c r="Z249" i="5" s="1"/>
  <c r="AI250" i="5"/>
  <c r="Z250" i="5" s="1"/>
  <c r="AI251" i="5"/>
  <c r="Z251" i="5" s="1"/>
  <c r="AI252" i="5"/>
  <c r="Z252" i="5" s="1"/>
  <c r="AI253" i="5"/>
  <c r="Z253" i="5" s="1"/>
  <c r="AI254" i="5"/>
  <c r="Z254" i="5" s="1"/>
  <c r="AI255" i="5"/>
  <c r="Z255" i="5" s="1"/>
  <c r="AI256" i="5"/>
  <c r="Z256" i="5" s="1"/>
  <c r="AI257" i="5"/>
  <c r="Z257" i="5" s="1"/>
  <c r="AI258" i="5"/>
  <c r="Z258" i="5" s="1"/>
  <c r="AI259" i="5"/>
  <c r="Z259" i="5" s="1"/>
  <c r="AI260" i="5"/>
  <c r="Z260" i="5" s="1"/>
  <c r="AI261" i="5"/>
  <c r="Z261" i="5" s="1"/>
  <c r="AI262" i="5"/>
  <c r="Z262" i="5" s="1"/>
  <c r="AI263" i="5"/>
  <c r="Z263" i="5" s="1"/>
  <c r="AI264" i="5"/>
  <c r="Z264" i="5" s="1"/>
  <c r="Z265" i="5"/>
  <c r="Z266" i="5"/>
  <c r="Z267" i="5"/>
  <c r="AI268" i="5"/>
  <c r="Z268" i="5" s="1"/>
  <c r="AI269" i="5"/>
  <c r="Z269" i="5" s="1"/>
  <c r="Z270" i="5"/>
  <c r="Z271" i="5"/>
  <c r="Z272" i="5"/>
  <c r="AI273" i="5"/>
  <c r="Z273" i="5" s="1"/>
  <c r="AI274" i="5"/>
  <c r="Z274" i="5" s="1"/>
  <c r="AI275" i="5"/>
  <c r="Z275" i="5" s="1"/>
  <c r="AI276" i="5"/>
  <c r="Z276" i="5" s="1"/>
  <c r="AI277" i="5"/>
  <c r="Z277" i="5" s="1"/>
  <c r="AI278" i="5"/>
  <c r="Z278" i="5" s="1"/>
  <c r="Z279" i="5"/>
  <c r="AI280" i="5"/>
  <c r="Z280" i="5" s="1"/>
  <c r="AI281" i="5"/>
  <c r="Z281" i="5" s="1"/>
  <c r="AI282" i="5"/>
  <c r="Z282" i="5" s="1"/>
  <c r="Z283" i="5"/>
  <c r="AI284" i="5"/>
  <c r="Z284" i="5" s="1"/>
  <c r="AI285" i="5"/>
  <c r="Z285" i="5" s="1"/>
  <c r="Z286" i="5"/>
  <c r="AI287" i="5"/>
  <c r="Z287" i="5" s="1"/>
  <c r="AI288" i="5"/>
  <c r="Z288" i="5" s="1"/>
  <c r="AI289" i="5"/>
  <c r="Z289" i="5" s="1"/>
  <c r="AI290" i="5"/>
  <c r="Z290" i="5" s="1"/>
  <c r="AI291" i="5"/>
  <c r="Z291" i="5" s="1"/>
  <c r="AI292" i="5"/>
  <c r="Z292" i="5" s="1"/>
  <c r="AI293" i="5"/>
  <c r="Z293" i="5" s="1"/>
  <c r="AI294" i="5"/>
  <c r="Z294" i="5" s="1"/>
  <c r="AI295" i="5"/>
  <c r="Z295" i="5" s="1"/>
  <c r="AI296" i="5"/>
  <c r="Z296" i="5" s="1"/>
  <c r="AI297" i="5"/>
  <c r="Z297" i="5" s="1"/>
  <c r="AI298" i="5"/>
  <c r="Z298" i="5" s="1"/>
  <c r="AI299" i="5"/>
  <c r="Z299" i="5" s="1"/>
  <c r="AI300" i="5"/>
  <c r="Z300" i="5" s="1"/>
  <c r="AI301" i="5"/>
  <c r="Z301" i="5" s="1"/>
  <c r="AI302" i="5"/>
  <c r="Z302" i="5" s="1"/>
  <c r="AI303" i="5"/>
  <c r="Z303" i="5" s="1"/>
  <c r="AI304" i="5"/>
  <c r="Z304" i="5" s="1"/>
  <c r="Z305" i="5"/>
  <c r="AI306" i="5"/>
  <c r="Z306" i="5" s="1"/>
  <c r="AI307" i="5"/>
  <c r="Z307" i="5" s="1"/>
  <c r="AI308" i="5"/>
  <c r="Z308" i="5" s="1"/>
  <c r="AI309" i="5"/>
  <c r="Z309" i="5" s="1"/>
  <c r="AI310" i="5"/>
  <c r="Z310" i="5" s="1"/>
  <c r="AI311" i="5"/>
  <c r="Z311" i="5" s="1"/>
  <c r="AI312" i="5"/>
  <c r="Z312" i="5" s="1"/>
  <c r="AI313" i="5"/>
  <c r="Z313" i="5" s="1"/>
  <c r="AI314" i="5"/>
  <c r="Z314" i="5" s="1"/>
  <c r="AI315" i="5"/>
  <c r="Z315" i="5" s="1"/>
  <c r="AI316" i="5"/>
  <c r="Z316" i="5" s="1"/>
  <c r="AI317" i="5"/>
  <c r="Z317" i="5" s="1"/>
  <c r="AI318" i="5"/>
  <c r="Z318" i="5" s="1"/>
  <c r="Z319" i="5"/>
  <c r="Z320" i="5"/>
  <c r="AI321" i="5"/>
  <c r="Z321" i="5" s="1"/>
  <c r="AI322" i="5"/>
  <c r="Z322" i="5" s="1"/>
  <c r="AI323" i="5"/>
  <c r="Z323" i="5" s="1"/>
  <c r="AI324" i="5"/>
  <c r="Z324" i="5" s="1"/>
  <c r="AI325" i="5"/>
  <c r="Z325" i="5" s="1"/>
  <c r="AI326" i="5"/>
  <c r="Z326" i="5" s="1"/>
  <c r="AI327" i="5"/>
  <c r="Z327" i="5" s="1"/>
  <c r="AI328" i="5"/>
  <c r="Z328" i="5" s="1"/>
  <c r="AI329" i="5"/>
  <c r="Z329" i="5" s="1"/>
  <c r="AI330" i="5"/>
  <c r="Z330" i="5" s="1"/>
  <c r="AI331" i="5"/>
  <c r="Z331" i="5" s="1"/>
  <c r="AI332" i="5"/>
  <c r="Z332" i="5" s="1"/>
  <c r="AI333" i="5"/>
  <c r="Z333" i="5" s="1"/>
  <c r="AI334" i="5"/>
  <c r="Z334" i="5" s="1"/>
  <c r="AI335" i="5"/>
  <c r="Z335" i="5" s="1"/>
  <c r="AI336" i="5"/>
  <c r="Z336" i="5" s="1"/>
  <c r="AI337" i="5"/>
  <c r="Z337" i="5" s="1"/>
  <c r="AI338" i="5"/>
  <c r="Z338" i="5" s="1"/>
  <c r="AI339" i="5"/>
  <c r="Z339" i="5" s="1"/>
  <c r="AI340" i="5"/>
  <c r="Z340" i="5" s="1"/>
  <c r="AI341" i="5"/>
  <c r="Z341" i="5" s="1"/>
  <c r="AI342" i="5"/>
  <c r="Z342" i="5" s="1"/>
  <c r="AI343" i="5"/>
  <c r="Z343" i="5" s="1"/>
  <c r="AI344" i="5"/>
  <c r="Z344" i="5" s="1"/>
  <c r="AI345" i="5"/>
  <c r="Z345" i="5" s="1"/>
  <c r="AI346" i="5"/>
  <c r="Z346" i="5" s="1"/>
  <c r="AI347" i="5"/>
  <c r="Z347" i="5" s="1"/>
  <c r="AI348" i="5"/>
  <c r="AI349" i="5"/>
  <c r="Z349" i="5" s="1"/>
  <c r="AI350" i="5"/>
  <c r="Z350" i="5" s="1"/>
  <c r="AI351" i="5"/>
  <c r="Z351" i="5" s="1"/>
  <c r="AI352" i="5"/>
  <c r="Z352" i="5" s="1"/>
  <c r="AI353" i="5"/>
  <c r="Z353" i="5" s="1"/>
  <c r="AI354" i="5"/>
  <c r="Z354" i="5" s="1"/>
  <c r="AI355" i="5"/>
  <c r="Z355" i="5" s="1"/>
  <c r="AI356" i="5"/>
  <c r="Z356" i="5" s="1"/>
  <c r="AI357" i="5"/>
  <c r="Z357" i="5" s="1"/>
  <c r="AI358" i="5"/>
  <c r="Z358" i="5" s="1"/>
  <c r="AI359" i="5"/>
  <c r="Z359" i="5" s="1"/>
  <c r="AI360" i="5"/>
  <c r="Z360" i="5" s="1"/>
  <c r="AI361" i="5"/>
  <c r="Z361" i="5" s="1"/>
  <c r="AI362" i="5"/>
  <c r="Z362" i="5" s="1"/>
  <c r="AI363" i="5"/>
  <c r="Z363" i="5" s="1"/>
  <c r="AI364" i="5"/>
  <c r="Z364" i="5" s="1"/>
  <c r="AI365" i="5"/>
  <c r="Z365" i="5" s="1"/>
  <c r="AI366" i="5"/>
  <c r="Z366" i="5" s="1"/>
  <c r="AI367" i="5"/>
  <c r="Z367" i="5" s="1"/>
  <c r="AI368" i="5"/>
  <c r="Z368" i="5" s="1"/>
  <c r="AI369" i="5"/>
  <c r="Z369" i="5" s="1"/>
  <c r="AI370" i="5"/>
  <c r="Z370" i="5" s="1"/>
  <c r="AI371" i="5"/>
  <c r="Z371" i="5" s="1"/>
  <c r="AI372" i="5"/>
  <c r="Z372" i="5" s="1"/>
  <c r="AI373" i="5"/>
  <c r="Z373" i="5" s="1"/>
  <c r="AI374" i="5"/>
  <c r="Z374" i="5" s="1"/>
  <c r="AI375" i="5"/>
  <c r="Z375" i="5" s="1"/>
  <c r="AI376" i="5"/>
  <c r="Z376" i="5" s="1"/>
  <c r="Z377" i="5"/>
  <c r="AI378" i="5"/>
  <c r="Z378" i="5" s="1"/>
  <c r="Z379" i="5"/>
  <c r="AI380" i="5"/>
  <c r="Z380" i="5" s="1"/>
  <c r="AI381" i="5"/>
  <c r="Z381" i="5" s="1"/>
  <c r="Z382" i="5"/>
  <c r="AI383" i="5"/>
  <c r="Z383" i="5" s="1"/>
  <c r="Z384" i="5"/>
  <c r="AI385" i="5"/>
  <c r="Z385" i="5" s="1"/>
  <c r="AI386" i="5"/>
  <c r="Z386" i="5" s="1"/>
  <c r="AI387" i="5"/>
  <c r="Z387" i="5" s="1"/>
  <c r="AI388" i="5"/>
  <c r="Z388" i="5" s="1"/>
  <c r="AI389" i="5"/>
  <c r="Z389" i="5" s="1"/>
  <c r="AI390" i="5"/>
  <c r="Z390" i="5" s="1"/>
  <c r="AI391" i="5"/>
  <c r="Z391" i="5" s="1"/>
  <c r="AI392" i="5"/>
  <c r="Z392" i="5" s="1"/>
  <c r="AI393" i="5"/>
  <c r="Z393" i="5" s="1"/>
  <c r="AI394" i="5"/>
  <c r="Z394" i="5" s="1"/>
  <c r="AI395" i="5"/>
  <c r="Z395" i="5" s="1"/>
  <c r="AI396" i="5"/>
  <c r="Z396" i="5" s="1"/>
  <c r="AI397" i="5"/>
  <c r="Z397" i="5" s="1"/>
  <c r="AI398" i="5"/>
  <c r="Z398" i="5" s="1"/>
  <c r="AI399" i="5"/>
  <c r="Z399" i="5" s="1"/>
  <c r="AI400" i="5"/>
  <c r="Z400" i="5" s="1"/>
  <c r="AI401" i="5"/>
  <c r="Z401" i="5" s="1"/>
  <c r="AI402" i="5"/>
  <c r="Z402" i="5" s="1"/>
  <c r="AI403" i="5"/>
  <c r="Z403" i="5" s="1"/>
  <c r="AI404" i="5"/>
  <c r="Z404" i="5" s="1"/>
  <c r="AI405" i="5"/>
  <c r="Z405" i="5" s="1"/>
  <c r="AI406" i="5"/>
  <c r="Z406" i="5" s="1"/>
  <c r="AI407" i="5"/>
  <c r="Z407" i="5" s="1"/>
  <c r="AI408" i="5"/>
  <c r="Z408" i="5" s="1"/>
  <c r="AI409" i="5"/>
  <c r="Z409" i="5" s="1"/>
  <c r="AI410" i="5"/>
  <c r="Z410" i="5" s="1"/>
  <c r="AI411" i="5"/>
  <c r="Z411" i="5" s="1"/>
  <c r="AI412" i="5"/>
  <c r="Z412" i="5" s="1"/>
  <c r="AI413" i="5"/>
  <c r="Z413" i="5" s="1"/>
  <c r="AI414" i="5"/>
  <c r="Z414" i="5" s="1"/>
  <c r="AI415" i="5"/>
  <c r="Z415" i="5" s="1"/>
  <c r="AI416" i="5"/>
  <c r="Z416" i="5" s="1"/>
  <c r="AI417" i="5"/>
  <c r="Z417" i="5" s="1"/>
  <c r="AI418" i="5"/>
  <c r="Z418" i="5" s="1"/>
  <c r="AI419" i="5"/>
  <c r="Z419" i="5" s="1"/>
  <c r="AI420" i="5"/>
  <c r="Z420" i="5" s="1"/>
  <c r="AI421" i="5"/>
  <c r="Z421" i="5" s="1"/>
  <c r="AI422" i="5"/>
  <c r="Z422" i="5" s="1"/>
  <c r="AI423" i="5"/>
  <c r="Z423" i="5" s="1"/>
  <c r="AI424" i="5"/>
  <c r="Z424" i="5" s="1"/>
  <c r="AI425" i="5"/>
  <c r="Z425" i="5" s="1"/>
  <c r="AI426" i="5"/>
  <c r="Z426" i="5" s="1"/>
  <c r="AI427" i="5"/>
  <c r="Z427" i="5" s="1"/>
  <c r="AI428" i="5"/>
  <c r="Z428" i="5" s="1"/>
  <c r="AI429" i="5"/>
  <c r="Z429" i="5" s="1"/>
  <c r="AI430" i="5"/>
  <c r="Z430" i="5" s="1"/>
  <c r="AI431" i="5"/>
  <c r="Z431" i="5" s="1"/>
  <c r="AI432" i="5"/>
  <c r="Z432" i="5" s="1"/>
  <c r="AI433" i="5"/>
  <c r="Z433" i="5" s="1"/>
  <c r="AI434" i="5"/>
  <c r="Z434" i="5" s="1"/>
  <c r="AI435" i="5"/>
  <c r="Z435" i="5" s="1"/>
  <c r="AI436" i="5"/>
  <c r="Z436" i="5" s="1"/>
  <c r="AI437" i="5"/>
  <c r="Z437" i="5" s="1"/>
  <c r="AI438" i="5"/>
  <c r="Z438" i="5" s="1"/>
  <c r="AI439" i="5"/>
  <c r="Z439" i="5" s="1"/>
  <c r="AI440" i="5"/>
  <c r="Z440" i="5" s="1"/>
  <c r="AI441" i="5"/>
  <c r="Z441" i="5" s="1"/>
  <c r="AI442" i="5"/>
  <c r="Z442" i="5" s="1"/>
  <c r="AI443" i="5"/>
  <c r="Z443" i="5" s="1"/>
  <c r="AI444" i="5"/>
  <c r="Z444" i="5" s="1"/>
  <c r="AI445" i="5"/>
  <c r="Z445" i="5" s="1"/>
  <c r="AI446" i="5"/>
  <c r="Z446" i="5" s="1"/>
  <c r="AI447" i="5"/>
  <c r="Z447" i="5" s="1"/>
  <c r="AI448" i="5"/>
  <c r="Z448" i="5" s="1"/>
  <c r="AI449" i="5"/>
  <c r="Z449" i="5" s="1"/>
  <c r="AI450" i="5"/>
  <c r="Z450" i="5" s="1"/>
  <c r="AI451" i="5"/>
  <c r="Z451" i="5" s="1"/>
  <c r="AI452" i="5"/>
  <c r="Z452" i="5" s="1"/>
  <c r="AI453" i="5"/>
  <c r="Z453" i="5" s="1"/>
  <c r="AI454" i="5"/>
  <c r="Z454" i="5" s="1"/>
  <c r="AI455" i="5"/>
  <c r="Z455" i="5" s="1"/>
  <c r="AI456" i="5"/>
  <c r="Z456" i="5" s="1"/>
  <c r="AI457" i="5"/>
  <c r="Z457" i="5" s="1"/>
  <c r="Z458" i="5"/>
  <c r="AI459" i="5"/>
  <c r="Z459" i="5" s="1"/>
  <c r="AI460" i="5"/>
  <c r="Z460" i="5" s="1"/>
  <c r="AI461" i="5"/>
  <c r="Z461" i="5" s="1"/>
  <c r="AI462" i="5"/>
  <c r="Z462" i="5" s="1"/>
  <c r="AI463" i="5"/>
  <c r="Z463" i="5" s="1"/>
  <c r="AI464" i="5"/>
  <c r="Z464" i="5" s="1"/>
  <c r="AI465" i="5"/>
  <c r="Z465" i="5" s="1"/>
  <c r="AI466" i="5"/>
  <c r="Z466" i="5" s="1"/>
  <c r="AI467" i="5"/>
  <c r="Z467" i="5" s="1"/>
  <c r="AI468" i="5"/>
  <c r="Z468" i="5" s="1"/>
  <c r="AI469" i="5"/>
  <c r="Z469" i="5" s="1"/>
  <c r="AI470" i="5"/>
  <c r="Z470" i="5" s="1"/>
  <c r="AI471" i="5"/>
  <c r="Z471" i="5" s="1"/>
  <c r="AI472" i="5"/>
  <c r="Z472" i="5" s="1"/>
  <c r="AI473" i="5"/>
  <c r="Z473" i="5" s="1"/>
  <c r="AI474" i="5"/>
  <c r="Z474" i="5" s="1"/>
  <c r="AI475" i="5"/>
  <c r="Z475" i="5" s="1"/>
  <c r="AI476" i="5"/>
  <c r="Z476" i="5" s="1"/>
  <c r="AI477" i="5"/>
  <c r="Z477" i="5" s="1"/>
  <c r="AI478" i="5"/>
  <c r="Z478" i="5" s="1"/>
  <c r="AI479" i="5"/>
  <c r="Z479" i="5" s="1"/>
  <c r="AI480" i="5"/>
  <c r="Z480" i="5" s="1"/>
  <c r="AI481" i="5"/>
  <c r="Z481" i="5" s="1"/>
  <c r="AI482" i="5"/>
  <c r="Z482" i="5" s="1"/>
  <c r="AI483" i="5"/>
  <c r="Z483" i="5" s="1"/>
  <c r="AI484" i="5"/>
  <c r="Z484" i="5" s="1"/>
  <c r="AI485" i="5"/>
  <c r="Z485" i="5" s="1"/>
  <c r="AI486" i="5"/>
  <c r="Z486" i="5" s="1"/>
  <c r="AI487" i="5"/>
  <c r="Z487" i="5" s="1"/>
  <c r="AI488" i="5"/>
  <c r="Z488" i="5" s="1"/>
  <c r="AI489" i="5"/>
  <c r="Z489" i="5" s="1"/>
  <c r="AI490" i="5"/>
  <c r="Z490" i="5" s="1"/>
  <c r="AI491" i="5"/>
  <c r="Z491" i="5" s="1"/>
  <c r="AI492" i="5"/>
  <c r="Z492" i="5" s="1"/>
  <c r="AI493" i="5"/>
  <c r="Z493" i="5" s="1"/>
  <c r="AI494" i="5"/>
  <c r="Z494" i="5" s="1"/>
  <c r="AI495" i="5"/>
  <c r="Z495" i="5" s="1"/>
  <c r="AI496" i="5"/>
  <c r="Z496" i="5" s="1"/>
  <c r="AI497" i="5"/>
  <c r="Z497" i="5" s="1"/>
  <c r="AI498" i="5"/>
  <c r="Z498" i="5" s="1"/>
  <c r="AI499" i="5"/>
  <c r="Z499" i="5" s="1"/>
  <c r="AI500" i="5"/>
  <c r="Z500" i="5" s="1"/>
  <c r="AI501" i="5"/>
  <c r="Z501" i="5" s="1"/>
  <c r="Z502" i="5"/>
  <c r="Z503" i="5"/>
  <c r="Z504" i="5"/>
  <c r="Z505" i="5"/>
  <c r="Z506" i="5"/>
  <c r="Z507" i="5"/>
  <c r="Z508" i="5"/>
  <c r="Z509" i="5"/>
  <c r="AI510" i="5"/>
  <c r="Z510" i="5" s="1"/>
  <c r="Z511" i="5"/>
  <c r="Z512" i="5"/>
  <c r="Z513" i="5"/>
  <c r="Z514" i="5"/>
  <c r="AI515" i="5"/>
  <c r="Z515" i="5" s="1"/>
  <c r="AI516" i="5"/>
  <c r="Z516" i="5" s="1"/>
  <c r="Z517" i="5"/>
  <c r="AI518" i="5"/>
  <c r="Z518" i="5" s="1"/>
  <c r="Z519" i="5"/>
  <c r="Z520" i="5"/>
  <c r="Z521" i="5"/>
  <c r="Z522" i="5"/>
  <c r="Z523" i="5"/>
  <c r="Z524" i="5"/>
  <c r="Z525" i="5"/>
  <c r="AI526" i="5"/>
  <c r="Z526" i="5" s="1"/>
  <c r="Z527" i="5"/>
  <c r="AI528" i="5"/>
  <c r="Z528" i="5" s="1"/>
  <c r="Z529" i="5"/>
  <c r="AI530" i="5"/>
  <c r="Z530" i="5" s="1"/>
  <c r="AI531" i="5"/>
  <c r="Z531" i="5" s="1"/>
  <c r="AI532" i="5"/>
  <c r="Z532" i="5" s="1"/>
  <c r="AI533" i="5"/>
  <c r="Z533" i="5" s="1"/>
  <c r="Z534" i="5"/>
  <c r="AI535" i="5"/>
  <c r="Z535" i="5" s="1"/>
  <c r="Z536" i="5"/>
  <c r="Z537" i="5"/>
  <c r="Z538" i="5"/>
  <c r="Z539" i="5"/>
  <c r="Z540" i="5"/>
  <c r="AI541" i="5"/>
  <c r="Z541" i="5" s="1"/>
  <c r="Z542" i="5"/>
  <c r="AI543" i="5"/>
  <c r="Z543" i="5" s="1"/>
  <c r="AI544" i="5"/>
  <c r="Z544" i="5" s="1"/>
  <c r="Z545" i="5"/>
  <c r="AI546" i="5"/>
  <c r="Z546" i="5" s="1"/>
  <c r="AI547" i="5"/>
  <c r="Z547" i="5" s="1"/>
  <c r="AI548" i="5"/>
  <c r="Z548" i="5" s="1"/>
  <c r="AI549" i="5"/>
  <c r="Z549" i="5" s="1"/>
  <c r="AI550" i="5"/>
  <c r="Z550" i="5" s="1"/>
  <c r="AI551" i="5"/>
  <c r="Z551" i="5" s="1"/>
  <c r="AI552" i="5"/>
  <c r="Z552" i="5" s="1"/>
  <c r="AI553" i="5"/>
  <c r="Z553" i="5" s="1"/>
  <c r="AI554" i="5"/>
  <c r="Z554" i="5" s="1"/>
  <c r="AI555" i="5"/>
  <c r="Z555" i="5" s="1"/>
  <c r="AI556" i="5"/>
  <c r="Z556" i="5" s="1"/>
  <c r="AI557" i="5"/>
  <c r="Z557" i="5" s="1"/>
  <c r="AI558" i="5"/>
  <c r="Z558" i="5" s="1"/>
  <c r="AI559" i="5"/>
  <c r="Z559" i="5" s="1"/>
  <c r="AI560" i="5"/>
  <c r="Z560" i="5" s="1"/>
  <c r="AI561" i="5"/>
  <c r="Z561" i="5" s="1"/>
  <c r="AI562" i="5"/>
  <c r="Z562" i="5" s="1"/>
  <c r="AI563" i="5"/>
  <c r="Z563" i="5" s="1"/>
  <c r="AI564" i="5"/>
  <c r="Z564" i="5" s="1"/>
  <c r="AI565" i="5"/>
  <c r="Z565" i="5" s="1"/>
  <c r="AI566" i="5"/>
  <c r="Z566" i="5" s="1"/>
  <c r="AI567" i="5"/>
  <c r="Z567" i="5" s="1"/>
  <c r="AI568" i="5"/>
  <c r="Z568" i="5" s="1"/>
  <c r="AI569" i="5"/>
  <c r="Z569" i="5" s="1"/>
  <c r="AI570" i="5"/>
  <c r="Z570" i="5" s="1"/>
  <c r="AI571" i="5"/>
  <c r="Z571" i="5" s="1"/>
  <c r="AI572" i="5"/>
  <c r="Z572" i="5" s="1"/>
  <c r="AI573" i="5"/>
  <c r="Z573" i="5" s="1"/>
  <c r="AI574" i="5"/>
  <c r="Z574" i="5" s="1"/>
  <c r="AI575" i="5"/>
  <c r="Z575" i="5" s="1"/>
  <c r="AI576" i="5"/>
  <c r="Z576" i="5" s="1"/>
  <c r="AI577" i="5"/>
  <c r="Z577" i="5" s="1"/>
  <c r="AI578" i="5"/>
  <c r="Z578" i="5" s="1"/>
  <c r="AI579" i="5"/>
  <c r="Z579" i="5" s="1"/>
  <c r="AI580" i="5"/>
  <c r="Z580" i="5" s="1"/>
  <c r="AI581" i="5"/>
  <c r="Z581" i="5" s="1"/>
  <c r="Z582" i="5"/>
  <c r="AI583" i="5"/>
  <c r="Z583" i="5" s="1"/>
  <c r="AI584" i="5"/>
  <c r="Z584" i="5" s="1"/>
  <c r="AI585" i="5"/>
  <c r="Z585" i="5" s="1"/>
  <c r="AI586" i="5"/>
  <c r="Z586" i="5" s="1"/>
  <c r="AI587" i="5"/>
  <c r="Z587" i="5" s="1"/>
  <c r="AI588" i="5"/>
  <c r="Z588" i="5" s="1"/>
  <c r="AI589" i="5"/>
  <c r="Z589" i="5" s="1"/>
  <c r="AI590" i="5"/>
  <c r="Z590" i="5" s="1"/>
  <c r="AI591" i="5"/>
  <c r="Z591" i="5" s="1"/>
  <c r="AI592" i="5"/>
  <c r="Z592" i="5" s="1"/>
  <c r="AI593" i="5"/>
  <c r="Z593" i="5" s="1"/>
  <c r="AI594" i="5"/>
  <c r="Z594" i="5" s="1"/>
  <c r="AI595" i="5"/>
  <c r="Z595" i="5" s="1"/>
  <c r="AI596" i="5"/>
  <c r="Z596" i="5" s="1"/>
  <c r="AI597" i="5"/>
  <c r="Z597" i="5" s="1"/>
  <c r="Z598" i="5"/>
  <c r="Z599" i="5"/>
  <c r="Z600" i="5"/>
  <c r="AI601" i="5"/>
  <c r="Z601" i="5" s="1"/>
  <c r="AI602" i="5"/>
  <c r="Z602" i="5" s="1"/>
  <c r="Z603" i="5"/>
  <c r="AI604" i="5"/>
  <c r="Z604" i="5" s="1"/>
  <c r="AI605" i="5"/>
  <c r="Z605" i="5" s="1"/>
  <c r="AI606" i="5"/>
  <c r="Z606" i="5" s="1"/>
  <c r="AI607" i="5"/>
  <c r="Z607" i="5" s="1"/>
  <c r="AI608" i="5"/>
  <c r="Z608" i="5" s="1"/>
  <c r="AI609" i="5"/>
  <c r="Z609" i="5" s="1"/>
  <c r="AI610" i="5"/>
  <c r="Z610" i="5" s="1"/>
  <c r="Z611" i="5"/>
  <c r="AI612" i="5"/>
  <c r="Z612" i="5" s="1"/>
  <c r="AI613" i="5"/>
  <c r="Z613" i="5" s="1"/>
  <c r="AI614" i="5"/>
  <c r="Z614" i="5" s="1"/>
  <c r="AI615" i="5"/>
  <c r="Z615" i="5" s="1"/>
  <c r="AI616" i="5"/>
  <c r="Z616" i="5" s="1"/>
  <c r="AI617" i="5"/>
  <c r="Z617" i="5" s="1"/>
  <c r="AI618" i="5"/>
  <c r="Z618" i="5" s="1"/>
  <c r="AI619" i="5"/>
  <c r="Z619" i="5" s="1"/>
  <c r="AI620" i="5"/>
  <c r="Z620" i="5" s="1"/>
  <c r="AI621" i="5"/>
  <c r="Z621" i="5" s="1"/>
  <c r="AI622" i="5"/>
  <c r="Z622" i="5" s="1"/>
  <c r="AI623" i="5"/>
  <c r="Z623" i="5" s="1"/>
  <c r="AI624" i="5"/>
  <c r="Z624" i="5" s="1"/>
  <c r="AI625" i="5"/>
  <c r="Z625" i="5" s="1"/>
  <c r="AI626" i="5"/>
  <c r="Z626" i="5" s="1"/>
  <c r="AI627" i="5"/>
  <c r="Z627" i="5" s="1"/>
  <c r="Z628" i="5"/>
  <c r="AI629" i="5"/>
  <c r="Z629" i="5" s="1"/>
  <c r="Z630" i="5"/>
  <c r="Z631" i="5"/>
  <c r="Z632" i="5"/>
  <c r="AI633" i="5"/>
  <c r="Z633" i="5" s="1"/>
  <c r="AI634" i="5"/>
  <c r="Z634" i="5" s="1"/>
  <c r="AI635" i="5"/>
  <c r="Z635" i="5" s="1"/>
  <c r="AI636" i="5"/>
  <c r="Z636" i="5" s="1"/>
  <c r="AI637" i="5"/>
  <c r="Z637" i="5" s="1"/>
  <c r="AI638" i="5"/>
  <c r="Z638" i="5" s="1"/>
  <c r="AI639" i="5"/>
  <c r="Z639" i="5" s="1"/>
  <c r="Z640" i="5"/>
  <c r="Z641" i="5"/>
  <c r="AI642" i="5"/>
  <c r="Z642" i="5" s="1"/>
  <c r="AI643" i="5"/>
  <c r="Z643" i="5" s="1"/>
  <c r="AI644" i="5"/>
  <c r="Z644" i="5" s="1"/>
  <c r="AI645" i="5"/>
  <c r="Z645" i="5" s="1"/>
  <c r="AI646" i="5"/>
  <c r="Z646" i="5" s="1"/>
  <c r="AI647" i="5"/>
  <c r="Z647" i="5" s="1"/>
  <c r="AI648" i="5"/>
  <c r="Z648" i="5" s="1"/>
  <c r="Z649" i="5"/>
  <c r="AI650" i="5"/>
  <c r="Z650" i="5" s="1"/>
  <c r="AI651" i="5"/>
  <c r="Z651" i="5" s="1"/>
  <c r="AI652" i="5"/>
  <c r="Z652" i="5" s="1"/>
  <c r="AI653" i="5"/>
  <c r="Z653" i="5" s="1"/>
  <c r="AI654" i="5"/>
  <c r="Z654" i="5" s="1"/>
  <c r="Z655" i="5"/>
  <c r="Z656" i="5"/>
  <c r="Z657" i="5"/>
  <c r="AI658" i="5"/>
  <c r="Z658" i="5" s="1"/>
  <c r="Z659" i="5"/>
  <c r="Z660" i="5"/>
  <c r="AI661" i="5"/>
  <c r="Z661" i="5" s="1"/>
  <c r="Z662" i="5"/>
  <c r="AI663" i="5"/>
  <c r="Z663" i="5" s="1"/>
  <c r="Z664" i="5"/>
  <c r="AI665" i="5"/>
  <c r="Z665" i="5" s="1"/>
  <c r="AI666" i="5"/>
  <c r="Z666" i="5" s="1"/>
  <c r="AI667" i="5"/>
  <c r="Z667" i="5" s="1"/>
  <c r="AI668" i="5"/>
  <c r="Z668" i="5" s="1"/>
  <c r="AI669" i="5"/>
  <c r="Z669" i="5" s="1"/>
  <c r="AI670" i="5"/>
  <c r="Z670" i="5" s="1"/>
  <c r="AI671" i="5"/>
  <c r="Z671" i="5" s="1"/>
  <c r="AI672" i="5"/>
  <c r="Z672" i="5" s="1"/>
  <c r="AI673" i="5"/>
  <c r="Z673" i="5" s="1"/>
  <c r="AI674" i="5"/>
  <c r="Z674" i="5" s="1"/>
  <c r="AI675" i="5"/>
  <c r="Z675" i="5" s="1"/>
  <c r="AI676" i="5"/>
  <c r="Z676" i="5" s="1"/>
  <c r="AI677" i="5"/>
  <c r="Z677" i="5" s="1"/>
  <c r="AI678" i="5"/>
  <c r="Z678" i="5" s="1"/>
  <c r="AI679" i="5"/>
  <c r="Z679" i="5" s="1"/>
  <c r="AI680" i="5"/>
  <c r="Z680" i="5" s="1"/>
  <c r="AI681" i="5"/>
  <c r="Z681" i="5" s="1"/>
  <c r="Z682" i="5"/>
  <c r="Z683" i="5"/>
  <c r="Z684" i="5"/>
  <c r="AI685" i="5"/>
  <c r="Z685" i="5" s="1"/>
  <c r="Z686" i="5"/>
  <c r="AI687" i="5"/>
  <c r="Z687" i="5" s="1"/>
  <c r="AI688" i="5"/>
  <c r="Z688" i="5" s="1"/>
  <c r="AI689" i="5"/>
  <c r="Z689" i="5" s="1"/>
  <c r="AI690" i="5"/>
  <c r="Z690" i="5" s="1"/>
  <c r="AI691" i="5"/>
  <c r="Z691" i="5" s="1"/>
  <c r="Z692" i="5"/>
  <c r="AI693" i="5"/>
  <c r="Z693" i="5" s="1"/>
  <c r="Z694" i="5"/>
  <c r="AI695" i="5"/>
  <c r="Z695" i="5" s="1"/>
  <c r="AI696" i="5"/>
  <c r="Z696" i="5" s="1"/>
  <c r="AI697" i="5"/>
  <c r="Z697" i="5" s="1"/>
  <c r="AI698" i="5"/>
  <c r="Z698" i="5" s="1"/>
  <c r="AI699" i="5"/>
  <c r="Z699" i="5" s="1"/>
  <c r="AI700" i="5"/>
  <c r="Z700" i="5" s="1"/>
  <c r="AI701" i="5"/>
  <c r="Z701" i="5" s="1"/>
  <c r="AI702" i="5"/>
  <c r="Z702" i="5" s="1"/>
  <c r="AI703" i="5"/>
  <c r="Z703" i="5" s="1"/>
  <c r="Z704" i="5"/>
  <c r="AI705" i="5"/>
  <c r="Z705" i="5" s="1"/>
  <c r="AI706" i="5"/>
  <c r="Z706" i="5" s="1"/>
  <c r="AI707" i="5"/>
  <c r="Z707" i="5" s="1"/>
  <c r="AI708" i="5"/>
  <c r="Z708" i="5" s="1"/>
  <c r="AI709" i="5"/>
  <c r="Z709" i="5" s="1"/>
  <c r="AI710" i="5"/>
  <c r="Z710" i="5" s="1"/>
  <c r="AI711" i="5"/>
  <c r="Z711" i="5" s="1"/>
  <c r="AI712" i="5"/>
  <c r="Z712" i="5" s="1"/>
  <c r="AI713" i="5"/>
  <c r="Z713" i="5" s="1"/>
  <c r="Z714" i="5"/>
  <c r="AI715" i="5"/>
  <c r="Z715" i="5" s="1"/>
  <c r="AI716" i="5"/>
  <c r="Z716" i="5" s="1"/>
  <c r="AI717" i="5"/>
  <c r="Z717" i="5" s="1"/>
  <c r="AI718" i="5"/>
  <c r="Z718" i="5" s="1"/>
  <c r="AI719" i="5"/>
  <c r="Z719" i="5" s="1"/>
  <c r="AI720" i="5"/>
  <c r="Z720" i="5" s="1"/>
  <c r="AI721" i="5"/>
  <c r="Z721" i="5" s="1"/>
  <c r="AI722" i="5"/>
  <c r="Z722" i="5" s="1"/>
  <c r="AI723" i="5"/>
  <c r="Z723" i="5" s="1"/>
  <c r="AI724" i="5"/>
  <c r="Z724" i="5" s="1"/>
  <c r="AI725" i="5"/>
  <c r="Z725" i="5" s="1"/>
  <c r="AI726" i="5"/>
  <c r="Z726" i="5" s="1"/>
  <c r="AI727" i="5"/>
  <c r="Z727" i="5" s="1"/>
  <c r="AI728" i="5"/>
  <c r="Z728" i="5" s="1"/>
  <c r="AI729" i="5"/>
  <c r="Z729" i="5" s="1"/>
  <c r="AI730" i="5"/>
  <c r="Z730" i="5" s="1"/>
  <c r="AI731" i="5"/>
  <c r="Z731" i="5" s="1"/>
  <c r="AI732" i="5"/>
  <c r="Z732" i="5" s="1"/>
  <c r="AI733" i="5"/>
  <c r="Z733" i="5" s="1"/>
  <c r="AI734" i="5"/>
  <c r="Z734" i="5" s="1"/>
  <c r="AI735" i="5"/>
  <c r="Z735" i="5" s="1"/>
  <c r="AI736" i="5"/>
  <c r="Z736" i="5" s="1"/>
  <c r="AI737" i="5"/>
  <c r="Z737" i="5" s="1"/>
  <c r="AI738" i="5"/>
  <c r="Z738" i="5" s="1"/>
  <c r="AI739" i="5"/>
  <c r="Z739" i="5" s="1"/>
  <c r="Z740" i="5"/>
  <c r="AI741" i="5"/>
  <c r="Z741" i="5" s="1"/>
  <c r="AI742" i="5"/>
  <c r="Z742" i="5" s="1"/>
  <c r="AI743" i="5"/>
  <c r="Z743" i="5" s="1"/>
  <c r="AI744" i="5"/>
  <c r="Z744" i="5" s="1"/>
  <c r="Z745" i="5"/>
  <c r="AI746" i="5"/>
  <c r="Z746" i="5" s="1"/>
  <c r="Z747" i="5"/>
  <c r="Z748" i="5"/>
  <c r="Z749" i="5"/>
  <c r="Z750" i="5"/>
  <c r="AI751" i="5"/>
  <c r="Z751" i="5" s="1"/>
  <c r="Z752" i="5"/>
  <c r="AI753" i="5"/>
  <c r="Z753" i="5" s="1"/>
  <c r="Z754" i="5"/>
  <c r="AI755" i="5"/>
  <c r="Z755" i="5" s="1"/>
  <c r="AI756" i="5"/>
  <c r="Z756" i="5" s="1"/>
  <c r="Z757" i="5"/>
  <c r="AI758" i="5"/>
  <c r="Z758" i="5" s="1"/>
  <c r="AI759" i="5"/>
  <c r="Z759" i="5" s="1"/>
  <c r="AI760" i="5"/>
  <c r="Z760" i="5" s="1"/>
  <c r="AI761" i="5"/>
  <c r="Z761" i="5" s="1"/>
  <c r="AI762" i="5"/>
  <c r="Z762" i="5" s="1"/>
  <c r="AI763" i="5"/>
  <c r="Z763" i="5" s="1"/>
  <c r="AI764" i="5"/>
  <c r="Z764" i="5" s="1"/>
  <c r="Z765" i="5"/>
  <c r="AI766" i="5"/>
  <c r="Z766" i="5" s="1"/>
  <c r="AI767" i="5"/>
  <c r="Z767" i="5" s="1"/>
  <c r="AI768" i="5"/>
  <c r="Z768" i="5" s="1"/>
  <c r="Z769" i="5"/>
  <c r="AI770" i="5"/>
  <c r="Z770" i="5" s="1"/>
  <c r="AI771" i="5"/>
  <c r="Z771" i="5" s="1"/>
  <c r="AI772" i="5"/>
  <c r="Z772" i="5" s="1"/>
  <c r="Z773" i="5"/>
  <c r="AI774" i="5"/>
  <c r="Z774" i="5" s="1"/>
  <c r="AI775" i="5"/>
  <c r="Z775" i="5" s="1"/>
  <c r="Z776" i="5"/>
  <c r="Z777" i="5"/>
  <c r="Z778" i="5"/>
  <c r="AI779" i="5"/>
  <c r="Z779" i="5" s="1"/>
  <c r="AI780" i="5"/>
  <c r="Z780" i="5" s="1"/>
  <c r="Z781" i="5"/>
  <c r="AI782" i="5"/>
  <c r="Z782" i="5" s="1"/>
  <c r="Z783" i="5"/>
  <c r="AI784" i="5"/>
  <c r="Z784" i="5" s="1"/>
  <c r="AI785" i="5"/>
  <c r="Z785" i="5" s="1"/>
  <c r="AI786" i="5"/>
  <c r="Z786" i="5" s="1"/>
  <c r="AI787" i="5"/>
  <c r="Z787" i="5" s="1"/>
  <c r="AI788" i="5"/>
  <c r="Z788" i="5" s="1"/>
  <c r="AI789" i="5"/>
  <c r="Z789" i="5" s="1"/>
  <c r="AI790" i="5"/>
  <c r="Z790" i="5" s="1"/>
  <c r="AI791" i="5"/>
  <c r="Z791" i="5" s="1"/>
  <c r="AI792" i="5"/>
  <c r="Z792" i="5" s="1"/>
  <c r="AI793" i="5"/>
  <c r="Z793" i="5" s="1"/>
  <c r="AI794" i="5"/>
  <c r="Z794" i="5" s="1"/>
  <c r="AI795" i="5"/>
  <c r="Z795" i="5" s="1"/>
  <c r="AI796" i="5"/>
  <c r="Z796" i="5" s="1"/>
  <c r="AI797" i="5"/>
  <c r="Z797" i="5" s="1"/>
  <c r="Z798" i="5"/>
  <c r="AI799" i="5"/>
  <c r="Z799" i="5" s="1"/>
  <c r="AI800" i="5"/>
  <c r="Z800" i="5" s="1"/>
  <c r="Z801" i="5"/>
  <c r="AI802" i="5"/>
  <c r="Z802" i="5" s="1"/>
  <c r="AI803" i="5"/>
  <c r="Z803" i="5" s="1"/>
  <c r="AI804" i="5"/>
  <c r="Z804" i="5" s="1"/>
  <c r="AI805" i="5"/>
  <c r="Z805" i="5" s="1"/>
  <c r="AI806" i="5"/>
  <c r="Z806" i="5" s="1"/>
  <c r="AI807" i="5"/>
  <c r="Z807" i="5" s="1"/>
  <c r="AI808" i="5"/>
  <c r="Z808" i="5" s="1"/>
  <c r="AI809" i="5"/>
  <c r="Z809" i="5" s="1"/>
  <c r="AI810" i="5"/>
  <c r="Z810" i="5" s="1"/>
  <c r="Z811" i="5"/>
  <c r="AI812" i="5"/>
  <c r="Z812" i="5" s="1"/>
  <c r="Z813" i="5"/>
  <c r="AI814" i="5"/>
  <c r="Z814" i="5" s="1"/>
  <c r="Z815" i="5"/>
  <c r="AI816" i="5"/>
  <c r="Z816" i="5" s="1"/>
  <c r="AI817" i="5"/>
  <c r="Z817" i="5" s="1"/>
  <c r="AI818" i="5"/>
  <c r="Z818" i="5" s="1"/>
  <c r="AI819" i="5"/>
  <c r="Z819" i="5" s="1"/>
  <c r="Z820" i="5"/>
  <c r="Z821" i="5"/>
  <c r="Z822" i="5"/>
  <c r="AI823" i="5"/>
  <c r="Z823" i="5" s="1"/>
  <c r="Z824" i="5"/>
  <c r="Z825" i="5"/>
  <c r="Z826" i="5"/>
  <c r="AI827" i="5"/>
  <c r="Z827" i="5" s="1"/>
  <c r="AI828" i="5"/>
  <c r="Z828" i="5" s="1"/>
  <c r="AI829" i="5"/>
  <c r="Z829" i="5" s="1"/>
  <c r="AI830" i="5"/>
  <c r="Z830" i="5" s="1"/>
  <c r="AI831" i="5"/>
  <c r="Z831" i="5" s="1"/>
  <c r="Z832" i="5"/>
  <c r="AI833" i="5"/>
  <c r="Z833" i="5" s="1"/>
  <c r="AI834" i="5"/>
  <c r="Z834" i="5" s="1"/>
  <c r="AI835" i="5"/>
  <c r="Z835" i="5" s="1"/>
  <c r="AI836" i="5"/>
  <c r="Z836" i="5" s="1"/>
  <c r="AI837" i="5"/>
  <c r="Z837" i="5" s="1"/>
  <c r="AI838" i="5"/>
  <c r="Z838" i="5" s="1"/>
  <c r="Z839" i="5"/>
  <c r="Z840" i="5"/>
  <c r="Z841" i="5"/>
  <c r="Z842" i="5"/>
  <c r="Z843" i="5"/>
  <c r="AI844" i="5"/>
  <c r="Z844" i="5" s="1"/>
  <c r="Z845" i="5"/>
  <c r="AI846" i="5"/>
  <c r="Z846" i="5" s="1"/>
  <c r="AI847" i="5"/>
  <c r="Z847" i="5" s="1"/>
  <c r="Z848" i="5"/>
  <c r="AI849" i="5"/>
  <c r="Z849" i="5" s="1"/>
  <c r="AI850" i="5"/>
  <c r="Z850" i="5" s="1"/>
  <c r="Z851" i="5"/>
  <c r="AI852" i="5"/>
  <c r="Z852" i="5" s="1"/>
  <c r="Z853" i="5"/>
  <c r="AI854" i="5"/>
  <c r="Z854" i="5" s="1"/>
  <c r="AI855" i="5"/>
  <c r="Z855" i="5" s="1"/>
  <c r="AI856" i="5"/>
  <c r="Z856" i="5" s="1"/>
  <c r="AI857" i="5"/>
  <c r="Z857" i="5" s="1"/>
  <c r="AI858" i="5"/>
  <c r="Z858" i="5" s="1"/>
  <c r="AI859" i="5"/>
  <c r="Z859" i="5" s="1"/>
  <c r="AI860" i="5"/>
  <c r="Z860" i="5" s="1"/>
  <c r="Z861" i="5"/>
  <c r="Z862" i="5"/>
  <c r="Z863" i="5"/>
  <c r="AI864" i="5"/>
  <c r="Z864" i="5" s="1"/>
  <c r="AI865" i="5"/>
  <c r="Z865" i="5" s="1"/>
  <c r="AI866" i="5"/>
  <c r="Z866" i="5" s="1"/>
  <c r="AI867" i="5"/>
  <c r="Z867" i="5" s="1"/>
  <c r="AI868" i="5"/>
  <c r="Z868" i="5" s="1"/>
  <c r="AI869" i="5"/>
  <c r="Z869" i="5" s="1"/>
  <c r="AI870" i="5"/>
  <c r="Z870" i="5" s="1"/>
  <c r="Z871" i="5"/>
  <c r="AI872" i="5"/>
  <c r="Z872" i="5" s="1"/>
  <c r="AI873" i="5"/>
  <c r="Z873" i="5" s="1"/>
  <c r="Z874" i="5"/>
  <c r="Z875" i="5"/>
  <c r="Z876" i="5"/>
  <c r="Z877" i="5"/>
  <c r="AI878" i="5"/>
  <c r="Z878" i="5" s="1"/>
  <c r="AI879" i="5"/>
  <c r="Z879" i="5" s="1"/>
  <c r="AI880" i="5"/>
  <c r="Z880" i="5" s="1"/>
  <c r="Z881" i="5"/>
  <c r="AI882" i="5"/>
  <c r="Z882" i="5" s="1"/>
  <c r="AI883" i="5"/>
  <c r="Z883" i="5" s="1"/>
  <c r="Z884" i="5"/>
  <c r="Z885" i="5"/>
  <c r="AI2" i="5"/>
  <c r="Z2" i="5" s="1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8" i="5"/>
  <c r="AC209" i="5"/>
  <c r="AC210" i="5"/>
  <c r="AC211" i="5"/>
  <c r="AC212" i="5"/>
  <c r="AC213" i="5"/>
  <c r="AC214" i="5"/>
  <c r="AC215" i="5"/>
  <c r="AC216" i="5"/>
  <c r="AC217" i="5"/>
  <c r="AC218" i="5"/>
  <c r="AC219" i="5"/>
  <c r="AC220" i="5"/>
  <c r="AC221" i="5"/>
  <c r="AC222" i="5"/>
  <c r="AC223" i="5"/>
  <c r="AC224" i="5"/>
  <c r="AC225" i="5"/>
  <c r="AC226" i="5"/>
  <c r="AC227" i="5"/>
  <c r="AC228" i="5"/>
  <c r="AC229" i="5"/>
  <c r="AC230" i="5"/>
  <c r="AC231" i="5"/>
  <c r="AC232" i="5"/>
  <c r="AC233" i="5"/>
  <c r="AC234" i="5"/>
  <c r="AC235" i="5"/>
  <c r="AC236" i="5"/>
  <c r="AC237" i="5"/>
  <c r="AC238" i="5"/>
  <c r="AC239" i="5"/>
  <c r="AC240" i="5"/>
  <c r="AC241" i="5"/>
  <c r="AC242" i="5"/>
  <c r="AC243" i="5"/>
  <c r="AC244" i="5"/>
  <c r="AC245" i="5"/>
  <c r="AC246" i="5"/>
  <c r="AC247" i="5"/>
  <c r="AC248" i="5"/>
  <c r="AC249" i="5"/>
  <c r="AC250" i="5"/>
  <c r="AC251" i="5"/>
  <c r="AC252" i="5"/>
  <c r="AC253" i="5"/>
  <c r="AC254" i="5"/>
  <c r="AC255" i="5"/>
  <c r="AC256" i="5"/>
  <c r="AC257" i="5"/>
  <c r="AC258" i="5"/>
  <c r="AC259" i="5"/>
  <c r="AC260" i="5"/>
  <c r="AC261" i="5"/>
  <c r="AC262" i="5"/>
  <c r="AC263" i="5"/>
  <c r="AC264" i="5"/>
  <c r="AC265" i="5"/>
  <c r="AC266" i="5"/>
  <c r="AC267" i="5"/>
  <c r="AC268" i="5"/>
  <c r="AC269" i="5"/>
  <c r="AC270" i="5"/>
  <c r="AC271" i="5"/>
  <c r="AC272" i="5"/>
  <c r="AC273" i="5"/>
  <c r="AC274" i="5"/>
  <c r="AC275" i="5"/>
  <c r="AC276" i="5"/>
  <c r="AC277" i="5"/>
  <c r="AC278" i="5"/>
  <c r="AC279" i="5"/>
  <c r="AC280" i="5"/>
  <c r="AC281" i="5"/>
  <c r="AC282" i="5"/>
  <c r="AC283" i="5"/>
  <c r="AC284" i="5"/>
  <c r="AC285" i="5"/>
  <c r="AC286" i="5"/>
  <c r="AC287" i="5"/>
  <c r="AC288" i="5"/>
  <c r="AC289" i="5"/>
  <c r="AC290" i="5"/>
  <c r="AC291" i="5"/>
  <c r="AC292" i="5"/>
  <c r="AC293" i="5"/>
  <c r="AC294" i="5"/>
  <c r="AC295" i="5"/>
  <c r="AC296" i="5"/>
  <c r="AC297" i="5"/>
  <c r="AC298" i="5"/>
  <c r="AC299" i="5"/>
  <c r="AC300" i="5"/>
  <c r="AC301" i="5"/>
  <c r="AC302" i="5"/>
  <c r="AC303" i="5"/>
  <c r="AC304" i="5"/>
  <c r="AC305" i="5"/>
  <c r="AC306" i="5"/>
  <c r="AC307" i="5"/>
  <c r="AC308" i="5"/>
  <c r="AC309" i="5"/>
  <c r="AC310" i="5"/>
  <c r="AC311" i="5"/>
  <c r="AC312" i="5"/>
  <c r="AC313" i="5"/>
  <c r="AC314" i="5"/>
  <c r="AC315" i="5"/>
  <c r="AC316" i="5"/>
  <c r="AC317" i="5"/>
  <c r="AC318" i="5"/>
  <c r="AC319" i="5"/>
  <c r="AC320" i="5"/>
  <c r="AC321" i="5"/>
  <c r="AC322" i="5"/>
  <c r="AC323" i="5"/>
  <c r="AC324" i="5"/>
  <c r="AC325" i="5"/>
  <c r="AC326" i="5"/>
  <c r="AC327" i="5"/>
  <c r="AC328" i="5"/>
  <c r="AC329" i="5"/>
  <c r="AC330" i="5"/>
  <c r="AC331" i="5"/>
  <c r="AC332" i="5"/>
  <c r="AC333" i="5"/>
  <c r="AC334" i="5"/>
  <c r="AC335" i="5"/>
  <c r="AC336" i="5"/>
  <c r="AC337" i="5"/>
  <c r="AC338" i="5"/>
  <c r="AC339" i="5"/>
  <c r="AC340" i="5"/>
  <c r="AC341" i="5"/>
  <c r="AC342" i="5"/>
  <c r="AC343" i="5"/>
  <c r="AC344" i="5"/>
  <c r="AC345" i="5"/>
  <c r="AC346" i="5"/>
  <c r="AC347" i="5"/>
  <c r="AC349" i="5"/>
  <c r="AC350" i="5"/>
  <c r="AC351" i="5"/>
  <c r="AC352" i="5"/>
  <c r="AC353" i="5"/>
  <c r="AC354" i="5"/>
  <c r="AC355" i="5"/>
  <c r="AC356" i="5"/>
  <c r="AC357" i="5"/>
  <c r="AC358" i="5"/>
  <c r="AC359" i="5"/>
  <c r="AC360" i="5"/>
  <c r="AC361" i="5"/>
  <c r="AC362" i="5"/>
  <c r="AC363" i="5"/>
  <c r="AC364" i="5"/>
  <c r="AC365" i="5"/>
  <c r="AC366" i="5"/>
  <c r="AC367" i="5"/>
  <c r="AC368" i="5"/>
  <c r="AC369" i="5"/>
  <c r="AC370" i="5"/>
  <c r="AC371" i="5"/>
  <c r="AC372" i="5"/>
  <c r="AC373" i="5"/>
  <c r="AC374" i="5"/>
  <c r="AC375" i="5"/>
  <c r="AC376" i="5"/>
  <c r="AC377" i="5"/>
  <c r="AC378" i="5"/>
  <c r="AC379" i="5"/>
  <c r="AC380" i="5"/>
  <c r="AC381" i="5"/>
  <c r="AC382" i="5"/>
  <c r="AC383" i="5"/>
  <c r="AC385" i="5"/>
  <c r="AC386" i="5"/>
  <c r="AC387" i="5"/>
  <c r="AC388" i="5"/>
  <c r="AC389" i="5"/>
  <c r="AC390" i="5"/>
  <c r="AC391" i="5"/>
  <c r="AC392" i="5"/>
  <c r="AC393" i="5"/>
  <c r="AC394" i="5"/>
  <c r="AC395" i="5"/>
  <c r="AC396" i="5"/>
  <c r="AC397" i="5"/>
  <c r="AC398" i="5"/>
  <c r="AC399" i="5"/>
  <c r="AC400" i="5"/>
  <c r="AC401" i="5"/>
  <c r="AC402" i="5"/>
  <c r="AC403" i="5"/>
  <c r="AC404" i="5"/>
  <c r="AC405" i="5"/>
  <c r="AC406" i="5"/>
  <c r="AC407" i="5"/>
  <c r="AC408" i="5"/>
  <c r="AC409" i="5"/>
  <c r="AC410" i="5"/>
  <c r="AC411" i="5"/>
  <c r="AC412" i="5"/>
  <c r="AC413" i="5"/>
  <c r="AC414" i="5"/>
  <c r="AC415" i="5"/>
  <c r="AC416" i="5"/>
  <c r="AC417" i="5"/>
  <c r="AC418" i="5"/>
  <c r="AC419" i="5"/>
  <c r="AC420" i="5"/>
  <c r="AC421" i="5"/>
  <c r="AC422" i="5"/>
  <c r="AC423" i="5"/>
  <c r="AC424" i="5"/>
  <c r="AC425" i="5"/>
  <c r="AC426" i="5"/>
  <c r="AC427" i="5"/>
  <c r="AC428" i="5"/>
  <c r="AC429" i="5"/>
  <c r="AC430" i="5"/>
  <c r="AC431" i="5"/>
  <c r="AC432" i="5"/>
  <c r="AC433" i="5"/>
  <c r="AC434" i="5"/>
  <c r="AC435" i="5"/>
  <c r="AC436" i="5"/>
  <c r="AC437" i="5"/>
  <c r="AC438" i="5"/>
  <c r="AC439" i="5"/>
  <c r="AC440" i="5"/>
  <c r="AC441" i="5"/>
  <c r="AC442" i="5"/>
  <c r="AC443" i="5"/>
  <c r="AC444" i="5"/>
  <c r="AC445" i="5"/>
  <c r="AC446" i="5"/>
  <c r="AC447" i="5"/>
  <c r="AC448" i="5"/>
  <c r="AC449" i="5"/>
  <c r="AC450" i="5"/>
  <c r="AC451" i="5"/>
  <c r="AC452" i="5"/>
  <c r="AC453" i="5"/>
  <c r="AC454" i="5"/>
  <c r="AC455" i="5"/>
  <c r="AC456" i="5"/>
  <c r="AC457" i="5"/>
  <c r="AC458" i="5"/>
  <c r="AC459" i="5"/>
  <c r="AC460" i="5"/>
  <c r="AC461" i="5"/>
  <c r="AC462" i="5"/>
  <c r="AC463" i="5"/>
  <c r="AC464" i="5"/>
  <c r="AC465" i="5"/>
  <c r="AC466" i="5"/>
  <c r="AC467" i="5"/>
  <c r="AC468" i="5"/>
  <c r="AC469" i="5"/>
  <c r="AC470" i="5"/>
  <c r="AC471" i="5"/>
  <c r="AC472" i="5"/>
  <c r="AC473" i="5"/>
  <c r="AC474" i="5"/>
  <c r="AC475" i="5"/>
  <c r="AC476" i="5"/>
  <c r="AC477" i="5"/>
  <c r="AC478" i="5"/>
  <c r="AC479" i="5"/>
  <c r="AC480" i="5"/>
  <c r="AC481" i="5"/>
  <c r="AC482" i="5"/>
  <c r="AC483" i="5"/>
  <c r="AC484" i="5"/>
  <c r="AC485" i="5"/>
  <c r="AC486" i="5"/>
  <c r="AC487" i="5"/>
  <c r="AC488" i="5"/>
  <c r="AC489" i="5"/>
  <c r="AC490" i="5"/>
  <c r="AC491" i="5"/>
  <c r="AC492" i="5"/>
  <c r="AC493" i="5"/>
  <c r="AC494" i="5"/>
  <c r="AC495" i="5"/>
  <c r="AC496" i="5"/>
  <c r="AC497" i="5"/>
  <c r="AC498" i="5"/>
  <c r="AC499" i="5"/>
  <c r="AC500" i="5"/>
  <c r="AC501" i="5"/>
  <c r="AC502" i="5"/>
  <c r="AC503" i="5"/>
  <c r="AC504" i="5"/>
  <c r="AC505" i="5"/>
  <c r="AC506" i="5"/>
  <c r="AC507" i="5"/>
  <c r="AC508" i="5"/>
  <c r="AC509" i="5"/>
  <c r="AC510" i="5"/>
  <c r="AC511" i="5"/>
  <c r="AC512" i="5"/>
  <c r="AC513" i="5"/>
  <c r="AC514" i="5"/>
  <c r="AC515" i="5"/>
  <c r="AC516" i="5"/>
  <c r="AC517" i="5"/>
  <c r="AC518" i="5"/>
  <c r="AC519" i="5"/>
  <c r="AC520" i="5"/>
  <c r="AC521" i="5"/>
  <c r="AC522" i="5"/>
  <c r="AC523" i="5"/>
  <c r="AC524" i="5"/>
  <c r="AC525" i="5"/>
  <c r="AC526" i="5"/>
  <c r="AC527" i="5"/>
  <c r="AC528" i="5"/>
  <c r="AC529" i="5"/>
  <c r="AC530" i="5"/>
  <c r="AC531" i="5"/>
  <c r="AC532" i="5"/>
  <c r="AC533" i="5"/>
  <c r="AC534" i="5"/>
  <c r="AC535" i="5"/>
  <c r="AC536" i="5"/>
  <c r="AC537" i="5"/>
  <c r="AC538" i="5"/>
  <c r="AC539" i="5"/>
  <c r="AC540" i="5"/>
  <c r="AC541" i="5"/>
  <c r="AC542" i="5"/>
  <c r="AC543" i="5"/>
  <c r="AC544" i="5"/>
  <c r="AC545" i="5"/>
  <c r="AC546" i="5"/>
  <c r="AC547" i="5"/>
  <c r="AC548" i="5"/>
  <c r="AC549" i="5"/>
  <c r="AC550" i="5"/>
  <c r="AC551" i="5"/>
  <c r="AC552" i="5"/>
  <c r="AC553" i="5"/>
  <c r="AC554" i="5"/>
  <c r="AC555" i="5"/>
  <c r="AC556" i="5"/>
  <c r="AC557" i="5"/>
  <c r="AC558" i="5"/>
  <c r="AC559" i="5"/>
  <c r="AC560" i="5"/>
  <c r="AC561" i="5"/>
  <c r="AC562" i="5"/>
  <c r="AC563" i="5"/>
  <c r="AC564" i="5"/>
  <c r="AC565" i="5"/>
  <c r="AC566" i="5"/>
  <c r="AC567" i="5"/>
  <c r="AC568" i="5"/>
  <c r="AC569" i="5"/>
  <c r="AC570" i="5"/>
  <c r="AC571" i="5"/>
  <c r="AC572" i="5"/>
  <c r="AC573" i="5"/>
  <c r="AC574" i="5"/>
  <c r="AC575" i="5"/>
  <c r="AC576" i="5"/>
  <c r="AC577" i="5"/>
  <c r="AC578" i="5"/>
  <c r="AC579" i="5"/>
  <c r="AC580" i="5"/>
  <c r="AC581" i="5"/>
  <c r="AC582" i="5"/>
  <c r="AC583" i="5"/>
  <c r="AC584" i="5"/>
  <c r="AC585" i="5"/>
  <c r="AC586" i="5"/>
  <c r="AC587" i="5"/>
  <c r="AC588" i="5"/>
  <c r="AC589" i="5"/>
  <c r="AC590" i="5"/>
  <c r="AC591" i="5"/>
  <c r="AC592" i="5"/>
  <c r="AC593" i="5"/>
  <c r="AC594" i="5"/>
  <c r="AC595" i="5"/>
  <c r="AC596" i="5"/>
  <c r="AC597" i="5"/>
  <c r="AC598" i="5"/>
  <c r="AC599" i="5"/>
  <c r="AC600" i="5"/>
  <c r="AC601" i="5"/>
  <c r="AC602" i="5"/>
  <c r="AC603" i="5"/>
  <c r="AC604" i="5"/>
  <c r="AC605" i="5"/>
  <c r="AC606" i="5"/>
  <c r="AC607" i="5"/>
  <c r="AC608" i="5"/>
  <c r="AC609" i="5"/>
  <c r="AC610" i="5"/>
  <c r="AC611" i="5"/>
  <c r="AC612" i="5"/>
  <c r="AC613" i="5"/>
  <c r="AC614" i="5"/>
  <c r="AC615" i="5"/>
  <c r="AC616" i="5"/>
  <c r="AC617" i="5"/>
  <c r="AC618" i="5"/>
  <c r="AC619" i="5"/>
  <c r="AC620" i="5"/>
  <c r="AC621" i="5"/>
  <c r="AC622" i="5"/>
  <c r="AC623" i="5"/>
  <c r="AC624" i="5"/>
  <c r="AC625" i="5"/>
  <c r="AC626" i="5"/>
  <c r="AC627" i="5"/>
  <c r="AC628" i="5"/>
  <c r="AC629" i="5"/>
  <c r="AC630" i="5"/>
  <c r="AC631" i="5"/>
  <c r="AC632" i="5"/>
  <c r="AC633" i="5"/>
  <c r="AC634" i="5"/>
  <c r="AC635" i="5"/>
  <c r="AC636" i="5"/>
  <c r="AC637" i="5"/>
  <c r="AC638" i="5"/>
  <c r="AC639" i="5"/>
  <c r="AC640" i="5"/>
  <c r="AC641" i="5"/>
  <c r="AC642" i="5"/>
  <c r="AC643" i="5"/>
  <c r="AC644" i="5"/>
  <c r="AC645" i="5"/>
  <c r="AC646" i="5"/>
  <c r="AC647" i="5"/>
  <c r="AC648" i="5"/>
  <c r="AC649" i="5"/>
  <c r="AC650" i="5"/>
  <c r="AC651" i="5"/>
  <c r="AC652" i="5"/>
  <c r="AC653" i="5"/>
  <c r="AC654" i="5"/>
  <c r="AC655" i="5"/>
  <c r="AC656" i="5"/>
  <c r="AC657" i="5"/>
  <c r="AC658" i="5"/>
  <c r="AC659" i="5"/>
  <c r="AC660" i="5"/>
  <c r="AC661" i="5"/>
  <c r="AC662" i="5"/>
  <c r="AC663" i="5"/>
  <c r="AC664" i="5"/>
  <c r="AC665" i="5"/>
  <c r="AC666" i="5"/>
  <c r="AC667" i="5"/>
  <c r="AC668" i="5"/>
  <c r="AC669" i="5"/>
  <c r="AC670" i="5"/>
  <c r="AC671" i="5"/>
  <c r="AC672" i="5"/>
  <c r="AC673" i="5"/>
  <c r="AC674" i="5"/>
  <c r="AC675" i="5"/>
  <c r="AC676" i="5"/>
  <c r="AC677" i="5"/>
  <c r="AC678" i="5"/>
  <c r="AC679" i="5"/>
  <c r="AC680" i="5"/>
  <c r="AC681" i="5"/>
  <c r="AC682" i="5"/>
  <c r="AC683" i="5"/>
  <c r="AC684" i="5"/>
  <c r="AC685" i="5"/>
  <c r="AC686" i="5"/>
  <c r="AC687" i="5"/>
  <c r="AC688" i="5"/>
  <c r="AC689" i="5"/>
  <c r="AC690" i="5"/>
  <c r="AC691" i="5"/>
  <c r="AC692" i="5"/>
  <c r="AC693" i="5"/>
  <c r="AC694" i="5"/>
  <c r="AC695" i="5"/>
  <c r="AC696" i="5"/>
  <c r="AC697" i="5"/>
  <c r="AC698" i="5"/>
  <c r="AC699" i="5"/>
  <c r="AC700" i="5"/>
  <c r="AC701" i="5"/>
  <c r="AC702" i="5"/>
  <c r="AC703" i="5"/>
  <c r="AC704" i="5"/>
  <c r="AC705" i="5"/>
  <c r="AC706" i="5"/>
  <c r="AC707" i="5"/>
  <c r="AC708" i="5"/>
  <c r="AC709" i="5"/>
  <c r="AC710" i="5"/>
  <c r="AC711" i="5"/>
  <c r="AC712" i="5"/>
  <c r="AC713" i="5"/>
  <c r="AC714" i="5"/>
  <c r="AC715" i="5"/>
  <c r="AC716" i="5"/>
  <c r="AC717" i="5"/>
  <c r="AC718" i="5"/>
  <c r="AC719" i="5"/>
  <c r="AC720" i="5"/>
  <c r="AC721" i="5"/>
  <c r="AC722" i="5"/>
  <c r="AC723" i="5"/>
  <c r="AC724" i="5"/>
  <c r="AC725" i="5"/>
  <c r="AC726" i="5"/>
  <c r="AC727" i="5"/>
  <c r="AC728" i="5"/>
  <c r="AC729" i="5"/>
  <c r="AC730" i="5"/>
  <c r="AC731" i="5"/>
  <c r="AC732" i="5"/>
  <c r="AC733" i="5"/>
  <c r="AC734" i="5"/>
  <c r="AC735" i="5"/>
  <c r="AC736" i="5"/>
  <c r="AC737" i="5"/>
  <c r="AC738" i="5"/>
  <c r="AC739" i="5"/>
  <c r="AC740" i="5"/>
  <c r="AC741" i="5"/>
  <c r="AC742" i="5"/>
  <c r="AC743" i="5"/>
  <c r="AC744" i="5"/>
  <c r="AC745" i="5"/>
  <c r="AC746" i="5"/>
  <c r="AC747" i="5"/>
  <c r="AC748" i="5"/>
  <c r="AC749" i="5"/>
  <c r="AC750" i="5"/>
  <c r="AC751" i="5"/>
  <c r="AC752" i="5"/>
  <c r="AC753" i="5"/>
  <c r="AC754" i="5"/>
  <c r="AC755" i="5"/>
  <c r="AC756" i="5"/>
  <c r="AC757" i="5"/>
  <c r="AC758" i="5"/>
  <c r="AC759" i="5"/>
  <c r="AC760" i="5"/>
  <c r="AC761" i="5"/>
  <c r="AC762" i="5"/>
  <c r="AC763" i="5"/>
  <c r="AC764" i="5"/>
  <c r="AC766" i="5"/>
  <c r="AC767" i="5"/>
  <c r="AC768" i="5"/>
  <c r="AC769" i="5"/>
  <c r="AC770" i="5"/>
  <c r="AC771" i="5"/>
  <c r="AC772" i="5"/>
  <c r="AC773" i="5"/>
  <c r="AC774" i="5"/>
  <c r="AC775" i="5"/>
  <c r="AC776" i="5"/>
  <c r="AC777" i="5"/>
  <c r="AC778" i="5"/>
  <c r="AC779" i="5"/>
  <c r="AC780" i="5"/>
  <c r="AC781" i="5"/>
  <c r="AC782" i="5"/>
  <c r="AC783" i="5"/>
  <c r="AC784" i="5"/>
  <c r="AC785" i="5"/>
  <c r="AC786" i="5"/>
  <c r="AC787" i="5"/>
  <c r="AC788" i="5"/>
  <c r="AC789" i="5"/>
  <c r="AC790" i="5"/>
  <c r="AC791" i="5"/>
  <c r="AC792" i="5"/>
  <c r="AC793" i="5"/>
  <c r="AC794" i="5"/>
  <c r="AC795" i="5"/>
  <c r="AC796" i="5"/>
  <c r="AC797" i="5"/>
  <c r="AC798" i="5"/>
  <c r="AC799" i="5"/>
  <c r="AC800" i="5"/>
  <c r="AC801" i="5"/>
  <c r="AC802" i="5"/>
  <c r="AC803" i="5"/>
  <c r="AC804" i="5"/>
  <c r="AC805" i="5"/>
  <c r="AC806" i="5"/>
  <c r="AC807" i="5"/>
  <c r="AC808" i="5"/>
  <c r="AC809" i="5"/>
  <c r="AC810" i="5"/>
  <c r="AC811" i="5"/>
  <c r="AC812" i="5"/>
  <c r="AC813" i="5"/>
  <c r="AC814" i="5"/>
  <c r="AC815" i="5"/>
  <c r="AC816" i="5"/>
  <c r="AC817" i="5"/>
  <c r="AC818" i="5"/>
  <c r="AC819" i="5"/>
  <c r="AC820" i="5"/>
  <c r="AC821" i="5"/>
  <c r="AC822" i="5"/>
  <c r="AC823" i="5"/>
  <c r="AC824" i="5"/>
  <c r="AC825" i="5"/>
  <c r="AC826" i="5"/>
  <c r="AC827" i="5"/>
  <c r="AC828" i="5"/>
  <c r="AC829" i="5"/>
  <c r="AC830" i="5"/>
  <c r="AC831" i="5"/>
  <c r="AC832" i="5"/>
  <c r="AC833" i="5"/>
  <c r="AC834" i="5"/>
  <c r="AC835" i="5"/>
  <c r="AC836" i="5"/>
  <c r="AC837" i="5"/>
  <c r="AC838" i="5"/>
  <c r="AC839" i="5"/>
  <c r="AC840" i="5"/>
  <c r="AC841" i="5"/>
  <c r="AC842" i="5"/>
  <c r="AC843" i="5"/>
  <c r="AC844" i="5"/>
  <c r="AC845" i="5"/>
  <c r="AC846" i="5"/>
  <c r="AC847" i="5"/>
  <c r="AC848" i="5"/>
  <c r="AC849" i="5"/>
  <c r="AC850" i="5"/>
  <c r="AC851" i="5"/>
  <c r="AC852" i="5"/>
  <c r="AC853" i="5"/>
  <c r="AC854" i="5"/>
  <c r="AC855" i="5"/>
  <c r="AC856" i="5"/>
  <c r="AC857" i="5"/>
  <c r="AC858" i="5"/>
  <c r="AC859" i="5"/>
  <c r="AC860" i="5"/>
  <c r="AC861" i="5"/>
  <c r="AC862" i="5"/>
  <c r="AC863" i="5"/>
  <c r="AC864" i="5"/>
  <c r="AC865" i="5"/>
  <c r="AC866" i="5"/>
  <c r="AC867" i="5"/>
  <c r="AC868" i="5"/>
  <c r="AC869" i="5"/>
  <c r="AC870" i="5"/>
  <c r="AC871" i="5"/>
  <c r="AC872" i="5"/>
  <c r="AC873" i="5"/>
  <c r="AC874" i="5"/>
  <c r="AC875" i="5"/>
  <c r="AC876" i="5"/>
  <c r="AC877" i="5"/>
  <c r="AC878" i="5"/>
  <c r="AC879" i="5"/>
  <c r="AC880" i="5"/>
  <c r="AC881" i="5"/>
  <c r="AC882" i="5"/>
  <c r="AC883" i="5"/>
  <c r="AC884" i="5"/>
  <c r="AC885" i="5"/>
  <c r="AC3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G3" i="5"/>
  <c r="AG4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1" i="5"/>
  <c r="AG92" i="5"/>
  <c r="AG93" i="5"/>
  <c r="AG94" i="5"/>
  <c r="AG95" i="5"/>
  <c r="AG96" i="5"/>
  <c r="AG97" i="5"/>
  <c r="AG98" i="5"/>
  <c r="AG99" i="5"/>
  <c r="AG102" i="5"/>
  <c r="AG103" i="5"/>
  <c r="AG104" i="5"/>
  <c r="AG105" i="5"/>
  <c r="AG106" i="5"/>
  <c r="AG107" i="5"/>
  <c r="AG108" i="5"/>
  <c r="AG109" i="5"/>
  <c r="AG110" i="5"/>
  <c r="AG111" i="5"/>
  <c r="AG113" i="5"/>
  <c r="AG114" i="5"/>
  <c r="AG116" i="5"/>
  <c r="AG118" i="5"/>
  <c r="AG119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60" i="5"/>
  <c r="AG161" i="5"/>
  <c r="AG163" i="5"/>
  <c r="AG167" i="5"/>
  <c r="AG168" i="5"/>
  <c r="AG169" i="5"/>
  <c r="AG170" i="5"/>
  <c r="AG171" i="5"/>
  <c r="AG172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8" i="5"/>
  <c r="AG199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224" i="5"/>
  <c r="AG225" i="5"/>
  <c r="AG226" i="5"/>
  <c r="AG227" i="5"/>
  <c r="AG228" i="5"/>
  <c r="AG229" i="5"/>
  <c r="AG230" i="5"/>
  <c r="AG231" i="5"/>
  <c r="AG232" i="5"/>
  <c r="AG233" i="5"/>
  <c r="AG234" i="5"/>
  <c r="AG235" i="5"/>
  <c r="AG236" i="5"/>
  <c r="AG237" i="5"/>
  <c r="AG238" i="5"/>
  <c r="AG239" i="5"/>
  <c r="AG240" i="5"/>
  <c r="AG242" i="5"/>
  <c r="AG244" i="5"/>
  <c r="AG245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8" i="5"/>
  <c r="AG269" i="5"/>
  <c r="AG273" i="5"/>
  <c r="AG274" i="5"/>
  <c r="AG275" i="5"/>
  <c r="AG276" i="5"/>
  <c r="AG277" i="5"/>
  <c r="AG278" i="5"/>
  <c r="AG280" i="5"/>
  <c r="AG281" i="5"/>
  <c r="AG282" i="5"/>
  <c r="AG284" i="5"/>
  <c r="AG285" i="5"/>
  <c r="AG287" i="5"/>
  <c r="AG288" i="5"/>
  <c r="AG289" i="5"/>
  <c r="AG290" i="5"/>
  <c r="AG291" i="5"/>
  <c r="AG292" i="5"/>
  <c r="AG293" i="5"/>
  <c r="AG294" i="5"/>
  <c r="AG295" i="5"/>
  <c r="AG296" i="5"/>
  <c r="AG297" i="5"/>
  <c r="AG298" i="5"/>
  <c r="AG299" i="5"/>
  <c r="AG300" i="5"/>
  <c r="AG301" i="5"/>
  <c r="AG302" i="5"/>
  <c r="AG303" i="5"/>
  <c r="AG304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41" i="5"/>
  <c r="AG342" i="5"/>
  <c r="AG343" i="5"/>
  <c r="AG344" i="5"/>
  <c r="AG345" i="5"/>
  <c r="AG346" i="5"/>
  <c r="AG347" i="5"/>
  <c r="AG349" i="5"/>
  <c r="AG350" i="5"/>
  <c r="AG351" i="5"/>
  <c r="AG352" i="5"/>
  <c r="AG353" i="5"/>
  <c r="AG354" i="5"/>
  <c r="AG355" i="5"/>
  <c r="AG356" i="5"/>
  <c r="AG357" i="5"/>
  <c r="AG358" i="5"/>
  <c r="AG359" i="5"/>
  <c r="AG360" i="5"/>
  <c r="AG361" i="5"/>
  <c r="AG362" i="5"/>
  <c r="AG363" i="5"/>
  <c r="AG364" i="5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8" i="5"/>
  <c r="AG380" i="5"/>
  <c r="AG381" i="5"/>
  <c r="AG383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400" i="5"/>
  <c r="AG401" i="5"/>
  <c r="AG402" i="5"/>
  <c r="AG403" i="5"/>
  <c r="AG404" i="5"/>
  <c r="AG405" i="5"/>
  <c r="AG406" i="5"/>
  <c r="AG407" i="5"/>
  <c r="AG408" i="5"/>
  <c r="AG409" i="5"/>
  <c r="AG410" i="5"/>
  <c r="AG411" i="5"/>
  <c r="AG412" i="5"/>
  <c r="AG413" i="5"/>
  <c r="AG414" i="5"/>
  <c r="AG415" i="5"/>
  <c r="AG416" i="5"/>
  <c r="AG417" i="5"/>
  <c r="AG418" i="5"/>
  <c r="AG419" i="5"/>
  <c r="AG420" i="5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57" i="5"/>
  <c r="AG458" i="5"/>
  <c r="AG459" i="5"/>
  <c r="AG460" i="5"/>
  <c r="AG461" i="5"/>
  <c r="AG462" i="5"/>
  <c r="AG463" i="5"/>
  <c r="AG464" i="5"/>
  <c r="AG465" i="5"/>
  <c r="AG466" i="5"/>
  <c r="AG467" i="5"/>
  <c r="AG468" i="5"/>
  <c r="AG469" i="5"/>
  <c r="AG470" i="5"/>
  <c r="AG471" i="5"/>
  <c r="AG472" i="5"/>
  <c r="AG473" i="5"/>
  <c r="AG474" i="5"/>
  <c r="AG475" i="5"/>
  <c r="AG476" i="5"/>
  <c r="AG477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515" i="5"/>
  <c r="AG516" i="5"/>
  <c r="AG518" i="5"/>
  <c r="AG519" i="5"/>
  <c r="AG520" i="5"/>
  <c r="AG521" i="5"/>
  <c r="AG522" i="5"/>
  <c r="AG523" i="5"/>
  <c r="AG524" i="5"/>
  <c r="AG525" i="5"/>
  <c r="AG526" i="5"/>
  <c r="AG527" i="5"/>
  <c r="AG528" i="5"/>
  <c r="AG529" i="5"/>
  <c r="AG530" i="5"/>
  <c r="AG531" i="5"/>
  <c r="AG532" i="5"/>
  <c r="AG533" i="5"/>
  <c r="AG534" i="5"/>
  <c r="AG535" i="5"/>
  <c r="AG536" i="5"/>
  <c r="AG537" i="5"/>
  <c r="AG538" i="5"/>
  <c r="AG539" i="5"/>
  <c r="AG540" i="5"/>
  <c r="AG541" i="5"/>
  <c r="AG542" i="5"/>
  <c r="AG543" i="5"/>
  <c r="AG544" i="5"/>
  <c r="AG545" i="5"/>
  <c r="AG546" i="5"/>
  <c r="AG547" i="5"/>
  <c r="AG548" i="5"/>
  <c r="AG549" i="5"/>
  <c r="AG550" i="5"/>
  <c r="AG551" i="5"/>
  <c r="AG552" i="5"/>
  <c r="AG553" i="5"/>
  <c r="AG554" i="5"/>
  <c r="AG555" i="5"/>
  <c r="AG556" i="5"/>
  <c r="AG557" i="5"/>
  <c r="AG558" i="5"/>
  <c r="AG559" i="5"/>
  <c r="AG560" i="5"/>
  <c r="AG561" i="5"/>
  <c r="AG562" i="5"/>
  <c r="AG563" i="5"/>
  <c r="AG564" i="5"/>
  <c r="AG565" i="5"/>
  <c r="AG566" i="5"/>
  <c r="AG567" i="5"/>
  <c r="AG568" i="5"/>
  <c r="AG569" i="5"/>
  <c r="AG570" i="5"/>
  <c r="AG571" i="5"/>
  <c r="AG572" i="5"/>
  <c r="AG573" i="5"/>
  <c r="AG574" i="5"/>
  <c r="AG575" i="5"/>
  <c r="AG576" i="5"/>
  <c r="AG577" i="5"/>
  <c r="AG578" i="5"/>
  <c r="AG579" i="5"/>
  <c r="AG580" i="5"/>
  <c r="AG581" i="5"/>
  <c r="AG583" i="5"/>
  <c r="AG584" i="5"/>
  <c r="AG585" i="5"/>
  <c r="AG586" i="5"/>
  <c r="AG587" i="5"/>
  <c r="AG588" i="5"/>
  <c r="AG589" i="5"/>
  <c r="AG590" i="5"/>
  <c r="AG591" i="5"/>
  <c r="AG592" i="5"/>
  <c r="AG593" i="5"/>
  <c r="AG594" i="5"/>
  <c r="AG595" i="5"/>
  <c r="AG596" i="5"/>
  <c r="AG597" i="5"/>
  <c r="AG598" i="5"/>
  <c r="AG599" i="5"/>
  <c r="AG601" i="5"/>
  <c r="AG602" i="5"/>
  <c r="AG604" i="5"/>
  <c r="AG605" i="5"/>
  <c r="AG606" i="5"/>
  <c r="AG607" i="5"/>
  <c r="AG608" i="5"/>
  <c r="AG609" i="5"/>
  <c r="AG610" i="5"/>
  <c r="AG612" i="5"/>
  <c r="AG613" i="5"/>
  <c r="AG614" i="5"/>
  <c r="AG615" i="5"/>
  <c r="AG616" i="5"/>
  <c r="AG617" i="5"/>
  <c r="AG618" i="5"/>
  <c r="AG619" i="5"/>
  <c r="AG620" i="5"/>
  <c r="AG621" i="5"/>
  <c r="AG622" i="5"/>
  <c r="AG623" i="5"/>
  <c r="AG624" i="5"/>
  <c r="AG625" i="5"/>
  <c r="AG626" i="5"/>
  <c r="AG627" i="5"/>
  <c r="AG629" i="5"/>
  <c r="AG633" i="5"/>
  <c r="AG634" i="5"/>
  <c r="AG635" i="5"/>
  <c r="AG636" i="5"/>
  <c r="AG637" i="5"/>
  <c r="AG638" i="5"/>
  <c r="AG639" i="5"/>
  <c r="AG642" i="5"/>
  <c r="AG643" i="5"/>
  <c r="AG644" i="5"/>
  <c r="AG645" i="5"/>
  <c r="AG646" i="5"/>
  <c r="AG647" i="5"/>
  <c r="AG648" i="5"/>
  <c r="AG650" i="5"/>
  <c r="AG651" i="5"/>
  <c r="AG652" i="5"/>
  <c r="AG653" i="5"/>
  <c r="AG654" i="5"/>
  <c r="AG658" i="5"/>
  <c r="AG661" i="5"/>
  <c r="AG663" i="5"/>
  <c r="AG665" i="5"/>
  <c r="AG666" i="5"/>
  <c r="AG667" i="5"/>
  <c r="AG668" i="5"/>
  <c r="AG669" i="5"/>
  <c r="AG670" i="5"/>
  <c r="AG671" i="5"/>
  <c r="AG672" i="5"/>
  <c r="AG673" i="5"/>
  <c r="AG674" i="5"/>
  <c r="AG675" i="5"/>
  <c r="AG676" i="5"/>
  <c r="AG677" i="5"/>
  <c r="AG678" i="5"/>
  <c r="AG679" i="5"/>
  <c r="AG681" i="5"/>
  <c r="AG685" i="5"/>
  <c r="AG687" i="5"/>
  <c r="AG689" i="5"/>
  <c r="AG690" i="5"/>
  <c r="AG691" i="5"/>
  <c r="AG693" i="5"/>
  <c r="AG695" i="5"/>
  <c r="AG696" i="5"/>
  <c r="AG697" i="5"/>
  <c r="AG698" i="5"/>
  <c r="AG699" i="5"/>
  <c r="AG700" i="5"/>
  <c r="AG701" i="5"/>
  <c r="AG702" i="5"/>
  <c r="AG703" i="5"/>
  <c r="AG706" i="5"/>
  <c r="AG707" i="5"/>
  <c r="AG708" i="5"/>
  <c r="AG709" i="5"/>
  <c r="AG710" i="5"/>
  <c r="AG711" i="5"/>
  <c r="AG712" i="5"/>
  <c r="AG713" i="5"/>
  <c r="AA713" i="5" s="1"/>
  <c r="AG715" i="5"/>
  <c r="AG716" i="5"/>
  <c r="AG717" i="5"/>
  <c r="AG718" i="5"/>
  <c r="AG719" i="5"/>
  <c r="AG720" i="5"/>
  <c r="AG721" i="5"/>
  <c r="AG722" i="5"/>
  <c r="AG723" i="5"/>
  <c r="AG724" i="5"/>
  <c r="AG725" i="5"/>
  <c r="AG726" i="5"/>
  <c r="AG727" i="5"/>
  <c r="AG728" i="5"/>
  <c r="AG729" i="5"/>
  <c r="AG730" i="5"/>
  <c r="AG731" i="5"/>
  <c r="AG732" i="5"/>
  <c r="AG733" i="5"/>
  <c r="AG734" i="5"/>
  <c r="AG735" i="5"/>
  <c r="AG736" i="5"/>
  <c r="AG737" i="5"/>
  <c r="AG738" i="5"/>
  <c r="AG739" i="5"/>
  <c r="AG741" i="5"/>
  <c r="AG742" i="5"/>
  <c r="AG743" i="5"/>
  <c r="AG744" i="5"/>
  <c r="AG745" i="5"/>
  <c r="AG746" i="5"/>
  <c r="AG747" i="5"/>
  <c r="AG748" i="5"/>
  <c r="AG749" i="5"/>
  <c r="AG750" i="5"/>
  <c r="AG751" i="5"/>
  <c r="AG752" i="5"/>
  <c r="AG753" i="5"/>
  <c r="AG754" i="5"/>
  <c r="AG755" i="5"/>
  <c r="AG756" i="5"/>
  <c r="AG757" i="5"/>
  <c r="AG758" i="5"/>
  <c r="AG759" i="5"/>
  <c r="AG760" i="5"/>
  <c r="AG761" i="5"/>
  <c r="AG762" i="5"/>
  <c r="AG763" i="5"/>
  <c r="AG764" i="5"/>
  <c r="AG766" i="5"/>
  <c r="AG767" i="5"/>
  <c r="AG768" i="5"/>
  <c r="AG770" i="5"/>
  <c r="AG771" i="5"/>
  <c r="AG772" i="5"/>
  <c r="AG773" i="5"/>
  <c r="AG774" i="5"/>
  <c r="AG775" i="5"/>
  <c r="AG776" i="5"/>
  <c r="AG777" i="5"/>
  <c r="AG778" i="5"/>
  <c r="AG779" i="5"/>
  <c r="AG780" i="5"/>
  <c r="AG781" i="5"/>
  <c r="AG782" i="5"/>
  <c r="AG783" i="5"/>
  <c r="AG784" i="5"/>
  <c r="AG785" i="5"/>
  <c r="AG786" i="5"/>
  <c r="AG787" i="5"/>
  <c r="AG788" i="5"/>
  <c r="AG789" i="5"/>
  <c r="AG790" i="5"/>
  <c r="AG791" i="5"/>
  <c r="AG792" i="5"/>
  <c r="AG793" i="5"/>
  <c r="AG794" i="5"/>
  <c r="AG795" i="5"/>
  <c r="AG796" i="5"/>
  <c r="AG797" i="5"/>
  <c r="AG799" i="5"/>
  <c r="AG800" i="5"/>
  <c r="AG801" i="5"/>
  <c r="AG802" i="5"/>
  <c r="AG803" i="5"/>
  <c r="AG804" i="5"/>
  <c r="AG805" i="5"/>
  <c r="AG806" i="5"/>
  <c r="AG807" i="5"/>
  <c r="AG808" i="5"/>
  <c r="AG809" i="5"/>
  <c r="AG810" i="5"/>
  <c r="AG812" i="5"/>
  <c r="AG814" i="5"/>
  <c r="AG816" i="5"/>
  <c r="AG817" i="5"/>
  <c r="AG818" i="5"/>
  <c r="AG819" i="5"/>
  <c r="AG823" i="5"/>
  <c r="AG827" i="5"/>
  <c r="AG828" i="5"/>
  <c r="AG829" i="5"/>
  <c r="AG830" i="5"/>
  <c r="AG831" i="5"/>
  <c r="AG833" i="5"/>
  <c r="AG834" i="5"/>
  <c r="AG835" i="5"/>
  <c r="AG836" i="5"/>
  <c r="AG837" i="5"/>
  <c r="AG838" i="5"/>
  <c r="AG844" i="5"/>
  <c r="AG846" i="5"/>
  <c r="AG847" i="5"/>
  <c r="AG849" i="5"/>
  <c r="AG850" i="5"/>
  <c r="AG852" i="5"/>
  <c r="AG854" i="5"/>
  <c r="AG855" i="5"/>
  <c r="AG856" i="5"/>
  <c r="AG857" i="5"/>
  <c r="AG858" i="5"/>
  <c r="AG859" i="5"/>
  <c r="AG860" i="5"/>
  <c r="AG862" i="5"/>
  <c r="AG863" i="5"/>
  <c r="AG864" i="5"/>
  <c r="AG865" i="5"/>
  <c r="AG866" i="5"/>
  <c r="AG867" i="5"/>
  <c r="AG868" i="5"/>
  <c r="AG869" i="5"/>
  <c r="AG870" i="5"/>
  <c r="AG871" i="5"/>
  <c r="AG872" i="5"/>
  <c r="AG873" i="5"/>
  <c r="AG874" i="5"/>
  <c r="AG875" i="5"/>
  <c r="AG876" i="5"/>
  <c r="AG877" i="5"/>
  <c r="AG878" i="5"/>
  <c r="AG879" i="5"/>
  <c r="AG880" i="5"/>
  <c r="AG881" i="5"/>
  <c r="AG882" i="5"/>
  <c r="AG883" i="5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1" i="5"/>
  <c r="AF92" i="5"/>
  <c r="AF93" i="5"/>
  <c r="AF94" i="5"/>
  <c r="AF95" i="5"/>
  <c r="AF96" i="5"/>
  <c r="AF97" i="5"/>
  <c r="AF98" i="5"/>
  <c r="AF99" i="5"/>
  <c r="AA100" i="5"/>
  <c r="AA101" i="5"/>
  <c r="AF102" i="5"/>
  <c r="AF103" i="5"/>
  <c r="AF104" i="5"/>
  <c r="AF105" i="5"/>
  <c r="AF106" i="5"/>
  <c r="AF107" i="5"/>
  <c r="AF108" i="5"/>
  <c r="AF109" i="5"/>
  <c r="AF110" i="5"/>
  <c r="AF111" i="5"/>
  <c r="AA112" i="5"/>
  <c r="AF113" i="5"/>
  <c r="AF114" i="5"/>
  <c r="AF116" i="5"/>
  <c r="AA117" i="5"/>
  <c r="AF118" i="5"/>
  <c r="AF119" i="5"/>
  <c r="AA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A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60" i="5"/>
  <c r="AF161" i="5"/>
  <c r="AF163" i="5"/>
  <c r="AA164" i="5"/>
  <c r="AA165" i="5"/>
  <c r="AF167" i="5"/>
  <c r="AF168" i="5"/>
  <c r="AF169" i="5"/>
  <c r="AF170" i="5"/>
  <c r="AF171" i="5"/>
  <c r="AF172" i="5"/>
  <c r="AA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A197" i="5"/>
  <c r="AF198" i="5"/>
  <c r="AF199" i="5"/>
  <c r="AA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A241" i="5"/>
  <c r="AF242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A265" i="5"/>
  <c r="AF268" i="5"/>
  <c r="AF269" i="5"/>
  <c r="AA272" i="5"/>
  <c r="AF273" i="5"/>
  <c r="AF274" i="5"/>
  <c r="AF275" i="5"/>
  <c r="AF276" i="5"/>
  <c r="AF277" i="5"/>
  <c r="AF278" i="5"/>
  <c r="AF280" i="5"/>
  <c r="AF281" i="5"/>
  <c r="AF282" i="5"/>
  <c r="AF284" i="5"/>
  <c r="AF285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A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21" i="5"/>
  <c r="AF322" i="5"/>
  <c r="AF323" i="5"/>
  <c r="AF324" i="5"/>
  <c r="AF325" i="5"/>
  <c r="AF326" i="5"/>
  <c r="AF327" i="5"/>
  <c r="AF328" i="5"/>
  <c r="AF329" i="5"/>
  <c r="AF330" i="5"/>
  <c r="AF331" i="5"/>
  <c r="AF332" i="5"/>
  <c r="AF333" i="5"/>
  <c r="AF334" i="5"/>
  <c r="AF335" i="5"/>
  <c r="AF336" i="5"/>
  <c r="AF337" i="5"/>
  <c r="AF338" i="5"/>
  <c r="AF339" i="5"/>
  <c r="AF340" i="5"/>
  <c r="AF341" i="5"/>
  <c r="AF342" i="5"/>
  <c r="AF343" i="5"/>
  <c r="AF344" i="5"/>
  <c r="AF345" i="5"/>
  <c r="AF346" i="5"/>
  <c r="AF347" i="5"/>
  <c r="AF349" i="5"/>
  <c r="AF350" i="5"/>
  <c r="AF351" i="5"/>
  <c r="AF352" i="5"/>
  <c r="AF353" i="5"/>
  <c r="AF354" i="5"/>
  <c r="AF355" i="5"/>
  <c r="AF356" i="5"/>
  <c r="AF357" i="5"/>
  <c r="AF358" i="5"/>
  <c r="AF359" i="5"/>
  <c r="AF360" i="5"/>
  <c r="AF361" i="5"/>
  <c r="AF362" i="5"/>
  <c r="AF363" i="5"/>
  <c r="AF364" i="5"/>
  <c r="AF365" i="5"/>
  <c r="AF366" i="5"/>
  <c r="AF367" i="5"/>
  <c r="AF368" i="5"/>
  <c r="AF369" i="5"/>
  <c r="AF370" i="5"/>
  <c r="AF371" i="5"/>
  <c r="AF372" i="5"/>
  <c r="AF373" i="5"/>
  <c r="AF374" i="5"/>
  <c r="AF375" i="5"/>
  <c r="AF376" i="5"/>
  <c r="AA377" i="5"/>
  <c r="AF378" i="5"/>
  <c r="AF380" i="5"/>
  <c r="AF381" i="5"/>
  <c r="AA382" i="5"/>
  <c r="AF383" i="5"/>
  <c r="AF385" i="5"/>
  <c r="AF386" i="5"/>
  <c r="AF387" i="5"/>
  <c r="AF388" i="5"/>
  <c r="AF389" i="5"/>
  <c r="AF390" i="5"/>
  <c r="AF391" i="5"/>
  <c r="AF392" i="5"/>
  <c r="AF393" i="5"/>
  <c r="AF394" i="5"/>
  <c r="AF395" i="5"/>
  <c r="AF396" i="5"/>
  <c r="AF397" i="5"/>
  <c r="AF398" i="5"/>
  <c r="AF399" i="5"/>
  <c r="AF400" i="5"/>
  <c r="AF401" i="5"/>
  <c r="AF402" i="5"/>
  <c r="AF403" i="5"/>
  <c r="AF404" i="5"/>
  <c r="AF405" i="5"/>
  <c r="AF406" i="5"/>
  <c r="AF407" i="5"/>
  <c r="AF408" i="5"/>
  <c r="AF409" i="5"/>
  <c r="AF410" i="5"/>
  <c r="AF411" i="5"/>
  <c r="AF412" i="5"/>
  <c r="AF413" i="5"/>
  <c r="AF414" i="5"/>
  <c r="AF415" i="5"/>
  <c r="AF416" i="5"/>
  <c r="AF417" i="5"/>
  <c r="AF418" i="5"/>
  <c r="AF419" i="5"/>
  <c r="AF420" i="5"/>
  <c r="AF421" i="5"/>
  <c r="AF422" i="5"/>
  <c r="AF423" i="5"/>
  <c r="AF424" i="5"/>
  <c r="AF425" i="5"/>
  <c r="AF426" i="5"/>
  <c r="AF427" i="5"/>
  <c r="AF428" i="5"/>
  <c r="AF429" i="5"/>
  <c r="AF430" i="5"/>
  <c r="AF431" i="5"/>
  <c r="AF432" i="5"/>
  <c r="AF433" i="5"/>
  <c r="AF434" i="5"/>
  <c r="AF435" i="5"/>
  <c r="AF436" i="5"/>
  <c r="AF437" i="5"/>
  <c r="AF438" i="5"/>
  <c r="AF439" i="5"/>
  <c r="AF440" i="5"/>
  <c r="AF441" i="5"/>
  <c r="AF442" i="5"/>
  <c r="AF443" i="5"/>
  <c r="AF444" i="5"/>
  <c r="AF445" i="5"/>
  <c r="AF446" i="5"/>
  <c r="AF447" i="5"/>
  <c r="AF448" i="5"/>
  <c r="AF449" i="5"/>
  <c r="AF450" i="5"/>
  <c r="AF451" i="5"/>
  <c r="AF452" i="5"/>
  <c r="AF453" i="5"/>
  <c r="AF454" i="5"/>
  <c r="AF455" i="5"/>
  <c r="AF456" i="5"/>
  <c r="AF457" i="5"/>
  <c r="AF458" i="5"/>
  <c r="AF459" i="5"/>
  <c r="AF460" i="5"/>
  <c r="AF461" i="5"/>
  <c r="AF462" i="5"/>
  <c r="AF463" i="5"/>
  <c r="AF464" i="5"/>
  <c r="AF465" i="5"/>
  <c r="AF466" i="5"/>
  <c r="AF467" i="5"/>
  <c r="AF468" i="5"/>
  <c r="AF469" i="5"/>
  <c r="AF470" i="5"/>
  <c r="AF471" i="5"/>
  <c r="AF472" i="5"/>
  <c r="AF473" i="5"/>
  <c r="AF474" i="5"/>
  <c r="AF475" i="5"/>
  <c r="AF476" i="5"/>
  <c r="AF477" i="5"/>
  <c r="AF478" i="5"/>
  <c r="AF479" i="5"/>
  <c r="AF480" i="5"/>
  <c r="AF481" i="5"/>
  <c r="AF482" i="5"/>
  <c r="AF483" i="5"/>
  <c r="AF484" i="5"/>
  <c r="AF485" i="5"/>
  <c r="AF486" i="5"/>
  <c r="AF487" i="5"/>
  <c r="AF488" i="5"/>
  <c r="AF489" i="5"/>
  <c r="AF490" i="5"/>
  <c r="AF491" i="5"/>
  <c r="AF492" i="5"/>
  <c r="AF493" i="5"/>
  <c r="AF494" i="5"/>
  <c r="AF495" i="5"/>
  <c r="AF496" i="5"/>
  <c r="AF497" i="5"/>
  <c r="AF498" i="5"/>
  <c r="AF499" i="5"/>
  <c r="AF500" i="5"/>
  <c r="AF501" i="5"/>
  <c r="AF502" i="5"/>
  <c r="AF503" i="5"/>
  <c r="AF504" i="5"/>
  <c r="AF505" i="5"/>
  <c r="AF506" i="5"/>
  <c r="AF507" i="5"/>
  <c r="AF508" i="5"/>
  <c r="AF509" i="5"/>
  <c r="AF510" i="5"/>
  <c r="AF511" i="5"/>
  <c r="AF512" i="5"/>
  <c r="AF513" i="5"/>
  <c r="AF514" i="5"/>
  <c r="AF515" i="5"/>
  <c r="AF516" i="5"/>
  <c r="AF518" i="5"/>
  <c r="AF519" i="5"/>
  <c r="AF520" i="5"/>
  <c r="AF521" i="5"/>
  <c r="AF522" i="5"/>
  <c r="AF523" i="5"/>
  <c r="AF524" i="5"/>
  <c r="AF525" i="5"/>
  <c r="AF526" i="5"/>
  <c r="AF527" i="5"/>
  <c r="AF528" i="5"/>
  <c r="AF529" i="5"/>
  <c r="AF530" i="5"/>
  <c r="AF531" i="5"/>
  <c r="AF532" i="5"/>
  <c r="AF533" i="5"/>
  <c r="AF534" i="5"/>
  <c r="AF535" i="5"/>
  <c r="AF536" i="5"/>
  <c r="AF537" i="5"/>
  <c r="AF538" i="5"/>
  <c r="AF539" i="5"/>
  <c r="AF540" i="5"/>
  <c r="AF541" i="5"/>
  <c r="AF542" i="5"/>
  <c r="AF543" i="5"/>
  <c r="AF544" i="5"/>
  <c r="AF545" i="5"/>
  <c r="AF546" i="5"/>
  <c r="AF547" i="5"/>
  <c r="AF548" i="5"/>
  <c r="AF549" i="5"/>
  <c r="AF550" i="5"/>
  <c r="AF551" i="5"/>
  <c r="AF552" i="5"/>
  <c r="AF553" i="5"/>
  <c r="AF554" i="5"/>
  <c r="AF555" i="5"/>
  <c r="AF556" i="5"/>
  <c r="AF557" i="5"/>
  <c r="AF558" i="5"/>
  <c r="AF559" i="5"/>
  <c r="AF560" i="5"/>
  <c r="AF561" i="5"/>
  <c r="AF562" i="5"/>
  <c r="AF563" i="5"/>
  <c r="AF564" i="5"/>
  <c r="AF565" i="5"/>
  <c r="AF566" i="5"/>
  <c r="AF567" i="5"/>
  <c r="AF568" i="5"/>
  <c r="AF569" i="5"/>
  <c r="AF570" i="5"/>
  <c r="AF571" i="5"/>
  <c r="AF572" i="5"/>
  <c r="AF573" i="5"/>
  <c r="AF574" i="5"/>
  <c r="AF575" i="5"/>
  <c r="AF576" i="5"/>
  <c r="AF577" i="5"/>
  <c r="AF578" i="5"/>
  <c r="AF579" i="5"/>
  <c r="AF580" i="5"/>
  <c r="AF581" i="5"/>
  <c r="AF583" i="5"/>
  <c r="AF584" i="5"/>
  <c r="AF585" i="5"/>
  <c r="AF586" i="5"/>
  <c r="AF587" i="5"/>
  <c r="AF588" i="5"/>
  <c r="AF589" i="5"/>
  <c r="AF590" i="5"/>
  <c r="AF591" i="5"/>
  <c r="AF592" i="5"/>
  <c r="AF593" i="5"/>
  <c r="AF594" i="5"/>
  <c r="AF595" i="5"/>
  <c r="AF596" i="5"/>
  <c r="AF597" i="5"/>
  <c r="AF598" i="5"/>
  <c r="AF599" i="5"/>
  <c r="AF601" i="5"/>
  <c r="AF602" i="5"/>
  <c r="AF604" i="5"/>
  <c r="AF605" i="5"/>
  <c r="AF606" i="5"/>
  <c r="AF607" i="5"/>
  <c r="AF608" i="5"/>
  <c r="AF609" i="5"/>
  <c r="AF610" i="5"/>
  <c r="AF612" i="5"/>
  <c r="AF613" i="5"/>
  <c r="AF614" i="5"/>
  <c r="AF615" i="5"/>
  <c r="AF616" i="5"/>
  <c r="AF617" i="5"/>
  <c r="AF618" i="5"/>
  <c r="AF619" i="5"/>
  <c r="AF620" i="5"/>
  <c r="AF621" i="5"/>
  <c r="AF622" i="5"/>
  <c r="AF623" i="5"/>
  <c r="AF624" i="5"/>
  <c r="AF625" i="5"/>
  <c r="AF626" i="5"/>
  <c r="AF627" i="5"/>
  <c r="AF629" i="5"/>
  <c r="AF633" i="5"/>
  <c r="AF634" i="5"/>
  <c r="AF635" i="5"/>
  <c r="AF636" i="5"/>
  <c r="AF637" i="5"/>
  <c r="AF638" i="5"/>
  <c r="AF639" i="5"/>
  <c r="AF642" i="5"/>
  <c r="AF643" i="5"/>
  <c r="AF644" i="5"/>
  <c r="AF645" i="5"/>
  <c r="AF646" i="5"/>
  <c r="AF647" i="5"/>
  <c r="AF648" i="5"/>
  <c r="AF650" i="5"/>
  <c r="AF651" i="5"/>
  <c r="AF652" i="5"/>
  <c r="AF653" i="5"/>
  <c r="AF654" i="5"/>
  <c r="AF658" i="5"/>
  <c r="AF661" i="5"/>
  <c r="AF663" i="5"/>
  <c r="AF665" i="5"/>
  <c r="AF666" i="5"/>
  <c r="AF667" i="5"/>
  <c r="AF668" i="5"/>
  <c r="AF669" i="5"/>
  <c r="AF670" i="5"/>
  <c r="AF671" i="5"/>
  <c r="AF672" i="5"/>
  <c r="AF673" i="5"/>
  <c r="AF674" i="5"/>
  <c r="AF675" i="5"/>
  <c r="AF676" i="5"/>
  <c r="AF677" i="5"/>
  <c r="AF678" i="5"/>
  <c r="AF679" i="5"/>
  <c r="AF681" i="5"/>
  <c r="AF685" i="5"/>
  <c r="AF687" i="5"/>
  <c r="AF689" i="5"/>
  <c r="AF690" i="5"/>
  <c r="AF691" i="5"/>
  <c r="AF693" i="5"/>
  <c r="AF695" i="5"/>
  <c r="AF696" i="5"/>
  <c r="AF697" i="5"/>
  <c r="AF698" i="5"/>
  <c r="AF699" i="5"/>
  <c r="AF700" i="5"/>
  <c r="AF701" i="5"/>
  <c r="AF702" i="5"/>
  <c r="AF703" i="5"/>
  <c r="AF706" i="5"/>
  <c r="AF707" i="5"/>
  <c r="AF708" i="5"/>
  <c r="AF709" i="5"/>
  <c r="AF710" i="5"/>
  <c r="AF711" i="5"/>
  <c r="AF712" i="5"/>
  <c r="AA714" i="5"/>
  <c r="AF715" i="5"/>
  <c r="AF716" i="5"/>
  <c r="AF717" i="5"/>
  <c r="AF718" i="5"/>
  <c r="AF719" i="5"/>
  <c r="AF720" i="5"/>
  <c r="AF721" i="5"/>
  <c r="AF722" i="5"/>
  <c r="AF723" i="5"/>
  <c r="AF724" i="5"/>
  <c r="AF725" i="5"/>
  <c r="AF726" i="5"/>
  <c r="AF727" i="5"/>
  <c r="AF728" i="5"/>
  <c r="AF729" i="5"/>
  <c r="AF730" i="5"/>
  <c r="AF731" i="5"/>
  <c r="AF732" i="5"/>
  <c r="AF733" i="5"/>
  <c r="AF734" i="5"/>
  <c r="AF735" i="5"/>
  <c r="AF736" i="5"/>
  <c r="AF737" i="5"/>
  <c r="AF738" i="5"/>
  <c r="AF739" i="5"/>
  <c r="AF741" i="5"/>
  <c r="AF742" i="5"/>
  <c r="AF743" i="5"/>
  <c r="AF744" i="5"/>
  <c r="AF745" i="5"/>
  <c r="AF746" i="5"/>
  <c r="AF747" i="5"/>
  <c r="AF748" i="5"/>
  <c r="AF749" i="5"/>
  <c r="AF750" i="5"/>
  <c r="AF751" i="5"/>
  <c r="AF752" i="5"/>
  <c r="AF753" i="5"/>
  <c r="AF754" i="5"/>
  <c r="AF755" i="5"/>
  <c r="AF756" i="5"/>
  <c r="AF757" i="5"/>
  <c r="AF758" i="5"/>
  <c r="AF759" i="5"/>
  <c r="AF760" i="5"/>
  <c r="AF761" i="5"/>
  <c r="AF762" i="5"/>
  <c r="AF763" i="5"/>
  <c r="AF764" i="5"/>
  <c r="AA765" i="5"/>
  <c r="AF766" i="5"/>
  <c r="AF767" i="5"/>
  <c r="AF768" i="5"/>
  <c r="AF770" i="5"/>
  <c r="AF771" i="5"/>
  <c r="AF772" i="5"/>
  <c r="AF773" i="5"/>
  <c r="AF774" i="5"/>
  <c r="AF775" i="5"/>
  <c r="AF776" i="5"/>
  <c r="AF777" i="5"/>
  <c r="AF778" i="5"/>
  <c r="AF779" i="5"/>
  <c r="AF780" i="5"/>
  <c r="AF781" i="5"/>
  <c r="AF782" i="5"/>
  <c r="AF783" i="5"/>
  <c r="AF784" i="5"/>
  <c r="AF785" i="5"/>
  <c r="AF786" i="5"/>
  <c r="AF787" i="5"/>
  <c r="AF788" i="5"/>
  <c r="AF789" i="5"/>
  <c r="AF790" i="5"/>
  <c r="AF791" i="5"/>
  <c r="AF792" i="5"/>
  <c r="AF793" i="5"/>
  <c r="AF794" i="5"/>
  <c r="AF795" i="5"/>
  <c r="AF796" i="5"/>
  <c r="AF797" i="5"/>
  <c r="AF799" i="5"/>
  <c r="AF800" i="5"/>
  <c r="AF801" i="5"/>
  <c r="AF802" i="5"/>
  <c r="AF803" i="5"/>
  <c r="AF804" i="5"/>
  <c r="AF805" i="5"/>
  <c r="AF806" i="5"/>
  <c r="AF807" i="5"/>
  <c r="AF808" i="5"/>
  <c r="AF809" i="5"/>
  <c r="AF810" i="5"/>
  <c r="AF812" i="5"/>
  <c r="AF814" i="5"/>
  <c r="AF816" i="5"/>
  <c r="AF817" i="5"/>
  <c r="AF818" i="5"/>
  <c r="AF819" i="5"/>
  <c r="AF823" i="5"/>
  <c r="AF827" i="5"/>
  <c r="AF828" i="5"/>
  <c r="AF829" i="5"/>
  <c r="AF830" i="5"/>
  <c r="AF831" i="5"/>
  <c r="AF833" i="5"/>
  <c r="AF834" i="5"/>
  <c r="AF835" i="5"/>
  <c r="AF836" i="5"/>
  <c r="AF837" i="5"/>
  <c r="AF838" i="5"/>
  <c r="AF844" i="5"/>
  <c r="AF846" i="5"/>
  <c r="AF847" i="5"/>
  <c r="AF849" i="5"/>
  <c r="AF850" i="5"/>
  <c r="AF852" i="5"/>
  <c r="AF854" i="5"/>
  <c r="AF855" i="5"/>
  <c r="AF856" i="5"/>
  <c r="AF857" i="5"/>
  <c r="AF858" i="5"/>
  <c r="AF859" i="5"/>
  <c r="AF860" i="5"/>
  <c r="AF862" i="5"/>
  <c r="AF863" i="5"/>
  <c r="AF864" i="5"/>
  <c r="AF865" i="5"/>
  <c r="AF866" i="5"/>
  <c r="AF867" i="5"/>
  <c r="AF868" i="5"/>
  <c r="AF869" i="5"/>
  <c r="AF870" i="5"/>
  <c r="AF871" i="5"/>
  <c r="AF872" i="5"/>
  <c r="AF873" i="5"/>
  <c r="AF874" i="5"/>
  <c r="AF875" i="5"/>
  <c r="AF876" i="5"/>
  <c r="AF877" i="5"/>
  <c r="AF878" i="5"/>
  <c r="AF879" i="5"/>
  <c r="AF880" i="5"/>
  <c r="AF881" i="5"/>
  <c r="AF882" i="5"/>
  <c r="AF883" i="5"/>
  <c r="AF2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465" i="5"/>
  <c r="AB466" i="5"/>
  <c r="AB467" i="5"/>
  <c r="AB468" i="5"/>
  <c r="AB469" i="5"/>
  <c r="AB470" i="5"/>
  <c r="AB471" i="5"/>
  <c r="AB472" i="5"/>
  <c r="AB473" i="5"/>
  <c r="AB474" i="5"/>
  <c r="AB475" i="5"/>
  <c r="AB476" i="5"/>
  <c r="AB477" i="5"/>
  <c r="AB478" i="5"/>
  <c r="AB479" i="5"/>
  <c r="AB480" i="5"/>
  <c r="AB481" i="5"/>
  <c r="AB482" i="5"/>
  <c r="AB483" i="5"/>
  <c r="AB484" i="5"/>
  <c r="AB485" i="5"/>
  <c r="AB486" i="5"/>
  <c r="AB487" i="5"/>
  <c r="AB488" i="5"/>
  <c r="AB489" i="5"/>
  <c r="AB490" i="5"/>
  <c r="AB491" i="5"/>
  <c r="AB492" i="5"/>
  <c r="AB493" i="5"/>
  <c r="AB494" i="5"/>
  <c r="AB495" i="5"/>
  <c r="AB496" i="5"/>
  <c r="AB497" i="5"/>
  <c r="AB498" i="5"/>
  <c r="AB499" i="5"/>
  <c r="AB500" i="5"/>
  <c r="AB501" i="5"/>
  <c r="AB502" i="5"/>
  <c r="AB503" i="5"/>
  <c r="AB504" i="5"/>
  <c r="AB505" i="5"/>
  <c r="AB506" i="5"/>
  <c r="AB507" i="5"/>
  <c r="AB508" i="5"/>
  <c r="AB509" i="5"/>
  <c r="AB510" i="5"/>
  <c r="AB511" i="5"/>
  <c r="AB512" i="5"/>
  <c r="AB513" i="5"/>
  <c r="AB514" i="5"/>
  <c r="AB515" i="5"/>
  <c r="AB516" i="5"/>
  <c r="AB517" i="5"/>
  <c r="AB518" i="5"/>
  <c r="AB519" i="5"/>
  <c r="AB520" i="5"/>
  <c r="AB521" i="5"/>
  <c r="AB522" i="5"/>
  <c r="AB523" i="5"/>
  <c r="AB524" i="5"/>
  <c r="AB525" i="5"/>
  <c r="AB526" i="5"/>
  <c r="AB527" i="5"/>
  <c r="AB528" i="5"/>
  <c r="AB529" i="5"/>
  <c r="AB530" i="5"/>
  <c r="AB531" i="5"/>
  <c r="AB532" i="5"/>
  <c r="AB533" i="5"/>
  <c r="AB534" i="5"/>
  <c r="AB535" i="5"/>
  <c r="AB536" i="5"/>
  <c r="AB537" i="5"/>
  <c r="AB538" i="5"/>
  <c r="AB539" i="5"/>
  <c r="AB540" i="5"/>
  <c r="AB541" i="5"/>
  <c r="AB542" i="5"/>
  <c r="AB543" i="5"/>
  <c r="AB544" i="5"/>
  <c r="AB545" i="5"/>
  <c r="AB546" i="5"/>
  <c r="AB547" i="5"/>
  <c r="AB548" i="5"/>
  <c r="AB549" i="5"/>
  <c r="AB550" i="5"/>
  <c r="AB551" i="5"/>
  <c r="AB552" i="5"/>
  <c r="AB553" i="5"/>
  <c r="AB554" i="5"/>
  <c r="AB555" i="5"/>
  <c r="AB556" i="5"/>
  <c r="AB557" i="5"/>
  <c r="AB558" i="5"/>
  <c r="AB559" i="5"/>
  <c r="AB560" i="5"/>
  <c r="AB561" i="5"/>
  <c r="AB562" i="5"/>
  <c r="AB563" i="5"/>
  <c r="AB564" i="5"/>
  <c r="AB565" i="5"/>
  <c r="AB566" i="5"/>
  <c r="AB567" i="5"/>
  <c r="AB568" i="5"/>
  <c r="AB569" i="5"/>
  <c r="AB570" i="5"/>
  <c r="AB571" i="5"/>
  <c r="AB572" i="5"/>
  <c r="AB573" i="5"/>
  <c r="AB574" i="5"/>
  <c r="AB575" i="5"/>
  <c r="AB576" i="5"/>
  <c r="AB577" i="5"/>
  <c r="AB578" i="5"/>
  <c r="AB579" i="5"/>
  <c r="AB580" i="5"/>
  <c r="AB581" i="5"/>
  <c r="AB582" i="5"/>
  <c r="AB583" i="5"/>
  <c r="AB584" i="5"/>
  <c r="AB585" i="5"/>
  <c r="AB586" i="5"/>
  <c r="AB587" i="5"/>
  <c r="AB588" i="5"/>
  <c r="AB589" i="5"/>
  <c r="AB590" i="5"/>
  <c r="AB591" i="5"/>
  <c r="AB592" i="5"/>
  <c r="AB593" i="5"/>
  <c r="AB594" i="5"/>
  <c r="AB595" i="5"/>
  <c r="AB596" i="5"/>
  <c r="AB597" i="5"/>
  <c r="AB598" i="5"/>
  <c r="AB599" i="5"/>
  <c r="AB600" i="5"/>
  <c r="AB601" i="5"/>
  <c r="AB602" i="5"/>
  <c r="AB603" i="5"/>
  <c r="AB604" i="5"/>
  <c r="AB605" i="5"/>
  <c r="AB606" i="5"/>
  <c r="AB607" i="5"/>
  <c r="AB608" i="5"/>
  <c r="AB609" i="5"/>
  <c r="AB610" i="5"/>
  <c r="AB611" i="5"/>
  <c r="AB612" i="5"/>
  <c r="AB613" i="5"/>
  <c r="AB614" i="5"/>
  <c r="AB615" i="5"/>
  <c r="AB616" i="5"/>
  <c r="AB617" i="5"/>
  <c r="AB618" i="5"/>
  <c r="AB619" i="5"/>
  <c r="AB620" i="5"/>
  <c r="AB621" i="5"/>
  <c r="AB622" i="5"/>
  <c r="AB623" i="5"/>
  <c r="AB624" i="5"/>
  <c r="AB625" i="5"/>
  <c r="AB626" i="5"/>
  <c r="AB627" i="5"/>
  <c r="AB628" i="5"/>
  <c r="AB629" i="5"/>
  <c r="AB630" i="5"/>
  <c r="AB631" i="5"/>
  <c r="AB632" i="5"/>
  <c r="AB633" i="5"/>
  <c r="AB634" i="5"/>
  <c r="AB635" i="5"/>
  <c r="AB636" i="5"/>
  <c r="AB637" i="5"/>
  <c r="AB638" i="5"/>
  <c r="AB639" i="5"/>
  <c r="AB640" i="5"/>
  <c r="AB641" i="5"/>
  <c r="AB642" i="5"/>
  <c r="AB643" i="5"/>
  <c r="AB644" i="5"/>
  <c r="AB645" i="5"/>
  <c r="AB646" i="5"/>
  <c r="AB647" i="5"/>
  <c r="AB648" i="5"/>
  <c r="AB649" i="5"/>
  <c r="AB650" i="5"/>
  <c r="AB651" i="5"/>
  <c r="AB652" i="5"/>
  <c r="AB653" i="5"/>
  <c r="AB654" i="5"/>
  <c r="AB655" i="5"/>
  <c r="AB656" i="5"/>
  <c r="AB657" i="5"/>
  <c r="AB658" i="5"/>
  <c r="AB659" i="5"/>
  <c r="AB660" i="5"/>
  <c r="AB661" i="5"/>
  <c r="AB662" i="5"/>
  <c r="AB663" i="5"/>
  <c r="AB664" i="5"/>
  <c r="AB665" i="5"/>
  <c r="AB666" i="5"/>
  <c r="AB667" i="5"/>
  <c r="AB668" i="5"/>
  <c r="AB669" i="5"/>
  <c r="AB670" i="5"/>
  <c r="AB671" i="5"/>
  <c r="AB672" i="5"/>
  <c r="AB673" i="5"/>
  <c r="AB674" i="5"/>
  <c r="AB675" i="5"/>
  <c r="AB676" i="5"/>
  <c r="AB677" i="5"/>
  <c r="AB678" i="5"/>
  <c r="AB679" i="5"/>
  <c r="AB680" i="5"/>
  <c r="AB681" i="5"/>
  <c r="AB682" i="5"/>
  <c r="AB683" i="5"/>
  <c r="AB684" i="5"/>
  <c r="AB685" i="5"/>
  <c r="AB686" i="5"/>
  <c r="AB687" i="5"/>
  <c r="AB688" i="5"/>
  <c r="AB689" i="5"/>
  <c r="AB690" i="5"/>
  <c r="AB691" i="5"/>
  <c r="AB692" i="5"/>
  <c r="AB693" i="5"/>
  <c r="AB694" i="5"/>
  <c r="AB695" i="5"/>
  <c r="AB696" i="5"/>
  <c r="AB697" i="5"/>
  <c r="AB698" i="5"/>
  <c r="AB699" i="5"/>
  <c r="AB700" i="5"/>
  <c r="AB701" i="5"/>
  <c r="AB702" i="5"/>
  <c r="AB703" i="5"/>
  <c r="AB704" i="5"/>
  <c r="AB705" i="5"/>
  <c r="AB706" i="5"/>
  <c r="AB707" i="5"/>
  <c r="AB708" i="5"/>
  <c r="AB709" i="5"/>
  <c r="AB710" i="5"/>
  <c r="AB711" i="5"/>
  <c r="AB712" i="5"/>
  <c r="AB713" i="5"/>
  <c r="AB714" i="5"/>
  <c r="AB715" i="5"/>
  <c r="AB716" i="5"/>
  <c r="AB717" i="5"/>
  <c r="AB718" i="5"/>
  <c r="AB719" i="5"/>
  <c r="AB720" i="5"/>
  <c r="AB721" i="5"/>
  <c r="AB722" i="5"/>
  <c r="AB723" i="5"/>
  <c r="AB724" i="5"/>
  <c r="AB725" i="5"/>
  <c r="AB726" i="5"/>
  <c r="AB727" i="5"/>
  <c r="AB728" i="5"/>
  <c r="AB729" i="5"/>
  <c r="AB730" i="5"/>
  <c r="AB731" i="5"/>
  <c r="AB732" i="5"/>
  <c r="AB733" i="5"/>
  <c r="AB734" i="5"/>
  <c r="AB735" i="5"/>
  <c r="AB736" i="5"/>
  <c r="AB737" i="5"/>
  <c r="AB738" i="5"/>
  <c r="AB739" i="5"/>
  <c r="AB740" i="5"/>
  <c r="AB741" i="5"/>
  <c r="AB742" i="5"/>
  <c r="AB743" i="5"/>
  <c r="AB744" i="5"/>
  <c r="AB745" i="5"/>
  <c r="AB746" i="5"/>
  <c r="AB747" i="5"/>
  <c r="AB748" i="5"/>
  <c r="AB749" i="5"/>
  <c r="AB750" i="5"/>
  <c r="AB751" i="5"/>
  <c r="AB752" i="5"/>
  <c r="AB753" i="5"/>
  <c r="AB754" i="5"/>
  <c r="AB755" i="5"/>
  <c r="AB756" i="5"/>
  <c r="AB757" i="5"/>
  <c r="AB758" i="5"/>
  <c r="AB759" i="5"/>
  <c r="AB760" i="5"/>
  <c r="AB761" i="5"/>
  <c r="AB762" i="5"/>
  <c r="AB763" i="5"/>
  <c r="AB764" i="5"/>
  <c r="AB765" i="5"/>
  <c r="AB766" i="5"/>
  <c r="AB767" i="5"/>
  <c r="AB768" i="5"/>
  <c r="AB769" i="5"/>
  <c r="AB770" i="5"/>
  <c r="AB771" i="5"/>
  <c r="AB772" i="5"/>
  <c r="AB773" i="5"/>
  <c r="AB774" i="5"/>
  <c r="AB775" i="5"/>
  <c r="AB776" i="5"/>
  <c r="AB777" i="5"/>
  <c r="AB778" i="5"/>
  <c r="AB779" i="5"/>
  <c r="AB780" i="5"/>
  <c r="AB781" i="5"/>
  <c r="AB782" i="5"/>
  <c r="AB783" i="5"/>
  <c r="AB784" i="5"/>
  <c r="AB785" i="5"/>
  <c r="AB786" i="5"/>
  <c r="AB787" i="5"/>
  <c r="AB788" i="5"/>
  <c r="AB789" i="5"/>
  <c r="AB790" i="5"/>
  <c r="AB791" i="5"/>
  <c r="AB792" i="5"/>
  <c r="AB793" i="5"/>
  <c r="AB794" i="5"/>
  <c r="AB795" i="5"/>
  <c r="AB796" i="5"/>
  <c r="AB797" i="5"/>
  <c r="AB798" i="5"/>
  <c r="AB799" i="5"/>
  <c r="AB800" i="5"/>
  <c r="AB801" i="5"/>
  <c r="AB802" i="5"/>
  <c r="AB803" i="5"/>
  <c r="AB804" i="5"/>
  <c r="AB805" i="5"/>
  <c r="AB806" i="5"/>
  <c r="AB807" i="5"/>
  <c r="AB808" i="5"/>
  <c r="AB809" i="5"/>
  <c r="AB810" i="5"/>
  <c r="AB811" i="5"/>
  <c r="AB812" i="5"/>
  <c r="AB813" i="5"/>
  <c r="AB814" i="5"/>
  <c r="AB815" i="5"/>
  <c r="AB816" i="5"/>
  <c r="AB817" i="5"/>
  <c r="AB818" i="5"/>
  <c r="AB819" i="5"/>
  <c r="AB820" i="5"/>
  <c r="AB821" i="5"/>
  <c r="AB822" i="5"/>
  <c r="AB823" i="5"/>
  <c r="AB824" i="5"/>
  <c r="AB825" i="5"/>
  <c r="AB826" i="5"/>
  <c r="AB827" i="5"/>
  <c r="AB828" i="5"/>
  <c r="AB829" i="5"/>
  <c r="AB830" i="5"/>
  <c r="AB831" i="5"/>
  <c r="AB832" i="5"/>
  <c r="AB833" i="5"/>
  <c r="AB834" i="5"/>
  <c r="AB835" i="5"/>
  <c r="AB836" i="5"/>
  <c r="AB837" i="5"/>
  <c r="AB838" i="5"/>
  <c r="AB839" i="5"/>
  <c r="AB840" i="5"/>
  <c r="AB841" i="5"/>
  <c r="AB842" i="5"/>
  <c r="AB843" i="5"/>
  <c r="AB844" i="5"/>
  <c r="AB845" i="5"/>
  <c r="AB846" i="5"/>
  <c r="AB847" i="5"/>
  <c r="AB848" i="5"/>
  <c r="AB849" i="5"/>
  <c r="AB850" i="5"/>
  <c r="AB851" i="5"/>
  <c r="AB852" i="5"/>
  <c r="AB853" i="5"/>
  <c r="AB854" i="5"/>
  <c r="AB855" i="5"/>
  <c r="AB856" i="5"/>
  <c r="AB857" i="5"/>
  <c r="AB858" i="5"/>
  <c r="AB859" i="5"/>
  <c r="AB860" i="5"/>
  <c r="AB861" i="5"/>
  <c r="AB862" i="5"/>
  <c r="AB863" i="5"/>
  <c r="AB864" i="5"/>
  <c r="AB865" i="5"/>
  <c r="AB866" i="5"/>
  <c r="AB867" i="5"/>
  <c r="AB868" i="5"/>
  <c r="AB869" i="5"/>
  <c r="AB870" i="5"/>
  <c r="AB871" i="5"/>
  <c r="AB872" i="5"/>
  <c r="AB873" i="5"/>
  <c r="AB874" i="5"/>
  <c r="AB875" i="5"/>
  <c r="AB876" i="5"/>
  <c r="AB877" i="5"/>
  <c r="AB878" i="5"/>
  <c r="AB879" i="5"/>
  <c r="AB880" i="5"/>
  <c r="AB881" i="5"/>
  <c r="AB882" i="5"/>
  <c r="AB883" i="5"/>
  <c r="AB884" i="5"/>
  <c r="AB885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25" i="5"/>
  <c r="AB26" i="5"/>
  <c r="AB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E2" i="5"/>
  <c r="AB2" i="5" s="1"/>
  <c r="Q895" i="5" l="1"/>
  <c r="R895" i="5"/>
  <c r="Q894" i="5"/>
  <c r="R894" i="5"/>
  <c r="Q891" i="5"/>
  <c r="R891" i="5"/>
  <c r="Q896" i="5"/>
  <c r="R896" i="5"/>
  <c r="Q897" i="5"/>
  <c r="R897" i="5"/>
  <c r="R889" i="5"/>
  <c r="AA121" i="5"/>
  <c r="V121" i="5" s="1"/>
  <c r="T121" i="5" s="1"/>
  <c r="AL886" i="5"/>
  <c r="T886" i="5"/>
  <c r="S886" i="5" s="1"/>
  <c r="Q886" i="5" s="1"/>
  <c r="T24" i="5"/>
  <c r="S24" i="5" s="1"/>
  <c r="Q24" i="5" s="1"/>
  <c r="AA136" i="5"/>
  <c r="AA129" i="5"/>
  <c r="V129" i="5" s="1"/>
  <c r="T129" i="5" s="1"/>
  <c r="AA128" i="5"/>
  <c r="V128" i="5" s="1"/>
  <c r="T128" i="5" s="1"/>
  <c r="AA312" i="5"/>
  <c r="V312" i="5" s="1"/>
  <c r="T312" i="5" s="1"/>
  <c r="AA236" i="5"/>
  <c r="V236" i="5" s="1"/>
  <c r="T236" i="5" s="1"/>
  <c r="AA228" i="5"/>
  <c r="V228" i="5" s="1"/>
  <c r="T228" i="5" s="1"/>
  <c r="AA220" i="5"/>
  <c r="V220" i="5" s="1"/>
  <c r="T220" i="5" s="1"/>
  <c r="AA212" i="5"/>
  <c r="V212" i="5" s="1"/>
  <c r="T212" i="5" s="1"/>
  <c r="AA204" i="5"/>
  <c r="V204" i="5" s="1"/>
  <c r="T204" i="5" s="1"/>
  <c r="AA733" i="5"/>
  <c r="V733" i="5" s="1"/>
  <c r="T733" i="5" s="1"/>
  <c r="AA725" i="5"/>
  <c r="V725" i="5" s="1"/>
  <c r="T725" i="5" s="1"/>
  <c r="AA717" i="5"/>
  <c r="V717" i="5" s="1"/>
  <c r="T717" i="5" s="1"/>
  <c r="AA629" i="5"/>
  <c r="V629" i="5" s="1"/>
  <c r="T629" i="5" s="1"/>
  <c r="AA602" i="5"/>
  <c r="V602" i="5" s="1"/>
  <c r="T602" i="5" s="1"/>
  <c r="AA593" i="5"/>
  <c r="V593" i="5" s="1"/>
  <c r="T593" i="5" s="1"/>
  <c r="AA585" i="5"/>
  <c r="V585" i="5" s="1"/>
  <c r="T585" i="5" s="1"/>
  <c r="AA92" i="5"/>
  <c r="V92" i="5" s="1"/>
  <c r="T92" i="5" s="1"/>
  <c r="AA108" i="5"/>
  <c r="V108" i="5" s="1"/>
  <c r="T108" i="5" s="1"/>
  <c r="AA577" i="5"/>
  <c r="V577" i="5" s="1"/>
  <c r="T577" i="5" s="1"/>
  <c r="AA569" i="5"/>
  <c r="V569" i="5" s="1"/>
  <c r="T569" i="5" s="1"/>
  <c r="AA561" i="5"/>
  <c r="V561" i="5" s="1"/>
  <c r="T561" i="5" s="1"/>
  <c r="AA553" i="5"/>
  <c r="V553" i="5" s="1"/>
  <c r="T553" i="5" s="1"/>
  <c r="AA545" i="5"/>
  <c r="V545" i="5" s="1"/>
  <c r="AA537" i="5"/>
  <c r="V537" i="5" s="1"/>
  <c r="T537" i="5" s="1"/>
  <c r="AA529" i="5"/>
  <c r="V529" i="5" s="1"/>
  <c r="AA521" i="5"/>
  <c r="V521" i="5" s="1"/>
  <c r="AA313" i="5"/>
  <c r="V313" i="5" s="1"/>
  <c r="T313" i="5" s="1"/>
  <c r="AA192" i="5"/>
  <c r="V192" i="5" s="1"/>
  <c r="T192" i="5" s="1"/>
  <c r="AA184" i="5"/>
  <c r="V184" i="5" s="1"/>
  <c r="T184" i="5" s="1"/>
  <c r="AA176" i="5"/>
  <c r="V176" i="5" s="1"/>
  <c r="T176" i="5" s="1"/>
  <c r="AA97" i="5"/>
  <c r="V97" i="5" s="1"/>
  <c r="T97" i="5" s="1"/>
  <c r="AA88" i="5"/>
  <c r="V88" i="5" s="1"/>
  <c r="T88" i="5" s="1"/>
  <c r="AA80" i="5"/>
  <c r="V80" i="5" s="1"/>
  <c r="T80" i="5" s="1"/>
  <c r="AA72" i="5"/>
  <c r="V72" i="5" s="1"/>
  <c r="T72" i="5" s="1"/>
  <c r="AA56" i="5"/>
  <c r="V56" i="5" s="1"/>
  <c r="T56" i="5" s="1"/>
  <c r="AA48" i="5"/>
  <c r="V48" i="5" s="1"/>
  <c r="T48" i="5" s="1"/>
  <c r="AA40" i="5"/>
  <c r="V40" i="5" s="1"/>
  <c r="T40" i="5" s="1"/>
  <c r="AA32" i="5"/>
  <c r="V32" i="5" s="1"/>
  <c r="T32" i="5" s="1"/>
  <c r="AA317" i="5"/>
  <c r="V317" i="5" s="1"/>
  <c r="T317" i="5" s="1"/>
  <c r="AA309" i="5"/>
  <c r="V309" i="5" s="1"/>
  <c r="T309" i="5" s="1"/>
  <c r="AA300" i="5"/>
  <c r="V300" i="5" s="1"/>
  <c r="T300" i="5" s="1"/>
  <c r="AA292" i="5"/>
  <c r="V292" i="5" s="1"/>
  <c r="T292" i="5" s="1"/>
  <c r="AA273" i="5"/>
  <c r="V273" i="5" s="1"/>
  <c r="T273" i="5" s="1"/>
  <c r="AA152" i="5"/>
  <c r="V152" i="5" s="1"/>
  <c r="T152" i="5" s="1"/>
  <c r="AA144" i="5"/>
  <c r="V144" i="5" s="1"/>
  <c r="T144" i="5" s="1"/>
  <c r="AA304" i="5"/>
  <c r="V304" i="5" s="1"/>
  <c r="T304" i="5" s="1"/>
  <c r="AA296" i="5"/>
  <c r="V296" i="5" s="1"/>
  <c r="T296" i="5" s="1"/>
  <c r="AA288" i="5"/>
  <c r="V288" i="5" s="1"/>
  <c r="T288" i="5" s="1"/>
  <c r="AA277" i="5"/>
  <c r="V277" i="5" s="1"/>
  <c r="T277" i="5" s="1"/>
  <c r="AA168" i="5"/>
  <c r="V168" i="5" s="1"/>
  <c r="T168" i="5" s="1"/>
  <c r="AA89" i="5"/>
  <c r="V89" i="5" s="1"/>
  <c r="T89" i="5" s="1"/>
  <c r="AA81" i="5"/>
  <c r="V81" i="5" s="1"/>
  <c r="T81" i="5" s="1"/>
  <c r="AA73" i="5"/>
  <c r="V73" i="5" s="1"/>
  <c r="T73" i="5" s="1"/>
  <c r="AA65" i="5"/>
  <c r="V65" i="5" s="1"/>
  <c r="T65" i="5" s="1"/>
  <c r="AA57" i="5"/>
  <c r="V57" i="5" s="1"/>
  <c r="T57" i="5" s="1"/>
  <c r="AA49" i="5"/>
  <c r="AA41" i="5"/>
  <c r="V41" i="5" s="1"/>
  <c r="T41" i="5" s="1"/>
  <c r="AA33" i="5"/>
  <c r="AA25" i="5"/>
  <c r="V25" i="5" s="1"/>
  <c r="T25" i="5" s="1"/>
  <c r="S25" i="5" s="1"/>
  <c r="Q25" i="5" s="1"/>
  <c r="AA17" i="5"/>
  <c r="AA10" i="5"/>
  <c r="V10" i="5" s="1"/>
  <c r="T10" i="5" s="1"/>
  <c r="AA301" i="5"/>
  <c r="V301" i="5" s="1"/>
  <c r="T301" i="5" s="1"/>
  <c r="AA293" i="5"/>
  <c r="V293" i="5" s="1"/>
  <c r="T293" i="5" s="1"/>
  <c r="AA284" i="5"/>
  <c r="V284" i="5" s="1"/>
  <c r="T284" i="5" s="1"/>
  <c r="AA153" i="5"/>
  <c r="V153" i="5" s="1"/>
  <c r="T153" i="5" s="1"/>
  <c r="AA145" i="5"/>
  <c r="V145" i="5" s="1"/>
  <c r="T145" i="5" s="1"/>
  <c r="AA260" i="5"/>
  <c r="V260" i="5" s="1"/>
  <c r="T260" i="5" s="1"/>
  <c r="AA252" i="5"/>
  <c r="V252" i="5" s="1"/>
  <c r="T252" i="5" s="1"/>
  <c r="AA244" i="5"/>
  <c r="V244" i="5" s="1"/>
  <c r="T244" i="5" s="1"/>
  <c r="AA233" i="5"/>
  <c r="V233" i="5" s="1"/>
  <c r="T233" i="5" s="1"/>
  <c r="AA225" i="5"/>
  <c r="V225" i="5" s="1"/>
  <c r="T225" i="5" s="1"/>
  <c r="AA217" i="5"/>
  <c r="V217" i="5" s="1"/>
  <c r="T217" i="5" s="1"/>
  <c r="AA209" i="5"/>
  <c r="V209" i="5" s="1"/>
  <c r="T209" i="5" s="1"/>
  <c r="AA201" i="5"/>
  <c r="V201" i="5" s="1"/>
  <c r="T201" i="5" s="1"/>
  <c r="AA64" i="5"/>
  <c r="V64" i="5" s="1"/>
  <c r="T64" i="5" s="1"/>
  <c r="AA9" i="5"/>
  <c r="V9" i="5" s="1"/>
  <c r="T9" i="5" s="1"/>
  <c r="AA677" i="5"/>
  <c r="V677" i="5" s="1"/>
  <c r="T677" i="5" s="1"/>
  <c r="AA669" i="5"/>
  <c r="V669" i="5" s="1"/>
  <c r="T669" i="5" s="1"/>
  <c r="AA645" i="5"/>
  <c r="V645" i="5" s="1"/>
  <c r="T645" i="5" s="1"/>
  <c r="AA606" i="5"/>
  <c r="V606" i="5" s="1"/>
  <c r="T606" i="5" s="1"/>
  <c r="AA189" i="5"/>
  <c r="V189" i="5" s="1"/>
  <c r="T189" i="5" s="1"/>
  <c r="AA181" i="5"/>
  <c r="V181" i="5" s="1"/>
  <c r="T181" i="5" s="1"/>
  <c r="AA261" i="5"/>
  <c r="V261" i="5" s="1"/>
  <c r="T261" i="5" s="1"/>
  <c r="AA253" i="5"/>
  <c r="V253" i="5" s="1"/>
  <c r="T253" i="5" s="1"/>
  <c r="AA245" i="5"/>
  <c r="V245" i="5" s="1"/>
  <c r="T245" i="5" s="1"/>
  <c r="AA373" i="5"/>
  <c r="V373" i="5" s="1"/>
  <c r="T373" i="5" s="1"/>
  <c r="AA365" i="5"/>
  <c r="V365" i="5" s="1"/>
  <c r="T365" i="5" s="1"/>
  <c r="AA357" i="5"/>
  <c r="V357" i="5" s="1"/>
  <c r="T357" i="5" s="1"/>
  <c r="AA349" i="5"/>
  <c r="V349" i="5" s="1"/>
  <c r="T349" i="5" s="1"/>
  <c r="AA340" i="5"/>
  <c r="V340" i="5" s="1"/>
  <c r="T340" i="5" s="1"/>
  <c r="AA332" i="5"/>
  <c r="V332" i="5" s="1"/>
  <c r="T332" i="5" s="1"/>
  <c r="AA324" i="5"/>
  <c r="V324" i="5" s="1"/>
  <c r="T324" i="5" s="1"/>
  <c r="AA109" i="5"/>
  <c r="V109" i="5" s="1"/>
  <c r="T109" i="5" s="1"/>
  <c r="AA685" i="5"/>
  <c r="V685" i="5" s="1"/>
  <c r="T685" i="5" s="1"/>
  <c r="AA193" i="5"/>
  <c r="V193" i="5" s="1"/>
  <c r="T193" i="5" s="1"/>
  <c r="AA185" i="5"/>
  <c r="V185" i="5" s="1"/>
  <c r="T185" i="5" s="1"/>
  <c r="AA177" i="5"/>
  <c r="V177" i="5" s="1"/>
  <c r="T177" i="5" s="1"/>
  <c r="AA738" i="5"/>
  <c r="V738" i="5" s="1"/>
  <c r="T738" i="5" s="1"/>
  <c r="AA730" i="5"/>
  <c r="V730" i="5" s="1"/>
  <c r="T730" i="5" s="1"/>
  <c r="AA722" i="5"/>
  <c r="AA661" i="5"/>
  <c r="V661" i="5" s="1"/>
  <c r="T661" i="5" s="1"/>
  <c r="AA637" i="5"/>
  <c r="V637" i="5" s="1"/>
  <c r="T637" i="5" s="1"/>
  <c r="AA378" i="5"/>
  <c r="V378" i="5" s="1"/>
  <c r="T378" i="5" s="1"/>
  <c r="AA281" i="5"/>
  <c r="V281" i="5" s="1"/>
  <c r="T281" i="5" s="1"/>
  <c r="AA762" i="5"/>
  <c r="V762" i="5" s="1"/>
  <c r="T762" i="5" s="1"/>
  <c r="AA754" i="5"/>
  <c r="V754" i="5" s="1"/>
  <c r="AA746" i="5"/>
  <c r="V746" i="5" s="1"/>
  <c r="AA316" i="5"/>
  <c r="V316" i="5" s="1"/>
  <c r="T316" i="5" s="1"/>
  <c r="AA308" i="5"/>
  <c r="V308" i="5" s="1"/>
  <c r="T308" i="5" s="1"/>
  <c r="AA297" i="5"/>
  <c r="V297" i="5" s="1"/>
  <c r="T297" i="5" s="1"/>
  <c r="AA289" i="5"/>
  <c r="V289" i="5" s="1"/>
  <c r="T289" i="5" s="1"/>
  <c r="AA132" i="5"/>
  <c r="V132" i="5" s="1"/>
  <c r="T132" i="5" s="1"/>
  <c r="AA124" i="5"/>
  <c r="V124" i="5" s="1"/>
  <c r="T124" i="5" s="1"/>
  <c r="AA757" i="5"/>
  <c r="V757" i="5" s="1"/>
  <c r="AA749" i="5"/>
  <c r="V749" i="5" s="1"/>
  <c r="AA741" i="5"/>
  <c r="AA653" i="5"/>
  <c r="V653" i="5" s="1"/>
  <c r="T653" i="5" s="1"/>
  <c r="AA513" i="5"/>
  <c r="V513" i="5" s="1"/>
  <c r="T513" i="5" s="1"/>
  <c r="AA505" i="5"/>
  <c r="V505" i="5" s="1"/>
  <c r="AA497" i="5"/>
  <c r="V497" i="5" s="1"/>
  <c r="T497" i="5" s="1"/>
  <c r="AA489" i="5"/>
  <c r="V489" i="5" s="1"/>
  <c r="AA481" i="5"/>
  <c r="V481" i="5" s="1"/>
  <c r="T481" i="5" s="1"/>
  <c r="AA473" i="5"/>
  <c r="V473" i="5" s="1"/>
  <c r="AA465" i="5"/>
  <c r="V465" i="5" s="1"/>
  <c r="AA457" i="5"/>
  <c r="V457" i="5" s="1"/>
  <c r="AA449" i="5"/>
  <c r="V449" i="5" s="1"/>
  <c r="T449" i="5" s="1"/>
  <c r="AA441" i="5"/>
  <c r="V441" i="5" s="1"/>
  <c r="AA433" i="5"/>
  <c r="V433" i="5" s="1"/>
  <c r="T433" i="5" s="1"/>
  <c r="AA425" i="5"/>
  <c r="V425" i="5" s="1"/>
  <c r="AA417" i="5"/>
  <c r="V417" i="5" s="1"/>
  <c r="T417" i="5" s="1"/>
  <c r="AA409" i="5"/>
  <c r="V409" i="5" s="1"/>
  <c r="AA401" i="5"/>
  <c r="V401" i="5" s="1"/>
  <c r="AA393" i="5"/>
  <c r="V393" i="5" s="1"/>
  <c r="T393" i="5" s="1"/>
  <c r="AA385" i="5"/>
  <c r="V385" i="5" s="1"/>
  <c r="AA160" i="5"/>
  <c r="V160" i="5" s="1"/>
  <c r="T160" i="5" s="1"/>
  <c r="AA268" i="5"/>
  <c r="V268" i="5" s="1"/>
  <c r="T268" i="5" s="1"/>
  <c r="AA257" i="5"/>
  <c r="V257" i="5" s="1"/>
  <c r="T257" i="5" s="1"/>
  <c r="AA249" i="5"/>
  <c r="V249" i="5" s="1"/>
  <c r="T249" i="5" s="1"/>
  <c r="AA172" i="5"/>
  <c r="V172" i="5" s="1"/>
  <c r="T172" i="5" s="1"/>
  <c r="AA374" i="5"/>
  <c r="V374" i="5" s="1"/>
  <c r="T374" i="5" s="1"/>
  <c r="AA366" i="5"/>
  <c r="V366" i="5" s="1"/>
  <c r="T366" i="5" s="1"/>
  <c r="AA358" i="5"/>
  <c r="V358" i="5" s="1"/>
  <c r="T358" i="5" s="1"/>
  <c r="AA350" i="5"/>
  <c r="V350" i="5" s="1"/>
  <c r="T350" i="5" s="1"/>
  <c r="AA341" i="5"/>
  <c r="V341" i="5" s="1"/>
  <c r="T341" i="5" s="1"/>
  <c r="AA333" i="5"/>
  <c r="V333" i="5" s="1"/>
  <c r="T333" i="5" s="1"/>
  <c r="AA325" i="5"/>
  <c r="V325" i="5" s="1"/>
  <c r="T325" i="5" s="1"/>
  <c r="AA280" i="5"/>
  <c r="V280" i="5" s="1"/>
  <c r="T280" i="5" s="1"/>
  <c r="AA161" i="5"/>
  <c r="V161" i="5" s="1"/>
  <c r="T161" i="5" s="1"/>
  <c r="AA269" i="5"/>
  <c r="V269" i="5" s="1"/>
  <c r="T269" i="5" s="1"/>
  <c r="AA240" i="5"/>
  <c r="V240" i="5" s="1"/>
  <c r="T240" i="5" s="1"/>
  <c r="AA232" i="5"/>
  <c r="V232" i="5" s="1"/>
  <c r="T232" i="5" s="1"/>
  <c r="AA224" i="5"/>
  <c r="V224" i="5" s="1"/>
  <c r="T224" i="5" s="1"/>
  <c r="AA216" i="5"/>
  <c r="V216" i="5" s="1"/>
  <c r="T216" i="5" s="1"/>
  <c r="AA208" i="5"/>
  <c r="V208" i="5" s="1"/>
  <c r="T208" i="5" s="1"/>
  <c r="AA116" i="5"/>
  <c r="V116" i="5" s="1"/>
  <c r="T116" i="5" s="1"/>
  <c r="AA96" i="5"/>
  <c r="V96" i="5" s="1"/>
  <c r="T96" i="5" s="1"/>
  <c r="AA264" i="5"/>
  <c r="V264" i="5" s="1"/>
  <c r="T264" i="5" s="1"/>
  <c r="AA256" i="5"/>
  <c r="V256" i="5" s="1"/>
  <c r="T256" i="5" s="1"/>
  <c r="AA248" i="5"/>
  <c r="V248" i="5" s="1"/>
  <c r="T248" i="5" s="1"/>
  <c r="AA104" i="5"/>
  <c r="V104" i="5" s="1"/>
  <c r="T104" i="5" s="1"/>
  <c r="AA758" i="5"/>
  <c r="V758" i="5" s="1"/>
  <c r="AA750" i="5"/>
  <c r="V750" i="5" s="1"/>
  <c r="AA742" i="5"/>
  <c r="V742" i="5" s="1"/>
  <c r="T742" i="5" s="1"/>
  <c r="AA734" i="5"/>
  <c r="V734" i="5" s="1"/>
  <c r="T734" i="5" s="1"/>
  <c r="AA726" i="5"/>
  <c r="V726" i="5" s="1"/>
  <c r="T726" i="5" s="1"/>
  <c r="AA718" i="5"/>
  <c r="V718" i="5" s="1"/>
  <c r="T718" i="5" s="1"/>
  <c r="AA709" i="5"/>
  <c r="V709" i="5" s="1"/>
  <c r="T709" i="5" s="1"/>
  <c r="AA701" i="5"/>
  <c r="V701" i="5" s="1"/>
  <c r="T701" i="5" s="1"/>
  <c r="AA693" i="5"/>
  <c r="V693" i="5" s="1"/>
  <c r="T693" i="5" s="1"/>
  <c r="AA626" i="5"/>
  <c r="V626" i="5" s="1"/>
  <c r="T626" i="5" s="1"/>
  <c r="AA618" i="5"/>
  <c r="V618" i="5" s="1"/>
  <c r="T618" i="5" s="1"/>
  <c r="AA609" i="5"/>
  <c r="V609" i="5" s="1"/>
  <c r="T609" i="5" s="1"/>
  <c r="AA196" i="5"/>
  <c r="V196" i="5" s="1"/>
  <c r="T196" i="5" s="1"/>
  <c r="AA188" i="5"/>
  <c r="V188" i="5" s="1"/>
  <c r="T188" i="5" s="1"/>
  <c r="AA180" i="5"/>
  <c r="V180" i="5" s="1"/>
  <c r="T180" i="5" s="1"/>
  <c r="AA381" i="5"/>
  <c r="V381" i="5" s="1"/>
  <c r="T381" i="5" s="1"/>
  <c r="AA706" i="5"/>
  <c r="V706" i="5" s="1"/>
  <c r="T706" i="5" s="1"/>
  <c r="AA698" i="5"/>
  <c r="V698" i="5" s="1"/>
  <c r="T698" i="5" s="1"/>
  <c r="AA690" i="5"/>
  <c r="V690" i="5" s="1"/>
  <c r="T690" i="5" s="1"/>
  <c r="AA682" i="5"/>
  <c r="V682" i="5" s="1"/>
  <c r="T682" i="5" s="1"/>
  <c r="AA674" i="5"/>
  <c r="V674" i="5" s="1"/>
  <c r="T674" i="5" s="1"/>
  <c r="AA666" i="5"/>
  <c r="V666" i="5" s="1"/>
  <c r="T666" i="5" s="1"/>
  <c r="AA658" i="5"/>
  <c r="V658" i="5" s="1"/>
  <c r="T658" i="5" s="1"/>
  <c r="AA650" i="5"/>
  <c r="V650" i="5" s="1"/>
  <c r="T650" i="5" s="1"/>
  <c r="AA642" i="5"/>
  <c r="V642" i="5" s="1"/>
  <c r="T642" i="5" s="1"/>
  <c r="AA634" i="5"/>
  <c r="V634" i="5" s="1"/>
  <c r="T634" i="5" s="1"/>
  <c r="AA625" i="5"/>
  <c r="V625" i="5" s="1"/>
  <c r="T625" i="5" s="1"/>
  <c r="AA617" i="5"/>
  <c r="V617" i="5" s="1"/>
  <c r="T617" i="5" s="1"/>
  <c r="AA598" i="5"/>
  <c r="V598" i="5" s="1"/>
  <c r="AA590" i="5"/>
  <c r="V590" i="5" s="1"/>
  <c r="T590" i="5" s="1"/>
  <c r="AA582" i="5"/>
  <c r="V582" i="5" s="1"/>
  <c r="AA574" i="5"/>
  <c r="V574" i="5" s="1"/>
  <c r="T574" i="5" s="1"/>
  <c r="AA566" i="5"/>
  <c r="V566" i="5" s="1"/>
  <c r="T566" i="5" s="1"/>
  <c r="AA558" i="5"/>
  <c r="V558" i="5" s="1"/>
  <c r="T558" i="5" s="1"/>
  <c r="AA550" i="5"/>
  <c r="V550" i="5" s="1"/>
  <c r="T550" i="5" s="1"/>
  <c r="AA542" i="5"/>
  <c r="V542" i="5" s="1"/>
  <c r="AA534" i="5"/>
  <c r="AA526" i="5"/>
  <c r="V526" i="5" s="1"/>
  <c r="AA518" i="5"/>
  <c r="V518" i="5" s="1"/>
  <c r="T518" i="5" s="1"/>
  <c r="AA510" i="5"/>
  <c r="V510" i="5" s="1"/>
  <c r="AA502" i="5"/>
  <c r="AA494" i="5"/>
  <c r="V494" i="5" s="1"/>
  <c r="AA486" i="5"/>
  <c r="AA478" i="5"/>
  <c r="V478" i="5" s="1"/>
  <c r="AA470" i="5"/>
  <c r="AA462" i="5"/>
  <c r="V462" i="5" s="1"/>
  <c r="T462" i="5" s="1"/>
  <c r="AA454" i="5"/>
  <c r="AA446" i="5"/>
  <c r="V446" i="5" s="1"/>
  <c r="AA438" i="5"/>
  <c r="AA430" i="5"/>
  <c r="V430" i="5" s="1"/>
  <c r="AA422" i="5"/>
  <c r="AA414" i="5"/>
  <c r="V414" i="5" s="1"/>
  <c r="AA406" i="5"/>
  <c r="AA398" i="5"/>
  <c r="V398" i="5" s="1"/>
  <c r="T398" i="5" s="1"/>
  <c r="AA390" i="5"/>
  <c r="AA93" i="5"/>
  <c r="V93" i="5" s="1"/>
  <c r="T93" i="5" s="1"/>
  <c r="AA84" i="5"/>
  <c r="V84" i="5" s="1"/>
  <c r="T84" i="5" s="1"/>
  <c r="AA76" i="5"/>
  <c r="V76" i="5" s="1"/>
  <c r="T76" i="5" s="1"/>
  <c r="AA68" i="5"/>
  <c r="V68" i="5" s="1"/>
  <c r="T68" i="5" s="1"/>
  <c r="AA60" i="5"/>
  <c r="V60" i="5" s="1"/>
  <c r="T60" i="5" s="1"/>
  <c r="AA52" i="5"/>
  <c r="V52" i="5" s="1"/>
  <c r="T52" i="5" s="1"/>
  <c r="AA44" i="5"/>
  <c r="V44" i="5" s="1"/>
  <c r="T44" i="5" s="1"/>
  <c r="AA36" i="5"/>
  <c r="V36" i="5" s="1"/>
  <c r="T36" i="5" s="1"/>
  <c r="AA28" i="5"/>
  <c r="V28" i="5" s="1"/>
  <c r="T28" i="5" s="1"/>
  <c r="AA20" i="5"/>
  <c r="V20" i="5" s="1"/>
  <c r="T20" i="5" s="1"/>
  <c r="AA13" i="5"/>
  <c r="V13" i="5" s="1"/>
  <c r="T13" i="5" s="1"/>
  <c r="AA5" i="5"/>
  <c r="V5" i="5" s="1"/>
  <c r="T5" i="5" s="1"/>
  <c r="AA370" i="5"/>
  <c r="V370" i="5" s="1"/>
  <c r="T370" i="5" s="1"/>
  <c r="AA362" i="5"/>
  <c r="V362" i="5" s="1"/>
  <c r="T362" i="5" s="1"/>
  <c r="AA354" i="5"/>
  <c r="V354" i="5" s="1"/>
  <c r="T354" i="5" s="1"/>
  <c r="AA345" i="5"/>
  <c r="V345" i="5" s="1"/>
  <c r="T345" i="5" s="1"/>
  <c r="AA337" i="5"/>
  <c r="V337" i="5" s="1"/>
  <c r="T337" i="5" s="1"/>
  <c r="AA329" i="5"/>
  <c r="V329" i="5" s="1"/>
  <c r="T329" i="5" s="1"/>
  <c r="AA321" i="5"/>
  <c r="V321" i="5" s="1"/>
  <c r="T321" i="5" s="1"/>
  <c r="AA761" i="5"/>
  <c r="V761" i="5" s="1"/>
  <c r="AA753" i="5"/>
  <c r="V753" i="5" s="1"/>
  <c r="T753" i="5" s="1"/>
  <c r="AA745" i="5"/>
  <c r="V745" i="5" s="1"/>
  <c r="AA737" i="5"/>
  <c r="V737" i="5" s="1"/>
  <c r="T737" i="5" s="1"/>
  <c r="AA729" i="5"/>
  <c r="V729" i="5" s="1"/>
  <c r="T729" i="5" s="1"/>
  <c r="AA721" i="5"/>
  <c r="V721" i="5" s="1"/>
  <c r="T721" i="5" s="1"/>
  <c r="AA705" i="5"/>
  <c r="V705" i="5" s="1"/>
  <c r="T705" i="5" s="1"/>
  <c r="AA697" i="5"/>
  <c r="V697" i="5" s="1"/>
  <c r="T697" i="5" s="1"/>
  <c r="AA689" i="5"/>
  <c r="V689" i="5" s="1"/>
  <c r="T689" i="5" s="1"/>
  <c r="AA681" i="5"/>
  <c r="V681" i="5" s="1"/>
  <c r="T681" i="5" s="1"/>
  <c r="AA673" i="5"/>
  <c r="V673" i="5" s="1"/>
  <c r="T673" i="5" s="1"/>
  <c r="AA665" i="5"/>
  <c r="V665" i="5" s="1"/>
  <c r="T665" i="5" s="1"/>
  <c r="AA657" i="5"/>
  <c r="V657" i="5" s="1"/>
  <c r="T657" i="5" s="1"/>
  <c r="AA649" i="5"/>
  <c r="V649" i="5" s="1"/>
  <c r="T649" i="5" s="1"/>
  <c r="AA641" i="5"/>
  <c r="V641" i="5" s="1"/>
  <c r="T641" i="5" s="1"/>
  <c r="AA633" i="5"/>
  <c r="V633" i="5" s="1"/>
  <c r="T633" i="5" s="1"/>
  <c r="AA597" i="5"/>
  <c r="V597" i="5" s="1"/>
  <c r="T597" i="5" s="1"/>
  <c r="AA589" i="5"/>
  <c r="V589" i="5" s="1"/>
  <c r="T589" i="5" s="1"/>
  <c r="AA581" i="5"/>
  <c r="V581" i="5" s="1"/>
  <c r="T581" i="5" s="1"/>
  <c r="AA573" i="5"/>
  <c r="V573" i="5" s="1"/>
  <c r="T573" i="5" s="1"/>
  <c r="AA565" i="5"/>
  <c r="V565" i="5" s="1"/>
  <c r="T565" i="5" s="1"/>
  <c r="AA557" i="5"/>
  <c r="V557" i="5" s="1"/>
  <c r="T557" i="5" s="1"/>
  <c r="AA549" i="5"/>
  <c r="V549" i="5" s="1"/>
  <c r="T549" i="5" s="1"/>
  <c r="AA541" i="5"/>
  <c r="V541" i="5" s="1"/>
  <c r="T541" i="5" s="1"/>
  <c r="AA533" i="5"/>
  <c r="V533" i="5" s="1"/>
  <c r="T533" i="5" s="1"/>
  <c r="AA525" i="5"/>
  <c r="V525" i="5" s="1"/>
  <c r="AA517" i="5"/>
  <c r="V517" i="5" s="1"/>
  <c r="T517" i="5" s="1"/>
  <c r="AA509" i="5"/>
  <c r="V509" i="5" s="1"/>
  <c r="AA501" i="5"/>
  <c r="V501" i="5" s="1"/>
  <c r="T501" i="5" s="1"/>
  <c r="AA493" i="5"/>
  <c r="V493" i="5" s="1"/>
  <c r="AA485" i="5"/>
  <c r="V485" i="5" s="1"/>
  <c r="AA477" i="5"/>
  <c r="V477" i="5" s="1"/>
  <c r="AA469" i="5"/>
  <c r="V469" i="5" s="1"/>
  <c r="AA461" i="5"/>
  <c r="V461" i="5" s="1"/>
  <c r="AA453" i="5"/>
  <c r="V453" i="5" s="1"/>
  <c r="AA445" i="5"/>
  <c r="V445" i="5" s="1"/>
  <c r="AA437" i="5"/>
  <c r="V437" i="5" s="1"/>
  <c r="AA429" i="5"/>
  <c r="V429" i="5" s="1"/>
  <c r="AA421" i="5"/>
  <c r="V421" i="5" s="1"/>
  <c r="AA413" i="5"/>
  <c r="V413" i="5" s="1"/>
  <c r="AA405" i="5"/>
  <c r="V405" i="5" s="1"/>
  <c r="AA397" i="5"/>
  <c r="V397" i="5" s="1"/>
  <c r="T397" i="5" s="1"/>
  <c r="AA389" i="5"/>
  <c r="V389" i="5" s="1"/>
  <c r="T389" i="5" s="1"/>
  <c r="AA369" i="5"/>
  <c r="V369" i="5" s="1"/>
  <c r="T369" i="5" s="1"/>
  <c r="AA361" i="5"/>
  <c r="V361" i="5" s="1"/>
  <c r="T361" i="5" s="1"/>
  <c r="AA353" i="5"/>
  <c r="V353" i="5" s="1"/>
  <c r="T353" i="5" s="1"/>
  <c r="AA344" i="5"/>
  <c r="V344" i="5" s="1"/>
  <c r="T344" i="5" s="1"/>
  <c r="AA336" i="5"/>
  <c r="V336" i="5" s="1"/>
  <c r="T336" i="5" s="1"/>
  <c r="AA328" i="5"/>
  <c r="V328" i="5" s="1"/>
  <c r="T328" i="5" s="1"/>
  <c r="AA320" i="5"/>
  <c r="V320" i="5" s="1"/>
  <c r="T320" i="5" s="1"/>
  <c r="AA285" i="5"/>
  <c r="V285" i="5" s="1"/>
  <c r="T285" i="5" s="1"/>
  <c r="AA276" i="5"/>
  <c r="V276" i="5" s="1"/>
  <c r="T276" i="5" s="1"/>
  <c r="AA156" i="5"/>
  <c r="V156" i="5" s="1"/>
  <c r="T156" i="5" s="1"/>
  <c r="AA148" i="5"/>
  <c r="V148" i="5" s="1"/>
  <c r="T148" i="5" s="1"/>
  <c r="AA140" i="5"/>
  <c r="V140" i="5" s="1"/>
  <c r="T140" i="5" s="1"/>
  <c r="AA610" i="5"/>
  <c r="V610" i="5" s="1"/>
  <c r="T610" i="5" s="1"/>
  <c r="AA601" i="5"/>
  <c r="V601" i="5" s="1"/>
  <c r="T601" i="5" s="1"/>
  <c r="AA113" i="5"/>
  <c r="V113" i="5" s="1"/>
  <c r="T113" i="5" s="1"/>
  <c r="AA622" i="5"/>
  <c r="V622" i="5" s="1"/>
  <c r="T622" i="5" s="1"/>
  <c r="AA614" i="5"/>
  <c r="V614" i="5" s="1"/>
  <c r="T614" i="5" s="1"/>
  <c r="AA605" i="5"/>
  <c r="V605" i="5" s="1"/>
  <c r="T605" i="5" s="1"/>
  <c r="AA85" i="5"/>
  <c r="V85" i="5" s="1"/>
  <c r="T85" i="5" s="1"/>
  <c r="AA77" i="5"/>
  <c r="V77" i="5" s="1"/>
  <c r="T77" i="5" s="1"/>
  <c r="AA69" i="5"/>
  <c r="V69" i="5" s="1"/>
  <c r="T69" i="5" s="1"/>
  <c r="AA61" i="5"/>
  <c r="V61" i="5" s="1"/>
  <c r="T61" i="5" s="1"/>
  <c r="AA53" i="5"/>
  <c r="V53" i="5" s="1"/>
  <c r="T53" i="5" s="1"/>
  <c r="AA45" i="5"/>
  <c r="V45" i="5" s="1"/>
  <c r="T45" i="5" s="1"/>
  <c r="AA37" i="5"/>
  <c r="V37" i="5" s="1"/>
  <c r="T37" i="5" s="1"/>
  <c r="AA29" i="5"/>
  <c r="V29" i="5" s="1"/>
  <c r="T29" i="5" s="1"/>
  <c r="AA21" i="5"/>
  <c r="V21" i="5" s="1"/>
  <c r="T21" i="5" s="1"/>
  <c r="AA14" i="5"/>
  <c r="V14" i="5" s="1"/>
  <c r="T14" i="5" s="1"/>
  <c r="AA6" i="5"/>
  <c r="V6" i="5" s="1"/>
  <c r="T6" i="5" s="1"/>
  <c r="AA710" i="5"/>
  <c r="V710" i="5" s="1"/>
  <c r="T710" i="5" s="1"/>
  <c r="AA702" i="5"/>
  <c r="V702" i="5" s="1"/>
  <c r="T702" i="5" s="1"/>
  <c r="AA694" i="5"/>
  <c r="V694" i="5" s="1"/>
  <c r="T694" i="5" s="1"/>
  <c r="AA686" i="5"/>
  <c r="V686" i="5" s="1"/>
  <c r="T686" i="5" s="1"/>
  <c r="AA678" i="5"/>
  <c r="V678" i="5" s="1"/>
  <c r="T678" i="5" s="1"/>
  <c r="AA670" i="5"/>
  <c r="V670" i="5" s="1"/>
  <c r="T670" i="5" s="1"/>
  <c r="AA662" i="5"/>
  <c r="V662" i="5" s="1"/>
  <c r="T662" i="5" s="1"/>
  <c r="AA654" i="5"/>
  <c r="V654" i="5" s="1"/>
  <c r="T654" i="5" s="1"/>
  <c r="AA646" i="5"/>
  <c r="V646" i="5" s="1"/>
  <c r="T646" i="5" s="1"/>
  <c r="AA638" i="5"/>
  <c r="V638" i="5" s="1"/>
  <c r="T638" i="5" s="1"/>
  <c r="AA630" i="5"/>
  <c r="V630" i="5" s="1"/>
  <c r="T630" i="5" s="1"/>
  <c r="AA621" i="5"/>
  <c r="V621" i="5" s="1"/>
  <c r="T621" i="5" s="1"/>
  <c r="AA613" i="5"/>
  <c r="V613" i="5" s="1"/>
  <c r="T613" i="5" s="1"/>
  <c r="AA594" i="5"/>
  <c r="V594" i="5" s="1"/>
  <c r="T594" i="5" s="1"/>
  <c r="AA586" i="5"/>
  <c r="V586" i="5" s="1"/>
  <c r="T586" i="5" s="1"/>
  <c r="AA578" i="5"/>
  <c r="V578" i="5" s="1"/>
  <c r="T578" i="5" s="1"/>
  <c r="AA570" i="5"/>
  <c r="V570" i="5" s="1"/>
  <c r="T570" i="5" s="1"/>
  <c r="AA562" i="5"/>
  <c r="V562" i="5" s="1"/>
  <c r="T562" i="5" s="1"/>
  <c r="AA554" i="5"/>
  <c r="V554" i="5" s="1"/>
  <c r="T554" i="5" s="1"/>
  <c r="AA546" i="5"/>
  <c r="AA538" i="5"/>
  <c r="V538" i="5" s="1"/>
  <c r="T538" i="5" s="1"/>
  <c r="AA530" i="5"/>
  <c r="V530" i="5" s="1"/>
  <c r="AA522" i="5"/>
  <c r="V522" i="5" s="1"/>
  <c r="T522" i="5" s="1"/>
  <c r="AA514" i="5"/>
  <c r="AA506" i="5"/>
  <c r="V506" i="5" s="1"/>
  <c r="T506" i="5" s="1"/>
  <c r="AA498" i="5"/>
  <c r="V498" i="5" s="1"/>
  <c r="AA490" i="5"/>
  <c r="V490" i="5" s="1"/>
  <c r="T490" i="5" s="1"/>
  <c r="AA482" i="5"/>
  <c r="V482" i="5" s="1"/>
  <c r="T482" i="5" s="1"/>
  <c r="AA474" i="5"/>
  <c r="V474" i="5" s="1"/>
  <c r="T474" i="5" s="1"/>
  <c r="AA466" i="5"/>
  <c r="V466" i="5" s="1"/>
  <c r="AA458" i="5"/>
  <c r="V458" i="5" s="1"/>
  <c r="T458" i="5" s="1"/>
  <c r="AA450" i="5"/>
  <c r="AA442" i="5"/>
  <c r="AA434" i="5"/>
  <c r="V434" i="5" s="1"/>
  <c r="AA426" i="5"/>
  <c r="V426" i="5" s="1"/>
  <c r="T426" i="5" s="1"/>
  <c r="AA418" i="5"/>
  <c r="AA410" i="5"/>
  <c r="V410" i="5" s="1"/>
  <c r="T410" i="5" s="1"/>
  <c r="AA402" i="5"/>
  <c r="V402" i="5" s="1"/>
  <c r="T402" i="5" s="1"/>
  <c r="AA394" i="5"/>
  <c r="V394" i="5" s="1"/>
  <c r="AA386" i="5"/>
  <c r="AA169" i="5"/>
  <c r="V169" i="5" s="1"/>
  <c r="T169" i="5" s="1"/>
  <c r="AA157" i="5"/>
  <c r="V157" i="5" s="1"/>
  <c r="T157" i="5" s="1"/>
  <c r="AA149" i="5"/>
  <c r="V149" i="5" s="1"/>
  <c r="T149" i="5" s="1"/>
  <c r="AA141" i="5"/>
  <c r="V141" i="5" s="1"/>
  <c r="T141" i="5" s="1"/>
  <c r="AA133" i="5"/>
  <c r="V133" i="5" s="1"/>
  <c r="T133" i="5" s="1"/>
  <c r="AA125" i="5"/>
  <c r="V125" i="5" s="1"/>
  <c r="T125" i="5" s="1"/>
  <c r="AA237" i="5"/>
  <c r="V237" i="5" s="1"/>
  <c r="T237" i="5" s="1"/>
  <c r="AA229" i="5"/>
  <c r="V229" i="5" s="1"/>
  <c r="T229" i="5" s="1"/>
  <c r="AA221" i="5"/>
  <c r="V221" i="5" s="1"/>
  <c r="T221" i="5" s="1"/>
  <c r="AA213" i="5"/>
  <c r="V213" i="5" s="1"/>
  <c r="T213" i="5" s="1"/>
  <c r="AA205" i="5"/>
  <c r="V205" i="5" s="1"/>
  <c r="T205" i="5" s="1"/>
  <c r="AA105" i="5"/>
  <c r="V105" i="5" s="1"/>
  <c r="T105" i="5" s="1"/>
  <c r="AA884" i="5"/>
  <c r="V884" i="5" s="1"/>
  <c r="T884" i="5" s="1"/>
  <c r="AA880" i="5"/>
  <c r="V880" i="5" s="1"/>
  <c r="AA876" i="5"/>
  <c r="V876" i="5" s="1"/>
  <c r="AA872" i="5"/>
  <c r="V872" i="5" s="1"/>
  <c r="T872" i="5" s="1"/>
  <c r="AA868" i="5"/>
  <c r="V868" i="5" s="1"/>
  <c r="T868" i="5" s="1"/>
  <c r="AA864" i="5"/>
  <c r="V864" i="5" s="1"/>
  <c r="T864" i="5" s="1"/>
  <c r="AA860" i="5"/>
  <c r="V860" i="5" s="1"/>
  <c r="T860" i="5" s="1"/>
  <c r="AA856" i="5"/>
  <c r="V856" i="5" s="1"/>
  <c r="T856" i="5" s="1"/>
  <c r="AA852" i="5"/>
  <c r="V852" i="5" s="1"/>
  <c r="T852" i="5" s="1"/>
  <c r="AA848" i="5"/>
  <c r="V848" i="5" s="1"/>
  <c r="T848" i="5" s="1"/>
  <c r="AA844" i="5"/>
  <c r="V844" i="5" s="1"/>
  <c r="T844" i="5" s="1"/>
  <c r="AA840" i="5"/>
  <c r="V840" i="5" s="1"/>
  <c r="T840" i="5" s="1"/>
  <c r="AA836" i="5"/>
  <c r="V836" i="5" s="1"/>
  <c r="T836" i="5" s="1"/>
  <c r="AA832" i="5"/>
  <c r="V832" i="5" s="1"/>
  <c r="T832" i="5" s="1"/>
  <c r="AA828" i="5"/>
  <c r="V828" i="5" s="1"/>
  <c r="T828" i="5" s="1"/>
  <c r="AA824" i="5"/>
  <c r="V824" i="5" s="1"/>
  <c r="T824" i="5" s="1"/>
  <c r="AA820" i="5"/>
  <c r="V820" i="5" s="1"/>
  <c r="T820" i="5" s="1"/>
  <c r="AA816" i="5"/>
  <c r="V816" i="5" s="1"/>
  <c r="T816" i="5" s="1"/>
  <c r="AA812" i="5"/>
  <c r="V812" i="5" s="1"/>
  <c r="T812" i="5" s="1"/>
  <c r="AA808" i="5"/>
  <c r="V808" i="5" s="1"/>
  <c r="T808" i="5" s="1"/>
  <c r="AA804" i="5"/>
  <c r="V804" i="5" s="1"/>
  <c r="T804" i="5" s="1"/>
  <c r="AA797" i="5"/>
  <c r="V797" i="5" s="1"/>
  <c r="T797" i="5" s="1"/>
  <c r="AA793" i="5"/>
  <c r="V793" i="5" s="1"/>
  <c r="T793" i="5" s="1"/>
  <c r="AA789" i="5"/>
  <c r="V789" i="5" s="1"/>
  <c r="T789" i="5" s="1"/>
  <c r="AA785" i="5"/>
  <c r="V785" i="5" s="1"/>
  <c r="T785" i="5" s="1"/>
  <c r="AA781" i="5"/>
  <c r="V781" i="5" s="1"/>
  <c r="AA777" i="5"/>
  <c r="V777" i="5" s="1"/>
  <c r="T777" i="5" s="1"/>
  <c r="AA773" i="5"/>
  <c r="V773" i="5" s="1"/>
  <c r="AA769" i="5"/>
  <c r="V769" i="5" s="1"/>
  <c r="T769" i="5" s="1"/>
  <c r="AA885" i="5"/>
  <c r="V885" i="5" s="1"/>
  <c r="T885" i="5" s="1"/>
  <c r="AA881" i="5"/>
  <c r="V881" i="5" s="1"/>
  <c r="AA877" i="5"/>
  <c r="V877" i="5" s="1"/>
  <c r="AA873" i="5"/>
  <c r="V873" i="5" s="1"/>
  <c r="T873" i="5" s="1"/>
  <c r="AA869" i="5"/>
  <c r="V869" i="5" s="1"/>
  <c r="AA865" i="5"/>
  <c r="V865" i="5" s="1"/>
  <c r="AA861" i="5"/>
  <c r="V861" i="5" s="1"/>
  <c r="T861" i="5" s="1"/>
  <c r="AA857" i="5"/>
  <c r="V857" i="5" s="1"/>
  <c r="T857" i="5" s="1"/>
  <c r="AA853" i="5"/>
  <c r="V853" i="5" s="1"/>
  <c r="T853" i="5" s="1"/>
  <c r="AA849" i="5"/>
  <c r="V849" i="5" s="1"/>
  <c r="T849" i="5" s="1"/>
  <c r="AA845" i="5"/>
  <c r="V845" i="5" s="1"/>
  <c r="T845" i="5" s="1"/>
  <c r="AA841" i="5"/>
  <c r="V841" i="5" s="1"/>
  <c r="T841" i="5" s="1"/>
  <c r="AA837" i="5"/>
  <c r="V837" i="5" s="1"/>
  <c r="T837" i="5" s="1"/>
  <c r="AA833" i="5"/>
  <c r="V833" i="5" s="1"/>
  <c r="T833" i="5" s="1"/>
  <c r="AA829" i="5"/>
  <c r="V829" i="5" s="1"/>
  <c r="T829" i="5" s="1"/>
  <c r="AA825" i="5"/>
  <c r="V825" i="5" s="1"/>
  <c r="T825" i="5" s="1"/>
  <c r="AA821" i="5"/>
  <c r="V821" i="5" s="1"/>
  <c r="T821" i="5" s="1"/>
  <c r="AA817" i="5"/>
  <c r="V817" i="5" s="1"/>
  <c r="T817" i="5" s="1"/>
  <c r="AA813" i="5"/>
  <c r="V813" i="5" s="1"/>
  <c r="T813" i="5" s="1"/>
  <c r="AA809" i="5"/>
  <c r="V809" i="5" s="1"/>
  <c r="T809" i="5" s="1"/>
  <c r="AA805" i="5"/>
  <c r="V805" i="5" s="1"/>
  <c r="T805" i="5" s="1"/>
  <c r="AA801" i="5"/>
  <c r="V801" i="5" s="1"/>
  <c r="AA798" i="5"/>
  <c r="V798" i="5" s="1"/>
  <c r="T798" i="5" s="1"/>
  <c r="AA794" i="5"/>
  <c r="V794" i="5" s="1"/>
  <c r="T794" i="5" s="1"/>
  <c r="AA790" i="5"/>
  <c r="V790" i="5" s="1"/>
  <c r="T790" i="5" s="1"/>
  <c r="AA786" i="5"/>
  <c r="V786" i="5" s="1"/>
  <c r="T786" i="5" s="1"/>
  <c r="AA782" i="5"/>
  <c r="V782" i="5" s="1"/>
  <c r="T782" i="5" s="1"/>
  <c r="AA778" i="5"/>
  <c r="V778" i="5" s="1"/>
  <c r="T778" i="5" s="1"/>
  <c r="AA774" i="5"/>
  <c r="V774" i="5" s="1"/>
  <c r="AA770" i="5"/>
  <c r="V770" i="5" s="1"/>
  <c r="AA766" i="5"/>
  <c r="V766" i="5" s="1"/>
  <c r="T766" i="5" s="1"/>
  <c r="AA882" i="5"/>
  <c r="V882" i="5" s="1"/>
  <c r="T882" i="5" s="1"/>
  <c r="AA878" i="5"/>
  <c r="V878" i="5" s="1"/>
  <c r="T878" i="5" s="1"/>
  <c r="AA874" i="5"/>
  <c r="V874" i="5" s="1"/>
  <c r="AA870" i="5"/>
  <c r="V870" i="5" s="1"/>
  <c r="AA866" i="5"/>
  <c r="V866" i="5" s="1"/>
  <c r="AA862" i="5"/>
  <c r="V862" i="5" s="1"/>
  <c r="AA858" i="5"/>
  <c r="V858" i="5" s="1"/>
  <c r="T858" i="5" s="1"/>
  <c r="AA854" i="5"/>
  <c r="V854" i="5" s="1"/>
  <c r="T854" i="5" s="1"/>
  <c r="AA850" i="5"/>
  <c r="V850" i="5" s="1"/>
  <c r="T850" i="5" s="1"/>
  <c r="AA846" i="5"/>
  <c r="V846" i="5" s="1"/>
  <c r="T846" i="5" s="1"/>
  <c r="AA842" i="5"/>
  <c r="V842" i="5" s="1"/>
  <c r="T842" i="5" s="1"/>
  <c r="AA838" i="5"/>
  <c r="V838" i="5" s="1"/>
  <c r="T838" i="5" s="1"/>
  <c r="AA834" i="5"/>
  <c r="V834" i="5" s="1"/>
  <c r="T834" i="5" s="1"/>
  <c r="AA830" i="5"/>
  <c r="V830" i="5" s="1"/>
  <c r="T830" i="5" s="1"/>
  <c r="AA826" i="5"/>
  <c r="V826" i="5" s="1"/>
  <c r="T826" i="5" s="1"/>
  <c r="AA822" i="5"/>
  <c r="V822" i="5" s="1"/>
  <c r="T822" i="5" s="1"/>
  <c r="AA818" i="5"/>
  <c r="V818" i="5" s="1"/>
  <c r="AA814" i="5"/>
  <c r="V814" i="5" s="1"/>
  <c r="T814" i="5" s="1"/>
  <c r="AA810" i="5"/>
  <c r="V810" i="5" s="1"/>
  <c r="T810" i="5" s="1"/>
  <c r="AA806" i="5"/>
  <c r="V806" i="5" s="1"/>
  <c r="T806" i="5" s="1"/>
  <c r="AA802" i="5"/>
  <c r="V802" i="5" s="1"/>
  <c r="T802" i="5" s="1"/>
  <c r="AA799" i="5"/>
  <c r="V799" i="5" s="1"/>
  <c r="T799" i="5" s="1"/>
  <c r="AA795" i="5"/>
  <c r="V795" i="5" s="1"/>
  <c r="T795" i="5" s="1"/>
  <c r="AA791" i="5"/>
  <c r="V791" i="5" s="1"/>
  <c r="T791" i="5" s="1"/>
  <c r="AA787" i="5"/>
  <c r="V787" i="5" s="1"/>
  <c r="T787" i="5" s="1"/>
  <c r="AA783" i="5"/>
  <c r="AA779" i="5"/>
  <c r="V779" i="5" s="1"/>
  <c r="T779" i="5" s="1"/>
  <c r="AA775" i="5"/>
  <c r="V775" i="5" s="1"/>
  <c r="AA771" i="5"/>
  <c r="V771" i="5" s="1"/>
  <c r="AA767" i="5"/>
  <c r="V767" i="5" s="1"/>
  <c r="T767" i="5" s="1"/>
  <c r="AA763" i="5"/>
  <c r="V763" i="5" s="1"/>
  <c r="AA759" i="5"/>
  <c r="V759" i="5" s="1"/>
  <c r="AA755" i="5"/>
  <c r="V755" i="5" s="1"/>
  <c r="AA751" i="5"/>
  <c r="V751" i="5" s="1"/>
  <c r="T751" i="5" s="1"/>
  <c r="AA747" i="5"/>
  <c r="V747" i="5" s="1"/>
  <c r="AA743" i="5"/>
  <c r="V743" i="5" s="1"/>
  <c r="T743" i="5" s="1"/>
  <c r="AA739" i="5"/>
  <c r="V739" i="5" s="1"/>
  <c r="T739" i="5" s="1"/>
  <c r="AA735" i="5"/>
  <c r="V735" i="5" s="1"/>
  <c r="T735" i="5" s="1"/>
  <c r="AA731" i="5"/>
  <c r="V731" i="5" s="1"/>
  <c r="T731" i="5" s="1"/>
  <c r="AA727" i="5"/>
  <c r="V727" i="5" s="1"/>
  <c r="T727" i="5" s="1"/>
  <c r="AA723" i="5"/>
  <c r="V723" i="5" s="1"/>
  <c r="T723" i="5" s="1"/>
  <c r="AA719" i="5"/>
  <c r="V719" i="5" s="1"/>
  <c r="T719" i="5" s="1"/>
  <c r="AA715" i="5"/>
  <c r="V715" i="5" s="1"/>
  <c r="T715" i="5" s="1"/>
  <c r="AA711" i="5"/>
  <c r="V711" i="5" s="1"/>
  <c r="T711" i="5" s="1"/>
  <c r="AA707" i="5"/>
  <c r="V707" i="5" s="1"/>
  <c r="T707" i="5" s="1"/>
  <c r="AA703" i="5"/>
  <c r="V703" i="5" s="1"/>
  <c r="T703" i="5" s="1"/>
  <c r="AA699" i="5"/>
  <c r="V699" i="5" s="1"/>
  <c r="T699" i="5" s="1"/>
  <c r="AA695" i="5"/>
  <c r="V695" i="5" s="1"/>
  <c r="AA691" i="5"/>
  <c r="V691" i="5" s="1"/>
  <c r="T691" i="5" s="1"/>
  <c r="AA687" i="5"/>
  <c r="V687" i="5" s="1"/>
  <c r="T687" i="5" s="1"/>
  <c r="AA683" i="5"/>
  <c r="V683" i="5" s="1"/>
  <c r="T683" i="5" s="1"/>
  <c r="AA679" i="5"/>
  <c r="V679" i="5" s="1"/>
  <c r="T679" i="5" s="1"/>
  <c r="AA675" i="5"/>
  <c r="V675" i="5" s="1"/>
  <c r="T675" i="5" s="1"/>
  <c r="AA671" i="5"/>
  <c r="V671" i="5" s="1"/>
  <c r="T671" i="5" s="1"/>
  <c r="AA667" i="5"/>
  <c r="V667" i="5" s="1"/>
  <c r="T667" i="5" s="1"/>
  <c r="AA663" i="5"/>
  <c r="V663" i="5" s="1"/>
  <c r="T663" i="5" s="1"/>
  <c r="AA659" i="5"/>
  <c r="V659" i="5" s="1"/>
  <c r="T659" i="5" s="1"/>
  <c r="AA655" i="5"/>
  <c r="V655" i="5" s="1"/>
  <c r="T655" i="5" s="1"/>
  <c r="AA651" i="5"/>
  <c r="V651" i="5" s="1"/>
  <c r="T651" i="5" s="1"/>
  <c r="AA647" i="5"/>
  <c r="V647" i="5" s="1"/>
  <c r="T647" i="5" s="1"/>
  <c r="AA643" i="5"/>
  <c r="V643" i="5" s="1"/>
  <c r="T643" i="5" s="1"/>
  <c r="AA639" i="5"/>
  <c r="V639" i="5" s="1"/>
  <c r="T639" i="5" s="1"/>
  <c r="AA635" i="5"/>
  <c r="V635" i="5" s="1"/>
  <c r="T635" i="5" s="1"/>
  <c r="AA631" i="5"/>
  <c r="V631" i="5" s="1"/>
  <c r="T631" i="5" s="1"/>
  <c r="AA627" i="5"/>
  <c r="V627" i="5" s="1"/>
  <c r="T627" i="5" s="1"/>
  <c r="AA623" i="5"/>
  <c r="V623" i="5" s="1"/>
  <c r="T623" i="5" s="1"/>
  <c r="AA619" i="5"/>
  <c r="V619" i="5" s="1"/>
  <c r="T619" i="5" s="1"/>
  <c r="AA615" i="5"/>
  <c r="V615" i="5" s="1"/>
  <c r="T615" i="5" s="1"/>
  <c r="AA611" i="5"/>
  <c r="V611" i="5" s="1"/>
  <c r="T611" i="5" s="1"/>
  <c r="AA607" i="5"/>
  <c r="V607" i="5" s="1"/>
  <c r="T607" i="5" s="1"/>
  <c r="AA603" i="5"/>
  <c r="V603" i="5" s="1"/>
  <c r="T603" i="5" s="1"/>
  <c r="AA599" i="5"/>
  <c r="V599" i="5" s="1"/>
  <c r="AA595" i="5"/>
  <c r="V595" i="5" s="1"/>
  <c r="T595" i="5" s="1"/>
  <c r="AA591" i="5"/>
  <c r="V591" i="5" s="1"/>
  <c r="T591" i="5" s="1"/>
  <c r="AA587" i="5"/>
  <c r="V587" i="5" s="1"/>
  <c r="T587" i="5" s="1"/>
  <c r="AA583" i="5"/>
  <c r="V583" i="5" s="1"/>
  <c r="T583" i="5" s="1"/>
  <c r="AA579" i="5"/>
  <c r="V579" i="5" s="1"/>
  <c r="T579" i="5" s="1"/>
  <c r="AA575" i="5"/>
  <c r="V575" i="5" s="1"/>
  <c r="T575" i="5" s="1"/>
  <c r="AA571" i="5"/>
  <c r="V571" i="5" s="1"/>
  <c r="T571" i="5" s="1"/>
  <c r="AA567" i="5"/>
  <c r="V567" i="5" s="1"/>
  <c r="T567" i="5" s="1"/>
  <c r="AA563" i="5"/>
  <c r="V563" i="5" s="1"/>
  <c r="T563" i="5" s="1"/>
  <c r="AA559" i="5"/>
  <c r="V559" i="5" s="1"/>
  <c r="T559" i="5" s="1"/>
  <c r="AA555" i="5"/>
  <c r="V555" i="5" s="1"/>
  <c r="T555" i="5" s="1"/>
  <c r="AA551" i="5"/>
  <c r="V551" i="5" s="1"/>
  <c r="T551" i="5" s="1"/>
  <c r="AA547" i="5"/>
  <c r="V547" i="5" s="1"/>
  <c r="T547" i="5" s="1"/>
  <c r="AA543" i="5"/>
  <c r="V543" i="5" s="1"/>
  <c r="AA539" i="5"/>
  <c r="V539" i="5" s="1"/>
  <c r="T539" i="5" s="1"/>
  <c r="AA535" i="5"/>
  <c r="V535" i="5" s="1"/>
  <c r="AA531" i="5"/>
  <c r="V531" i="5" s="1"/>
  <c r="T531" i="5" s="1"/>
  <c r="AA527" i="5"/>
  <c r="V527" i="5" s="1"/>
  <c r="AA523" i="5"/>
  <c r="V523" i="5" s="1"/>
  <c r="AA519" i="5"/>
  <c r="V519" i="5" s="1"/>
  <c r="AA515" i="5"/>
  <c r="V515" i="5" s="1"/>
  <c r="T515" i="5" s="1"/>
  <c r="AA511" i="5"/>
  <c r="V511" i="5" s="1"/>
  <c r="AA507" i="5"/>
  <c r="V507" i="5" s="1"/>
  <c r="T507" i="5" s="1"/>
  <c r="AA503" i="5"/>
  <c r="V503" i="5" s="1"/>
  <c r="AA499" i="5"/>
  <c r="V499" i="5" s="1"/>
  <c r="T499" i="5" s="1"/>
  <c r="AA495" i="5"/>
  <c r="V495" i="5" s="1"/>
  <c r="AA491" i="5"/>
  <c r="V491" i="5" s="1"/>
  <c r="AA487" i="5"/>
  <c r="V487" i="5" s="1"/>
  <c r="AA483" i="5"/>
  <c r="V483" i="5" s="1"/>
  <c r="T483" i="5" s="1"/>
  <c r="AA479" i="5"/>
  <c r="V479" i="5" s="1"/>
  <c r="T479" i="5" s="1"/>
  <c r="AA475" i="5"/>
  <c r="V475" i="5" s="1"/>
  <c r="T475" i="5" s="1"/>
  <c r="AA471" i="5"/>
  <c r="V471" i="5" s="1"/>
  <c r="T471" i="5" s="1"/>
  <c r="AA467" i="5"/>
  <c r="V467" i="5" s="1"/>
  <c r="T467" i="5" s="1"/>
  <c r="AA463" i="5"/>
  <c r="V463" i="5" s="1"/>
  <c r="T463" i="5" s="1"/>
  <c r="AA459" i="5"/>
  <c r="V459" i="5" s="1"/>
  <c r="AA455" i="5"/>
  <c r="V455" i="5" s="1"/>
  <c r="T455" i="5" s="1"/>
  <c r="AA451" i="5"/>
  <c r="V451" i="5" s="1"/>
  <c r="T451" i="5" s="1"/>
  <c r="AA447" i="5"/>
  <c r="V447" i="5" s="1"/>
  <c r="T447" i="5" s="1"/>
  <c r="AA443" i="5"/>
  <c r="V443" i="5" s="1"/>
  <c r="T443" i="5" s="1"/>
  <c r="AA439" i="5"/>
  <c r="V439" i="5" s="1"/>
  <c r="AA435" i="5"/>
  <c r="V435" i="5" s="1"/>
  <c r="AA431" i="5"/>
  <c r="V431" i="5" s="1"/>
  <c r="T431" i="5" s="1"/>
  <c r="AA427" i="5"/>
  <c r="V427" i="5" s="1"/>
  <c r="AA423" i="5"/>
  <c r="V423" i="5" s="1"/>
  <c r="AA419" i="5"/>
  <c r="V419" i="5" s="1"/>
  <c r="T419" i="5" s="1"/>
  <c r="AA415" i="5"/>
  <c r="V415" i="5" s="1"/>
  <c r="T415" i="5" s="1"/>
  <c r="AA411" i="5"/>
  <c r="V411" i="5" s="1"/>
  <c r="T411" i="5" s="1"/>
  <c r="AA407" i="5"/>
  <c r="V407" i="5" s="1"/>
  <c r="AA403" i="5"/>
  <c r="V403" i="5" s="1"/>
  <c r="AA399" i="5"/>
  <c r="V399" i="5" s="1"/>
  <c r="AA395" i="5"/>
  <c r="V395" i="5" s="1"/>
  <c r="T395" i="5" s="1"/>
  <c r="AA391" i="5"/>
  <c r="V391" i="5" s="1"/>
  <c r="T391" i="5" s="1"/>
  <c r="AA387" i="5"/>
  <c r="V387" i="5" s="1"/>
  <c r="T387" i="5" s="1"/>
  <c r="AA383" i="5"/>
  <c r="V383" i="5" s="1"/>
  <c r="AA379" i="5"/>
  <c r="V379" i="5" s="1"/>
  <c r="T379" i="5" s="1"/>
  <c r="AA375" i="5"/>
  <c r="V375" i="5" s="1"/>
  <c r="T375" i="5" s="1"/>
  <c r="AA371" i="5"/>
  <c r="V371" i="5" s="1"/>
  <c r="T371" i="5" s="1"/>
  <c r="AA367" i="5"/>
  <c r="V367" i="5" s="1"/>
  <c r="T367" i="5" s="1"/>
  <c r="AA363" i="5"/>
  <c r="V363" i="5" s="1"/>
  <c r="T363" i="5" s="1"/>
  <c r="AA359" i="5"/>
  <c r="V359" i="5" s="1"/>
  <c r="T359" i="5" s="1"/>
  <c r="AA355" i="5"/>
  <c r="V355" i="5" s="1"/>
  <c r="T355" i="5" s="1"/>
  <c r="AA351" i="5"/>
  <c r="V351" i="5" s="1"/>
  <c r="T351" i="5" s="1"/>
  <c r="AA346" i="5"/>
  <c r="V346" i="5" s="1"/>
  <c r="T346" i="5" s="1"/>
  <c r="AA342" i="5"/>
  <c r="V342" i="5" s="1"/>
  <c r="T342" i="5" s="1"/>
  <c r="AA338" i="5"/>
  <c r="V338" i="5" s="1"/>
  <c r="T338" i="5" s="1"/>
  <c r="AA334" i="5"/>
  <c r="V334" i="5" s="1"/>
  <c r="T334" i="5" s="1"/>
  <c r="AA330" i="5"/>
  <c r="V330" i="5" s="1"/>
  <c r="T330" i="5" s="1"/>
  <c r="AA326" i="5"/>
  <c r="V326" i="5" s="1"/>
  <c r="T326" i="5" s="1"/>
  <c r="AA322" i="5"/>
  <c r="V322" i="5" s="1"/>
  <c r="T322" i="5" s="1"/>
  <c r="AA318" i="5"/>
  <c r="V318" i="5" s="1"/>
  <c r="T318" i="5" s="1"/>
  <c r="AA314" i="5"/>
  <c r="V314" i="5" s="1"/>
  <c r="T314" i="5" s="1"/>
  <c r="AA310" i="5"/>
  <c r="V310" i="5" s="1"/>
  <c r="T310" i="5" s="1"/>
  <c r="AA306" i="5"/>
  <c r="V306" i="5" s="1"/>
  <c r="T306" i="5" s="1"/>
  <c r="AA302" i="5"/>
  <c r="V302" i="5" s="1"/>
  <c r="T302" i="5" s="1"/>
  <c r="AA298" i="5"/>
  <c r="V298" i="5" s="1"/>
  <c r="AA294" i="5"/>
  <c r="V294" i="5" s="1"/>
  <c r="T294" i="5" s="1"/>
  <c r="AA290" i="5"/>
  <c r="V290" i="5" s="1"/>
  <c r="T290" i="5" s="1"/>
  <c r="AA286" i="5"/>
  <c r="V286" i="5" s="1"/>
  <c r="T286" i="5" s="1"/>
  <c r="AA282" i="5"/>
  <c r="V282" i="5" s="1"/>
  <c r="T282" i="5" s="1"/>
  <c r="AA278" i="5"/>
  <c r="V278" i="5" s="1"/>
  <c r="T278" i="5" s="1"/>
  <c r="AA274" i="5"/>
  <c r="V274" i="5" s="1"/>
  <c r="T274" i="5" s="1"/>
  <c r="AA270" i="5"/>
  <c r="V270" i="5" s="1"/>
  <c r="T270" i="5" s="1"/>
  <c r="AA266" i="5"/>
  <c r="V266" i="5" s="1"/>
  <c r="T266" i="5" s="1"/>
  <c r="AA262" i="5"/>
  <c r="V262" i="5" s="1"/>
  <c r="T262" i="5" s="1"/>
  <c r="AA258" i="5"/>
  <c r="V258" i="5" s="1"/>
  <c r="T258" i="5" s="1"/>
  <c r="AA254" i="5"/>
  <c r="V254" i="5" s="1"/>
  <c r="T254" i="5" s="1"/>
  <c r="AA250" i="5"/>
  <c r="V250" i="5" s="1"/>
  <c r="T250" i="5" s="1"/>
  <c r="AA246" i="5"/>
  <c r="V246" i="5" s="1"/>
  <c r="T246" i="5" s="1"/>
  <c r="AA242" i="5"/>
  <c r="V242" i="5" s="1"/>
  <c r="T242" i="5" s="1"/>
  <c r="AA238" i="5"/>
  <c r="V238" i="5" s="1"/>
  <c r="T238" i="5" s="1"/>
  <c r="AA234" i="5"/>
  <c r="V234" i="5" s="1"/>
  <c r="T234" i="5" s="1"/>
  <c r="AA230" i="5"/>
  <c r="V230" i="5" s="1"/>
  <c r="T230" i="5" s="1"/>
  <c r="AA226" i="5"/>
  <c r="V226" i="5" s="1"/>
  <c r="T226" i="5" s="1"/>
  <c r="AA222" i="5"/>
  <c r="V222" i="5" s="1"/>
  <c r="T222" i="5" s="1"/>
  <c r="AA218" i="5"/>
  <c r="V218" i="5" s="1"/>
  <c r="T218" i="5" s="1"/>
  <c r="AA214" i="5"/>
  <c r="V214" i="5" s="1"/>
  <c r="T214" i="5" s="1"/>
  <c r="AA210" i="5"/>
  <c r="V210" i="5" s="1"/>
  <c r="T210" i="5" s="1"/>
  <c r="AA206" i="5"/>
  <c r="V206" i="5" s="1"/>
  <c r="T206" i="5" s="1"/>
  <c r="AA202" i="5"/>
  <c r="V202" i="5" s="1"/>
  <c r="T202" i="5" s="1"/>
  <c r="AA198" i="5"/>
  <c r="V198" i="5" s="1"/>
  <c r="T198" i="5" s="1"/>
  <c r="AA194" i="5"/>
  <c r="V194" i="5" s="1"/>
  <c r="T194" i="5" s="1"/>
  <c r="AA190" i="5"/>
  <c r="V190" i="5" s="1"/>
  <c r="T190" i="5" s="1"/>
  <c r="AA186" i="5"/>
  <c r="V186" i="5" s="1"/>
  <c r="T186" i="5" s="1"/>
  <c r="AA182" i="5"/>
  <c r="V182" i="5" s="1"/>
  <c r="T182" i="5" s="1"/>
  <c r="AA178" i="5"/>
  <c r="V178" i="5" s="1"/>
  <c r="T178" i="5" s="1"/>
  <c r="AA174" i="5"/>
  <c r="V174" i="5" s="1"/>
  <c r="T174" i="5" s="1"/>
  <c r="AA170" i="5"/>
  <c r="V170" i="5" s="1"/>
  <c r="T170" i="5" s="1"/>
  <c r="AA166" i="5"/>
  <c r="V166" i="5" s="1"/>
  <c r="T166" i="5" s="1"/>
  <c r="AA162" i="5"/>
  <c r="V162" i="5" s="1"/>
  <c r="T162" i="5" s="1"/>
  <c r="AA158" i="5"/>
  <c r="V158" i="5" s="1"/>
  <c r="T158" i="5" s="1"/>
  <c r="AA154" i="5"/>
  <c r="V154" i="5" s="1"/>
  <c r="T154" i="5" s="1"/>
  <c r="AA150" i="5"/>
  <c r="V150" i="5" s="1"/>
  <c r="T150" i="5" s="1"/>
  <c r="AA146" i="5"/>
  <c r="V146" i="5" s="1"/>
  <c r="T146" i="5" s="1"/>
  <c r="AA142" i="5"/>
  <c r="V142" i="5" s="1"/>
  <c r="T142" i="5" s="1"/>
  <c r="AA138" i="5"/>
  <c r="V138" i="5" s="1"/>
  <c r="T138" i="5" s="1"/>
  <c r="AA134" i="5"/>
  <c r="V134" i="5" s="1"/>
  <c r="T134" i="5" s="1"/>
  <c r="AA130" i="5"/>
  <c r="V130" i="5" s="1"/>
  <c r="T130" i="5" s="1"/>
  <c r="AA126" i="5"/>
  <c r="V126" i="5" s="1"/>
  <c r="T126" i="5" s="1"/>
  <c r="AA122" i="5"/>
  <c r="V122" i="5" s="1"/>
  <c r="T122" i="5" s="1"/>
  <c r="AA118" i="5"/>
  <c r="V118" i="5" s="1"/>
  <c r="T118" i="5" s="1"/>
  <c r="AA114" i="5"/>
  <c r="V114" i="5" s="1"/>
  <c r="T114" i="5" s="1"/>
  <c r="AA110" i="5"/>
  <c r="V110" i="5" s="1"/>
  <c r="T110" i="5" s="1"/>
  <c r="AA106" i="5"/>
  <c r="V106" i="5" s="1"/>
  <c r="T106" i="5" s="1"/>
  <c r="AA102" i="5"/>
  <c r="V102" i="5" s="1"/>
  <c r="T102" i="5" s="1"/>
  <c r="AA98" i="5"/>
  <c r="V98" i="5" s="1"/>
  <c r="T98" i="5" s="1"/>
  <c r="AA94" i="5"/>
  <c r="V94" i="5" s="1"/>
  <c r="T94" i="5" s="1"/>
  <c r="AA90" i="5"/>
  <c r="V90" i="5" s="1"/>
  <c r="T90" i="5" s="1"/>
  <c r="AA86" i="5"/>
  <c r="V86" i="5" s="1"/>
  <c r="T86" i="5" s="1"/>
  <c r="AA82" i="5"/>
  <c r="V82" i="5" s="1"/>
  <c r="T82" i="5" s="1"/>
  <c r="AA78" i="5"/>
  <c r="V78" i="5" s="1"/>
  <c r="T78" i="5" s="1"/>
  <c r="AA74" i="5"/>
  <c r="V74" i="5" s="1"/>
  <c r="T74" i="5" s="1"/>
  <c r="AA70" i="5"/>
  <c r="V70" i="5" s="1"/>
  <c r="T70" i="5" s="1"/>
  <c r="AA66" i="5"/>
  <c r="V66" i="5" s="1"/>
  <c r="T66" i="5" s="1"/>
  <c r="AA62" i="5"/>
  <c r="V62" i="5" s="1"/>
  <c r="AA58" i="5"/>
  <c r="V58" i="5" s="1"/>
  <c r="T58" i="5" s="1"/>
  <c r="AA54" i="5"/>
  <c r="V54" i="5" s="1"/>
  <c r="T54" i="5" s="1"/>
  <c r="AA50" i="5"/>
  <c r="V50" i="5" s="1"/>
  <c r="T50" i="5" s="1"/>
  <c r="AA46" i="5"/>
  <c r="V46" i="5" s="1"/>
  <c r="T46" i="5" s="1"/>
  <c r="AA42" i="5"/>
  <c r="V42" i="5" s="1"/>
  <c r="T42" i="5" s="1"/>
  <c r="AA38" i="5"/>
  <c r="V38" i="5" s="1"/>
  <c r="T38" i="5" s="1"/>
  <c r="AA34" i="5"/>
  <c r="V34" i="5" s="1"/>
  <c r="T34" i="5" s="1"/>
  <c r="AA30" i="5"/>
  <c r="V30" i="5" s="1"/>
  <c r="T30" i="5" s="1"/>
  <c r="AA26" i="5"/>
  <c r="V26" i="5" s="1"/>
  <c r="T26" i="5" s="1"/>
  <c r="AA22" i="5"/>
  <c r="V22" i="5" s="1"/>
  <c r="T22" i="5" s="1"/>
  <c r="AA18" i="5"/>
  <c r="V18" i="5" s="1"/>
  <c r="T18" i="5" s="1"/>
  <c r="AA15" i="5"/>
  <c r="V15" i="5" s="1"/>
  <c r="T15" i="5" s="1"/>
  <c r="AA11" i="5"/>
  <c r="V11" i="5" s="1"/>
  <c r="T11" i="5" s="1"/>
  <c r="AA7" i="5"/>
  <c r="AA3" i="5"/>
  <c r="V3" i="5" s="1"/>
  <c r="T3" i="5" s="1"/>
  <c r="AA2" i="5"/>
  <c r="V2" i="5" s="1"/>
  <c r="T2" i="5" s="1"/>
  <c r="AA883" i="5"/>
  <c r="V883" i="5" s="1"/>
  <c r="T883" i="5" s="1"/>
  <c r="AA879" i="5"/>
  <c r="V879" i="5" s="1"/>
  <c r="AA875" i="5"/>
  <c r="V875" i="5" s="1"/>
  <c r="AA871" i="5"/>
  <c r="V871" i="5" s="1"/>
  <c r="AA867" i="5"/>
  <c r="V867" i="5" s="1"/>
  <c r="T867" i="5" s="1"/>
  <c r="AA863" i="5"/>
  <c r="V863" i="5" s="1"/>
  <c r="AA859" i="5"/>
  <c r="V859" i="5" s="1"/>
  <c r="T859" i="5" s="1"/>
  <c r="AA855" i="5"/>
  <c r="V855" i="5" s="1"/>
  <c r="T855" i="5" s="1"/>
  <c r="AA851" i="5"/>
  <c r="V851" i="5" s="1"/>
  <c r="T851" i="5" s="1"/>
  <c r="AA847" i="5"/>
  <c r="V847" i="5" s="1"/>
  <c r="AA843" i="5"/>
  <c r="V843" i="5" s="1"/>
  <c r="T843" i="5" s="1"/>
  <c r="AA839" i="5"/>
  <c r="V839" i="5" s="1"/>
  <c r="T839" i="5" s="1"/>
  <c r="AA835" i="5"/>
  <c r="V835" i="5" s="1"/>
  <c r="T835" i="5" s="1"/>
  <c r="AA831" i="5"/>
  <c r="V831" i="5" s="1"/>
  <c r="T831" i="5" s="1"/>
  <c r="AA827" i="5"/>
  <c r="V827" i="5" s="1"/>
  <c r="T827" i="5" s="1"/>
  <c r="AA823" i="5"/>
  <c r="V823" i="5" s="1"/>
  <c r="AA819" i="5"/>
  <c r="V819" i="5" s="1"/>
  <c r="T819" i="5" s="1"/>
  <c r="AA815" i="5"/>
  <c r="V815" i="5" s="1"/>
  <c r="T815" i="5" s="1"/>
  <c r="AA811" i="5"/>
  <c r="V811" i="5" s="1"/>
  <c r="T811" i="5" s="1"/>
  <c r="AA807" i="5"/>
  <c r="V807" i="5" s="1"/>
  <c r="T807" i="5" s="1"/>
  <c r="AA803" i="5"/>
  <c r="V803" i="5" s="1"/>
  <c r="T803" i="5" s="1"/>
  <c r="AA800" i="5"/>
  <c r="V800" i="5" s="1"/>
  <c r="T800" i="5" s="1"/>
  <c r="AA796" i="5"/>
  <c r="V796" i="5" s="1"/>
  <c r="T796" i="5" s="1"/>
  <c r="AA792" i="5"/>
  <c r="V792" i="5" s="1"/>
  <c r="T792" i="5" s="1"/>
  <c r="AA788" i="5"/>
  <c r="V788" i="5" s="1"/>
  <c r="T788" i="5" s="1"/>
  <c r="AA784" i="5"/>
  <c r="V784" i="5" s="1"/>
  <c r="T784" i="5" s="1"/>
  <c r="AA780" i="5"/>
  <c r="V780" i="5" s="1"/>
  <c r="T780" i="5" s="1"/>
  <c r="AA776" i="5"/>
  <c r="V776" i="5" s="1"/>
  <c r="AA772" i="5"/>
  <c r="V772" i="5" s="1"/>
  <c r="T772" i="5" s="1"/>
  <c r="AA768" i="5"/>
  <c r="V768" i="5" s="1"/>
  <c r="T768" i="5" s="1"/>
  <c r="AA764" i="5"/>
  <c r="V764" i="5" s="1"/>
  <c r="T764" i="5" s="1"/>
  <c r="AA760" i="5"/>
  <c r="V760" i="5" s="1"/>
  <c r="AA756" i="5"/>
  <c r="V756" i="5" s="1"/>
  <c r="T756" i="5" s="1"/>
  <c r="AA752" i="5"/>
  <c r="V752" i="5" s="1"/>
  <c r="AA748" i="5"/>
  <c r="V748" i="5" s="1"/>
  <c r="AA744" i="5"/>
  <c r="V744" i="5" s="1"/>
  <c r="AA740" i="5"/>
  <c r="V740" i="5" s="1"/>
  <c r="T740" i="5" s="1"/>
  <c r="AA736" i="5"/>
  <c r="V736" i="5" s="1"/>
  <c r="T736" i="5" s="1"/>
  <c r="AA732" i="5"/>
  <c r="V732" i="5" s="1"/>
  <c r="T732" i="5" s="1"/>
  <c r="AA728" i="5"/>
  <c r="V728" i="5" s="1"/>
  <c r="T728" i="5" s="1"/>
  <c r="AA724" i="5"/>
  <c r="V724" i="5" s="1"/>
  <c r="T724" i="5" s="1"/>
  <c r="AA720" i="5"/>
  <c r="V720" i="5" s="1"/>
  <c r="T720" i="5" s="1"/>
  <c r="AA716" i="5"/>
  <c r="V716" i="5" s="1"/>
  <c r="T716" i="5" s="1"/>
  <c r="AA712" i="5"/>
  <c r="V712" i="5" s="1"/>
  <c r="T712" i="5" s="1"/>
  <c r="AA708" i="5"/>
  <c r="V708" i="5" s="1"/>
  <c r="T708" i="5" s="1"/>
  <c r="AA704" i="5"/>
  <c r="V704" i="5" s="1"/>
  <c r="T704" i="5" s="1"/>
  <c r="AA700" i="5"/>
  <c r="V700" i="5" s="1"/>
  <c r="T700" i="5" s="1"/>
  <c r="AA696" i="5"/>
  <c r="V696" i="5" s="1"/>
  <c r="T696" i="5" s="1"/>
  <c r="AA692" i="5"/>
  <c r="V692" i="5" s="1"/>
  <c r="T692" i="5" s="1"/>
  <c r="AA688" i="5"/>
  <c r="V688" i="5" s="1"/>
  <c r="T688" i="5" s="1"/>
  <c r="AA684" i="5"/>
  <c r="V684" i="5" s="1"/>
  <c r="T684" i="5" s="1"/>
  <c r="AA680" i="5"/>
  <c r="V680" i="5" s="1"/>
  <c r="T680" i="5" s="1"/>
  <c r="AA676" i="5"/>
  <c r="V676" i="5" s="1"/>
  <c r="T676" i="5" s="1"/>
  <c r="AA672" i="5"/>
  <c r="V672" i="5" s="1"/>
  <c r="T672" i="5" s="1"/>
  <c r="AA668" i="5"/>
  <c r="V668" i="5" s="1"/>
  <c r="T668" i="5" s="1"/>
  <c r="AA664" i="5"/>
  <c r="V664" i="5" s="1"/>
  <c r="T664" i="5" s="1"/>
  <c r="AA660" i="5"/>
  <c r="V660" i="5" s="1"/>
  <c r="T660" i="5" s="1"/>
  <c r="AA656" i="5"/>
  <c r="V656" i="5" s="1"/>
  <c r="T656" i="5" s="1"/>
  <c r="AA652" i="5"/>
  <c r="V652" i="5" s="1"/>
  <c r="T652" i="5" s="1"/>
  <c r="AA648" i="5"/>
  <c r="V648" i="5" s="1"/>
  <c r="T648" i="5" s="1"/>
  <c r="AA644" i="5"/>
  <c r="V644" i="5" s="1"/>
  <c r="T644" i="5" s="1"/>
  <c r="AA640" i="5"/>
  <c r="V640" i="5" s="1"/>
  <c r="T640" i="5" s="1"/>
  <c r="AA636" i="5"/>
  <c r="V636" i="5" s="1"/>
  <c r="T636" i="5" s="1"/>
  <c r="AA632" i="5"/>
  <c r="V632" i="5" s="1"/>
  <c r="T632" i="5" s="1"/>
  <c r="AA628" i="5"/>
  <c r="V628" i="5" s="1"/>
  <c r="T628" i="5" s="1"/>
  <c r="AA624" i="5"/>
  <c r="V624" i="5" s="1"/>
  <c r="T624" i="5" s="1"/>
  <c r="AA620" i="5"/>
  <c r="V620" i="5" s="1"/>
  <c r="T620" i="5" s="1"/>
  <c r="AA616" i="5"/>
  <c r="V616" i="5" s="1"/>
  <c r="T616" i="5" s="1"/>
  <c r="AA612" i="5"/>
  <c r="V612" i="5" s="1"/>
  <c r="T612" i="5" s="1"/>
  <c r="AA608" i="5"/>
  <c r="V608" i="5" s="1"/>
  <c r="T608" i="5" s="1"/>
  <c r="AA604" i="5"/>
  <c r="V604" i="5" s="1"/>
  <c r="T604" i="5" s="1"/>
  <c r="AA600" i="5"/>
  <c r="V600" i="5" s="1"/>
  <c r="T600" i="5" s="1"/>
  <c r="AA596" i="5"/>
  <c r="V596" i="5" s="1"/>
  <c r="T596" i="5" s="1"/>
  <c r="AA592" i="5"/>
  <c r="V592" i="5" s="1"/>
  <c r="T592" i="5" s="1"/>
  <c r="AA588" i="5"/>
  <c r="V588" i="5" s="1"/>
  <c r="T588" i="5" s="1"/>
  <c r="AA584" i="5"/>
  <c r="V584" i="5" s="1"/>
  <c r="T584" i="5" s="1"/>
  <c r="AA580" i="5"/>
  <c r="V580" i="5" s="1"/>
  <c r="T580" i="5" s="1"/>
  <c r="AA576" i="5"/>
  <c r="V576" i="5" s="1"/>
  <c r="T576" i="5" s="1"/>
  <c r="AA572" i="5"/>
  <c r="V572" i="5" s="1"/>
  <c r="T572" i="5" s="1"/>
  <c r="AA568" i="5"/>
  <c r="V568" i="5" s="1"/>
  <c r="T568" i="5" s="1"/>
  <c r="AA564" i="5"/>
  <c r="V564" i="5" s="1"/>
  <c r="T564" i="5" s="1"/>
  <c r="AA560" i="5"/>
  <c r="V560" i="5" s="1"/>
  <c r="T560" i="5" s="1"/>
  <c r="AA556" i="5"/>
  <c r="V556" i="5" s="1"/>
  <c r="T556" i="5" s="1"/>
  <c r="AA552" i="5"/>
  <c r="V552" i="5" s="1"/>
  <c r="T552" i="5" s="1"/>
  <c r="AA548" i="5"/>
  <c r="V548" i="5" s="1"/>
  <c r="T548" i="5" s="1"/>
  <c r="AA544" i="5"/>
  <c r="V544" i="5" s="1"/>
  <c r="AA540" i="5"/>
  <c r="V540" i="5" s="1"/>
  <c r="AA536" i="5"/>
  <c r="V536" i="5" s="1"/>
  <c r="AA532" i="5"/>
  <c r="V532" i="5" s="1"/>
  <c r="AA528" i="5"/>
  <c r="V528" i="5" s="1"/>
  <c r="AA524" i="5"/>
  <c r="V524" i="5" s="1"/>
  <c r="AA520" i="5"/>
  <c r="V520" i="5" s="1"/>
  <c r="AA516" i="5"/>
  <c r="V516" i="5" s="1"/>
  <c r="AA512" i="5"/>
  <c r="V512" i="5" s="1"/>
  <c r="AA508" i="5"/>
  <c r="V508" i="5" s="1"/>
  <c r="AA504" i="5"/>
  <c r="V504" i="5" s="1"/>
  <c r="AA500" i="5"/>
  <c r="V500" i="5" s="1"/>
  <c r="AA496" i="5"/>
  <c r="V496" i="5" s="1"/>
  <c r="T496" i="5" s="1"/>
  <c r="AA492" i="5"/>
  <c r="V492" i="5" s="1"/>
  <c r="AA488" i="5"/>
  <c r="V488" i="5" s="1"/>
  <c r="AA484" i="5"/>
  <c r="V484" i="5" s="1"/>
  <c r="AA480" i="5"/>
  <c r="V480" i="5" s="1"/>
  <c r="T480" i="5" s="1"/>
  <c r="AA476" i="5"/>
  <c r="V476" i="5" s="1"/>
  <c r="T476" i="5" s="1"/>
  <c r="AA472" i="5"/>
  <c r="V472" i="5" s="1"/>
  <c r="AA468" i="5"/>
  <c r="V468" i="5" s="1"/>
  <c r="AA464" i="5"/>
  <c r="V464" i="5" s="1"/>
  <c r="AA460" i="5"/>
  <c r="V460" i="5" s="1"/>
  <c r="AA456" i="5"/>
  <c r="V456" i="5" s="1"/>
  <c r="AA452" i="5"/>
  <c r="V452" i="5" s="1"/>
  <c r="AA448" i="5"/>
  <c r="V448" i="5" s="1"/>
  <c r="AA444" i="5"/>
  <c r="V444" i="5" s="1"/>
  <c r="AA440" i="5"/>
  <c r="V440" i="5" s="1"/>
  <c r="AA436" i="5"/>
  <c r="V436" i="5" s="1"/>
  <c r="AA432" i="5"/>
  <c r="V432" i="5" s="1"/>
  <c r="AA428" i="5"/>
  <c r="V428" i="5" s="1"/>
  <c r="AA424" i="5"/>
  <c r="V424" i="5" s="1"/>
  <c r="AA420" i="5"/>
  <c r="V420" i="5" s="1"/>
  <c r="T420" i="5" s="1"/>
  <c r="AA416" i="5"/>
  <c r="V416" i="5" s="1"/>
  <c r="AA412" i="5"/>
  <c r="V412" i="5" s="1"/>
  <c r="AA408" i="5"/>
  <c r="V408" i="5" s="1"/>
  <c r="AA404" i="5"/>
  <c r="V404" i="5" s="1"/>
  <c r="T404" i="5" s="1"/>
  <c r="AA400" i="5"/>
  <c r="V400" i="5" s="1"/>
  <c r="T400" i="5" s="1"/>
  <c r="AA396" i="5"/>
  <c r="V396" i="5" s="1"/>
  <c r="T396" i="5" s="1"/>
  <c r="AA392" i="5"/>
  <c r="V392" i="5" s="1"/>
  <c r="T392" i="5" s="1"/>
  <c r="AA388" i="5"/>
  <c r="V388" i="5" s="1"/>
  <c r="T388" i="5" s="1"/>
  <c r="AA384" i="5"/>
  <c r="V384" i="5" s="1"/>
  <c r="T384" i="5" s="1"/>
  <c r="AA380" i="5"/>
  <c r="V380" i="5" s="1"/>
  <c r="T380" i="5" s="1"/>
  <c r="AA376" i="5"/>
  <c r="V376" i="5" s="1"/>
  <c r="T376" i="5" s="1"/>
  <c r="AA372" i="5"/>
  <c r="V372" i="5" s="1"/>
  <c r="T372" i="5" s="1"/>
  <c r="AA368" i="5"/>
  <c r="V368" i="5" s="1"/>
  <c r="T368" i="5" s="1"/>
  <c r="AA364" i="5"/>
  <c r="V364" i="5" s="1"/>
  <c r="T364" i="5" s="1"/>
  <c r="AA360" i="5"/>
  <c r="V360" i="5" s="1"/>
  <c r="T360" i="5" s="1"/>
  <c r="AA356" i="5"/>
  <c r="V356" i="5" s="1"/>
  <c r="T356" i="5" s="1"/>
  <c r="AA352" i="5"/>
  <c r="V352" i="5" s="1"/>
  <c r="T352" i="5" s="1"/>
  <c r="AA347" i="5"/>
  <c r="V347" i="5" s="1"/>
  <c r="T347" i="5" s="1"/>
  <c r="AA343" i="5"/>
  <c r="V343" i="5" s="1"/>
  <c r="T343" i="5" s="1"/>
  <c r="AA339" i="5"/>
  <c r="V339" i="5" s="1"/>
  <c r="T339" i="5" s="1"/>
  <c r="AA335" i="5"/>
  <c r="V335" i="5" s="1"/>
  <c r="T335" i="5" s="1"/>
  <c r="AA331" i="5"/>
  <c r="V331" i="5" s="1"/>
  <c r="T331" i="5" s="1"/>
  <c r="AA327" i="5"/>
  <c r="V327" i="5" s="1"/>
  <c r="T327" i="5" s="1"/>
  <c r="AA323" i="5"/>
  <c r="V323" i="5" s="1"/>
  <c r="T323" i="5" s="1"/>
  <c r="AA319" i="5"/>
  <c r="V319" i="5" s="1"/>
  <c r="T319" i="5" s="1"/>
  <c r="AA315" i="5"/>
  <c r="V315" i="5" s="1"/>
  <c r="T315" i="5" s="1"/>
  <c r="AA311" i="5"/>
  <c r="V311" i="5" s="1"/>
  <c r="T311" i="5" s="1"/>
  <c r="AA307" i="5"/>
  <c r="V307" i="5" s="1"/>
  <c r="T307" i="5" s="1"/>
  <c r="AA303" i="5"/>
  <c r="AA299" i="5"/>
  <c r="V299" i="5" s="1"/>
  <c r="T299" i="5" s="1"/>
  <c r="AA295" i="5"/>
  <c r="V295" i="5" s="1"/>
  <c r="T295" i="5" s="1"/>
  <c r="AA291" i="5"/>
  <c r="V291" i="5" s="1"/>
  <c r="T291" i="5" s="1"/>
  <c r="AA287" i="5"/>
  <c r="AA283" i="5"/>
  <c r="V283" i="5" s="1"/>
  <c r="T283" i="5" s="1"/>
  <c r="AA279" i="5"/>
  <c r="V279" i="5" s="1"/>
  <c r="T279" i="5" s="1"/>
  <c r="AA275" i="5"/>
  <c r="V275" i="5" s="1"/>
  <c r="T275" i="5" s="1"/>
  <c r="AA271" i="5"/>
  <c r="V271" i="5" s="1"/>
  <c r="T271" i="5" s="1"/>
  <c r="AA267" i="5"/>
  <c r="V267" i="5" s="1"/>
  <c r="T267" i="5" s="1"/>
  <c r="AA263" i="5"/>
  <c r="V263" i="5" s="1"/>
  <c r="T263" i="5" s="1"/>
  <c r="AA259" i="5"/>
  <c r="V259" i="5" s="1"/>
  <c r="T259" i="5" s="1"/>
  <c r="AA255" i="5"/>
  <c r="V255" i="5" s="1"/>
  <c r="T255" i="5" s="1"/>
  <c r="AA251" i="5"/>
  <c r="V251" i="5" s="1"/>
  <c r="T251" i="5" s="1"/>
  <c r="AA247" i="5"/>
  <c r="V247" i="5" s="1"/>
  <c r="T247" i="5" s="1"/>
  <c r="AA243" i="5"/>
  <c r="V243" i="5" s="1"/>
  <c r="T243" i="5" s="1"/>
  <c r="AA239" i="5"/>
  <c r="V239" i="5" s="1"/>
  <c r="T239" i="5" s="1"/>
  <c r="AA235" i="5"/>
  <c r="V235" i="5" s="1"/>
  <c r="T235" i="5" s="1"/>
  <c r="AA231" i="5"/>
  <c r="V231" i="5" s="1"/>
  <c r="T231" i="5" s="1"/>
  <c r="AA227" i="5"/>
  <c r="V227" i="5" s="1"/>
  <c r="T227" i="5" s="1"/>
  <c r="AA223" i="5"/>
  <c r="V223" i="5" s="1"/>
  <c r="T223" i="5" s="1"/>
  <c r="AA219" i="5"/>
  <c r="V219" i="5" s="1"/>
  <c r="T219" i="5" s="1"/>
  <c r="AA215" i="5"/>
  <c r="V215" i="5" s="1"/>
  <c r="T215" i="5" s="1"/>
  <c r="AA211" i="5"/>
  <c r="V211" i="5" s="1"/>
  <c r="T211" i="5" s="1"/>
  <c r="AA207" i="5"/>
  <c r="V207" i="5" s="1"/>
  <c r="T207" i="5" s="1"/>
  <c r="AA203" i="5"/>
  <c r="V203" i="5" s="1"/>
  <c r="T203" i="5" s="1"/>
  <c r="AA199" i="5"/>
  <c r="V199" i="5" s="1"/>
  <c r="T199" i="5" s="1"/>
  <c r="AA195" i="5"/>
  <c r="V195" i="5" s="1"/>
  <c r="T195" i="5" s="1"/>
  <c r="AA191" i="5"/>
  <c r="V191" i="5" s="1"/>
  <c r="T191" i="5" s="1"/>
  <c r="AA187" i="5"/>
  <c r="V187" i="5" s="1"/>
  <c r="T187" i="5" s="1"/>
  <c r="AA183" i="5"/>
  <c r="V183" i="5" s="1"/>
  <c r="T183" i="5" s="1"/>
  <c r="AA179" i="5"/>
  <c r="V179" i="5" s="1"/>
  <c r="T179" i="5" s="1"/>
  <c r="AA175" i="5"/>
  <c r="V175" i="5" s="1"/>
  <c r="T175" i="5" s="1"/>
  <c r="AA171" i="5"/>
  <c r="V171" i="5" s="1"/>
  <c r="T171" i="5" s="1"/>
  <c r="AA167" i="5"/>
  <c r="V167" i="5" s="1"/>
  <c r="T167" i="5" s="1"/>
  <c r="AA163" i="5"/>
  <c r="V163" i="5" s="1"/>
  <c r="T163" i="5" s="1"/>
  <c r="AA159" i="5"/>
  <c r="V159" i="5" s="1"/>
  <c r="T159" i="5" s="1"/>
  <c r="AA155" i="5"/>
  <c r="V155" i="5" s="1"/>
  <c r="T155" i="5" s="1"/>
  <c r="AA151" i="5"/>
  <c r="V151" i="5" s="1"/>
  <c r="T151" i="5" s="1"/>
  <c r="AA147" i="5"/>
  <c r="V147" i="5" s="1"/>
  <c r="T147" i="5" s="1"/>
  <c r="AA143" i="5"/>
  <c r="V143" i="5" s="1"/>
  <c r="T143" i="5" s="1"/>
  <c r="AA139" i="5"/>
  <c r="V139" i="5" s="1"/>
  <c r="T139" i="5" s="1"/>
  <c r="AA135" i="5"/>
  <c r="V135" i="5" s="1"/>
  <c r="T135" i="5" s="1"/>
  <c r="AA131" i="5"/>
  <c r="V131" i="5" s="1"/>
  <c r="T131" i="5" s="1"/>
  <c r="AA127" i="5"/>
  <c r="V127" i="5" s="1"/>
  <c r="T127" i="5" s="1"/>
  <c r="AA123" i="5"/>
  <c r="V123" i="5" s="1"/>
  <c r="T123" i="5" s="1"/>
  <c r="AA119" i="5"/>
  <c r="V119" i="5" s="1"/>
  <c r="T119" i="5" s="1"/>
  <c r="AA115" i="5"/>
  <c r="V115" i="5" s="1"/>
  <c r="T115" i="5" s="1"/>
  <c r="AA111" i="5"/>
  <c r="V111" i="5" s="1"/>
  <c r="T111" i="5" s="1"/>
  <c r="AA107" i="5"/>
  <c r="V107" i="5" s="1"/>
  <c r="T107" i="5" s="1"/>
  <c r="AA103" i="5"/>
  <c r="V103" i="5" s="1"/>
  <c r="T103" i="5" s="1"/>
  <c r="AA99" i="5"/>
  <c r="V99" i="5" s="1"/>
  <c r="T99" i="5" s="1"/>
  <c r="AA95" i="5"/>
  <c r="V95" i="5" s="1"/>
  <c r="T95" i="5" s="1"/>
  <c r="AA91" i="5"/>
  <c r="V91" i="5" s="1"/>
  <c r="T91" i="5" s="1"/>
  <c r="AA87" i="5"/>
  <c r="V87" i="5" s="1"/>
  <c r="T87" i="5" s="1"/>
  <c r="AA83" i="5"/>
  <c r="AA79" i="5"/>
  <c r="V79" i="5" s="1"/>
  <c r="T79" i="5" s="1"/>
  <c r="AA75" i="5"/>
  <c r="V75" i="5" s="1"/>
  <c r="T75" i="5" s="1"/>
  <c r="AA71" i="5"/>
  <c r="V71" i="5" s="1"/>
  <c r="T71" i="5" s="1"/>
  <c r="AA67" i="5"/>
  <c r="V67" i="5" s="1"/>
  <c r="T67" i="5" s="1"/>
  <c r="AA63" i="5"/>
  <c r="V63" i="5" s="1"/>
  <c r="T63" i="5" s="1"/>
  <c r="AA59" i="5"/>
  <c r="V59" i="5" s="1"/>
  <c r="T59" i="5" s="1"/>
  <c r="AA55" i="5"/>
  <c r="V55" i="5" s="1"/>
  <c r="T55" i="5" s="1"/>
  <c r="AA51" i="5"/>
  <c r="V51" i="5" s="1"/>
  <c r="T51" i="5" s="1"/>
  <c r="AA47" i="5"/>
  <c r="V47" i="5" s="1"/>
  <c r="T47" i="5" s="1"/>
  <c r="AA43" i="5"/>
  <c r="V43" i="5" s="1"/>
  <c r="T43" i="5" s="1"/>
  <c r="AA39" i="5"/>
  <c r="V39" i="5" s="1"/>
  <c r="T39" i="5" s="1"/>
  <c r="AA35" i="5"/>
  <c r="V35" i="5" s="1"/>
  <c r="T35" i="5" s="1"/>
  <c r="AA31" i="5"/>
  <c r="V31" i="5" s="1"/>
  <c r="T31" i="5" s="1"/>
  <c r="AA27" i="5"/>
  <c r="V27" i="5" s="1"/>
  <c r="T27" i="5" s="1"/>
  <c r="AA23" i="5"/>
  <c r="V23" i="5" s="1"/>
  <c r="AA19" i="5"/>
  <c r="AA16" i="5"/>
  <c r="V16" i="5" s="1"/>
  <c r="T16" i="5" s="1"/>
  <c r="AA12" i="5"/>
  <c r="V12" i="5" s="1"/>
  <c r="T12" i="5" s="1"/>
  <c r="AA8" i="5"/>
  <c r="V8" i="5" s="1"/>
  <c r="T8" i="5" s="1"/>
  <c r="AA4" i="5"/>
  <c r="V4" i="5" s="1"/>
  <c r="T4" i="5" s="1"/>
  <c r="Z348" i="5"/>
  <c r="V348" i="5" s="1"/>
  <c r="T348" i="5" s="1"/>
  <c r="V765" i="5"/>
  <c r="T765" i="5" s="1"/>
  <c r="V741" i="5"/>
  <c r="T741" i="5" s="1"/>
  <c r="V713" i="5"/>
  <c r="T713" i="5" s="1"/>
  <c r="V377" i="5"/>
  <c r="T377" i="5" s="1"/>
  <c r="V272" i="5"/>
  <c r="T272" i="5" s="1"/>
  <c r="V200" i="5"/>
  <c r="T200" i="5" s="1"/>
  <c r="V164" i="5"/>
  <c r="T164" i="5" s="1"/>
  <c r="V136" i="5"/>
  <c r="T136" i="5" s="1"/>
  <c r="V120" i="5"/>
  <c r="T120" i="5" s="1"/>
  <c r="V112" i="5"/>
  <c r="T112" i="5" s="1"/>
  <c r="V100" i="5"/>
  <c r="T100" i="5" s="1"/>
  <c r="V722" i="5"/>
  <c r="T722" i="5" s="1"/>
  <c r="V714" i="5"/>
  <c r="T714" i="5" s="1"/>
  <c r="V382" i="5"/>
  <c r="T382" i="5" s="1"/>
  <c r="V305" i="5"/>
  <c r="T305" i="5" s="1"/>
  <c r="V265" i="5"/>
  <c r="T265" i="5" s="1"/>
  <c r="V241" i="5"/>
  <c r="T241" i="5" s="1"/>
  <c r="V197" i="5"/>
  <c r="T197" i="5" s="1"/>
  <c r="V173" i="5"/>
  <c r="T173" i="5" s="1"/>
  <c r="V165" i="5"/>
  <c r="T165" i="5" s="1"/>
  <c r="V137" i="5"/>
  <c r="T137" i="5" s="1"/>
  <c r="V117" i="5"/>
  <c r="T117" i="5" s="1"/>
  <c r="V101" i="5"/>
  <c r="T101" i="5" s="1"/>
  <c r="R24" i="5" l="1"/>
  <c r="AL436" i="5"/>
  <c r="T436" i="5"/>
  <c r="S436" i="5" s="1"/>
  <c r="Q436" i="5" s="1"/>
  <c r="AL452" i="5"/>
  <c r="T452" i="5"/>
  <c r="S452" i="5" s="1"/>
  <c r="Q452" i="5" s="1"/>
  <c r="AL468" i="5"/>
  <c r="T468" i="5"/>
  <c r="S468" i="5" s="1"/>
  <c r="Q468" i="5" s="1"/>
  <c r="AL484" i="5"/>
  <c r="T484" i="5"/>
  <c r="AL500" i="5"/>
  <c r="T500" i="5"/>
  <c r="S500" i="5" s="1"/>
  <c r="Q500" i="5" s="1"/>
  <c r="AL516" i="5"/>
  <c r="T516" i="5"/>
  <c r="S516" i="5" s="1"/>
  <c r="Q516" i="5" s="1"/>
  <c r="AL532" i="5"/>
  <c r="T532" i="5"/>
  <c r="S532" i="5" s="1"/>
  <c r="Q532" i="5" s="1"/>
  <c r="T298" i="5"/>
  <c r="S298" i="5" s="1"/>
  <c r="Q298" i="5" s="1"/>
  <c r="AL427" i="5"/>
  <c r="T427" i="5"/>
  <c r="S427" i="5" s="1"/>
  <c r="Q427" i="5" s="1"/>
  <c r="AL459" i="5"/>
  <c r="T459" i="5"/>
  <c r="S459" i="5" s="1"/>
  <c r="Q459" i="5" s="1"/>
  <c r="AL491" i="5"/>
  <c r="T491" i="5"/>
  <c r="S491" i="5" s="1"/>
  <c r="Q491" i="5" s="1"/>
  <c r="AL523" i="5"/>
  <c r="T523" i="5"/>
  <c r="S523" i="5" s="1"/>
  <c r="Q523" i="5" s="1"/>
  <c r="AL747" i="5"/>
  <c r="T747" i="5"/>
  <c r="S747" i="5" s="1"/>
  <c r="Q747" i="5" s="1"/>
  <c r="AL763" i="5"/>
  <c r="T763" i="5"/>
  <c r="S763" i="5" s="1"/>
  <c r="Q763" i="5" s="1"/>
  <c r="AL874" i="5"/>
  <c r="T874" i="5"/>
  <c r="S874" i="5" s="1"/>
  <c r="Q874" i="5" s="1"/>
  <c r="AL770" i="5"/>
  <c r="T770" i="5"/>
  <c r="S770" i="5" s="1"/>
  <c r="Q770" i="5" s="1"/>
  <c r="AL801" i="5"/>
  <c r="T801" i="5"/>
  <c r="S801" i="5" s="1"/>
  <c r="Q801" i="5" s="1"/>
  <c r="AL865" i="5"/>
  <c r="T865" i="5"/>
  <c r="S865" i="5" s="1"/>
  <c r="Q865" i="5" s="1"/>
  <c r="AL881" i="5"/>
  <c r="T881" i="5"/>
  <c r="S881" i="5" s="1"/>
  <c r="Q881" i="5" s="1"/>
  <c r="AL876" i="5"/>
  <c r="T876" i="5"/>
  <c r="S876" i="5" s="1"/>
  <c r="Q876" i="5" s="1"/>
  <c r="T394" i="5"/>
  <c r="S394" i="5" s="1"/>
  <c r="Q394" i="5" s="1"/>
  <c r="AL421" i="5"/>
  <c r="T421" i="5"/>
  <c r="S421" i="5" s="1"/>
  <c r="Q421" i="5" s="1"/>
  <c r="AL453" i="5"/>
  <c r="T453" i="5"/>
  <c r="S453" i="5" s="1"/>
  <c r="Q453" i="5" s="1"/>
  <c r="AL485" i="5"/>
  <c r="T485" i="5"/>
  <c r="S485" i="5" s="1"/>
  <c r="Q485" i="5" s="1"/>
  <c r="AL745" i="5"/>
  <c r="T745" i="5"/>
  <c r="S745" i="5" s="1"/>
  <c r="Q745" i="5" s="1"/>
  <c r="AL598" i="5"/>
  <c r="T598" i="5"/>
  <c r="S598" i="5" s="1"/>
  <c r="Q598" i="5" s="1"/>
  <c r="AL758" i="5"/>
  <c r="T758" i="5"/>
  <c r="S758" i="5" s="1"/>
  <c r="Q758" i="5" s="1"/>
  <c r="AL425" i="5"/>
  <c r="T425" i="5"/>
  <c r="S425" i="5" s="1"/>
  <c r="Q425" i="5" s="1"/>
  <c r="AL457" i="5"/>
  <c r="T457" i="5"/>
  <c r="S457" i="5" s="1"/>
  <c r="Q457" i="5" s="1"/>
  <c r="AL489" i="5"/>
  <c r="T489" i="5"/>
  <c r="S489" i="5" s="1"/>
  <c r="Q489" i="5" s="1"/>
  <c r="AL529" i="5"/>
  <c r="T529" i="5"/>
  <c r="S529" i="5" s="1"/>
  <c r="Q529" i="5" s="1"/>
  <c r="AL465" i="5"/>
  <c r="T465" i="5"/>
  <c r="S465" i="5" s="1"/>
  <c r="Q465" i="5" s="1"/>
  <c r="T23" i="5"/>
  <c r="S23" i="5" s="1"/>
  <c r="Q23" i="5" s="1"/>
  <c r="AL408" i="5"/>
  <c r="T408" i="5"/>
  <c r="S408" i="5" s="1"/>
  <c r="Q408" i="5" s="1"/>
  <c r="AL424" i="5"/>
  <c r="T424" i="5"/>
  <c r="S424" i="5" s="1"/>
  <c r="Q424" i="5" s="1"/>
  <c r="AL440" i="5"/>
  <c r="T440" i="5"/>
  <c r="S440" i="5" s="1"/>
  <c r="Q440" i="5" s="1"/>
  <c r="AL456" i="5"/>
  <c r="T456" i="5"/>
  <c r="S456" i="5" s="1"/>
  <c r="Q456" i="5" s="1"/>
  <c r="AL472" i="5"/>
  <c r="T472" i="5"/>
  <c r="S472" i="5" s="1"/>
  <c r="Q472" i="5" s="1"/>
  <c r="AL488" i="5"/>
  <c r="T488" i="5"/>
  <c r="AL504" i="5"/>
  <c r="T504" i="5"/>
  <c r="S504" i="5" s="1"/>
  <c r="Q504" i="5" s="1"/>
  <c r="AL520" i="5"/>
  <c r="T520" i="5"/>
  <c r="S520" i="5" s="1"/>
  <c r="Q520" i="5" s="1"/>
  <c r="AL536" i="5"/>
  <c r="T536" i="5"/>
  <c r="S536" i="5" s="1"/>
  <c r="Q536" i="5" s="1"/>
  <c r="AL744" i="5"/>
  <c r="T744" i="5"/>
  <c r="S744" i="5" s="1"/>
  <c r="Q744" i="5" s="1"/>
  <c r="AL760" i="5"/>
  <c r="T760" i="5"/>
  <c r="S760" i="5" s="1"/>
  <c r="Q760" i="5" s="1"/>
  <c r="AL776" i="5"/>
  <c r="T776" i="5"/>
  <c r="S776" i="5" s="1"/>
  <c r="Q776" i="5" s="1"/>
  <c r="AL823" i="5"/>
  <c r="T823" i="5"/>
  <c r="AL871" i="5"/>
  <c r="T871" i="5"/>
  <c r="T62" i="5"/>
  <c r="S62" i="5" s="1"/>
  <c r="Q62" i="5" s="1"/>
  <c r="T383" i="5"/>
  <c r="S383" i="5" s="1"/>
  <c r="Q383" i="5" s="1"/>
  <c r="T399" i="5"/>
  <c r="S399" i="5" s="1"/>
  <c r="Q399" i="5" s="1"/>
  <c r="AL495" i="5"/>
  <c r="T495" i="5"/>
  <c r="S495" i="5" s="1"/>
  <c r="Q495" i="5" s="1"/>
  <c r="AL511" i="5"/>
  <c r="T511" i="5"/>
  <c r="S511" i="5" s="1"/>
  <c r="Q511" i="5" s="1"/>
  <c r="AL527" i="5"/>
  <c r="T527" i="5"/>
  <c r="S527" i="5" s="1"/>
  <c r="Q527" i="5" s="1"/>
  <c r="AL543" i="5"/>
  <c r="T543" i="5"/>
  <c r="S543" i="5" s="1"/>
  <c r="Q543" i="5" s="1"/>
  <c r="AL862" i="5"/>
  <c r="T862" i="5"/>
  <c r="S862" i="5" s="1"/>
  <c r="Q862" i="5" s="1"/>
  <c r="AL774" i="5"/>
  <c r="T774" i="5"/>
  <c r="S774" i="5" s="1"/>
  <c r="Q774" i="5" s="1"/>
  <c r="AL869" i="5"/>
  <c r="T869" i="5"/>
  <c r="S869" i="5" s="1"/>
  <c r="Q869" i="5" s="1"/>
  <c r="AL781" i="5"/>
  <c r="T781" i="5"/>
  <c r="S781" i="5" s="1"/>
  <c r="Q781" i="5" s="1"/>
  <c r="AL880" i="5"/>
  <c r="T880" i="5"/>
  <c r="S880" i="5" s="1"/>
  <c r="Q880" i="5" s="1"/>
  <c r="AL434" i="5"/>
  <c r="T434" i="5"/>
  <c r="S434" i="5" s="1"/>
  <c r="Q434" i="5" s="1"/>
  <c r="AL466" i="5"/>
  <c r="T466" i="5"/>
  <c r="S466" i="5" s="1"/>
  <c r="Q466" i="5" s="1"/>
  <c r="AL498" i="5"/>
  <c r="T498" i="5"/>
  <c r="S498" i="5" s="1"/>
  <c r="Q498" i="5" s="1"/>
  <c r="AL530" i="5"/>
  <c r="T530" i="5"/>
  <c r="S530" i="5" s="1"/>
  <c r="Q530" i="5" s="1"/>
  <c r="AL429" i="5"/>
  <c r="T429" i="5"/>
  <c r="S429" i="5" s="1"/>
  <c r="Q429" i="5" s="1"/>
  <c r="AL461" i="5"/>
  <c r="T461" i="5"/>
  <c r="S461" i="5" s="1"/>
  <c r="Q461" i="5" s="1"/>
  <c r="AL493" i="5"/>
  <c r="T493" i="5"/>
  <c r="S493" i="5" s="1"/>
  <c r="Q493" i="5" s="1"/>
  <c r="AL525" i="5"/>
  <c r="T525" i="5"/>
  <c r="S525" i="5" s="1"/>
  <c r="Q525" i="5" s="1"/>
  <c r="AL414" i="5"/>
  <c r="T414" i="5"/>
  <c r="S414" i="5" s="1"/>
  <c r="Q414" i="5" s="1"/>
  <c r="AL446" i="5"/>
  <c r="T446" i="5"/>
  <c r="S446" i="5" s="1"/>
  <c r="Q446" i="5" s="1"/>
  <c r="AL478" i="5"/>
  <c r="T478" i="5"/>
  <c r="S478" i="5" s="1"/>
  <c r="Q478" i="5" s="1"/>
  <c r="AL510" i="5"/>
  <c r="T510" i="5"/>
  <c r="S510" i="5" s="1"/>
  <c r="Q510" i="5" s="1"/>
  <c r="AL542" i="5"/>
  <c r="T542" i="5"/>
  <c r="S542" i="5" s="1"/>
  <c r="Q542" i="5" s="1"/>
  <c r="T401" i="5"/>
  <c r="S401" i="5" s="1"/>
  <c r="Q401" i="5" s="1"/>
  <c r="AL412" i="5"/>
  <c r="T412" i="5"/>
  <c r="S412" i="5" s="1"/>
  <c r="Q412" i="5" s="1"/>
  <c r="AL428" i="5"/>
  <c r="T428" i="5"/>
  <c r="S428" i="5" s="1"/>
  <c r="Q428" i="5" s="1"/>
  <c r="AL444" i="5"/>
  <c r="T444" i="5"/>
  <c r="S444" i="5" s="1"/>
  <c r="Q444" i="5" s="1"/>
  <c r="AL460" i="5"/>
  <c r="T460" i="5"/>
  <c r="S460" i="5" s="1"/>
  <c r="Q460" i="5" s="1"/>
  <c r="AL492" i="5"/>
  <c r="T492" i="5"/>
  <c r="S492" i="5" s="1"/>
  <c r="Q492" i="5" s="1"/>
  <c r="AL508" i="5"/>
  <c r="T508" i="5"/>
  <c r="S508" i="5" s="1"/>
  <c r="Q508" i="5" s="1"/>
  <c r="AL524" i="5"/>
  <c r="T524" i="5"/>
  <c r="AL540" i="5"/>
  <c r="T540" i="5"/>
  <c r="S540" i="5" s="1"/>
  <c r="Q540" i="5" s="1"/>
  <c r="AL748" i="5"/>
  <c r="T748" i="5"/>
  <c r="S748" i="5" s="1"/>
  <c r="Q748" i="5" s="1"/>
  <c r="AL875" i="5"/>
  <c r="T875" i="5"/>
  <c r="S875" i="5" s="1"/>
  <c r="Q875" i="5" s="1"/>
  <c r="T403" i="5"/>
  <c r="S403" i="5" s="1"/>
  <c r="Q403" i="5" s="1"/>
  <c r="AL435" i="5"/>
  <c r="T435" i="5"/>
  <c r="S435" i="5" s="1"/>
  <c r="Q435" i="5" s="1"/>
  <c r="AL755" i="5"/>
  <c r="T755" i="5"/>
  <c r="S755" i="5" s="1"/>
  <c r="Q755" i="5" s="1"/>
  <c r="AL771" i="5"/>
  <c r="T771" i="5"/>
  <c r="S771" i="5" s="1"/>
  <c r="Q771" i="5" s="1"/>
  <c r="AL818" i="5"/>
  <c r="T818" i="5"/>
  <c r="S818" i="5" s="1"/>
  <c r="Q818" i="5" s="1"/>
  <c r="AL866" i="5"/>
  <c r="T866" i="5"/>
  <c r="S866" i="5" s="1"/>
  <c r="Q866" i="5" s="1"/>
  <c r="AL405" i="5"/>
  <c r="T405" i="5"/>
  <c r="S405" i="5" s="1"/>
  <c r="Q405" i="5" s="1"/>
  <c r="AL437" i="5"/>
  <c r="T437" i="5"/>
  <c r="S437" i="5" s="1"/>
  <c r="Q437" i="5" s="1"/>
  <c r="AL469" i="5"/>
  <c r="T469" i="5"/>
  <c r="S469" i="5" s="1"/>
  <c r="Q469" i="5" s="1"/>
  <c r="AL761" i="5"/>
  <c r="T761" i="5"/>
  <c r="S761" i="5" s="1"/>
  <c r="Q761" i="5" s="1"/>
  <c r="AL582" i="5"/>
  <c r="T582" i="5"/>
  <c r="AL409" i="5"/>
  <c r="T409" i="5"/>
  <c r="S409" i="5" s="1"/>
  <c r="Q409" i="5" s="1"/>
  <c r="AL441" i="5"/>
  <c r="T441" i="5"/>
  <c r="S441" i="5" s="1"/>
  <c r="Q441" i="5" s="1"/>
  <c r="AL473" i="5"/>
  <c r="T473" i="5"/>
  <c r="S473" i="5" s="1"/>
  <c r="Q473" i="5" s="1"/>
  <c r="AL505" i="5"/>
  <c r="T505" i="5"/>
  <c r="S505" i="5" s="1"/>
  <c r="Q505" i="5" s="1"/>
  <c r="AL749" i="5"/>
  <c r="T749" i="5"/>
  <c r="S749" i="5" s="1"/>
  <c r="Q749" i="5" s="1"/>
  <c r="AL746" i="5"/>
  <c r="T746" i="5"/>
  <c r="S746" i="5" s="1"/>
  <c r="Q746" i="5" s="1"/>
  <c r="AL545" i="5"/>
  <c r="T545" i="5"/>
  <c r="AL416" i="5"/>
  <c r="T416" i="5"/>
  <c r="S416" i="5" s="1"/>
  <c r="Q416" i="5" s="1"/>
  <c r="AL432" i="5"/>
  <c r="T432" i="5"/>
  <c r="S432" i="5" s="1"/>
  <c r="Q432" i="5" s="1"/>
  <c r="AL448" i="5"/>
  <c r="T448" i="5"/>
  <c r="S448" i="5" s="1"/>
  <c r="Q448" i="5" s="1"/>
  <c r="AL464" i="5"/>
  <c r="T464" i="5"/>
  <c r="S464" i="5" s="1"/>
  <c r="Q464" i="5" s="1"/>
  <c r="AL512" i="5"/>
  <c r="T512" i="5"/>
  <c r="S512" i="5" s="1"/>
  <c r="Q512" i="5" s="1"/>
  <c r="AL528" i="5"/>
  <c r="T528" i="5"/>
  <c r="AL544" i="5"/>
  <c r="T544" i="5"/>
  <c r="S544" i="5" s="1"/>
  <c r="Q544" i="5" s="1"/>
  <c r="AL752" i="5"/>
  <c r="T752" i="5"/>
  <c r="S752" i="5" s="1"/>
  <c r="Q752" i="5" s="1"/>
  <c r="AL847" i="5"/>
  <c r="T847" i="5"/>
  <c r="S847" i="5" s="1"/>
  <c r="Q847" i="5" s="1"/>
  <c r="AL863" i="5"/>
  <c r="T863" i="5"/>
  <c r="S863" i="5" s="1"/>
  <c r="Q863" i="5" s="1"/>
  <c r="AL879" i="5"/>
  <c r="T879" i="5"/>
  <c r="S879" i="5" s="1"/>
  <c r="Q879" i="5" s="1"/>
  <c r="AL407" i="5"/>
  <c r="T407" i="5"/>
  <c r="S407" i="5" s="1"/>
  <c r="Q407" i="5" s="1"/>
  <c r="AL423" i="5"/>
  <c r="T423" i="5"/>
  <c r="S423" i="5" s="1"/>
  <c r="Q423" i="5" s="1"/>
  <c r="AL439" i="5"/>
  <c r="T439" i="5"/>
  <c r="S439" i="5" s="1"/>
  <c r="Q439" i="5" s="1"/>
  <c r="AL487" i="5"/>
  <c r="T487" i="5"/>
  <c r="S487" i="5" s="1"/>
  <c r="Q487" i="5" s="1"/>
  <c r="AL503" i="5"/>
  <c r="T503" i="5"/>
  <c r="S503" i="5" s="1"/>
  <c r="Q503" i="5" s="1"/>
  <c r="AL519" i="5"/>
  <c r="T519" i="5"/>
  <c r="S519" i="5" s="1"/>
  <c r="Q519" i="5" s="1"/>
  <c r="AL535" i="5"/>
  <c r="T535" i="5"/>
  <c r="S535" i="5" s="1"/>
  <c r="Q535" i="5" s="1"/>
  <c r="AL599" i="5"/>
  <c r="T599" i="5"/>
  <c r="S599" i="5" s="1"/>
  <c r="Q599" i="5" s="1"/>
  <c r="AL695" i="5"/>
  <c r="T695" i="5"/>
  <c r="S695" i="5" s="1"/>
  <c r="Q695" i="5" s="1"/>
  <c r="AL759" i="5"/>
  <c r="T759" i="5"/>
  <c r="S759" i="5" s="1"/>
  <c r="Q759" i="5" s="1"/>
  <c r="AL775" i="5"/>
  <c r="T775" i="5"/>
  <c r="S775" i="5" s="1"/>
  <c r="Q775" i="5" s="1"/>
  <c r="AL870" i="5"/>
  <c r="T870" i="5"/>
  <c r="S870" i="5" s="1"/>
  <c r="Q870" i="5" s="1"/>
  <c r="AL877" i="5"/>
  <c r="T877" i="5"/>
  <c r="S877" i="5" s="1"/>
  <c r="Q877" i="5" s="1"/>
  <c r="AL773" i="5"/>
  <c r="T773" i="5"/>
  <c r="S773" i="5" s="1"/>
  <c r="Q773" i="5" s="1"/>
  <c r="AL413" i="5"/>
  <c r="T413" i="5"/>
  <c r="S413" i="5" s="1"/>
  <c r="Q413" i="5" s="1"/>
  <c r="AL445" i="5"/>
  <c r="T445" i="5"/>
  <c r="AL477" i="5"/>
  <c r="T477" i="5"/>
  <c r="S477" i="5" s="1"/>
  <c r="Q477" i="5" s="1"/>
  <c r="AL509" i="5"/>
  <c r="T509" i="5"/>
  <c r="S509" i="5" s="1"/>
  <c r="Q509" i="5" s="1"/>
  <c r="AL430" i="5"/>
  <c r="T430" i="5"/>
  <c r="S430" i="5" s="1"/>
  <c r="Q430" i="5" s="1"/>
  <c r="AL494" i="5"/>
  <c r="T494" i="5"/>
  <c r="S494" i="5" s="1"/>
  <c r="Q494" i="5" s="1"/>
  <c r="AL526" i="5"/>
  <c r="T526" i="5"/>
  <c r="S526" i="5" s="1"/>
  <c r="Q526" i="5" s="1"/>
  <c r="AL750" i="5"/>
  <c r="T750" i="5"/>
  <c r="S750" i="5" s="1"/>
  <c r="Q750" i="5" s="1"/>
  <c r="T385" i="5"/>
  <c r="S385" i="5" s="1"/>
  <c r="Q385" i="5" s="1"/>
  <c r="AL757" i="5"/>
  <c r="T757" i="5"/>
  <c r="S757" i="5" s="1"/>
  <c r="Q757" i="5" s="1"/>
  <c r="AL754" i="5"/>
  <c r="T754" i="5"/>
  <c r="S754" i="5" s="1"/>
  <c r="Q754" i="5" s="1"/>
  <c r="AL521" i="5"/>
  <c r="T521" i="5"/>
  <c r="R886" i="5"/>
  <c r="S426" i="5"/>
  <c r="Q426" i="5" s="1"/>
  <c r="AL426" i="5"/>
  <c r="S458" i="5"/>
  <c r="Q458" i="5" s="1"/>
  <c r="AL458" i="5"/>
  <c r="S522" i="5"/>
  <c r="Q522" i="5" s="1"/>
  <c r="AL522" i="5"/>
  <c r="S411" i="5"/>
  <c r="Q411" i="5" s="1"/>
  <c r="AL411" i="5"/>
  <c r="S443" i="5"/>
  <c r="Q443" i="5" s="1"/>
  <c r="AL443" i="5"/>
  <c r="S475" i="5"/>
  <c r="Q475" i="5" s="1"/>
  <c r="AL475" i="5"/>
  <c r="S507" i="5"/>
  <c r="Q507" i="5" s="1"/>
  <c r="AL507" i="5"/>
  <c r="S539" i="5"/>
  <c r="Q539" i="5" s="1"/>
  <c r="AL539" i="5"/>
  <c r="S846" i="5"/>
  <c r="Q846" i="5" s="1"/>
  <c r="AL846" i="5"/>
  <c r="S537" i="5"/>
  <c r="Q537" i="5" s="1"/>
  <c r="AL537" i="5"/>
  <c r="S713" i="5"/>
  <c r="Q713" i="5" s="1"/>
  <c r="AL713" i="5"/>
  <c r="S777" i="5"/>
  <c r="Q777" i="5" s="1"/>
  <c r="AL777" i="5"/>
  <c r="S506" i="5"/>
  <c r="Q506" i="5" s="1"/>
  <c r="AL506" i="5"/>
  <c r="S415" i="5"/>
  <c r="Q415" i="5" s="1"/>
  <c r="AL415" i="5"/>
  <c r="S447" i="5"/>
  <c r="Q447" i="5" s="1"/>
  <c r="AL447" i="5"/>
  <c r="S463" i="5"/>
  <c r="Q463" i="5" s="1"/>
  <c r="AL463" i="5"/>
  <c r="S479" i="5"/>
  <c r="Q479" i="5" s="1"/>
  <c r="AL479" i="5"/>
  <c r="S541" i="5"/>
  <c r="Q541" i="5" s="1"/>
  <c r="AL541" i="5"/>
  <c r="S765" i="5"/>
  <c r="Q765" i="5" s="1"/>
  <c r="AL765" i="5"/>
  <c r="S410" i="5"/>
  <c r="Q410" i="5" s="1"/>
  <c r="AL410" i="5"/>
  <c r="S490" i="5"/>
  <c r="Q490" i="5" s="1"/>
  <c r="AL490" i="5"/>
  <c r="S762" i="5"/>
  <c r="Q762" i="5" s="1"/>
  <c r="AL762" i="5"/>
  <c r="S778" i="5"/>
  <c r="Q778" i="5" s="1"/>
  <c r="AL778" i="5"/>
  <c r="S873" i="5"/>
  <c r="Q873" i="5" s="1"/>
  <c r="AL873" i="5"/>
  <c r="S419" i="5"/>
  <c r="Q419" i="5" s="1"/>
  <c r="AL419" i="5"/>
  <c r="S451" i="5"/>
  <c r="Q451" i="5" s="1"/>
  <c r="AL451" i="5"/>
  <c r="S467" i="5"/>
  <c r="Q467" i="5" s="1"/>
  <c r="AL467" i="5"/>
  <c r="S483" i="5"/>
  <c r="Q483" i="5" s="1"/>
  <c r="AL483" i="5"/>
  <c r="S499" i="5"/>
  <c r="Q499" i="5" s="1"/>
  <c r="AL499" i="5"/>
  <c r="S531" i="5"/>
  <c r="Q531" i="5" s="1"/>
  <c r="AL531" i="5"/>
  <c r="S417" i="5"/>
  <c r="Q417" i="5" s="1"/>
  <c r="AL417" i="5"/>
  <c r="S449" i="5"/>
  <c r="Q449" i="5" s="1"/>
  <c r="AL449" i="5"/>
  <c r="S497" i="5"/>
  <c r="Q497" i="5" s="1"/>
  <c r="AL497" i="5"/>
  <c r="S513" i="5"/>
  <c r="Q513" i="5" s="1"/>
  <c r="AL513" i="5"/>
  <c r="S864" i="5"/>
  <c r="Q864" i="5" s="1"/>
  <c r="AL864" i="5"/>
  <c r="S474" i="5"/>
  <c r="Q474" i="5" s="1"/>
  <c r="AL474" i="5"/>
  <c r="S538" i="5"/>
  <c r="Q538" i="5" s="1"/>
  <c r="AL538" i="5"/>
  <c r="S756" i="5"/>
  <c r="Q756" i="5" s="1"/>
  <c r="AL756" i="5"/>
  <c r="S772" i="5"/>
  <c r="Q772" i="5" s="1"/>
  <c r="AL772" i="5"/>
  <c r="S867" i="5"/>
  <c r="Q867" i="5" s="1"/>
  <c r="AL867" i="5"/>
  <c r="S852" i="5"/>
  <c r="Q852" i="5" s="1"/>
  <c r="AL852" i="5"/>
  <c r="S868" i="5"/>
  <c r="Q868" i="5" s="1"/>
  <c r="AL868" i="5"/>
  <c r="V390" i="5"/>
  <c r="V406" i="5"/>
  <c r="T406" i="5" s="1"/>
  <c r="V422" i="5"/>
  <c r="T422" i="5" s="1"/>
  <c r="V438" i="5"/>
  <c r="T438" i="5" s="1"/>
  <c r="V454" i="5"/>
  <c r="T454" i="5" s="1"/>
  <c r="V470" i="5"/>
  <c r="T470" i="5" s="1"/>
  <c r="V486" i="5"/>
  <c r="T486" i="5" s="1"/>
  <c r="V502" i="5"/>
  <c r="T502" i="5" s="1"/>
  <c r="V534" i="5"/>
  <c r="T534" i="5" s="1"/>
  <c r="V33" i="5"/>
  <c r="V49" i="5"/>
  <c r="V442" i="5"/>
  <c r="T442" i="5" s="1"/>
  <c r="V287" i="5"/>
  <c r="V303" i="5"/>
  <c r="S8" i="5"/>
  <c r="Q8" i="5" s="1"/>
  <c r="S15" i="5"/>
  <c r="Q15" i="5" s="1"/>
  <c r="V19" i="5"/>
  <c r="V83" i="5"/>
  <c r="V783" i="5"/>
  <c r="T783" i="5" s="1"/>
  <c r="V17" i="5"/>
  <c r="T17" i="5" s="1"/>
  <c r="S17" i="5" s="1"/>
  <c r="Q17" i="5" s="1"/>
  <c r="S12" i="5"/>
  <c r="Q12" i="5" s="1"/>
  <c r="S59" i="5"/>
  <c r="Q59" i="5" s="1"/>
  <c r="S123" i="5"/>
  <c r="Q123" i="5" s="1"/>
  <c r="V386" i="5"/>
  <c r="V418" i="5"/>
  <c r="T418" i="5" s="1"/>
  <c r="V450" i="5"/>
  <c r="T450" i="5" s="1"/>
  <c r="V514" i="5"/>
  <c r="T514" i="5" s="1"/>
  <c r="V546" i="5"/>
  <c r="T546" i="5" s="1"/>
  <c r="V7" i="5"/>
  <c r="S549" i="5"/>
  <c r="Q549" i="5" s="1"/>
  <c r="S82" i="5"/>
  <c r="Q82" i="5" s="1"/>
  <c r="S146" i="5"/>
  <c r="Q146" i="5" s="1"/>
  <c r="S210" i="5"/>
  <c r="Q210" i="5" s="1"/>
  <c r="S306" i="5"/>
  <c r="Q306" i="5" s="1"/>
  <c r="S338" i="5"/>
  <c r="Q338" i="5" s="1"/>
  <c r="S402" i="5"/>
  <c r="Q402" i="5" s="1"/>
  <c r="S4" i="5"/>
  <c r="Q4" i="5" s="1"/>
  <c r="S302" i="5"/>
  <c r="Q302" i="5" s="1"/>
  <c r="S366" i="5"/>
  <c r="Q366" i="5" s="1"/>
  <c r="S18" i="5"/>
  <c r="Q18" i="5" s="1"/>
  <c r="S235" i="5"/>
  <c r="Q235" i="5" s="1"/>
  <c r="S299" i="5"/>
  <c r="Q299" i="5" s="1"/>
  <c r="S363" i="5"/>
  <c r="Q363" i="5" s="1"/>
  <c r="S395" i="5"/>
  <c r="Q395" i="5" s="1"/>
  <c r="S587" i="5"/>
  <c r="Q587" i="5" s="1"/>
  <c r="S651" i="5"/>
  <c r="Q651" i="5" s="1"/>
  <c r="S135" i="5"/>
  <c r="Q135" i="5" s="1"/>
  <c r="S295" i="5"/>
  <c r="Q295" i="5" s="1"/>
  <c r="S359" i="5"/>
  <c r="Q359" i="5" s="1"/>
  <c r="S153" i="5"/>
  <c r="Q153" i="5" s="1"/>
  <c r="S217" i="5"/>
  <c r="Q217" i="5" s="1"/>
  <c r="S345" i="5"/>
  <c r="Q345" i="5" s="1"/>
  <c r="S63" i="5"/>
  <c r="Q63" i="5" s="1"/>
  <c r="S81" i="5"/>
  <c r="Q81" i="5" s="1"/>
  <c r="S145" i="5"/>
  <c r="Q145" i="5" s="1"/>
  <c r="S391" i="5"/>
  <c r="Q391" i="5" s="1"/>
  <c r="S566" i="5"/>
  <c r="Q566" i="5" s="1"/>
  <c r="S222" i="5"/>
  <c r="Q222" i="5" s="1"/>
  <c r="S254" i="5"/>
  <c r="Q254" i="5" s="1"/>
  <c r="S3" i="5"/>
  <c r="Q3" i="5" s="1"/>
  <c r="S16" i="5"/>
  <c r="Q16" i="5" s="1"/>
  <c r="S47" i="5"/>
  <c r="Q47" i="5" s="1"/>
  <c r="S574" i="5"/>
  <c r="Q574" i="5" s="1"/>
  <c r="S11" i="5"/>
  <c r="Q11" i="5" s="1"/>
  <c r="S183" i="5"/>
  <c r="Q183" i="5" s="1"/>
  <c r="S215" i="5"/>
  <c r="Q215" i="5" s="1"/>
  <c r="S311" i="5"/>
  <c r="Q311" i="5" s="1"/>
  <c r="S343" i="5"/>
  <c r="Q343" i="5" s="1"/>
  <c r="S471" i="5"/>
  <c r="Q471" i="5" s="1"/>
  <c r="S10" i="5"/>
  <c r="Q10" i="5" s="1"/>
  <c r="S41" i="5"/>
  <c r="Q41" i="5" s="1"/>
  <c r="S297" i="5"/>
  <c r="Q297" i="5" s="1"/>
  <c r="S329" i="5"/>
  <c r="Q329" i="5" s="1"/>
  <c r="S393" i="5"/>
  <c r="Q393" i="5" s="1"/>
  <c r="S521" i="5"/>
  <c r="Q521" i="5" s="1"/>
  <c r="S738" i="5"/>
  <c r="Q738" i="5" s="1"/>
  <c r="S551" i="5"/>
  <c r="Q551" i="5" s="1"/>
  <c r="S21" i="5"/>
  <c r="Q21" i="5" s="1"/>
  <c r="S53" i="5"/>
  <c r="Q53" i="5" s="1"/>
  <c r="S149" i="5"/>
  <c r="Q149" i="5" s="1"/>
  <c r="S181" i="5"/>
  <c r="Q181" i="5" s="1"/>
  <c r="S277" i="5"/>
  <c r="Q277" i="5" s="1"/>
  <c r="S309" i="5"/>
  <c r="Q309" i="5" s="1"/>
  <c r="S29" i="5"/>
  <c r="Q29" i="5" s="1"/>
  <c r="S61" i="5"/>
  <c r="Q61" i="5" s="1"/>
  <c r="S189" i="5"/>
  <c r="Q189" i="5" s="1"/>
  <c r="S253" i="5"/>
  <c r="Q253" i="5" s="1"/>
  <c r="S285" i="5"/>
  <c r="Q285" i="5" s="1"/>
  <c r="S381" i="5"/>
  <c r="Q381" i="5" s="1"/>
  <c r="S445" i="5"/>
  <c r="Q445" i="5" s="1"/>
  <c r="S6" i="5"/>
  <c r="Q6" i="5" s="1"/>
  <c r="S37" i="5"/>
  <c r="Q37" i="5" s="1"/>
  <c r="S133" i="5"/>
  <c r="Q133" i="5" s="1"/>
  <c r="S229" i="5"/>
  <c r="Q229" i="5" s="1"/>
  <c r="S261" i="5"/>
  <c r="Q261" i="5" s="1"/>
  <c r="S293" i="5"/>
  <c r="Q293" i="5" s="1"/>
  <c r="S357" i="5"/>
  <c r="Q357" i="5" s="1"/>
  <c r="S389" i="5"/>
  <c r="Q389" i="5" s="1"/>
  <c r="S14" i="5"/>
  <c r="Q14" i="5" s="1"/>
  <c r="S45" i="5"/>
  <c r="Q45" i="5" s="1"/>
  <c r="S141" i="5"/>
  <c r="Q141" i="5" s="1"/>
  <c r="S301" i="5"/>
  <c r="Q301" i="5" s="1"/>
  <c r="S397" i="5"/>
  <c r="Q397" i="5" s="1"/>
  <c r="S558" i="5"/>
  <c r="Q558" i="5" s="1"/>
  <c r="S568" i="5"/>
  <c r="Q568" i="5" s="1"/>
  <c r="S236" i="5"/>
  <c r="Q236" i="5" s="1"/>
  <c r="S260" i="5"/>
  <c r="Q260" i="5" s="1"/>
  <c r="S284" i="5"/>
  <c r="Q284" i="5" s="1"/>
  <c r="S328" i="5"/>
  <c r="Q328" i="5" s="1"/>
  <c r="S372" i="5"/>
  <c r="Q372" i="5" s="1"/>
  <c r="S388" i="5"/>
  <c r="Q388" i="5" s="1"/>
  <c r="S420" i="5"/>
  <c r="Q420" i="5" s="1"/>
  <c r="S348" i="5"/>
  <c r="Q348" i="5" s="1"/>
  <c r="S5" i="5"/>
  <c r="Q5" i="5" s="1"/>
  <c r="S20" i="5"/>
  <c r="Q20" i="5" s="1"/>
  <c r="S36" i="5"/>
  <c r="Q36" i="5" s="1"/>
  <c r="S68" i="5"/>
  <c r="Q68" i="5" s="1"/>
  <c r="S132" i="5"/>
  <c r="Q132" i="5" s="1"/>
  <c r="S180" i="5"/>
  <c r="Q180" i="5" s="1"/>
  <c r="S480" i="5"/>
  <c r="Q480" i="5" s="1"/>
  <c r="S204" i="5"/>
  <c r="Q204" i="5" s="1"/>
  <c r="S220" i="5"/>
  <c r="Q220" i="5" s="1"/>
  <c r="S264" i="5"/>
  <c r="Q264" i="5" s="1"/>
  <c r="S288" i="5"/>
  <c r="Q288" i="5" s="1"/>
  <c r="S312" i="5"/>
  <c r="Q312" i="5" s="1"/>
  <c r="S332" i="5"/>
  <c r="Q332" i="5" s="1"/>
  <c r="S356" i="5"/>
  <c r="Q356" i="5" s="1"/>
  <c r="S396" i="5"/>
  <c r="Q396" i="5" s="1"/>
  <c r="S476" i="5"/>
  <c r="Q476" i="5" s="1"/>
  <c r="S308" i="5"/>
  <c r="Q308" i="5" s="1"/>
  <c r="S368" i="5"/>
  <c r="Q368" i="5" s="1"/>
  <c r="S9" i="5"/>
  <c r="Q9" i="5" s="1"/>
  <c r="S40" i="5"/>
  <c r="Q40" i="5" s="1"/>
  <c r="S56" i="5"/>
  <c r="Q56" i="5" s="1"/>
  <c r="S72" i="5"/>
  <c r="Q72" i="5" s="1"/>
  <c r="S136" i="5"/>
  <c r="Q136" i="5" s="1"/>
  <c r="S152" i="5"/>
  <c r="Q152" i="5" s="1"/>
  <c r="S184" i="5"/>
  <c r="Q184" i="5" s="1"/>
  <c r="S484" i="5"/>
  <c r="Q484" i="5" s="1"/>
  <c r="S548" i="5"/>
  <c r="Q548" i="5" s="1"/>
  <c r="S488" i="5"/>
  <c r="Q488" i="5" s="1"/>
  <c r="S552" i="5"/>
  <c r="Q552" i="5" s="1"/>
  <c r="S871" i="5"/>
  <c r="Q871" i="5" s="1"/>
  <c r="S208" i="5"/>
  <c r="Q208" i="5" s="1"/>
  <c r="S228" i="5"/>
  <c r="Q228" i="5" s="1"/>
  <c r="S296" i="5"/>
  <c r="Q296" i="5" s="1"/>
  <c r="S340" i="5"/>
  <c r="Q340" i="5" s="1"/>
  <c r="S360" i="5"/>
  <c r="Q360" i="5" s="1"/>
  <c r="S404" i="5"/>
  <c r="Q404" i="5" s="1"/>
  <c r="S196" i="5"/>
  <c r="Q196" i="5" s="1"/>
  <c r="S324" i="5"/>
  <c r="Q324" i="5" s="1"/>
  <c r="S392" i="5"/>
  <c r="Q392" i="5" s="1"/>
  <c r="S13" i="5"/>
  <c r="Q13" i="5" s="1"/>
  <c r="S28" i="5"/>
  <c r="Q28" i="5" s="1"/>
  <c r="S44" i="5"/>
  <c r="Q44" i="5" s="1"/>
  <c r="S60" i="5"/>
  <c r="Q60" i="5" s="1"/>
  <c r="S76" i="5"/>
  <c r="Q76" i="5" s="1"/>
  <c r="S140" i="5"/>
  <c r="Q140" i="5" s="1"/>
  <c r="S156" i="5"/>
  <c r="Q156" i="5" s="1"/>
  <c r="S188" i="5"/>
  <c r="Q188" i="5" s="1"/>
  <c r="S400" i="5"/>
  <c r="Q400" i="5" s="1"/>
  <c r="S496" i="5"/>
  <c r="Q496" i="5" s="1"/>
  <c r="S560" i="5"/>
  <c r="Q560" i="5" s="1"/>
  <c r="S192" i="5"/>
  <c r="Q192" i="5" s="1"/>
  <c r="S212" i="5"/>
  <c r="Q212" i="5" s="1"/>
  <c r="S232" i="5"/>
  <c r="Q232" i="5" s="1"/>
  <c r="S252" i="5"/>
  <c r="Q252" i="5" s="1"/>
  <c r="S276" i="5"/>
  <c r="Q276" i="5" s="1"/>
  <c r="S300" i="5"/>
  <c r="Q300" i="5" s="1"/>
  <c r="S344" i="5"/>
  <c r="Q344" i="5" s="1"/>
  <c r="S364" i="5"/>
  <c r="Q364" i="5" s="1"/>
  <c r="S384" i="5"/>
  <c r="Q384" i="5" s="1"/>
  <c r="S224" i="5"/>
  <c r="Q224" i="5" s="1"/>
  <c r="S336" i="5"/>
  <c r="Q336" i="5" s="1"/>
  <c r="S32" i="5"/>
  <c r="Q32" i="5" s="1"/>
  <c r="S48" i="5"/>
  <c r="Q48" i="5" s="1"/>
  <c r="S64" i="5"/>
  <c r="Q64" i="5" s="1"/>
  <c r="S80" i="5"/>
  <c r="Q80" i="5" s="1"/>
  <c r="S128" i="5"/>
  <c r="Q128" i="5" s="1"/>
  <c r="S144" i="5"/>
  <c r="Q144" i="5" s="1"/>
  <c r="S176" i="5"/>
  <c r="Q176" i="5" s="1"/>
  <c r="S22" i="5"/>
  <c r="Q22" i="5" s="1"/>
  <c r="S2" i="5"/>
  <c r="Q2" i="5" s="1"/>
  <c r="S307" i="5"/>
  <c r="Q307" i="5" s="1"/>
  <c r="S563" i="5"/>
  <c r="Q563" i="5" s="1"/>
  <c r="S741" i="5"/>
  <c r="Q741" i="5" s="1"/>
  <c r="S634" i="5"/>
  <c r="Q634" i="5" s="1"/>
  <c r="S218" i="5"/>
  <c r="Q218" i="5" s="1"/>
  <c r="S203" i="5"/>
  <c r="Q203" i="5" s="1"/>
  <c r="S258" i="5"/>
  <c r="Q258" i="5" s="1"/>
  <c r="S290" i="5"/>
  <c r="Q290" i="5" s="1"/>
  <c r="S482" i="5"/>
  <c r="Q482" i="5" s="1"/>
  <c r="S34" i="5"/>
  <c r="Q34" i="5" s="1"/>
  <c r="S571" i="5"/>
  <c r="Q571" i="5" s="1"/>
  <c r="S187" i="5"/>
  <c r="Q187" i="5" s="1"/>
  <c r="S190" i="5"/>
  <c r="Q190" i="5" s="1"/>
  <c r="S202" i="5"/>
  <c r="Q202" i="5" s="1"/>
  <c r="S330" i="5"/>
  <c r="Q330" i="5" s="1"/>
  <c r="S42" i="5"/>
  <c r="Q42" i="5" s="1"/>
  <c r="S55" i="5"/>
  <c r="Q55" i="5" s="1"/>
  <c r="S209" i="5"/>
  <c r="Q209" i="5" s="1"/>
  <c r="S605" i="5"/>
  <c r="Q605" i="5" s="1"/>
  <c r="S358" i="5"/>
  <c r="Q358" i="5" s="1"/>
  <c r="S66" i="5"/>
  <c r="Q66" i="5" s="1"/>
  <c r="S562" i="5"/>
  <c r="Q562" i="5" s="1"/>
  <c r="S564" i="5"/>
  <c r="Q564" i="5" s="1"/>
  <c r="S334" i="5"/>
  <c r="Q334" i="5" s="1"/>
  <c r="S661" i="5"/>
  <c r="Q661" i="5" s="1"/>
  <c r="S263" i="5"/>
  <c r="Q263" i="5" s="1"/>
  <c r="S327" i="5"/>
  <c r="Q327" i="5" s="1"/>
  <c r="S249" i="5"/>
  <c r="Q249" i="5" s="1"/>
  <c r="S313" i="5"/>
  <c r="Q313" i="5" s="1"/>
  <c r="S143" i="5"/>
  <c r="Q143" i="5" s="1"/>
  <c r="S239" i="5"/>
  <c r="Q239" i="5" s="1"/>
  <c r="S367" i="5"/>
  <c r="Q367" i="5" s="1"/>
  <c r="S431" i="5"/>
  <c r="Q431" i="5" s="1"/>
  <c r="S193" i="5"/>
  <c r="Q193" i="5" s="1"/>
  <c r="S225" i="5"/>
  <c r="Q225" i="5" s="1"/>
  <c r="S257" i="5"/>
  <c r="Q257" i="5" s="1"/>
  <c r="S289" i="5"/>
  <c r="Q289" i="5" s="1"/>
  <c r="S481" i="5"/>
  <c r="Q481" i="5" s="1"/>
  <c r="S213" i="5"/>
  <c r="Q213" i="5" s="1"/>
  <c r="S341" i="5"/>
  <c r="Q341" i="5" s="1"/>
  <c r="S38" i="5"/>
  <c r="Q38" i="5" s="1"/>
  <c r="S570" i="5"/>
  <c r="Q570" i="5" s="1"/>
  <c r="S681" i="5"/>
  <c r="Q681" i="5" s="1"/>
  <c r="S221" i="5"/>
  <c r="Q221" i="5" s="1"/>
  <c r="S69" i="5"/>
  <c r="Q69" i="5" s="1"/>
  <c r="S325" i="5"/>
  <c r="Q325" i="5" s="1"/>
  <c r="S250" i="5"/>
  <c r="Q250" i="5" s="1"/>
  <c r="S572" i="5"/>
  <c r="Q572" i="5" s="1"/>
  <c r="S150" i="5"/>
  <c r="Q150" i="5" s="1"/>
  <c r="S278" i="5"/>
  <c r="Q278" i="5" s="1"/>
  <c r="S342" i="5"/>
  <c r="Q342" i="5" s="1"/>
  <c r="S559" i="5"/>
  <c r="Q559" i="5" s="1"/>
  <c r="S601" i="5"/>
  <c r="Q601" i="5" s="1"/>
  <c r="S77" i="5"/>
  <c r="Q77" i="5" s="1"/>
  <c r="S205" i="5"/>
  <c r="Q205" i="5" s="1"/>
  <c r="S333" i="5"/>
  <c r="Q333" i="5" s="1"/>
  <c r="S216" i="5"/>
  <c r="Q216" i="5" s="1"/>
  <c r="S148" i="5"/>
  <c r="Q148" i="5" s="1"/>
  <c r="S256" i="5"/>
  <c r="Q256" i="5" s="1"/>
  <c r="S779" i="5"/>
  <c r="Q779" i="5" s="1"/>
  <c r="S645" i="5"/>
  <c r="Q645" i="5" s="1"/>
  <c r="S677" i="5"/>
  <c r="Q677" i="5" s="1"/>
  <c r="S314" i="5"/>
  <c r="Q314" i="5" s="1"/>
  <c r="S698" i="5"/>
  <c r="Q698" i="5" s="1"/>
  <c r="S653" i="5"/>
  <c r="Q653" i="5" s="1"/>
  <c r="S685" i="5"/>
  <c r="Q685" i="5" s="1"/>
  <c r="S793" i="5"/>
  <c r="Q793" i="5" s="1"/>
  <c r="S856" i="5"/>
  <c r="Q856" i="5" s="1"/>
  <c r="S610" i="5"/>
  <c r="Q610" i="5" s="1"/>
  <c r="S737" i="5"/>
  <c r="Q737" i="5" s="1"/>
  <c r="S39" i="5"/>
  <c r="Q39" i="5" s="1"/>
  <c r="S337" i="5"/>
  <c r="Q337" i="5" s="1"/>
  <c r="S134" i="5"/>
  <c r="Q134" i="5" s="1"/>
  <c r="S370" i="5"/>
  <c r="Q370" i="5" s="1"/>
  <c r="S195" i="5"/>
  <c r="Q195" i="5" s="1"/>
  <c r="S259" i="5"/>
  <c r="Q259" i="5" s="1"/>
  <c r="S323" i="5"/>
  <c r="Q323" i="5" s="1"/>
  <c r="S186" i="5"/>
  <c r="Q186" i="5" s="1"/>
  <c r="S292" i="5"/>
  <c r="Q292" i="5" s="1"/>
  <c r="S75" i="5"/>
  <c r="Q75" i="5" s="1"/>
  <c r="S51" i="5"/>
  <c r="Q51" i="5" s="1"/>
  <c r="S58" i="5"/>
  <c r="Q58" i="5" s="1"/>
  <c r="S398" i="5"/>
  <c r="Q398" i="5" s="1"/>
  <c r="S569" i="5"/>
  <c r="Q569" i="5" s="1"/>
  <c r="S362" i="5"/>
  <c r="Q362" i="5" s="1"/>
  <c r="S251" i="5"/>
  <c r="Q251" i="5" s="1"/>
  <c r="S223" i="5"/>
  <c r="Q223" i="5" s="1"/>
  <c r="S50" i="5"/>
  <c r="Q50" i="5" s="1"/>
  <c r="S462" i="5"/>
  <c r="Q462" i="5" s="1"/>
  <c r="S573" i="5"/>
  <c r="Q573" i="5" s="1"/>
  <c r="S179" i="5"/>
  <c r="Q179" i="5" s="1"/>
  <c r="S371" i="5"/>
  <c r="Q371" i="5" s="1"/>
  <c r="S46" i="5"/>
  <c r="Q46" i="5" s="1"/>
  <c r="S226" i="5"/>
  <c r="Q226" i="5" s="1"/>
  <c r="S26" i="5"/>
  <c r="Q26" i="5" s="1"/>
  <c r="S335" i="5"/>
  <c r="Q335" i="5" s="1"/>
  <c r="S151" i="5"/>
  <c r="Q151" i="5" s="1"/>
  <c r="S182" i="5"/>
  <c r="Q182" i="5" s="1"/>
  <c r="S154" i="5"/>
  <c r="Q154" i="5" s="1"/>
  <c r="S346" i="5"/>
  <c r="Q346" i="5" s="1"/>
  <c r="S78" i="5"/>
  <c r="Q78" i="5" s="1"/>
  <c r="S142" i="5"/>
  <c r="Q142" i="5" s="1"/>
  <c r="S561" i="5"/>
  <c r="Q561" i="5" s="1"/>
  <c r="S129" i="5"/>
  <c r="Q129" i="5" s="1"/>
  <c r="S550" i="5"/>
  <c r="Q550" i="5" s="1"/>
  <c r="S227" i="5"/>
  <c r="Q227" i="5" s="1"/>
  <c r="S291" i="5"/>
  <c r="Q291" i="5" s="1"/>
  <c r="S355" i="5"/>
  <c r="Q355" i="5" s="1"/>
  <c r="S547" i="5"/>
  <c r="Q547" i="5" s="1"/>
  <c r="S73" i="5"/>
  <c r="Q73" i="5" s="1"/>
  <c r="S43" i="5"/>
  <c r="Q43" i="5" s="1"/>
  <c r="S331" i="5"/>
  <c r="Q331" i="5" s="1"/>
  <c r="S262" i="5"/>
  <c r="Q262" i="5" s="1"/>
  <c r="S177" i="5"/>
  <c r="Q177" i="5" s="1"/>
  <c r="S369" i="5"/>
  <c r="Q369" i="5" s="1"/>
  <c r="S433" i="5"/>
  <c r="Q433" i="5" s="1"/>
  <c r="S361" i="5"/>
  <c r="Q361" i="5" s="1"/>
  <c r="S57" i="5"/>
  <c r="Q57" i="5" s="1"/>
  <c r="S52" i="5"/>
  <c r="Q52" i="5" s="1"/>
  <c r="S347" i="5"/>
  <c r="Q347" i="5" s="1"/>
  <c r="S214" i="5"/>
  <c r="Q214" i="5" s="1"/>
  <c r="S65" i="5"/>
  <c r="Q65" i="5" s="1"/>
  <c r="S230" i="5"/>
  <c r="Q230" i="5" s="1"/>
  <c r="S294" i="5"/>
  <c r="Q294" i="5" s="1"/>
  <c r="S191" i="5"/>
  <c r="Q191" i="5" s="1"/>
  <c r="S71" i="5"/>
  <c r="Q71" i="5" s="1"/>
  <c r="S178" i="5"/>
  <c r="Q178" i="5" s="1"/>
  <c r="S35" i="5"/>
  <c r="Q35" i="5" s="1"/>
  <c r="S310" i="5"/>
  <c r="Q310" i="5" s="1"/>
  <c r="S131" i="5"/>
  <c r="Q131" i="5" s="1"/>
  <c r="S255" i="5"/>
  <c r="Q255" i="5" s="1"/>
  <c r="S147" i="5"/>
  <c r="Q147" i="5" s="1"/>
  <c r="S211" i="5"/>
  <c r="Q211" i="5" s="1"/>
  <c r="S27" i="5"/>
  <c r="Q27" i="5" s="1"/>
  <c r="S219" i="5"/>
  <c r="Q219" i="5" s="1"/>
  <c r="S207" i="5"/>
  <c r="Q207" i="5" s="1"/>
  <c r="S54" i="5"/>
  <c r="Q54" i="5" s="1"/>
  <c r="S130" i="5"/>
  <c r="Q130" i="5" s="1"/>
  <c r="S194" i="5"/>
  <c r="Q194" i="5" s="1"/>
  <c r="S231" i="5"/>
  <c r="Q231" i="5" s="1"/>
  <c r="S79" i="5"/>
  <c r="Q79" i="5" s="1"/>
  <c r="S67" i="5"/>
  <c r="Q67" i="5" s="1"/>
  <c r="S326" i="5"/>
  <c r="Q326" i="5" s="1"/>
  <c r="S206" i="5"/>
  <c r="Q206" i="5" s="1"/>
  <c r="S185" i="5"/>
  <c r="Q185" i="5" s="1"/>
  <c r="S70" i="5"/>
  <c r="Q70" i="5" s="1"/>
  <c r="S354" i="5"/>
  <c r="Q354" i="5" s="1"/>
  <c r="S567" i="5"/>
  <c r="Q567" i="5" s="1"/>
  <c r="S275" i="5"/>
  <c r="Q275" i="5" s="1"/>
  <c r="S339" i="5"/>
  <c r="Q339" i="5" s="1"/>
  <c r="S155" i="5"/>
  <c r="Q155" i="5" s="1"/>
  <c r="S74" i="5"/>
  <c r="Q74" i="5" s="1"/>
  <c r="J6" i="14" l="1"/>
  <c r="H7" i="14"/>
  <c r="R298" i="5"/>
  <c r="R399" i="5"/>
  <c r="R383" i="5"/>
  <c r="R401" i="5"/>
  <c r="R62" i="5"/>
  <c r="R23" i="5"/>
  <c r="R394" i="5"/>
  <c r="R385" i="5"/>
  <c r="T19" i="5"/>
  <c r="S19" i="5" s="1"/>
  <c r="Q19" i="5" s="1"/>
  <c r="T49" i="5"/>
  <c r="S49" i="5" s="1"/>
  <c r="Q49" i="5" s="1"/>
  <c r="T7" i="5"/>
  <c r="S7" i="5" s="1"/>
  <c r="Q7" i="5" s="1"/>
  <c r="T303" i="5"/>
  <c r="S303" i="5" s="1"/>
  <c r="Q303" i="5" s="1"/>
  <c r="T33" i="5"/>
  <c r="S33" i="5" s="1"/>
  <c r="Q33" i="5" s="1"/>
  <c r="T386" i="5"/>
  <c r="S386" i="5" s="1"/>
  <c r="Q386" i="5" s="1"/>
  <c r="T287" i="5"/>
  <c r="S287" i="5" s="1"/>
  <c r="Q287" i="5" s="1"/>
  <c r="R403" i="5"/>
  <c r="T83" i="5"/>
  <c r="S83" i="5" s="1"/>
  <c r="Q83" i="5" s="1"/>
  <c r="T390" i="5"/>
  <c r="S390" i="5" s="1"/>
  <c r="Q390" i="5" s="1"/>
  <c r="U17" i="5"/>
  <c r="R4" i="5"/>
  <c r="R326" i="5"/>
  <c r="R335" i="5"/>
  <c r="R341" i="5"/>
  <c r="R56" i="5"/>
  <c r="R568" i="5"/>
  <c r="R47" i="5"/>
  <c r="R363" i="5"/>
  <c r="R74" i="5"/>
  <c r="R206" i="5"/>
  <c r="R207" i="5"/>
  <c r="R35" i="5"/>
  <c r="R347" i="5"/>
  <c r="R262" i="5"/>
  <c r="R550" i="5"/>
  <c r="R151" i="5"/>
  <c r="R179" i="5"/>
  <c r="R362" i="5"/>
  <c r="R323" i="5"/>
  <c r="R737" i="5"/>
  <c r="R677" i="5"/>
  <c r="R216" i="5"/>
  <c r="R150" i="5"/>
  <c r="R38" i="5"/>
  <c r="R431" i="5"/>
  <c r="R661" i="5"/>
  <c r="R55" i="5"/>
  <c r="R482" i="5"/>
  <c r="R307" i="5"/>
  <c r="R48" i="5"/>
  <c r="R232" i="5"/>
  <c r="R72" i="5"/>
  <c r="R476" i="5"/>
  <c r="R220" i="5"/>
  <c r="R132" i="5"/>
  <c r="R301" i="5"/>
  <c r="R357" i="5"/>
  <c r="R29" i="5"/>
  <c r="R53" i="5"/>
  <c r="R329" i="5"/>
  <c r="R343" i="5"/>
  <c r="R135" i="5"/>
  <c r="R366" i="5"/>
  <c r="R306" i="5"/>
  <c r="R569" i="5"/>
  <c r="R367" i="5"/>
  <c r="R212" i="5"/>
  <c r="R420" i="5"/>
  <c r="R297" i="5"/>
  <c r="R339" i="5"/>
  <c r="R67" i="5"/>
  <c r="R27" i="5"/>
  <c r="R71" i="5"/>
  <c r="R43" i="5"/>
  <c r="R561" i="5"/>
  <c r="R26" i="5"/>
  <c r="R462" i="5"/>
  <c r="R398" i="5"/>
  <c r="R195" i="5"/>
  <c r="R856" i="5"/>
  <c r="R205" i="5"/>
  <c r="R250" i="5"/>
  <c r="R213" i="5"/>
  <c r="R239" i="5"/>
  <c r="R564" i="5"/>
  <c r="R330" i="5"/>
  <c r="R258" i="5"/>
  <c r="R192" i="5"/>
  <c r="R28" i="5"/>
  <c r="R360" i="5"/>
  <c r="R552" i="5"/>
  <c r="R40" i="5"/>
  <c r="R36" i="5"/>
  <c r="R45" i="5"/>
  <c r="R261" i="5"/>
  <c r="R41" i="5"/>
  <c r="R215" i="5"/>
  <c r="R254" i="5"/>
  <c r="R651" i="5"/>
  <c r="R146" i="5"/>
  <c r="R155" i="5"/>
  <c r="R129" i="5"/>
  <c r="R333" i="5"/>
  <c r="R32" i="5"/>
  <c r="R275" i="5"/>
  <c r="R79" i="5"/>
  <c r="R211" i="5"/>
  <c r="R191" i="5"/>
  <c r="R57" i="5"/>
  <c r="R73" i="5"/>
  <c r="R142" i="5"/>
  <c r="R58" i="5"/>
  <c r="R370" i="5"/>
  <c r="R793" i="5"/>
  <c r="R25" i="5"/>
  <c r="R77" i="5"/>
  <c r="R325" i="5"/>
  <c r="R481" i="5"/>
  <c r="R143" i="5"/>
  <c r="R562" i="5"/>
  <c r="R202" i="5"/>
  <c r="R203" i="5"/>
  <c r="R176" i="5"/>
  <c r="R364" i="5"/>
  <c r="R340" i="5"/>
  <c r="R356" i="5"/>
  <c r="R372" i="5"/>
  <c r="R558" i="5"/>
  <c r="R229" i="5"/>
  <c r="R183" i="5"/>
  <c r="R222" i="5"/>
  <c r="R345" i="5"/>
  <c r="R587" i="5"/>
  <c r="R235" i="5"/>
  <c r="R82" i="5"/>
  <c r="R52" i="5"/>
  <c r="R645" i="5"/>
  <c r="R68" i="5"/>
  <c r="R567" i="5"/>
  <c r="R231" i="5"/>
  <c r="R147" i="5"/>
  <c r="R294" i="5"/>
  <c r="R361" i="5"/>
  <c r="R547" i="5"/>
  <c r="R78" i="5"/>
  <c r="R50" i="5"/>
  <c r="R51" i="5"/>
  <c r="R134" i="5"/>
  <c r="R685" i="5"/>
  <c r="R779" i="5"/>
  <c r="R601" i="5"/>
  <c r="R69" i="5"/>
  <c r="R289" i="5"/>
  <c r="R313" i="5"/>
  <c r="R66" i="5"/>
  <c r="R190" i="5"/>
  <c r="R218" i="5"/>
  <c r="R144" i="5"/>
  <c r="R344" i="5"/>
  <c r="R188" i="5"/>
  <c r="R328" i="5"/>
  <c r="R133" i="5"/>
  <c r="R309" i="5"/>
  <c r="R551" i="5"/>
  <c r="R145" i="5"/>
  <c r="R217" i="5"/>
  <c r="R549" i="5"/>
  <c r="R219" i="5"/>
  <c r="R573" i="5"/>
  <c r="R572" i="5"/>
  <c r="R290" i="5"/>
  <c r="R141" i="5"/>
  <c r="R311" i="5"/>
  <c r="R210" i="5"/>
  <c r="R354" i="5"/>
  <c r="R194" i="5"/>
  <c r="R255" i="5"/>
  <c r="R230" i="5"/>
  <c r="R433" i="5"/>
  <c r="R355" i="5"/>
  <c r="R346" i="5"/>
  <c r="R226" i="5"/>
  <c r="R75" i="5"/>
  <c r="R653" i="5"/>
  <c r="R559" i="5"/>
  <c r="R221" i="5"/>
  <c r="R257" i="5"/>
  <c r="R249" i="5"/>
  <c r="R358" i="5"/>
  <c r="R187" i="5"/>
  <c r="R634" i="5"/>
  <c r="R128" i="5"/>
  <c r="R300" i="5"/>
  <c r="R156" i="5"/>
  <c r="R228" i="5"/>
  <c r="R184" i="5"/>
  <c r="R312" i="5"/>
  <c r="R480" i="5"/>
  <c r="R37" i="5"/>
  <c r="R253" i="5"/>
  <c r="R277" i="5"/>
  <c r="R471" i="5"/>
  <c r="R574" i="5"/>
  <c r="R81" i="5"/>
  <c r="R153" i="5"/>
  <c r="R178" i="5"/>
  <c r="R259" i="5"/>
  <c r="R42" i="5"/>
  <c r="R70" i="5"/>
  <c r="R130" i="5"/>
  <c r="R131" i="5"/>
  <c r="R65" i="5"/>
  <c r="R369" i="5"/>
  <c r="R291" i="5"/>
  <c r="R154" i="5"/>
  <c r="R46" i="5"/>
  <c r="R223" i="5"/>
  <c r="R292" i="5"/>
  <c r="R337" i="5"/>
  <c r="R698" i="5"/>
  <c r="R256" i="5"/>
  <c r="R342" i="5"/>
  <c r="R681" i="5"/>
  <c r="R225" i="5"/>
  <c r="R327" i="5"/>
  <c r="R605" i="5"/>
  <c r="R571" i="5"/>
  <c r="R741" i="5"/>
  <c r="R80" i="5"/>
  <c r="R336" i="5"/>
  <c r="R276" i="5"/>
  <c r="R560" i="5"/>
  <c r="R140" i="5"/>
  <c r="R324" i="5"/>
  <c r="R208" i="5"/>
  <c r="R152" i="5"/>
  <c r="R368" i="5"/>
  <c r="R288" i="5"/>
  <c r="R260" i="5"/>
  <c r="R189" i="5"/>
  <c r="R181" i="5"/>
  <c r="R566" i="5"/>
  <c r="R359" i="5"/>
  <c r="R331" i="5"/>
  <c r="R610" i="5"/>
  <c r="R334" i="5"/>
  <c r="R44" i="5"/>
  <c r="R204" i="5"/>
  <c r="R293" i="5"/>
  <c r="R738" i="5"/>
  <c r="R185" i="5"/>
  <c r="R54" i="5"/>
  <c r="R310" i="5"/>
  <c r="R214" i="5"/>
  <c r="R177" i="5"/>
  <c r="R227" i="5"/>
  <c r="R182" i="5"/>
  <c r="R371" i="5"/>
  <c r="R251" i="5"/>
  <c r="R186" i="5"/>
  <c r="R39" i="5"/>
  <c r="R314" i="5"/>
  <c r="R148" i="5"/>
  <c r="R278" i="5"/>
  <c r="R570" i="5"/>
  <c r="R193" i="5"/>
  <c r="R263" i="5"/>
  <c r="R209" i="5"/>
  <c r="R34" i="5"/>
  <c r="R563" i="5"/>
  <c r="R224" i="5"/>
  <c r="R252" i="5"/>
  <c r="R496" i="5"/>
  <c r="R76" i="5"/>
  <c r="R196" i="5"/>
  <c r="R548" i="5"/>
  <c r="R136" i="5"/>
  <c r="R308" i="5"/>
  <c r="R264" i="5"/>
  <c r="R180" i="5"/>
  <c r="R236" i="5"/>
  <c r="R149" i="5"/>
  <c r="R295" i="5"/>
  <c r="R338" i="5"/>
  <c r="R424" i="5"/>
  <c r="R448" i="5"/>
  <c r="R535" i="5"/>
  <c r="R460" i="5"/>
  <c r="R408" i="5"/>
  <c r="R429" i="5"/>
  <c r="R421" i="5"/>
  <c r="R6" i="5"/>
  <c r="R425" i="5"/>
  <c r="R439" i="5"/>
  <c r="R876" i="5"/>
  <c r="R510" i="5"/>
  <c r="R63" i="5"/>
  <c r="R459" i="5"/>
  <c r="R494" i="5"/>
  <c r="R402" i="5"/>
  <c r="R530" i="5"/>
  <c r="R64" i="5"/>
  <c r="R871" i="5"/>
  <c r="R416" i="5"/>
  <c r="R348" i="5"/>
  <c r="R532" i="5"/>
  <c r="R397" i="5"/>
  <c r="R389" i="5"/>
  <c r="R509" i="5"/>
  <c r="R61" i="5"/>
  <c r="R801" i="5"/>
  <c r="R393" i="5"/>
  <c r="R407" i="5"/>
  <c r="R781" i="5"/>
  <c r="R478" i="5"/>
  <c r="R505" i="5"/>
  <c r="R427" i="5"/>
  <c r="R430" i="5"/>
  <c r="R435" i="5"/>
  <c r="R538" i="5"/>
  <c r="R497" i="5"/>
  <c r="R499" i="5"/>
  <c r="R419" i="5"/>
  <c r="R490" i="5"/>
  <c r="R479" i="5"/>
  <c r="R506" i="5"/>
  <c r="R846" i="5"/>
  <c r="R443" i="5"/>
  <c r="R426" i="5"/>
  <c r="R452" i="5"/>
  <c r="R464" i="5"/>
  <c r="R60" i="5"/>
  <c r="R444" i="5"/>
  <c r="R776" i="5"/>
  <c r="R516" i="5"/>
  <c r="R468" i="5"/>
  <c r="R500" i="5"/>
  <c r="R477" i="5"/>
  <c r="R880" i="5"/>
  <c r="R446" i="5"/>
  <c r="R774" i="5"/>
  <c r="R473" i="5"/>
  <c r="R395" i="5"/>
  <c r="R875" i="5"/>
  <c r="R465" i="5"/>
  <c r="R412" i="5"/>
  <c r="R432" i="5"/>
  <c r="R404" i="5"/>
  <c r="R484" i="5"/>
  <c r="R428" i="5"/>
  <c r="R445" i="5"/>
  <c r="R469" i="5"/>
  <c r="R21" i="5"/>
  <c r="R414" i="5"/>
  <c r="R487" i="5"/>
  <c r="R441" i="5"/>
  <c r="R747" i="5"/>
  <c r="R302" i="5"/>
  <c r="R748" i="5"/>
  <c r="R527" i="5"/>
  <c r="R474" i="5"/>
  <c r="R449" i="5"/>
  <c r="R483" i="5"/>
  <c r="R410" i="5"/>
  <c r="R463" i="5"/>
  <c r="R777" i="5"/>
  <c r="R539" i="5"/>
  <c r="R411" i="5"/>
  <c r="R22" i="5"/>
  <c r="R384" i="5"/>
  <c r="R400" i="5"/>
  <c r="R862" i="5"/>
  <c r="R396" i="5"/>
  <c r="R881" i="5"/>
  <c r="R388" i="5"/>
  <c r="R536" i="5"/>
  <c r="R750" i="5"/>
  <c r="R413" i="5"/>
  <c r="R437" i="5"/>
  <c r="R761" i="5"/>
  <c r="R16" i="5"/>
  <c r="R423" i="5"/>
  <c r="R409" i="5"/>
  <c r="R299" i="5"/>
  <c r="R123" i="5"/>
  <c r="R495" i="5"/>
  <c r="R749" i="5"/>
  <c r="R879" i="5"/>
  <c r="R492" i="5"/>
  <c r="R13" i="5"/>
  <c r="R520" i="5"/>
  <c r="R543" i="5"/>
  <c r="R9" i="5"/>
  <c r="R544" i="5"/>
  <c r="R20" i="5"/>
  <c r="R14" i="5"/>
  <c r="R381" i="5"/>
  <c r="R405" i="5"/>
  <c r="R775" i="5"/>
  <c r="R521" i="5"/>
  <c r="R10" i="5"/>
  <c r="R773" i="5"/>
  <c r="R391" i="5"/>
  <c r="R498" i="5"/>
  <c r="R59" i="5"/>
  <c r="R417" i="5"/>
  <c r="R467" i="5"/>
  <c r="R778" i="5"/>
  <c r="R765" i="5"/>
  <c r="R447" i="5"/>
  <c r="R713" i="5"/>
  <c r="R507" i="5"/>
  <c r="R522" i="5"/>
  <c r="R525" i="5"/>
  <c r="R874" i="5"/>
  <c r="R296" i="5"/>
  <c r="R488" i="5"/>
  <c r="R511" i="5"/>
  <c r="R332" i="5"/>
  <c r="R512" i="5"/>
  <c r="R5" i="5"/>
  <c r="R472" i="5"/>
  <c r="R493" i="5"/>
  <c r="R485" i="5"/>
  <c r="R285" i="5"/>
  <c r="R489" i="5"/>
  <c r="R11" i="5"/>
  <c r="R3" i="5"/>
  <c r="R758" i="5"/>
  <c r="R523" i="5"/>
  <c r="R18" i="5"/>
  <c r="R466" i="5"/>
  <c r="R12" i="5"/>
  <c r="R8" i="5"/>
  <c r="R757" i="5"/>
  <c r="R436" i="5"/>
  <c r="R392" i="5"/>
  <c r="R456" i="5"/>
  <c r="R284" i="5"/>
  <c r="R440" i="5"/>
  <c r="R461" i="5"/>
  <c r="R453" i="5"/>
  <c r="R519" i="5"/>
  <c r="R457" i="5"/>
  <c r="R542" i="5"/>
  <c r="R598" i="5"/>
  <c r="R491" i="5"/>
  <c r="R526" i="5"/>
  <c r="R434" i="5"/>
  <c r="R754" i="5"/>
  <c r="R513" i="5"/>
  <c r="R531" i="5"/>
  <c r="R451" i="5"/>
  <c r="R541" i="5"/>
  <c r="R415" i="5"/>
  <c r="R537" i="5"/>
  <c r="R475" i="5"/>
  <c r="R458" i="5"/>
  <c r="R745" i="5"/>
  <c r="R599" i="5"/>
  <c r="R865" i="5"/>
  <c r="R760" i="5"/>
  <c r="R770" i="5"/>
  <c r="R869" i="5"/>
  <c r="R744" i="5"/>
  <c r="R877" i="5"/>
  <c r="R867" i="5"/>
  <c r="R873" i="5"/>
  <c r="R870" i="5"/>
  <c r="R746" i="5"/>
  <c r="R818" i="5"/>
  <c r="R759" i="5"/>
  <c r="R15" i="5"/>
  <c r="R772" i="5"/>
  <c r="R864" i="5"/>
  <c r="R755" i="5"/>
  <c r="R866" i="5"/>
  <c r="R695" i="5"/>
  <c r="R771" i="5"/>
  <c r="R763" i="5"/>
  <c r="R868" i="5"/>
  <c r="R756" i="5"/>
  <c r="R762" i="5"/>
  <c r="R508" i="5"/>
  <c r="R847" i="5"/>
  <c r="R852" i="5"/>
  <c r="R863" i="5"/>
  <c r="R752" i="5"/>
  <c r="R504" i="5"/>
  <c r="R540" i="5"/>
  <c r="R529" i="5"/>
  <c r="R503" i="5"/>
  <c r="S450" i="5"/>
  <c r="Q450" i="5" s="1"/>
  <c r="AL450" i="5"/>
  <c r="S502" i="5"/>
  <c r="Q502" i="5" s="1"/>
  <c r="AL502" i="5"/>
  <c r="S438" i="5"/>
  <c r="Q438" i="5" s="1"/>
  <c r="AL438" i="5"/>
  <c r="S418" i="5"/>
  <c r="Q418" i="5" s="1"/>
  <c r="AL418" i="5"/>
  <c r="S486" i="5"/>
  <c r="Q486" i="5" s="1"/>
  <c r="AL486" i="5"/>
  <c r="S422" i="5"/>
  <c r="Q422" i="5" s="1"/>
  <c r="AL422" i="5"/>
  <c r="AL546" i="5"/>
  <c r="S783" i="5"/>
  <c r="Q783" i="5" s="1"/>
  <c r="AL783" i="5"/>
  <c r="S470" i="5"/>
  <c r="Q470" i="5" s="1"/>
  <c r="AL470" i="5"/>
  <c r="S406" i="5"/>
  <c r="Q406" i="5" s="1"/>
  <c r="AL406" i="5"/>
  <c r="S514" i="5"/>
  <c r="Q514" i="5" s="1"/>
  <c r="AL514" i="5"/>
  <c r="S442" i="5"/>
  <c r="Q442" i="5" s="1"/>
  <c r="AL442" i="5"/>
  <c r="S534" i="5"/>
  <c r="Q534" i="5" s="1"/>
  <c r="AL534" i="5"/>
  <c r="S454" i="5"/>
  <c r="Q454" i="5" s="1"/>
  <c r="AL454" i="5"/>
  <c r="R2" i="5"/>
  <c r="S244" i="5"/>
  <c r="Q244" i="5" s="1"/>
  <c r="S715" i="5"/>
  <c r="Q715" i="5" s="1"/>
  <c r="S674" i="5"/>
  <c r="Q674" i="5" s="1"/>
  <c r="S157" i="5"/>
  <c r="Q157" i="5" s="1"/>
  <c r="S349" i="5"/>
  <c r="Q349" i="5" s="1"/>
  <c r="S842" i="5"/>
  <c r="Q842" i="5" s="1"/>
  <c r="S109" i="5"/>
  <c r="Q109" i="5" s="1"/>
  <c r="S375" i="5"/>
  <c r="Q375" i="5" s="1"/>
  <c r="S241" i="5"/>
  <c r="Q241" i="5" s="1"/>
  <c r="S103" i="5"/>
  <c r="Q103" i="5" s="1"/>
  <c r="S650" i="5"/>
  <c r="Q650" i="5" s="1"/>
  <c r="S517" i="5"/>
  <c r="Q517" i="5" s="1"/>
  <c r="S611" i="5"/>
  <c r="Q611" i="5" s="1"/>
  <c r="S680" i="5"/>
  <c r="Q680" i="5" s="1"/>
  <c r="S854" i="5"/>
  <c r="Q854" i="5" s="1"/>
  <c r="S883" i="5"/>
  <c r="Q883" i="5" s="1"/>
  <c r="S733" i="5"/>
  <c r="Q733" i="5" s="1"/>
  <c r="S273" i="5"/>
  <c r="Q273" i="5" s="1"/>
  <c r="S859" i="5"/>
  <c r="Q859" i="5" s="1"/>
  <c r="S200" i="5"/>
  <c r="Q200" i="5" s="1"/>
  <c r="S624" i="5"/>
  <c r="Q624" i="5" s="1"/>
  <c r="S882" i="5"/>
  <c r="Q882" i="5" s="1"/>
  <c r="S688" i="5"/>
  <c r="Q688" i="5" s="1"/>
  <c r="S857" i="5"/>
  <c r="Q857" i="5" s="1"/>
  <c r="S374" i="5"/>
  <c r="Q374" i="5" s="1"/>
  <c r="S373" i="5"/>
  <c r="Q373" i="5" s="1"/>
  <c r="S159" i="5"/>
  <c r="Q159" i="5" s="1"/>
  <c r="S701" i="5"/>
  <c r="Q701" i="5" s="1"/>
  <c r="S658" i="5"/>
  <c r="Q658" i="5" s="1"/>
  <c r="S201" i="5"/>
  <c r="Q201" i="5" s="1"/>
  <c r="S729" i="5"/>
  <c r="Q729" i="5" s="1"/>
  <c r="S671" i="5"/>
  <c r="Q671" i="5" s="1"/>
  <c r="S126" i="5"/>
  <c r="Q126" i="5" s="1"/>
  <c r="S162" i="5"/>
  <c r="Q162" i="5" s="1"/>
  <c r="S100" i="5"/>
  <c r="Q100" i="5" s="1"/>
  <c r="S753" i="5"/>
  <c r="Q753" i="5" s="1"/>
  <c r="S691" i="5"/>
  <c r="Q691" i="5" s="1"/>
  <c r="S696" i="5"/>
  <c r="Q696" i="5" s="1"/>
  <c r="S376" i="5"/>
  <c r="Q376" i="5" s="1"/>
  <c r="S649" i="5"/>
  <c r="Q649" i="5" s="1"/>
  <c r="S690" i="5"/>
  <c r="Q690" i="5" s="1"/>
  <c r="S315" i="5"/>
  <c r="Q315" i="5" s="1"/>
  <c r="S618" i="5"/>
  <c r="Q618" i="5" s="1"/>
  <c r="S613" i="5"/>
  <c r="Q613" i="5" s="1"/>
  <c r="S826" i="5"/>
  <c r="Q826" i="5" s="1"/>
  <c r="S640" i="5"/>
  <c r="Q640" i="5" s="1"/>
  <c r="S697" i="5"/>
  <c r="Q697" i="5" s="1"/>
  <c r="S637" i="5"/>
  <c r="Q637" i="5" s="1"/>
  <c r="S643" i="5"/>
  <c r="Q643" i="5" s="1"/>
  <c r="S648" i="5"/>
  <c r="Q648" i="5" s="1"/>
  <c r="S172" i="5"/>
  <c r="Q172" i="5" s="1"/>
  <c r="S829" i="5"/>
  <c r="Q829" i="5" s="1"/>
  <c r="S582" i="5"/>
  <c r="Q582" i="5" s="1"/>
  <c r="S639" i="5"/>
  <c r="Q639" i="5" s="1"/>
  <c r="S630" i="5"/>
  <c r="Q630" i="5" s="1"/>
  <c r="S851" i="5"/>
  <c r="Q851" i="5" s="1"/>
  <c r="S596" i="5"/>
  <c r="Q596" i="5" s="1"/>
  <c r="S88" i="5"/>
  <c r="Q88" i="5" s="1"/>
  <c r="S515" i="5"/>
  <c r="Q515" i="5" s="1"/>
  <c r="S234" i="5"/>
  <c r="Q234" i="5" s="1"/>
  <c r="S702" i="5"/>
  <c r="Q702" i="5" s="1"/>
  <c r="S655" i="5"/>
  <c r="Q655" i="5" s="1"/>
  <c r="S830" i="5"/>
  <c r="Q830" i="5" s="1"/>
  <c r="S836" i="5"/>
  <c r="Q836" i="5" s="1"/>
  <c r="S724" i="5"/>
  <c r="Q724" i="5" s="1"/>
  <c r="S99" i="5"/>
  <c r="Q99" i="5" s="1"/>
  <c r="S320" i="5"/>
  <c r="Q320" i="5" s="1"/>
  <c r="S92" i="5"/>
  <c r="Q92" i="5" s="1"/>
  <c r="S84" i="5"/>
  <c r="Q84" i="5" s="1"/>
  <c r="S169" i="5"/>
  <c r="Q169" i="5" s="1"/>
  <c r="S644" i="5"/>
  <c r="Q644" i="5" s="1"/>
  <c r="S790" i="5"/>
  <c r="Q790" i="5" s="1"/>
  <c r="S814" i="5"/>
  <c r="Q814" i="5" s="1"/>
  <c r="S743" i="5"/>
  <c r="Q743" i="5" s="1"/>
  <c r="S94" i="5"/>
  <c r="Q94" i="5" s="1"/>
  <c r="S678" i="5"/>
  <c r="Q678" i="5" s="1"/>
  <c r="S238" i="5"/>
  <c r="Q238" i="5" s="1"/>
  <c r="S271" i="5"/>
  <c r="Q271" i="5" s="1"/>
  <c r="S718" i="5"/>
  <c r="Q718" i="5" s="1"/>
  <c r="S554" i="5"/>
  <c r="Q554" i="5" s="1"/>
  <c r="S161" i="5"/>
  <c r="Q161" i="5" s="1"/>
  <c r="S723" i="5"/>
  <c r="Q723" i="5" s="1"/>
  <c r="S378" i="5"/>
  <c r="Q378" i="5" s="1"/>
  <c r="S646" i="5"/>
  <c r="Q646" i="5" s="1"/>
  <c r="S664" i="5"/>
  <c r="Q664" i="5" s="1"/>
  <c r="S280" i="5"/>
  <c r="Q280" i="5" s="1"/>
  <c r="S844" i="5"/>
  <c r="Q844" i="5" s="1"/>
  <c r="S656" i="5"/>
  <c r="Q656" i="5" s="1"/>
  <c r="S580" i="5"/>
  <c r="Q580" i="5" s="1"/>
  <c r="S139" i="5"/>
  <c r="Q139" i="5" s="1"/>
  <c r="S387" i="5"/>
  <c r="Q387" i="5" s="1"/>
  <c r="S740" i="5"/>
  <c r="Q740" i="5" s="1"/>
  <c r="S798" i="5"/>
  <c r="Q798" i="5" s="1"/>
  <c r="S795" i="5"/>
  <c r="Q795" i="5" s="1"/>
  <c r="S652" i="5"/>
  <c r="Q652" i="5" s="1"/>
  <c r="S672" i="5"/>
  <c r="Q672" i="5" s="1"/>
  <c r="S352" i="5"/>
  <c r="Q352" i="5" s="1"/>
  <c r="S96" i="5"/>
  <c r="Q96" i="5" s="1"/>
  <c r="S716" i="5"/>
  <c r="Q716" i="5" s="1"/>
  <c r="S709" i="5"/>
  <c r="Q709" i="5" s="1"/>
  <c r="S137" i="5"/>
  <c r="Q137" i="5" s="1"/>
  <c r="S102" i="5"/>
  <c r="Q102" i="5" s="1"/>
  <c r="S321" i="5"/>
  <c r="Q321" i="5" s="1"/>
  <c r="S565" i="5"/>
  <c r="Q565" i="5" s="1"/>
  <c r="S885" i="5"/>
  <c r="Q885" i="5" s="1"/>
  <c r="S638" i="5"/>
  <c r="Q638" i="5" s="1"/>
  <c r="S591" i="5"/>
  <c r="Q591" i="5" s="1"/>
  <c r="S711" i="5"/>
  <c r="Q711" i="5" s="1"/>
  <c r="S576" i="5"/>
  <c r="Q576" i="5" s="1"/>
  <c r="S158" i="5"/>
  <c r="Q158" i="5" s="1"/>
  <c r="S703" i="5"/>
  <c r="Q703" i="5" s="1"/>
  <c r="S694" i="5"/>
  <c r="Q694" i="5" s="1"/>
  <c r="S660" i="5"/>
  <c r="Q660" i="5" s="1"/>
  <c r="S380" i="5"/>
  <c r="Q380" i="5" s="1"/>
  <c r="S112" i="5"/>
  <c r="Q112" i="5" s="1"/>
  <c r="S272" i="5"/>
  <c r="Q272" i="5" s="1"/>
  <c r="S556" i="5"/>
  <c r="Q556" i="5" s="1"/>
  <c r="S171" i="5"/>
  <c r="Q171" i="5" s="1"/>
  <c r="S87" i="5"/>
  <c r="Q87" i="5" s="1"/>
  <c r="S166" i="5"/>
  <c r="Q166" i="5" s="1"/>
  <c r="S270" i="5"/>
  <c r="Q270" i="5" s="1"/>
  <c r="S835" i="5"/>
  <c r="Q835" i="5" s="1"/>
  <c r="S164" i="5"/>
  <c r="Q164" i="5" s="1"/>
  <c r="S812" i="5"/>
  <c r="Q812" i="5" s="1"/>
  <c r="S726" i="5"/>
  <c r="Q726" i="5" s="1"/>
  <c r="S751" i="5"/>
  <c r="Q751" i="5" s="1"/>
  <c r="S679" i="5"/>
  <c r="Q679" i="5" s="1"/>
  <c r="S553" i="5"/>
  <c r="Q553" i="5" s="1"/>
  <c r="S614" i="5"/>
  <c r="Q614" i="5" s="1"/>
  <c r="S174" i="5"/>
  <c r="Q174" i="5" s="1"/>
  <c r="S654" i="5"/>
  <c r="Q654" i="5" s="1"/>
  <c r="S233" i="5"/>
  <c r="Q233" i="5" s="1"/>
  <c r="S796" i="5"/>
  <c r="Q796" i="5" s="1"/>
  <c r="S322" i="5"/>
  <c r="Q322" i="5" s="1"/>
  <c r="S659" i="5"/>
  <c r="Q659" i="5" s="1"/>
  <c r="S316" i="5"/>
  <c r="Q316" i="5" s="1"/>
  <c r="S837" i="5"/>
  <c r="Q837" i="5" s="1"/>
  <c r="S855" i="5"/>
  <c r="Q855" i="5" s="1"/>
  <c r="S600" i="5"/>
  <c r="Q600" i="5" s="1"/>
  <c r="S592" i="5"/>
  <c r="Q592" i="5" s="1"/>
  <c r="S706" i="5"/>
  <c r="Q706" i="5" s="1"/>
  <c r="S700" i="5"/>
  <c r="Q700" i="5" s="1"/>
  <c r="S119" i="5"/>
  <c r="Q119" i="5" s="1"/>
  <c r="S304" i="5"/>
  <c r="Q304" i="5" s="1"/>
  <c r="S676" i="5"/>
  <c r="Q676" i="5" s="1"/>
  <c r="S780" i="5"/>
  <c r="Q780" i="5" s="1"/>
  <c r="S734" i="5"/>
  <c r="Q734" i="5" s="1"/>
  <c r="S731" i="5"/>
  <c r="Q731" i="5" s="1"/>
  <c r="S608" i="5"/>
  <c r="Q608" i="5" s="1"/>
  <c r="S581" i="5"/>
  <c r="Q581" i="5" s="1"/>
  <c r="S127" i="5"/>
  <c r="Q127" i="5" s="1"/>
  <c r="S579" i="5"/>
  <c r="Q579" i="5" s="1"/>
  <c r="S684" i="5"/>
  <c r="Q684" i="5" s="1"/>
  <c r="S91" i="5"/>
  <c r="Q91" i="5" s="1"/>
  <c r="S165" i="5"/>
  <c r="Q165" i="5" s="1"/>
  <c r="S841" i="5"/>
  <c r="Q841" i="5" s="1"/>
  <c r="S586" i="5"/>
  <c r="Q586" i="5" s="1"/>
  <c r="S717" i="5"/>
  <c r="Q717" i="5" s="1"/>
  <c r="S802" i="5"/>
  <c r="Q802" i="5" s="1"/>
  <c r="S616" i="5"/>
  <c r="Q616" i="5" s="1"/>
  <c r="S104" i="5"/>
  <c r="Q104" i="5" s="1"/>
  <c r="S794" i="5"/>
  <c r="Q794" i="5" s="1"/>
  <c r="S791" i="5"/>
  <c r="Q791" i="5" s="1"/>
  <c r="S86" i="5"/>
  <c r="Q86" i="5" s="1"/>
  <c r="S609" i="5"/>
  <c r="Q609" i="5" s="1"/>
  <c r="S732" i="5"/>
  <c r="Q732" i="5" s="1"/>
  <c r="S764" i="5"/>
  <c r="Q764" i="5" s="1"/>
  <c r="S353" i="5"/>
  <c r="Q353" i="5" s="1"/>
  <c r="S118" i="5"/>
  <c r="Q118" i="5" s="1"/>
  <c r="S730" i="5"/>
  <c r="Q730" i="5" s="1"/>
  <c r="S246" i="5"/>
  <c r="Q246" i="5" s="1"/>
  <c r="S237" i="5"/>
  <c r="Q237" i="5" s="1"/>
  <c r="S317" i="5"/>
  <c r="Q317" i="5" s="1"/>
  <c r="S377" i="5"/>
  <c r="Q377" i="5" s="1"/>
  <c r="S105" i="5"/>
  <c r="Q105" i="5" s="1"/>
  <c r="S245" i="5"/>
  <c r="Q245" i="5" s="1"/>
  <c r="S849" i="5"/>
  <c r="Q849" i="5" s="1"/>
  <c r="S594" i="5"/>
  <c r="Q594" i="5" s="1"/>
  <c r="S860" i="5"/>
  <c r="Q860" i="5" s="1"/>
  <c r="S117" i="5"/>
  <c r="Q117" i="5" s="1"/>
  <c r="S607" i="5"/>
  <c r="Q607" i="5" s="1"/>
  <c r="S382" i="5"/>
  <c r="Q382" i="5" s="1"/>
  <c r="S689" i="5"/>
  <c r="Q689" i="5" s="1"/>
  <c r="S627" i="5"/>
  <c r="Q627" i="5" s="1"/>
  <c r="S632" i="5"/>
  <c r="Q632" i="5" s="1"/>
  <c r="S243" i="5"/>
  <c r="Q243" i="5" s="1"/>
  <c r="S585" i="5"/>
  <c r="Q585" i="5" s="1"/>
  <c r="S351" i="5"/>
  <c r="Q351" i="5" s="1"/>
  <c r="S597" i="5"/>
  <c r="Q597" i="5" s="1"/>
  <c r="S626" i="5"/>
  <c r="Q626" i="5" s="1"/>
  <c r="S840" i="5"/>
  <c r="Q840" i="5" s="1"/>
  <c r="S809" i="5"/>
  <c r="Q809" i="5" s="1"/>
  <c r="S832" i="5"/>
  <c r="Q832" i="5" s="1"/>
  <c r="S831" i="5"/>
  <c r="Q831" i="5" s="1"/>
  <c r="S621" i="5"/>
  <c r="Q621" i="5" s="1"/>
  <c r="S501" i="5"/>
  <c r="Q501" i="5" s="1"/>
  <c r="S834" i="5"/>
  <c r="Q834" i="5" s="1"/>
  <c r="S839" i="5"/>
  <c r="Q839" i="5" s="1"/>
  <c r="S584" i="5"/>
  <c r="Q584" i="5" s="1"/>
  <c r="S825" i="5"/>
  <c r="Q825" i="5" s="1"/>
  <c r="S111" i="5"/>
  <c r="Q111" i="5" s="1"/>
  <c r="S686" i="5"/>
  <c r="Q686" i="5" s="1"/>
  <c r="S805" i="5"/>
  <c r="Q805" i="5" s="1"/>
  <c r="S268" i="5"/>
  <c r="Q268" i="5" s="1"/>
  <c r="S845" i="5"/>
  <c r="Q845" i="5" s="1"/>
  <c r="S631" i="5"/>
  <c r="Q631" i="5" s="1"/>
  <c r="S785" i="5"/>
  <c r="Q785" i="5" s="1"/>
  <c r="S804" i="5"/>
  <c r="Q804" i="5" s="1"/>
  <c r="S595" i="5"/>
  <c r="Q595" i="5" s="1"/>
  <c r="S612" i="5"/>
  <c r="Q612" i="5" s="1"/>
  <c r="S670" i="5"/>
  <c r="Q670" i="5" s="1"/>
  <c r="S667" i="5"/>
  <c r="Q667" i="5" s="1"/>
  <c r="AL16" i="5"/>
  <c r="S800" i="5"/>
  <c r="Q800" i="5" s="1"/>
  <c r="S588" i="5"/>
  <c r="Q588" i="5" s="1"/>
  <c r="S693" i="5"/>
  <c r="Q693" i="5" s="1"/>
  <c r="S827" i="5"/>
  <c r="Q827" i="5" s="1"/>
  <c r="S813" i="5"/>
  <c r="Q813" i="5" s="1"/>
  <c r="S620" i="5"/>
  <c r="Q620" i="5" s="1"/>
  <c r="S116" i="5"/>
  <c r="Q116" i="5" s="1"/>
  <c r="S101" i="5"/>
  <c r="Q101" i="5" s="1"/>
  <c r="S705" i="5"/>
  <c r="Q705" i="5" s="1"/>
  <c r="S617" i="5"/>
  <c r="Q617" i="5" s="1"/>
  <c r="S533" i="5"/>
  <c r="Q533" i="5" s="1"/>
  <c r="S806" i="5"/>
  <c r="Q806" i="5" s="1"/>
  <c r="S274" i="5"/>
  <c r="Q274" i="5" s="1"/>
  <c r="S97" i="5"/>
  <c r="Q97" i="5" s="1"/>
  <c r="S199" i="5"/>
  <c r="Q199" i="5" s="1"/>
  <c r="S739" i="5"/>
  <c r="Q739" i="5" s="1"/>
  <c r="S807" i="5"/>
  <c r="Q807" i="5" s="1"/>
  <c r="S727" i="5"/>
  <c r="Q727" i="5" s="1"/>
  <c r="S789" i="5"/>
  <c r="Q789" i="5" s="1"/>
  <c r="S108" i="5"/>
  <c r="Q108" i="5" s="1"/>
  <c r="S692" i="5"/>
  <c r="Q692" i="5" s="1"/>
  <c r="S89" i="5"/>
  <c r="Q89" i="5" s="1"/>
  <c r="S668" i="5"/>
  <c r="Q668" i="5" s="1"/>
  <c r="S282" i="5"/>
  <c r="Q282" i="5" s="1"/>
  <c r="S125" i="5"/>
  <c r="Q125" i="5" s="1"/>
  <c r="S810" i="5"/>
  <c r="Q810" i="5" s="1"/>
  <c r="S240" i="5"/>
  <c r="Q240" i="5" s="1"/>
  <c r="S666" i="5"/>
  <c r="Q666" i="5" s="1"/>
  <c r="S683" i="5"/>
  <c r="Q683" i="5" s="1"/>
  <c r="S173" i="5"/>
  <c r="Q173" i="5" s="1"/>
  <c r="S593" i="5"/>
  <c r="Q593" i="5" s="1"/>
  <c r="S786" i="5"/>
  <c r="Q786" i="5" s="1"/>
  <c r="S625" i="5"/>
  <c r="Q625" i="5" s="1"/>
  <c r="S797" i="5"/>
  <c r="Q797" i="5" s="1"/>
  <c r="S799" i="5"/>
  <c r="Q799" i="5" s="1"/>
  <c r="S555" i="5"/>
  <c r="Q555" i="5" s="1"/>
  <c r="S633" i="5"/>
  <c r="Q633" i="5" s="1"/>
  <c r="S318" i="5"/>
  <c r="Q318" i="5" s="1"/>
  <c r="S113" i="5"/>
  <c r="Q113" i="5" s="1"/>
  <c r="S95" i="5"/>
  <c r="Q95" i="5" s="1"/>
  <c r="S823" i="5"/>
  <c r="Q823" i="5" s="1"/>
  <c r="S248" i="5"/>
  <c r="Q248" i="5" s="1"/>
  <c r="S197" i="5"/>
  <c r="Q197" i="5" s="1"/>
  <c r="S817" i="5"/>
  <c r="Q817" i="5" s="1"/>
  <c r="S769" i="5"/>
  <c r="Q769" i="5" s="1"/>
  <c r="S699" i="5"/>
  <c r="Q699" i="5" s="1"/>
  <c r="S768" i="5"/>
  <c r="Q768" i="5" s="1"/>
  <c r="S198" i="5"/>
  <c r="Q198" i="5" s="1"/>
  <c r="S93" i="5"/>
  <c r="Q93" i="5" s="1"/>
  <c r="S665" i="5"/>
  <c r="Q665" i="5" s="1"/>
  <c r="S872" i="5"/>
  <c r="Q872" i="5" s="1"/>
  <c r="S824" i="5"/>
  <c r="Q824" i="5" s="1"/>
  <c r="S647" i="5"/>
  <c r="Q647" i="5" s="1"/>
  <c r="S828" i="5"/>
  <c r="Q828" i="5" s="1"/>
  <c r="S98" i="5"/>
  <c r="Q98" i="5" s="1"/>
  <c r="S110" i="5"/>
  <c r="Q110" i="5" s="1"/>
  <c r="S279" i="5"/>
  <c r="Q279" i="5" s="1"/>
  <c r="S662" i="5"/>
  <c r="Q662" i="5" s="1"/>
  <c r="S319" i="5"/>
  <c r="Q319" i="5" s="1"/>
  <c r="S687" i="5"/>
  <c r="Q687" i="5" s="1"/>
  <c r="S615" i="5"/>
  <c r="Q615" i="5" s="1"/>
  <c r="S884" i="5"/>
  <c r="Q884" i="5" s="1"/>
  <c r="S590" i="5"/>
  <c r="Q590" i="5" s="1"/>
  <c r="S792" i="5"/>
  <c r="Q792" i="5" s="1"/>
  <c r="S784" i="5"/>
  <c r="Q784" i="5" s="1"/>
  <c r="S642" i="5"/>
  <c r="Q642" i="5" s="1"/>
  <c r="S350" i="5"/>
  <c r="Q350" i="5" s="1"/>
  <c r="S636" i="5"/>
  <c r="Q636" i="5" s="1"/>
  <c r="S577" i="5"/>
  <c r="Q577" i="5" s="1"/>
  <c r="S766" i="5"/>
  <c r="Q766" i="5" s="1"/>
  <c r="S719" i="5"/>
  <c r="Q719" i="5" s="1"/>
  <c r="S838" i="5"/>
  <c r="Q838" i="5" s="1"/>
  <c r="S583" i="5"/>
  <c r="Q583" i="5" s="1"/>
  <c r="S557" i="5"/>
  <c r="Q557" i="5" s="1"/>
  <c r="S575" i="5"/>
  <c r="Q575" i="5" s="1"/>
  <c r="S821" i="5"/>
  <c r="Q821" i="5" s="1"/>
  <c r="S788" i="5"/>
  <c r="Q788" i="5" s="1"/>
  <c r="S163" i="5"/>
  <c r="Q163" i="5" s="1"/>
  <c r="S138" i="5"/>
  <c r="Q138" i="5" s="1"/>
  <c r="S283" i="5"/>
  <c r="Q283" i="5" s="1"/>
  <c r="S114" i="5"/>
  <c r="Q114" i="5" s="1"/>
  <c r="S167" i="5"/>
  <c r="Q167" i="5" s="1"/>
  <c r="S767" i="5"/>
  <c r="Q767" i="5" s="1"/>
  <c r="S708" i="5"/>
  <c r="Q708" i="5" s="1"/>
  <c r="S853" i="5"/>
  <c r="Q853" i="5" s="1"/>
  <c r="S878" i="5"/>
  <c r="Q878" i="5" s="1"/>
  <c r="S623" i="5"/>
  <c r="Q623" i="5" s="1"/>
  <c r="S115" i="5"/>
  <c r="Q115" i="5" s="1"/>
  <c r="S622" i="5"/>
  <c r="Q622" i="5" s="1"/>
  <c r="S90" i="5"/>
  <c r="Q90" i="5" s="1"/>
  <c r="S742" i="5"/>
  <c r="Q742" i="5" s="1"/>
  <c r="S820" i="5"/>
  <c r="Q820" i="5" s="1"/>
  <c r="S168" i="5"/>
  <c r="Q168" i="5" s="1"/>
  <c r="S782" i="5"/>
  <c r="Q782" i="5" s="1"/>
  <c r="S822" i="5"/>
  <c r="Q822" i="5" s="1"/>
  <c r="S858" i="5"/>
  <c r="Q858" i="5" s="1"/>
  <c r="S787" i="5"/>
  <c r="Q787" i="5" s="1"/>
  <c r="S124" i="5"/>
  <c r="Q124" i="5" s="1"/>
  <c r="S589" i="5"/>
  <c r="Q589" i="5" s="1"/>
  <c r="S710" i="5"/>
  <c r="Q710" i="5" s="1"/>
  <c r="S728" i="5"/>
  <c r="Q728" i="5" s="1"/>
  <c r="S720" i="5"/>
  <c r="Q720" i="5" s="1"/>
  <c r="S833" i="5"/>
  <c r="Q833" i="5" s="1"/>
  <c r="S578" i="5"/>
  <c r="Q578" i="5" s="1"/>
  <c r="S286" i="5"/>
  <c r="Q286" i="5" s="1"/>
  <c r="S247" i="5"/>
  <c r="Q247" i="5" s="1"/>
  <c r="S819" i="5"/>
  <c r="Q819" i="5" s="1"/>
  <c r="S518" i="5"/>
  <c r="Q518" i="5" s="1"/>
  <c r="S803" i="5"/>
  <c r="Q803" i="5" s="1"/>
  <c r="S266" i="5"/>
  <c r="Q266" i="5" s="1"/>
  <c r="S861" i="5"/>
  <c r="Q861" i="5" s="1"/>
  <c r="S606" i="5"/>
  <c r="Q606" i="5" s="1"/>
  <c r="S603" i="5"/>
  <c r="Q603" i="5" s="1"/>
  <c r="S843" i="5"/>
  <c r="Q843" i="5" s="1"/>
  <c r="S736" i="5"/>
  <c r="Q736" i="5" s="1"/>
  <c r="S160" i="5"/>
  <c r="Q160" i="5" s="1"/>
  <c r="S122" i="5"/>
  <c r="Q122" i="5" s="1"/>
  <c r="S265" i="5"/>
  <c r="Q265" i="5" s="1"/>
  <c r="S170" i="5"/>
  <c r="Q170" i="5" s="1"/>
  <c r="S641" i="5"/>
  <c r="Q641" i="5" s="1"/>
  <c r="S629" i="5"/>
  <c r="Q629" i="5" s="1"/>
  <c r="S811" i="5"/>
  <c r="Q811" i="5" s="1"/>
  <c r="S669" i="5"/>
  <c r="Q669" i="5" s="1"/>
  <c r="S121" i="5"/>
  <c r="Q121" i="5" s="1"/>
  <c r="S305" i="5"/>
  <c r="Q305" i="5" s="1"/>
  <c r="S714" i="5"/>
  <c r="Q714" i="5" s="1"/>
  <c r="S455" i="5"/>
  <c r="Q455" i="5" s="1"/>
  <c r="S675" i="5"/>
  <c r="Q675" i="5" s="1"/>
  <c r="S848" i="5"/>
  <c r="Q848" i="5" s="1"/>
  <c r="S663" i="5"/>
  <c r="Q663" i="5" s="1"/>
  <c r="S267" i="5"/>
  <c r="Q267" i="5" s="1"/>
  <c r="S628" i="5"/>
  <c r="Q628" i="5" s="1"/>
  <c r="S657" i="5"/>
  <c r="Q657" i="5" s="1"/>
  <c r="S604" i="5"/>
  <c r="Q604" i="5" s="1"/>
  <c r="S619" i="5"/>
  <c r="Q619" i="5" s="1"/>
  <c r="S673" i="5"/>
  <c r="Q673" i="5" s="1"/>
  <c r="S725" i="5"/>
  <c r="Q725" i="5" s="1"/>
  <c r="S815" i="5"/>
  <c r="Q815" i="5" s="1"/>
  <c r="S602" i="5"/>
  <c r="Q602" i="5" s="1"/>
  <c r="S85" i="5"/>
  <c r="Q85" i="5" s="1"/>
  <c r="S175" i="5"/>
  <c r="Q175" i="5" s="1"/>
  <c r="S722" i="5"/>
  <c r="Q722" i="5" s="1"/>
  <c r="S269" i="5"/>
  <c r="Q269" i="5" s="1"/>
  <c r="S735" i="5"/>
  <c r="Q735" i="5" s="1"/>
  <c r="S107" i="5"/>
  <c r="Q107" i="5" s="1"/>
  <c r="S816" i="5"/>
  <c r="Q816" i="5" s="1"/>
  <c r="S120" i="5"/>
  <c r="Q120" i="5" s="1"/>
  <c r="S721" i="5"/>
  <c r="Q721" i="5" s="1"/>
  <c r="S379" i="5"/>
  <c r="Q379" i="5" s="1"/>
  <c r="S106" i="5"/>
  <c r="Q106" i="5" s="1"/>
  <c r="S682" i="5"/>
  <c r="Q682" i="5" s="1"/>
  <c r="S635" i="5"/>
  <c r="Q635" i="5" s="1"/>
  <c r="S704" i="5"/>
  <c r="Q704" i="5" s="1"/>
  <c r="S242" i="5"/>
  <c r="Q242" i="5" s="1"/>
  <c r="S850" i="5"/>
  <c r="Q850" i="5" s="1"/>
  <c r="S365" i="5"/>
  <c r="Q365" i="5" s="1"/>
  <c r="S281" i="5"/>
  <c r="Q281" i="5" s="1"/>
  <c r="S707" i="5"/>
  <c r="Q707" i="5" s="1"/>
  <c r="S712" i="5"/>
  <c r="Q712" i="5" s="1"/>
  <c r="S808" i="5"/>
  <c r="Q808" i="5" s="1"/>
  <c r="AL2" i="5"/>
  <c r="V899" i="5"/>
  <c r="R823" i="5" l="1"/>
  <c r="R83" i="5"/>
  <c r="R303" i="5"/>
  <c r="R390" i="5"/>
  <c r="R287" i="5"/>
  <c r="R7" i="5"/>
  <c r="R386" i="5"/>
  <c r="R49" i="5"/>
  <c r="R33" i="5"/>
  <c r="R19" i="5"/>
  <c r="R743" i="5"/>
  <c r="R808" i="5"/>
  <c r="R735" i="5"/>
  <c r="R641" i="5"/>
  <c r="R578" i="5"/>
  <c r="R115" i="5"/>
  <c r="R838" i="5"/>
  <c r="R110" i="5"/>
  <c r="R95" i="5"/>
  <c r="R125" i="5"/>
  <c r="R705" i="5"/>
  <c r="R631" i="5"/>
  <c r="R839" i="5"/>
  <c r="R626" i="5"/>
  <c r="R377" i="5"/>
  <c r="R732" i="5"/>
  <c r="R717" i="5"/>
  <c r="R581" i="5"/>
  <c r="R700" i="5"/>
  <c r="R322" i="5"/>
  <c r="R751" i="5"/>
  <c r="R171" i="5"/>
  <c r="R158" i="5"/>
  <c r="R102" i="5"/>
  <c r="R795" i="5"/>
  <c r="R280" i="5"/>
  <c r="R271" i="5"/>
  <c r="R169" i="5"/>
  <c r="R655" i="5"/>
  <c r="R639" i="5"/>
  <c r="R640" i="5"/>
  <c r="R696" i="5"/>
  <c r="R201" i="5"/>
  <c r="R882" i="5"/>
  <c r="R680" i="5"/>
  <c r="R842" i="5"/>
  <c r="R635" i="5"/>
  <c r="R673" i="5"/>
  <c r="R675" i="5"/>
  <c r="R606" i="5"/>
  <c r="R858" i="5"/>
  <c r="R283" i="5"/>
  <c r="R792" i="5"/>
  <c r="R198" i="5"/>
  <c r="R786" i="5"/>
  <c r="R807" i="5"/>
  <c r="R800" i="5"/>
  <c r="R382" i="5"/>
  <c r="R712" i="5"/>
  <c r="R682" i="5"/>
  <c r="R269" i="5"/>
  <c r="R619" i="5"/>
  <c r="R455" i="5"/>
  <c r="R170" i="5"/>
  <c r="R861" i="5"/>
  <c r="R833" i="5"/>
  <c r="R822" i="5"/>
  <c r="R623" i="5"/>
  <c r="R138" i="5"/>
  <c r="R719" i="5"/>
  <c r="R590" i="5"/>
  <c r="R98" i="5"/>
  <c r="R768" i="5"/>
  <c r="R113" i="5"/>
  <c r="R593" i="5"/>
  <c r="R282" i="5"/>
  <c r="R739" i="5"/>
  <c r="R101" i="5"/>
  <c r="R845" i="5"/>
  <c r="R834" i="5"/>
  <c r="R597" i="5"/>
  <c r="R607" i="5"/>
  <c r="R317" i="5"/>
  <c r="R609" i="5"/>
  <c r="R586" i="5"/>
  <c r="R608" i="5"/>
  <c r="R706" i="5"/>
  <c r="R796" i="5"/>
  <c r="R726" i="5"/>
  <c r="R556" i="5"/>
  <c r="R576" i="5"/>
  <c r="R137" i="5"/>
  <c r="R798" i="5"/>
  <c r="R664" i="5"/>
  <c r="R238" i="5"/>
  <c r="R84" i="5"/>
  <c r="R702" i="5"/>
  <c r="R582" i="5"/>
  <c r="R826" i="5"/>
  <c r="R691" i="5"/>
  <c r="R658" i="5"/>
  <c r="R624" i="5"/>
  <c r="R611" i="5"/>
  <c r="R17" i="5"/>
  <c r="R106" i="5"/>
  <c r="R604" i="5"/>
  <c r="R265" i="5"/>
  <c r="R720" i="5"/>
  <c r="R878" i="5"/>
  <c r="R766" i="5"/>
  <c r="R828" i="5"/>
  <c r="R318" i="5"/>
  <c r="R668" i="5"/>
  <c r="R199" i="5"/>
  <c r="R116" i="5"/>
  <c r="R667" i="5"/>
  <c r="R501" i="5"/>
  <c r="R351" i="5"/>
  <c r="R117" i="5"/>
  <c r="R237" i="5"/>
  <c r="R86" i="5"/>
  <c r="R841" i="5"/>
  <c r="R731" i="5"/>
  <c r="R592" i="5"/>
  <c r="R233" i="5"/>
  <c r="R812" i="5"/>
  <c r="R272" i="5"/>
  <c r="R711" i="5"/>
  <c r="R709" i="5"/>
  <c r="R740" i="5"/>
  <c r="R646" i="5"/>
  <c r="R678" i="5"/>
  <c r="R92" i="5"/>
  <c r="R234" i="5"/>
  <c r="R829" i="5"/>
  <c r="R613" i="5"/>
  <c r="R753" i="5"/>
  <c r="R701" i="5"/>
  <c r="R200" i="5"/>
  <c r="R517" i="5"/>
  <c r="R349" i="5"/>
  <c r="R707" i="5"/>
  <c r="R722" i="5"/>
  <c r="R714" i="5"/>
  <c r="R266" i="5"/>
  <c r="R782" i="5"/>
  <c r="R163" i="5"/>
  <c r="R884" i="5"/>
  <c r="R699" i="5"/>
  <c r="R173" i="5"/>
  <c r="R268" i="5"/>
  <c r="R281" i="5"/>
  <c r="R379" i="5"/>
  <c r="R175" i="5"/>
  <c r="R657" i="5"/>
  <c r="R305" i="5"/>
  <c r="R122" i="5"/>
  <c r="R803" i="5"/>
  <c r="R728" i="5"/>
  <c r="R168" i="5"/>
  <c r="R853" i="5"/>
  <c r="R788" i="5"/>
  <c r="R577" i="5"/>
  <c r="R615" i="5"/>
  <c r="R647" i="5"/>
  <c r="R769" i="5"/>
  <c r="R633" i="5"/>
  <c r="R683" i="5"/>
  <c r="R89" i="5"/>
  <c r="R97" i="5"/>
  <c r="R620" i="5"/>
  <c r="R670" i="5"/>
  <c r="R805" i="5"/>
  <c r="R621" i="5"/>
  <c r="R585" i="5"/>
  <c r="R860" i="5"/>
  <c r="R246" i="5"/>
  <c r="R791" i="5"/>
  <c r="R165" i="5"/>
  <c r="R734" i="5"/>
  <c r="R600" i="5"/>
  <c r="R654" i="5"/>
  <c r="R164" i="5"/>
  <c r="R112" i="5"/>
  <c r="R591" i="5"/>
  <c r="R716" i="5"/>
  <c r="R387" i="5"/>
  <c r="R378" i="5"/>
  <c r="R94" i="5"/>
  <c r="R320" i="5"/>
  <c r="R515" i="5"/>
  <c r="R172" i="5"/>
  <c r="R618" i="5"/>
  <c r="R100" i="5"/>
  <c r="R159" i="5"/>
  <c r="R859" i="5"/>
  <c r="R650" i="5"/>
  <c r="R157" i="5"/>
  <c r="R365" i="5"/>
  <c r="R85" i="5"/>
  <c r="R121" i="5"/>
  <c r="R518" i="5"/>
  <c r="R820" i="5"/>
  <c r="R821" i="5"/>
  <c r="R687" i="5"/>
  <c r="R817" i="5"/>
  <c r="R555" i="5"/>
  <c r="R692" i="5"/>
  <c r="R274" i="5"/>
  <c r="R813" i="5"/>
  <c r="R686" i="5"/>
  <c r="R831" i="5"/>
  <c r="R243" i="5"/>
  <c r="R594" i="5"/>
  <c r="R730" i="5"/>
  <c r="R794" i="5"/>
  <c r="R91" i="5"/>
  <c r="R780" i="5"/>
  <c r="R855" i="5"/>
  <c r="R174" i="5"/>
  <c r="R835" i="5"/>
  <c r="R380" i="5"/>
  <c r="R638" i="5"/>
  <c r="R96" i="5"/>
  <c r="R139" i="5"/>
  <c r="R723" i="5"/>
  <c r="R99" i="5"/>
  <c r="R88" i="5"/>
  <c r="R648" i="5"/>
  <c r="R315" i="5"/>
  <c r="R162" i="5"/>
  <c r="R373" i="5"/>
  <c r="R273" i="5"/>
  <c r="R103" i="5"/>
  <c r="R674" i="5"/>
  <c r="R721" i="5"/>
  <c r="R628" i="5"/>
  <c r="R160" i="5"/>
  <c r="R710" i="5"/>
  <c r="R708" i="5"/>
  <c r="R636" i="5"/>
  <c r="R824" i="5"/>
  <c r="R666" i="5"/>
  <c r="R612" i="5"/>
  <c r="R850" i="5"/>
  <c r="R120" i="5"/>
  <c r="R602" i="5"/>
  <c r="R267" i="5"/>
  <c r="R669" i="5"/>
  <c r="R736" i="5"/>
  <c r="R819" i="5"/>
  <c r="R589" i="5"/>
  <c r="R742" i="5"/>
  <c r="R767" i="5"/>
  <c r="R575" i="5"/>
  <c r="R350" i="5"/>
  <c r="R319" i="5"/>
  <c r="R872" i="5"/>
  <c r="R197" i="5"/>
  <c r="R799" i="5"/>
  <c r="R240" i="5"/>
  <c r="R108" i="5"/>
  <c r="R806" i="5"/>
  <c r="R827" i="5"/>
  <c r="R595" i="5"/>
  <c r="R111" i="5"/>
  <c r="R832" i="5"/>
  <c r="R632" i="5"/>
  <c r="R849" i="5"/>
  <c r="R118" i="5"/>
  <c r="R104" i="5"/>
  <c r="R684" i="5"/>
  <c r="R676" i="5"/>
  <c r="R837" i="5"/>
  <c r="R614" i="5"/>
  <c r="R270" i="5"/>
  <c r="R660" i="5"/>
  <c r="R885" i="5"/>
  <c r="R352" i="5"/>
  <c r="R580" i="5"/>
  <c r="R161" i="5"/>
  <c r="R814" i="5"/>
  <c r="R724" i="5"/>
  <c r="R596" i="5"/>
  <c r="R643" i="5"/>
  <c r="R690" i="5"/>
  <c r="R126" i="5"/>
  <c r="R374" i="5"/>
  <c r="R733" i="5"/>
  <c r="R241" i="5"/>
  <c r="R715" i="5"/>
  <c r="R242" i="5"/>
  <c r="R815" i="5"/>
  <c r="R811" i="5"/>
  <c r="R247" i="5"/>
  <c r="R90" i="5"/>
  <c r="R557" i="5"/>
  <c r="R662" i="5"/>
  <c r="R248" i="5"/>
  <c r="R797" i="5"/>
  <c r="R533" i="5"/>
  <c r="R693" i="5"/>
  <c r="R804" i="5"/>
  <c r="R825" i="5"/>
  <c r="R809" i="5"/>
  <c r="R627" i="5"/>
  <c r="R245" i="5"/>
  <c r="R353" i="5"/>
  <c r="R616" i="5"/>
  <c r="R579" i="5"/>
  <c r="R304" i="5"/>
  <c r="R316" i="5"/>
  <c r="R553" i="5"/>
  <c r="R166" i="5"/>
  <c r="R694" i="5"/>
  <c r="R565" i="5"/>
  <c r="R672" i="5"/>
  <c r="R656" i="5"/>
  <c r="R554" i="5"/>
  <c r="R790" i="5"/>
  <c r="R836" i="5"/>
  <c r="R851" i="5"/>
  <c r="R637" i="5"/>
  <c r="R649" i="5"/>
  <c r="R671" i="5"/>
  <c r="R857" i="5"/>
  <c r="R883" i="5"/>
  <c r="R375" i="5"/>
  <c r="R244" i="5"/>
  <c r="R816" i="5"/>
  <c r="R663" i="5"/>
  <c r="R843" i="5"/>
  <c r="R124" i="5"/>
  <c r="R167" i="5"/>
  <c r="R642" i="5"/>
  <c r="R665" i="5"/>
  <c r="R789" i="5"/>
  <c r="R704" i="5"/>
  <c r="R107" i="5"/>
  <c r="R725" i="5"/>
  <c r="R848" i="5"/>
  <c r="R629" i="5"/>
  <c r="R603" i="5"/>
  <c r="R286" i="5"/>
  <c r="R787" i="5"/>
  <c r="R622" i="5"/>
  <c r="R114" i="5"/>
  <c r="R583" i="5"/>
  <c r="R784" i="5"/>
  <c r="R279" i="5"/>
  <c r="R93" i="5"/>
  <c r="R625" i="5"/>
  <c r="R810" i="5"/>
  <c r="R727" i="5"/>
  <c r="R617" i="5"/>
  <c r="R588" i="5"/>
  <c r="R785" i="5"/>
  <c r="R584" i="5"/>
  <c r="R840" i="5"/>
  <c r="R689" i="5"/>
  <c r="R105" i="5"/>
  <c r="R764" i="5"/>
  <c r="R802" i="5"/>
  <c r="R127" i="5"/>
  <c r="R119" i="5"/>
  <c r="R659" i="5"/>
  <c r="R679" i="5"/>
  <c r="R87" i="5"/>
  <c r="R703" i="5"/>
  <c r="R321" i="5"/>
  <c r="R652" i="5"/>
  <c r="R844" i="5"/>
  <c r="R718" i="5"/>
  <c r="R644" i="5"/>
  <c r="R830" i="5"/>
  <c r="R630" i="5"/>
  <c r="R697" i="5"/>
  <c r="R376" i="5"/>
  <c r="R729" i="5"/>
  <c r="R688" i="5"/>
  <c r="R854" i="5"/>
  <c r="R109" i="5"/>
  <c r="R422" i="5"/>
  <c r="R454" i="5"/>
  <c r="R406" i="5"/>
  <c r="R486" i="5"/>
  <c r="R450" i="5"/>
  <c r="R534" i="5"/>
  <c r="R470" i="5"/>
  <c r="R418" i="5"/>
  <c r="R442" i="5"/>
  <c r="R783" i="5"/>
  <c r="R438" i="5"/>
  <c r="R502" i="5"/>
  <c r="R514" i="5"/>
  <c r="AL17" i="5"/>
  <c r="AL20" i="5"/>
  <c r="AL22" i="5"/>
  <c r="AL18" i="5"/>
  <c r="AL21" i="5"/>
  <c r="AL19" i="5"/>
  <c r="AL5" i="5" l="1"/>
  <c r="AL7" i="5"/>
  <c r="AL9" i="5"/>
  <c r="AL12" i="5"/>
  <c r="AL13" i="5"/>
  <c r="AL23" i="5"/>
  <c r="AL25" i="5"/>
  <c r="AL26" i="5"/>
  <c r="AL27" i="5"/>
  <c r="AL29" i="5"/>
  <c r="AL31" i="5"/>
  <c r="AL33" i="5"/>
  <c r="AL34" i="5"/>
  <c r="AL35" i="5"/>
  <c r="AL36" i="5"/>
  <c r="AL37" i="5"/>
  <c r="AL38" i="5"/>
  <c r="AL41" i="5"/>
  <c r="AL42" i="5"/>
  <c r="AL43" i="5"/>
  <c r="AL48" i="5"/>
  <c r="AL49" i="5"/>
  <c r="AL50" i="5"/>
  <c r="AL51" i="5"/>
  <c r="AL52" i="5"/>
  <c r="AL53" i="5"/>
  <c r="AL54" i="5"/>
  <c r="AL55" i="5"/>
  <c r="AL57" i="5"/>
  <c r="AL59" i="5"/>
  <c r="AL60" i="5"/>
  <c r="AL61" i="5"/>
  <c r="AL63" i="5"/>
  <c r="AL64" i="5"/>
  <c r="AL71" i="5"/>
  <c r="AL72" i="5"/>
  <c r="AL73" i="5"/>
  <c r="AL74" i="5"/>
  <c r="AL77" i="5"/>
  <c r="AL79" i="5"/>
  <c r="AL80" i="5"/>
  <c r="AL81" i="5"/>
  <c r="AL83" i="5"/>
  <c r="AL84" i="5"/>
  <c r="AL85" i="5"/>
  <c r="AL87" i="5"/>
  <c r="AL88" i="5"/>
  <c r="AL89" i="5"/>
  <c r="AL90" i="5"/>
  <c r="AL91" i="5"/>
  <c r="AL92" i="5"/>
  <c r="AL93" i="5"/>
  <c r="AL94" i="5"/>
  <c r="AL97" i="5"/>
  <c r="AL98" i="5"/>
  <c r="AL99" i="5"/>
  <c r="AL100" i="5"/>
  <c r="AL101" i="5"/>
  <c r="AL102" i="5"/>
  <c r="AL103" i="5"/>
  <c r="AL104" i="5"/>
  <c r="AL105" i="5"/>
  <c r="AL106" i="5"/>
  <c r="AL108" i="5"/>
  <c r="AL109" i="5"/>
  <c r="AL110" i="5"/>
  <c r="AL111" i="5"/>
  <c r="AL112" i="5"/>
  <c r="AL113" i="5"/>
  <c r="AL114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1" i="5"/>
  <c r="AL132" i="5"/>
  <c r="AL133" i="5"/>
  <c r="AL134" i="5"/>
  <c r="AL135" i="5"/>
  <c r="AL138" i="5"/>
  <c r="AL139" i="5"/>
  <c r="AL140" i="5"/>
  <c r="AL141" i="5"/>
  <c r="AL143" i="5"/>
  <c r="AL144" i="5"/>
  <c r="AL146" i="5"/>
  <c r="AL147" i="5"/>
  <c r="AL148" i="5"/>
  <c r="AL149" i="5"/>
  <c r="AL151" i="5"/>
  <c r="AL152" i="5"/>
  <c r="AL153" i="5"/>
  <c r="AL155" i="5"/>
  <c r="AL156" i="5"/>
  <c r="AL157" i="5"/>
  <c r="AL158" i="5"/>
  <c r="AL160" i="5"/>
  <c r="AL162" i="5"/>
  <c r="AL165" i="5"/>
  <c r="AL166" i="5"/>
  <c r="AL167" i="5"/>
  <c r="AL168" i="5"/>
  <c r="AL169" i="5"/>
  <c r="AL170" i="5"/>
  <c r="AL175" i="5"/>
  <c r="AL177" i="5"/>
  <c r="AL178" i="5"/>
  <c r="AL179" i="5"/>
  <c r="AL180" i="5"/>
  <c r="AL181" i="5"/>
  <c r="AL183" i="5"/>
  <c r="AL184" i="5"/>
  <c r="AL185" i="5"/>
  <c r="AL186" i="5"/>
  <c r="AL187" i="5"/>
  <c r="AL188" i="5"/>
  <c r="AL190" i="5"/>
  <c r="AL191" i="5"/>
  <c r="AL192" i="5"/>
  <c r="AL193" i="5"/>
  <c r="AL194" i="5"/>
  <c r="AL196" i="5"/>
  <c r="AL197" i="5"/>
  <c r="AL198" i="5"/>
  <c r="AL200" i="5"/>
  <c r="AL201" i="5"/>
  <c r="AL202" i="5"/>
  <c r="AL203" i="5"/>
  <c r="AL204" i="5"/>
  <c r="AL205" i="5"/>
  <c r="AL206" i="5"/>
  <c r="AL207" i="5"/>
  <c r="AL208" i="5"/>
  <c r="AL209" i="5"/>
  <c r="AL212" i="5"/>
  <c r="AL213" i="5"/>
  <c r="AL214" i="5"/>
  <c r="AL216" i="5"/>
  <c r="AL217" i="5"/>
  <c r="AL218" i="5"/>
  <c r="AL219" i="5"/>
  <c r="AL220" i="5"/>
  <c r="AL221" i="5"/>
  <c r="AL222" i="5"/>
  <c r="AL223" i="5"/>
  <c r="AL224" i="5"/>
  <c r="AL225" i="5"/>
  <c r="AL226" i="5"/>
  <c r="AL227" i="5"/>
  <c r="AL228" i="5"/>
  <c r="AL229" i="5"/>
  <c r="AL230" i="5"/>
  <c r="AL231" i="5"/>
  <c r="AL232" i="5"/>
  <c r="AL233" i="5"/>
  <c r="AL234" i="5"/>
  <c r="AL235" i="5"/>
  <c r="AL236" i="5"/>
  <c r="AL237" i="5"/>
  <c r="AL238" i="5"/>
  <c r="AL239" i="5"/>
  <c r="AL240" i="5"/>
  <c r="AL241" i="5"/>
  <c r="AL242" i="5"/>
  <c r="AL243" i="5"/>
  <c r="AL244" i="5"/>
  <c r="AL245" i="5"/>
  <c r="AL247" i="5"/>
  <c r="AL249" i="5"/>
  <c r="AL250" i="5"/>
  <c r="AL251" i="5"/>
  <c r="AL252" i="5"/>
  <c r="AL253" i="5"/>
  <c r="AL254" i="5"/>
  <c r="AL255" i="5"/>
  <c r="AL256" i="5"/>
  <c r="AL257" i="5"/>
  <c r="AL258" i="5"/>
  <c r="AL260" i="5"/>
  <c r="AL261" i="5"/>
  <c r="AL262" i="5"/>
  <c r="AL263" i="5"/>
  <c r="AL264" i="5"/>
  <c r="AL265" i="5"/>
  <c r="AL266" i="5"/>
  <c r="AL267" i="5"/>
  <c r="AL270" i="5"/>
  <c r="AL271" i="5"/>
  <c r="AL272" i="5"/>
  <c r="AL273" i="5"/>
  <c r="AL274" i="5"/>
  <c r="AL276" i="5"/>
  <c r="AL278" i="5"/>
  <c r="AL279" i="5"/>
  <c r="AL280" i="5"/>
  <c r="AL281" i="5"/>
  <c r="AL282" i="5"/>
  <c r="AL283" i="5"/>
  <c r="AL285" i="5"/>
  <c r="AL287" i="5"/>
  <c r="AL288" i="5"/>
  <c r="AL289" i="5"/>
  <c r="AL291" i="5"/>
  <c r="AL292" i="5"/>
  <c r="AL293" i="5"/>
  <c r="AL294" i="5"/>
  <c r="AL296" i="5"/>
  <c r="AL297" i="5"/>
  <c r="AL298" i="5"/>
  <c r="AL299" i="5"/>
  <c r="AL300" i="5"/>
  <c r="AL301" i="5"/>
  <c r="AL302" i="5"/>
  <c r="AL305" i="5"/>
  <c r="AL307" i="5"/>
  <c r="AL308" i="5"/>
  <c r="AL309" i="5"/>
  <c r="AL310" i="5"/>
  <c r="AL311" i="5"/>
  <c r="AL312" i="5"/>
  <c r="AL313" i="5"/>
  <c r="AL315" i="5"/>
  <c r="AL317" i="5"/>
  <c r="AL319" i="5"/>
  <c r="AL320" i="5"/>
  <c r="AL321" i="5"/>
  <c r="AL322" i="5"/>
  <c r="AL323" i="5"/>
  <c r="AL324" i="5"/>
  <c r="AL325" i="5"/>
  <c r="AL326" i="5"/>
  <c r="AL327" i="5"/>
  <c r="AL328" i="5"/>
  <c r="AL329" i="5"/>
  <c r="AL330" i="5"/>
  <c r="AL331" i="5"/>
  <c r="AL334" i="5"/>
  <c r="AL335" i="5"/>
  <c r="AL338" i="5"/>
  <c r="AL339" i="5"/>
  <c r="AL340" i="5"/>
  <c r="AL342" i="5"/>
  <c r="AL343" i="5"/>
  <c r="AL344" i="5"/>
  <c r="AL346" i="5"/>
  <c r="AL347" i="5"/>
  <c r="AL348" i="5"/>
  <c r="AL349" i="5"/>
  <c r="AL350" i="5"/>
  <c r="AL352" i="5"/>
  <c r="AL353" i="5"/>
  <c r="AL354" i="5"/>
  <c r="AL355" i="5"/>
  <c r="AL356" i="5"/>
  <c r="AL357" i="5"/>
  <c r="AL358" i="5"/>
  <c r="AL359" i="5"/>
  <c r="AL360" i="5"/>
  <c r="AL361" i="5"/>
  <c r="AL362" i="5"/>
  <c r="AL363" i="5"/>
  <c r="AL366" i="5"/>
  <c r="AL367" i="5"/>
  <c r="AL368" i="5"/>
  <c r="AL369" i="5"/>
  <c r="AL370" i="5"/>
  <c r="AL371" i="5"/>
  <c r="AL372" i="5"/>
  <c r="AL373" i="5"/>
  <c r="AL375" i="5"/>
  <c r="AL376" i="5"/>
  <c r="AL377" i="5"/>
  <c r="AL378" i="5"/>
  <c r="AL379" i="5"/>
  <c r="AL381" i="5"/>
  <c r="AL382" i="5"/>
  <c r="AL384" i="5"/>
  <c r="AL385" i="5"/>
  <c r="AL386" i="5"/>
  <c r="AL387" i="5"/>
  <c r="AL388" i="5"/>
  <c r="AL389" i="5"/>
  <c r="AL391" i="5"/>
  <c r="AL392" i="5"/>
  <c r="AL393" i="5"/>
  <c r="AL394" i="5"/>
  <c r="AL395" i="5"/>
  <c r="AL396" i="5"/>
  <c r="AL397" i="5"/>
  <c r="AL398" i="5"/>
  <c r="AL399" i="5"/>
  <c r="AL400" i="5"/>
  <c r="AL401" i="5"/>
  <c r="AL402" i="5"/>
  <c r="AL403" i="5"/>
  <c r="AL404" i="5"/>
  <c r="AL420" i="5"/>
  <c r="AL431" i="5"/>
  <c r="AL433" i="5"/>
  <c r="AL455" i="5"/>
  <c r="AL462" i="5"/>
  <c r="AL471" i="5"/>
  <c r="AL476" i="5"/>
  <c r="AL480" i="5"/>
  <c r="AL481" i="5"/>
  <c r="AL482" i="5"/>
  <c r="AL496" i="5"/>
  <c r="AL501" i="5"/>
  <c r="AL515" i="5"/>
  <c r="AL517" i="5"/>
  <c r="AL518" i="5"/>
  <c r="AL547" i="5"/>
  <c r="AL548" i="5"/>
  <c r="AL549" i="5"/>
  <c r="AL550" i="5"/>
  <c r="AL553" i="5"/>
  <c r="AL554" i="5"/>
  <c r="AL557" i="5"/>
  <c r="AL558" i="5"/>
  <c r="AL559" i="5"/>
  <c r="AL560" i="5"/>
  <c r="AL561" i="5"/>
  <c r="AL562" i="5"/>
  <c r="AL563" i="5"/>
  <c r="AL564" i="5"/>
  <c r="AL565" i="5"/>
  <c r="AL566" i="5"/>
  <c r="AL567" i="5"/>
  <c r="AL568" i="5"/>
  <c r="AL569" i="5"/>
  <c r="AL570" i="5"/>
  <c r="AL571" i="5"/>
  <c r="AL572" i="5"/>
  <c r="AL573" i="5"/>
  <c r="AL574" i="5"/>
  <c r="AL575" i="5"/>
  <c r="AL576" i="5"/>
  <c r="AL577" i="5"/>
  <c r="AL579" i="5"/>
  <c r="AL580" i="5"/>
  <c r="AL581" i="5"/>
  <c r="AL583" i="5"/>
  <c r="AL584" i="5"/>
  <c r="AL587" i="5"/>
  <c r="AL588" i="5"/>
  <c r="AL589" i="5"/>
  <c r="AL592" i="5"/>
  <c r="AL595" i="5"/>
  <c r="AL597" i="5"/>
  <c r="AL603" i="5"/>
  <c r="AL604" i="5"/>
  <c r="AL605" i="5"/>
  <c r="AL606" i="5"/>
  <c r="AL609" i="5"/>
  <c r="AL613" i="5"/>
  <c r="AL617" i="5"/>
  <c r="AL618" i="5"/>
  <c r="AL620" i="5"/>
  <c r="AL624" i="5"/>
  <c r="AL627" i="5"/>
  <c r="AL628" i="5"/>
  <c r="AL631" i="5"/>
  <c r="AL633" i="5"/>
  <c r="AL636" i="5"/>
  <c r="AL638" i="5"/>
  <c r="AL639" i="5"/>
  <c r="AL640" i="5"/>
  <c r="AL641" i="5"/>
  <c r="AL642" i="5"/>
  <c r="AL643" i="5"/>
  <c r="AL646" i="5"/>
  <c r="AL647" i="5"/>
  <c r="AL648" i="5"/>
  <c r="AL651" i="5"/>
  <c r="AL653" i="5"/>
  <c r="AL657" i="5"/>
  <c r="AL658" i="5"/>
  <c r="AL659" i="5"/>
  <c r="AL661" i="5"/>
  <c r="AL663" i="5"/>
  <c r="AL666" i="5"/>
  <c r="AL668" i="5"/>
  <c r="AL669" i="5"/>
  <c r="AL670" i="5"/>
  <c r="AL672" i="5"/>
  <c r="AL675" i="5"/>
  <c r="AL678" i="5"/>
  <c r="AL680" i="5"/>
  <c r="AL682" i="5"/>
  <c r="AL684" i="5"/>
  <c r="AL686" i="5"/>
  <c r="AL688" i="5"/>
  <c r="AL689" i="5"/>
  <c r="AL690" i="5"/>
  <c r="AL692" i="5"/>
  <c r="AL694" i="5"/>
  <c r="AL696" i="5"/>
  <c r="AL697" i="5"/>
  <c r="AL698" i="5"/>
  <c r="AL700" i="5"/>
  <c r="AL701" i="5"/>
  <c r="AL703" i="5"/>
  <c r="AL704" i="5"/>
  <c r="AL705" i="5"/>
  <c r="AL707" i="5"/>
  <c r="AL711" i="5"/>
  <c r="AL715" i="5"/>
  <c r="AL719" i="5"/>
  <c r="AL721" i="5"/>
  <c r="AL722" i="5"/>
  <c r="AL725" i="5"/>
  <c r="AL726" i="5"/>
  <c r="AL727" i="5"/>
  <c r="AL729" i="5"/>
  <c r="AL730" i="5"/>
  <c r="AL731" i="5"/>
  <c r="AL732" i="5"/>
  <c r="AL737" i="5"/>
  <c r="AL741" i="5"/>
  <c r="AL743" i="5"/>
  <c r="AL751" i="5"/>
  <c r="AL782" i="5"/>
  <c r="AL785" i="5"/>
  <c r="AL790" i="5"/>
  <c r="AL791" i="5"/>
  <c r="AL794" i="5"/>
  <c r="AL796" i="5"/>
  <c r="AL798" i="5"/>
  <c r="AL800" i="5"/>
  <c r="AL804" i="5"/>
  <c r="AL807" i="5"/>
  <c r="AL810" i="5"/>
  <c r="AL811" i="5"/>
  <c r="AL814" i="5"/>
  <c r="AL822" i="5"/>
  <c r="AL825" i="5"/>
  <c r="AL826" i="5"/>
  <c r="AL827" i="5"/>
  <c r="AL829" i="5"/>
  <c r="AL830" i="5"/>
  <c r="AL831" i="5"/>
  <c r="AL832" i="5"/>
  <c r="AL833" i="5"/>
  <c r="AL835" i="5"/>
  <c r="AL837" i="5"/>
  <c r="AL840" i="5"/>
  <c r="AL841" i="5"/>
  <c r="AL843" i="5"/>
  <c r="AL844" i="5"/>
  <c r="AL845" i="5"/>
  <c r="AL848" i="5"/>
  <c r="AL849" i="5"/>
  <c r="AL853" i="5"/>
  <c r="AL854" i="5"/>
  <c r="AL855" i="5"/>
  <c r="AL856" i="5"/>
  <c r="AL857" i="5"/>
  <c r="AL860" i="5"/>
  <c r="AL861" i="5"/>
  <c r="AL882" i="5"/>
  <c r="AL883" i="5"/>
  <c r="AL884" i="5"/>
  <c r="AL885" i="5"/>
  <c r="H6" i="6"/>
  <c r="L5" i="5"/>
  <c r="L6" i="5" s="1"/>
  <c r="AL896" i="5" l="1"/>
  <c r="AL895" i="5"/>
  <c r="AL893" i="5"/>
  <c r="AL894" i="5"/>
  <c r="AL890" i="5"/>
  <c r="AL792" i="5"/>
  <c r="AL720" i="5"/>
  <c r="AL632" i="5"/>
  <c r="AL616" i="5"/>
  <c r="AL336" i="5"/>
  <c r="AL304" i="5"/>
  <c r="AL248" i="5"/>
  <c r="AL96" i="5"/>
  <c r="AL56" i="5"/>
  <c r="AL40" i="5"/>
  <c r="AL10" i="5"/>
  <c r="AL897" i="5"/>
  <c r="AL878" i="5"/>
  <c r="AL838" i="5"/>
  <c r="AL806" i="5"/>
  <c r="AL799" i="5"/>
  <c r="AL767" i="5"/>
  <c r="AL735" i="5"/>
  <c r="AL687" i="5"/>
  <c r="AL679" i="5"/>
  <c r="AL671" i="5"/>
  <c r="AL655" i="5"/>
  <c r="AL623" i="5"/>
  <c r="AL615" i="5"/>
  <c r="AL607" i="5"/>
  <c r="AL591" i="5"/>
  <c r="AL551" i="5"/>
  <c r="AL383" i="5"/>
  <c r="AL351" i="5"/>
  <c r="AL303" i="5"/>
  <c r="AL295" i="5"/>
  <c r="AL215" i="5"/>
  <c r="AL199" i="5"/>
  <c r="AL159" i="5"/>
  <c r="AL95" i="5"/>
  <c r="AL47" i="5"/>
  <c r="AL39" i="5"/>
  <c r="AL656" i="5"/>
  <c r="AL600" i="5"/>
  <c r="AL552" i="5"/>
  <c r="AL136" i="5"/>
  <c r="AL24" i="5"/>
  <c r="AL821" i="5"/>
  <c r="AL813" i="5"/>
  <c r="AL805" i="5"/>
  <c r="AL766" i="5"/>
  <c r="AL742" i="5"/>
  <c r="AL734" i="5"/>
  <c r="AL718" i="5"/>
  <c r="AL710" i="5"/>
  <c r="AL702" i="5"/>
  <c r="AL662" i="5"/>
  <c r="AL654" i="5"/>
  <c r="AL630" i="5"/>
  <c r="AL622" i="5"/>
  <c r="AL614" i="5"/>
  <c r="AL590" i="5"/>
  <c r="AL390" i="5"/>
  <c r="AL374" i="5"/>
  <c r="AL318" i="5"/>
  <c r="AL286" i="5"/>
  <c r="AL246" i="5"/>
  <c r="AL182" i="5"/>
  <c r="AL174" i="5"/>
  <c r="AL150" i="5"/>
  <c r="AL142" i="5"/>
  <c r="AL86" i="5"/>
  <c r="AL78" i="5"/>
  <c r="AL70" i="5"/>
  <c r="AL62" i="5"/>
  <c r="AL46" i="5"/>
  <c r="AL30" i="5"/>
  <c r="AL8" i="5"/>
  <c r="AL736" i="5"/>
  <c r="AL176" i="5"/>
  <c r="AL32" i="5"/>
  <c r="AL836" i="5"/>
  <c r="AL828" i="5"/>
  <c r="AL820" i="5"/>
  <c r="AL812" i="5"/>
  <c r="AL797" i="5"/>
  <c r="AL789" i="5"/>
  <c r="AL733" i="5"/>
  <c r="AL717" i="5"/>
  <c r="AL709" i="5"/>
  <c r="AL693" i="5"/>
  <c r="AL685" i="5"/>
  <c r="AL677" i="5"/>
  <c r="AL645" i="5"/>
  <c r="AL637" i="5"/>
  <c r="AL629" i="5"/>
  <c r="AL621" i="5"/>
  <c r="AL533" i="5"/>
  <c r="AL365" i="5"/>
  <c r="AL341" i="5"/>
  <c r="AL333" i="5"/>
  <c r="AL277" i="5"/>
  <c r="AL269" i="5"/>
  <c r="AL189" i="5"/>
  <c r="AL173" i="5"/>
  <c r="AL69" i="5"/>
  <c r="AL45" i="5"/>
  <c r="AL15" i="5"/>
  <c r="AL839" i="5"/>
  <c r="AL728" i="5"/>
  <c r="AL608" i="5"/>
  <c r="AL819" i="5"/>
  <c r="AL612" i="5"/>
  <c r="AL596" i="5"/>
  <c r="AL556" i="5"/>
  <c r="AL380" i="5"/>
  <c r="AL364" i="5"/>
  <c r="AL332" i="5"/>
  <c r="AL316" i="5"/>
  <c r="AL284" i="5"/>
  <c r="AL268" i="5"/>
  <c r="AL172" i="5"/>
  <c r="AL164" i="5"/>
  <c r="AL76" i="5"/>
  <c r="AL68" i="5"/>
  <c r="AL44" i="5"/>
  <c r="AL28" i="5"/>
  <c r="AL14" i="5"/>
  <c r="AL6" i="5"/>
  <c r="AL815" i="5"/>
  <c r="AL768" i="5"/>
  <c r="AL712" i="5"/>
  <c r="AL664" i="5"/>
  <c r="AL859" i="5"/>
  <c r="AL851" i="5"/>
  <c r="AL803" i="5"/>
  <c r="AL788" i="5"/>
  <c r="AL780" i="5"/>
  <c r="AL764" i="5"/>
  <c r="AL740" i="5"/>
  <c r="AL724" i="5"/>
  <c r="AL716" i="5"/>
  <c r="AL708" i="5"/>
  <c r="AL676" i="5"/>
  <c r="AL660" i="5"/>
  <c r="AL652" i="5"/>
  <c r="AL644" i="5"/>
  <c r="AL858" i="5"/>
  <c r="AL850" i="5"/>
  <c r="AL842" i="5"/>
  <c r="AL834" i="5"/>
  <c r="AL802" i="5"/>
  <c r="AL795" i="5"/>
  <c r="AL787" i="5"/>
  <c r="AL779" i="5"/>
  <c r="AL739" i="5"/>
  <c r="AL723" i="5"/>
  <c r="AL699" i="5"/>
  <c r="AL691" i="5"/>
  <c r="AL683" i="5"/>
  <c r="AL667" i="5"/>
  <c r="AL635" i="5"/>
  <c r="AL619" i="5"/>
  <c r="AL611" i="5"/>
  <c r="AL555" i="5"/>
  <c r="AL275" i="5"/>
  <c r="AL259" i="5"/>
  <c r="AL211" i="5"/>
  <c r="AL195" i="5"/>
  <c r="AL171" i="5"/>
  <c r="AL163" i="5"/>
  <c r="AL115" i="5"/>
  <c r="AL107" i="5"/>
  <c r="AL75" i="5"/>
  <c r="AL67" i="5"/>
  <c r="AL784" i="5"/>
  <c r="AL809" i="5"/>
  <c r="AL714" i="5"/>
  <c r="AL594" i="5"/>
  <c r="AL314" i="5"/>
  <c r="AL306" i="5"/>
  <c r="AL290" i="5"/>
  <c r="AL210" i="5"/>
  <c r="AL154" i="5"/>
  <c r="AL130" i="5"/>
  <c r="AL82" i="5"/>
  <c r="AL66" i="5"/>
  <c r="AL58" i="5"/>
  <c r="AL4" i="5"/>
  <c r="AL892" i="5"/>
  <c r="AL817" i="5"/>
  <c r="AL786" i="5"/>
  <c r="AL738" i="5"/>
  <c r="AL706" i="5"/>
  <c r="AL674" i="5"/>
  <c r="AL650" i="5"/>
  <c r="AL634" i="5"/>
  <c r="AL626" i="5"/>
  <c r="AL610" i="5"/>
  <c r="AL602" i="5"/>
  <c r="AL586" i="5"/>
  <c r="AL578" i="5"/>
  <c r="AL891" i="5"/>
  <c r="AL872" i="5"/>
  <c r="AL824" i="5"/>
  <c r="AL816" i="5"/>
  <c r="AL808" i="5"/>
  <c r="AL793" i="5"/>
  <c r="AL769" i="5"/>
  <c r="AL753" i="5"/>
  <c r="AL681" i="5"/>
  <c r="AL673" i="5"/>
  <c r="AL665" i="5"/>
  <c r="AL649" i="5"/>
  <c r="AL625" i="5"/>
  <c r="AL601" i="5"/>
  <c r="AL593" i="5"/>
  <c r="AL585" i="5"/>
  <c r="AL345" i="5"/>
  <c r="AL337" i="5"/>
  <c r="AL161" i="5"/>
  <c r="AL145" i="5"/>
  <c r="AL137" i="5"/>
  <c r="AL65" i="5"/>
  <c r="AL11" i="5"/>
  <c r="AL3" i="5"/>
  <c r="L7" i="5" l="1"/>
  <c r="L8" i="5" s="1"/>
  <c r="L9" i="5" s="1"/>
  <c r="L10" i="5" s="1"/>
  <c r="C7" i="6"/>
  <c r="D7" i="6" s="1"/>
  <c r="F7" i="6" s="1"/>
  <c r="D6" i="6"/>
  <c r="F6" i="6" s="1"/>
  <c r="H7" i="6" l="1"/>
  <c r="I7" i="6" s="1"/>
  <c r="I6" i="6"/>
  <c r="C8" i="6"/>
  <c r="H8" i="6" s="1"/>
  <c r="C9" i="6" l="1"/>
  <c r="H9" i="6" s="1"/>
  <c r="D8" i="6"/>
  <c r="I8" i="6" s="1"/>
  <c r="F8" i="6" l="1"/>
  <c r="C10" i="6"/>
  <c r="H10" i="6" s="1"/>
  <c r="D9" i="6"/>
  <c r="F9" i="6" l="1"/>
  <c r="I9" i="6"/>
  <c r="C11" i="6"/>
  <c r="H11" i="6" s="1"/>
  <c r="D10" i="6"/>
  <c r="F10" i="6" l="1"/>
  <c r="I10" i="6"/>
  <c r="C12" i="6"/>
  <c r="H12" i="6" s="1"/>
  <c r="D11" i="6"/>
  <c r="I11" i="6" s="1"/>
  <c r="F11" i="6" l="1"/>
  <c r="D12" i="6"/>
  <c r="C13" i="6"/>
  <c r="H13" i="6" s="1"/>
  <c r="F12" i="6" l="1"/>
  <c r="I12" i="6"/>
  <c r="D13" i="6"/>
  <c r="C14" i="6"/>
  <c r="H14" i="6" l="1"/>
  <c r="F13" i="6"/>
  <c r="I13" i="6"/>
  <c r="C15" i="6"/>
  <c r="D14" i="6"/>
  <c r="H15" i="6" l="1"/>
  <c r="F14" i="6"/>
  <c r="I14" i="6"/>
  <c r="C16" i="6"/>
  <c r="D15" i="6"/>
  <c r="H16" i="6" l="1"/>
  <c r="F15" i="6"/>
  <c r="I15" i="6"/>
  <c r="C17" i="6"/>
  <c r="D16" i="6"/>
  <c r="H17" i="6" l="1"/>
  <c r="F16" i="6"/>
  <c r="I16" i="6"/>
  <c r="C18" i="6"/>
  <c r="D17" i="6"/>
  <c r="H18" i="6" l="1"/>
  <c r="F17" i="6"/>
  <c r="I17" i="6"/>
  <c r="C19" i="6"/>
  <c r="D18" i="6"/>
  <c r="H19" i="6" l="1"/>
  <c r="F18" i="6"/>
  <c r="I18" i="6"/>
  <c r="D19" i="6"/>
  <c r="C20" i="6"/>
  <c r="H20" i="6" l="1"/>
  <c r="F19" i="6"/>
  <c r="I19" i="6"/>
  <c r="D20" i="6"/>
  <c r="C21" i="6"/>
  <c r="H21" i="6" l="1"/>
  <c r="F20" i="6"/>
  <c r="I20" i="6"/>
  <c r="D21" i="6"/>
  <c r="C22" i="6"/>
  <c r="H22" i="6" l="1"/>
  <c r="F21" i="6"/>
  <c r="I21" i="6"/>
  <c r="D22" i="6"/>
  <c r="C23" i="6"/>
  <c r="H23" i="6" l="1"/>
  <c r="F22" i="6"/>
  <c r="I22" i="6"/>
  <c r="C24" i="6"/>
  <c r="D23" i="6"/>
  <c r="H24" i="6" l="1"/>
  <c r="F23" i="6"/>
  <c r="I23" i="6"/>
  <c r="C25" i="6"/>
  <c r="D24" i="6"/>
  <c r="H25" i="6" l="1"/>
  <c r="F24" i="6"/>
  <c r="I24" i="6"/>
  <c r="D25" i="6"/>
  <c r="C26" i="6"/>
  <c r="C12" i="3"/>
  <c r="D12" i="3"/>
  <c r="E12" i="3"/>
  <c r="F12" i="3"/>
  <c r="L12" i="3"/>
  <c r="C13" i="3"/>
  <c r="D13" i="3"/>
  <c r="E13" i="3"/>
  <c r="F13" i="3"/>
  <c r="C14" i="3"/>
  <c r="D14" i="3"/>
  <c r="E14" i="3"/>
  <c r="F14" i="3"/>
  <c r="C15" i="3"/>
  <c r="D15" i="3"/>
  <c r="E15" i="3"/>
  <c r="C16" i="3"/>
  <c r="D16" i="3"/>
  <c r="F16" i="3"/>
  <c r="C17" i="3"/>
  <c r="D17" i="3"/>
  <c r="E17" i="3"/>
  <c r="F17" i="3"/>
  <c r="C18" i="3"/>
  <c r="D18" i="3"/>
  <c r="E18" i="3"/>
  <c r="F18" i="3"/>
  <c r="D19" i="3"/>
  <c r="E19" i="3"/>
  <c r="F19" i="3"/>
  <c r="C20" i="3"/>
  <c r="D20" i="3"/>
  <c r="E20" i="3"/>
  <c r="F20" i="3"/>
  <c r="C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J69" i="3" s="1"/>
  <c r="I69" i="3"/>
  <c r="C70" i="3"/>
  <c r="D70" i="3"/>
  <c r="E70" i="3"/>
  <c r="F70" i="3"/>
  <c r="J70" i="3" s="1"/>
  <c r="I70" i="3"/>
  <c r="C71" i="3"/>
  <c r="D71" i="3"/>
  <c r="E71" i="3"/>
  <c r="F71" i="3"/>
  <c r="J71" i="3" s="1"/>
  <c r="I71" i="3"/>
  <c r="C72" i="3"/>
  <c r="D72" i="3"/>
  <c r="E72" i="3"/>
  <c r="F72" i="3"/>
  <c r="J72" i="3" s="1"/>
  <c r="I72" i="3"/>
  <c r="C73" i="3"/>
  <c r="D73" i="3"/>
  <c r="E73" i="3"/>
  <c r="F73" i="3"/>
  <c r="J73" i="3" s="1"/>
  <c r="I73" i="3"/>
  <c r="C74" i="3"/>
  <c r="D74" i="3"/>
  <c r="E74" i="3"/>
  <c r="F74" i="3"/>
  <c r="J74" i="3" s="1"/>
  <c r="I74" i="3"/>
  <c r="C75" i="3"/>
  <c r="D75" i="3"/>
  <c r="E75" i="3"/>
  <c r="F75" i="3"/>
  <c r="J75" i="3" s="1"/>
  <c r="I75" i="3"/>
  <c r="C76" i="3"/>
  <c r="D76" i="3"/>
  <c r="E76" i="3"/>
  <c r="F76" i="3"/>
  <c r="J76" i="3" s="1"/>
  <c r="I76" i="3"/>
  <c r="C77" i="3"/>
  <c r="D77" i="3"/>
  <c r="E77" i="3"/>
  <c r="F77" i="3"/>
  <c r="J77" i="3" s="1"/>
  <c r="I77" i="3"/>
  <c r="C78" i="3"/>
  <c r="D78" i="3"/>
  <c r="E78" i="3"/>
  <c r="F78" i="3"/>
  <c r="J78" i="3" s="1"/>
  <c r="I78" i="3"/>
  <c r="C79" i="3"/>
  <c r="D79" i="3"/>
  <c r="E79" i="3"/>
  <c r="F79" i="3"/>
  <c r="J79" i="3" s="1"/>
  <c r="I79" i="3"/>
  <c r="H26" i="6" l="1"/>
  <c r="F25" i="6"/>
  <c r="I25" i="6"/>
  <c r="C27" i="6"/>
  <c r="D26" i="6"/>
  <c r="J63" i="3"/>
  <c r="J59" i="3"/>
  <c r="J55" i="3"/>
  <c r="J51" i="3"/>
  <c r="J47" i="3"/>
  <c r="J43" i="3"/>
  <c r="J39" i="3"/>
  <c r="J35" i="3"/>
  <c r="J31" i="3"/>
  <c r="J27" i="3"/>
  <c r="J23" i="3"/>
  <c r="J21" i="3"/>
  <c r="J22" i="3"/>
  <c r="J66" i="3"/>
  <c r="J62" i="3"/>
  <c r="J58" i="3"/>
  <c r="J54" i="3"/>
  <c r="J50" i="3"/>
  <c r="J46" i="3"/>
  <c r="J42" i="3"/>
  <c r="J38" i="3"/>
  <c r="J34" i="3"/>
  <c r="J30" i="3"/>
  <c r="J26" i="3"/>
  <c r="J65" i="3"/>
  <c r="J61" i="3"/>
  <c r="J57" i="3"/>
  <c r="J53" i="3"/>
  <c r="J49" i="3"/>
  <c r="J45" i="3"/>
  <c r="J41" i="3"/>
  <c r="J37" i="3"/>
  <c r="J33" i="3"/>
  <c r="J29" i="3"/>
  <c r="J25" i="3"/>
  <c r="J64" i="3"/>
  <c r="J60" i="3"/>
  <c r="J56" i="3"/>
  <c r="J52" i="3"/>
  <c r="J48" i="3"/>
  <c r="J44" i="3"/>
  <c r="J40" i="3"/>
  <c r="J36" i="3"/>
  <c r="J32" i="3"/>
  <c r="J28" i="3"/>
  <c r="J24" i="3"/>
  <c r="J13" i="3"/>
  <c r="J19" i="3"/>
  <c r="J15" i="3"/>
  <c r="J17" i="3"/>
  <c r="J67" i="3"/>
  <c r="J18" i="3"/>
  <c r="J14" i="3"/>
  <c r="J68" i="3"/>
  <c r="J20" i="3"/>
  <c r="J16" i="3"/>
  <c r="J12" i="3"/>
  <c r="J9" i="3" l="1"/>
  <c r="H27" i="6"/>
  <c r="F26" i="6"/>
  <c r="I26" i="6"/>
  <c r="D27" i="6"/>
  <c r="C28" i="6"/>
  <c r="H28" i="6" l="1"/>
  <c r="F27" i="6"/>
  <c r="I27" i="6"/>
  <c r="D28" i="6"/>
  <c r="C29" i="6"/>
  <c r="H29" i="6" l="1"/>
  <c r="F28" i="6"/>
  <c r="I28" i="6"/>
  <c r="D29" i="6"/>
  <c r="C30" i="6"/>
  <c r="H30" i="6" l="1"/>
  <c r="F29" i="6"/>
  <c r="I29" i="6"/>
  <c r="C31" i="6"/>
  <c r="D30" i="6"/>
  <c r="H31" i="6" l="1"/>
  <c r="F30" i="6"/>
  <c r="I30" i="6"/>
  <c r="C32" i="6"/>
  <c r="D31" i="6"/>
  <c r="H32" i="6" l="1"/>
  <c r="F31" i="6"/>
  <c r="I31" i="6"/>
  <c r="D32" i="6"/>
  <c r="C33" i="6"/>
  <c r="H33" i="6" l="1"/>
  <c r="F32" i="6"/>
  <c r="I32" i="6"/>
  <c r="C34" i="6"/>
  <c r="D33" i="6"/>
  <c r="H34" i="6" l="1"/>
  <c r="F33" i="6"/>
  <c r="I33" i="6"/>
  <c r="D34" i="6"/>
  <c r="C35" i="6"/>
  <c r="H35" i="6" l="1"/>
  <c r="F34" i="6"/>
  <c r="I34" i="6"/>
  <c r="D35" i="6"/>
  <c r="C36" i="6"/>
  <c r="H36" i="6" l="1"/>
  <c r="F35" i="6"/>
  <c r="I35" i="6"/>
  <c r="D36" i="6"/>
  <c r="C37" i="6"/>
  <c r="H37" i="6" l="1"/>
  <c r="F36" i="6"/>
  <c r="I36" i="6"/>
  <c r="D37" i="6"/>
  <c r="C38" i="6"/>
  <c r="H38" i="6" l="1"/>
  <c r="F37" i="6"/>
  <c r="I37" i="6"/>
  <c r="D38" i="6"/>
  <c r="C39" i="6"/>
  <c r="H39" i="6" l="1"/>
  <c r="F38" i="6"/>
  <c r="I38" i="6"/>
  <c r="C40" i="6"/>
  <c r="D39" i="6"/>
  <c r="H40" i="6" l="1"/>
  <c r="F39" i="6"/>
  <c r="I39" i="6"/>
  <c r="D40" i="6"/>
  <c r="C41" i="6"/>
  <c r="H41" i="6" l="1"/>
  <c r="F40" i="6"/>
  <c r="I40" i="6"/>
  <c r="C42" i="6"/>
  <c r="D41" i="6"/>
  <c r="H42" i="6" l="1"/>
  <c r="F41" i="6"/>
  <c r="I41" i="6"/>
  <c r="D42" i="6"/>
  <c r="C43" i="6"/>
  <c r="H43" i="6" l="1"/>
  <c r="F42" i="6"/>
  <c r="I42" i="6"/>
  <c r="C44" i="6"/>
  <c r="D43" i="6"/>
  <c r="H44" i="6" l="1"/>
  <c r="F43" i="6"/>
  <c r="I43" i="6"/>
  <c r="D44" i="6"/>
  <c r="C45" i="6"/>
  <c r="H45" i="6" l="1"/>
  <c r="F44" i="6"/>
  <c r="I44" i="6"/>
  <c r="D45" i="6"/>
  <c r="C46" i="6"/>
  <c r="H46" i="6" l="1"/>
  <c r="F45" i="6"/>
  <c r="I45" i="6"/>
  <c r="C47" i="6"/>
  <c r="D46" i="6"/>
  <c r="H47" i="6" l="1"/>
  <c r="F46" i="6"/>
  <c r="I46" i="6"/>
  <c r="C48" i="6"/>
  <c r="D47" i="6"/>
  <c r="H48" i="6" l="1"/>
  <c r="F47" i="6"/>
  <c r="I47" i="6"/>
  <c r="D48" i="6"/>
  <c r="C49" i="6"/>
  <c r="H49" i="6" l="1"/>
  <c r="F48" i="6"/>
  <c r="I48" i="6"/>
  <c r="C50" i="6"/>
  <c r="D49" i="6"/>
  <c r="H50" i="6" l="1"/>
  <c r="F49" i="6"/>
  <c r="I49" i="6"/>
  <c r="C51" i="6"/>
  <c r="D50" i="6"/>
  <c r="H51" i="6" l="1"/>
  <c r="F50" i="6"/>
  <c r="I50" i="6"/>
  <c r="D51" i="6"/>
  <c r="C52" i="6"/>
  <c r="H52" i="6" l="1"/>
  <c r="F51" i="6"/>
  <c r="I51" i="6"/>
  <c r="D52" i="6"/>
  <c r="C53" i="6"/>
  <c r="H53" i="6" l="1"/>
  <c r="F52" i="6"/>
  <c r="I52" i="6"/>
  <c r="D53" i="6"/>
  <c r="C54" i="6"/>
  <c r="H54" i="6" l="1"/>
  <c r="F53" i="6"/>
  <c r="I53" i="6"/>
  <c r="D54" i="6"/>
  <c r="C55" i="6"/>
  <c r="H55" i="6" l="1"/>
  <c r="F54" i="6"/>
  <c r="I54" i="6"/>
  <c r="D55" i="6"/>
  <c r="C56" i="6"/>
  <c r="H56" i="6" l="1"/>
  <c r="F55" i="6"/>
  <c r="I55" i="6"/>
  <c r="D56" i="6"/>
  <c r="C57" i="6"/>
  <c r="H57" i="6" l="1"/>
  <c r="F56" i="6"/>
  <c r="I56" i="6"/>
  <c r="C58" i="6"/>
  <c r="D57" i="6"/>
  <c r="H58" i="6" l="1"/>
  <c r="F57" i="6"/>
  <c r="I57" i="6"/>
  <c r="D58" i="6"/>
  <c r="C59" i="6"/>
  <c r="H59" i="6" l="1"/>
  <c r="F58" i="6"/>
  <c r="I58" i="6"/>
  <c r="C60" i="6"/>
  <c r="D59" i="6"/>
  <c r="H60" i="6" l="1"/>
  <c r="F59" i="6"/>
  <c r="I59" i="6"/>
  <c r="D60" i="6"/>
  <c r="C61" i="6"/>
  <c r="H61" i="6" l="1"/>
  <c r="F60" i="6"/>
  <c r="I60" i="6"/>
  <c r="C62" i="6"/>
  <c r="D61" i="6"/>
  <c r="H62" i="6" l="1"/>
  <c r="F61" i="6"/>
  <c r="I61" i="6"/>
  <c r="C63" i="6"/>
  <c r="D62" i="6"/>
  <c r="H63" i="6" l="1"/>
  <c r="F62" i="6"/>
  <c r="I62" i="6"/>
  <c r="C64" i="6"/>
  <c r="D63" i="6"/>
  <c r="H64" i="6" l="1"/>
  <c r="F63" i="6"/>
  <c r="I63" i="6"/>
  <c r="C65" i="6"/>
  <c r="D64" i="6"/>
  <c r="H65" i="6" l="1"/>
  <c r="F64" i="6"/>
  <c r="I64" i="6"/>
  <c r="D65" i="6"/>
  <c r="C66" i="6"/>
  <c r="H66" i="6" l="1"/>
  <c r="F65" i="6"/>
  <c r="I65" i="6"/>
  <c r="C67" i="6"/>
  <c r="D66" i="6"/>
  <c r="H67" i="6" l="1"/>
  <c r="F66" i="6"/>
  <c r="I66" i="6"/>
  <c r="C68" i="6"/>
  <c r="D67" i="6"/>
  <c r="H68" i="6" l="1"/>
  <c r="F67" i="6"/>
  <c r="I67" i="6"/>
  <c r="D68" i="6"/>
  <c r="C69" i="6"/>
  <c r="H69" i="6" l="1"/>
  <c r="F68" i="6"/>
  <c r="I68" i="6"/>
  <c r="D69" i="6"/>
  <c r="C70" i="6"/>
  <c r="H70" i="6" l="1"/>
  <c r="F69" i="6"/>
  <c r="I69" i="6"/>
  <c r="C71" i="6"/>
  <c r="D70" i="6"/>
  <c r="H71" i="6" l="1"/>
  <c r="F70" i="6"/>
  <c r="I70" i="6"/>
  <c r="D71" i="6"/>
  <c r="C72" i="6"/>
  <c r="H72" i="6" l="1"/>
  <c r="F71" i="6"/>
  <c r="I71" i="6"/>
  <c r="C73" i="6"/>
  <c r="D72" i="6"/>
  <c r="H73" i="6" l="1"/>
  <c r="F72" i="6"/>
  <c r="I72" i="6"/>
  <c r="D73" i="6"/>
  <c r="C74" i="6"/>
  <c r="H74" i="6" l="1"/>
  <c r="F73" i="6"/>
  <c r="I73" i="6"/>
  <c r="C75" i="6"/>
  <c r="D74" i="6"/>
  <c r="H75" i="6" l="1"/>
  <c r="F74" i="6"/>
  <c r="I74" i="6"/>
  <c r="C76" i="6"/>
  <c r="D75" i="6"/>
  <c r="H76" i="6" l="1"/>
  <c r="F75" i="6"/>
  <c r="I75" i="6"/>
  <c r="C77" i="6"/>
  <c r="D76" i="6"/>
  <c r="H77" i="6" l="1"/>
  <c r="F76" i="6"/>
  <c r="I76" i="6"/>
  <c r="D77" i="6"/>
  <c r="C78" i="6"/>
  <c r="H78" i="6" l="1"/>
  <c r="F77" i="6"/>
  <c r="I77" i="6"/>
  <c r="D78" i="6"/>
  <c r="C79" i="6"/>
  <c r="H79" i="6" l="1"/>
  <c r="F78" i="6"/>
  <c r="I78" i="6"/>
  <c r="D79" i="6"/>
  <c r="C80" i="6"/>
  <c r="H80" i="6" l="1"/>
  <c r="F79" i="6"/>
  <c r="I79" i="6"/>
  <c r="C81" i="6"/>
  <c r="D80" i="6"/>
  <c r="H81" i="6" l="1"/>
  <c r="F80" i="6"/>
  <c r="I80" i="6"/>
  <c r="C82" i="6"/>
  <c r="D81" i="6"/>
  <c r="H82" i="6" l="1"/>
  <c r="F81" i="6"/>
  <c r="I81" i="6"/>
  <c r="C83" i="6"/>
  <c r="D82" i="6"/>
  <c r="H83" i="6" l="1"/>
  <c r="F82" i="6"/>
  <c r="I82" i="6"/>
  <c r="C84" i="6"/>
  <c r="D83" i="6"/>
  <c r="H84" i="6" l="1"/>
  <c r="F83" i="6"/>
  <c r="I83" i="6"/>
  <c r="C85" i="6"/>
  <c r="D84" i="6"/>
  <c r="H85" i="6" l="1"/>
  <c r="F84" i="6"/>
  <c r="I84" i="6"/>
  <c r="C86" i="6"/>
  <c r="D85" i="6"/>
  <c r="H86" i="6" l="1"/>
  <c r="F85" i="6"/>
  <c r="I85" i="6"/>
  <c r="C87" i="6"/>
  <c r="D86" i="6"/>
  <c r="H87" i="6" l="1"/>
  <c r="F86" i="6"/>
  <c r="I86" i="6"/>
  <c r="D87" i="6"/>
  <c r="C88" i="6"/>
  <c r="H88" i="6" l="1"/>
  <c r="F87" i="6"/>
  <c r="I87" i="6"/>
  <c r="D88" i="6"/>
  <c r="C89" i="6"/>
  <c r="H89" i="6" l="1"/>
  <c r="F88" i="6"/>
  <c r="I88" i="6"/>
  <c r="D89" i="6"/>
  <c r="C90" i="6"/>
  <c r="H90" i="6" l="1"/>
  <c r="F89" i="6"/>
  <c r="I89" i="6"/>
  <c r="D90" i="6"/>
  <c r="C91" i="6"/>
  <c r="H91" i="6" l="1"/>
  <c r="F90" i="6"/>
  <c r="I90" i="6"/>
  <c r="D91" i="6"/>
  <c r="C92" i="6"/>
  <c r="H92" i="6" l="1"/>
  <c r="F91" i="6"/>
  <c r="I91" i="6"/>
  <c r="D92" i="6"/>
  <c r="C93" i="6"/>
  <c r="H93" i="6" l="1"/>
  <c r="F92" i="6"/>
  <c r="I92" i="6"/>
  <c r="D93" i="6"/>
  <c r="C94" i="6"/>
  <c r="H94" i="6" l="1"/>
  <c r="F93" i="6"/>
  <c r="I93" i="6"/>
  <c r="D94" i="6"/>
  <c r="C95" i="6"/>
  <c r="H95" i="6" l="1"/>
  <c r="F94" i="6"/>
  <c r="I94" i="6"/>
  <c r="C96" i="6"/>
  <c r="D95" i="6"/>
  <c r="H96" i="6" l="1"/>
  <c r="F95" i="6"/>
  <c r="I95" i="6"/>
  <c r="C97" i="6"/>
  <c r="D96" i="6"/>
  <c r="H97" i="6" l="1"/>
  <c r="F96" i="6"/>
  <c r="I96" i="6"/>
  <c r="D97" i="6"/>
  <c r="C98" i="6"/>
  <c r="H98" i="6" l="1"/>
  <c r="F97" i="6"/>
  <c r="I97" i="6"/>
  <c r="C99" i="6"/>
  <c r="D98" i="6"/>
  <c r="H99" i="6" l="1"/>
  <c r="F98" i="6"/>
  <c r="I98" i="6"/>
  <c r="C100" i="6"/>
  <c r="D99" i="6"/>
  <c r="H100" i="6" l="1"/>
  <c r="F99" i="6"/>
  <c r="I99" i="6"/>
  <c r="C101" i="6"/>
  <c r="D100" i="6"/>
  <c r="H101" i="6" l="1"/>
  <c r="F100" i="6"/>
  <c r="I100" i="6"/>
  <c r="D101" i="6"/>
  <c r="C102" i="6"/>
  <c r="H102" i="6" l="1"/>
  <c r="F101" i="6"/>
  <c r="I101" i="6"/>
  <c r="C103" i="6"/>
  <c r="D102" i="6"/>
  <c r="H103" i="6" l="1"/>
  <c r="F102" i="6"/>
  <c r="I102" i="6"/>
  <c r="C104" i="6"/>
  <c r="D103" i="6"/>
  <c r="H104" i="6" l="1"/>
  <c r="F103" i="6"/>
  <c r="I103" i="6"/>
  <c r="C105" i="6"/>
  <c r="D104" i="6"/>
  <c r="H105" i="6" l="1"/>
  <c r="F104" i="6"/>
  <c r="I104" i="6"/>
  <c r="C106" i="6"/>
  <c r="D105" i="6"/>
  <c r="H106" i="6" l="1"/>
  <c r="F105" i="6"/>
  <c r="I105" i="6"/>
  <c r="D106" i="6"/>
  <c r="C107" i="6"/>
  <c r="H107" i="6" l="1"/>
  <c r="F106" i="6"/>
  <c r="I106" i="6"/>
  <c r="C108" i="6"/>
  <c r="D107" i="6"/>
  <c r="H108" i="6" l="1"/>
  <c r="F107" i="6"/>
  <c r="I107" i="6"/>
  <c r="C109" i="6"/>
  <c r="D108" i="6"/>
  <c r="H109" i="6" l="1"/>
  <c r="F108" i="6"/>
  <c r="I108" i="6"/>
  <c r="D109" i="6"/>
  <c r="C110" i="6"/>
  <c r="H110" i="6" l="1"/>
  <c r="F109" i="6"/>
  <c r="I109" i="6"/>
  <c r="C111" i="6"/>
  <c r="D110" i="6"/>
  <c r="H111" i="6" l="1"/>
  <c r="F110" i="6"/>
  <c r="I110" i="6"/>
  <c r="D111" i="6"/>
  <c r="C112" i="6"/>
  <c r="H112" i="6" l="1"/>
  <c r="F111" i="6"/>
  <c r="I111" i="6"/>
  <c r="D112" i="6"/>
  <c r="C113" i="6"/>
  <c r="H113" i="6" l="1"/>
  <c r="F112" i="6"/>
  <c r="I112" i="6"/>
  <c r="C114" i="6"/>
  <c r="D113" i="6"/>
  <c r="H114" i="6" l="1"/>
  <c r="F113" i="6"/>
  <c r="I113" i="6"/>
  <c r="D114" i="6"/>
  <c r="C115" i="6"/>
  <c r="H115" i="6" l="1"/>
  <c r="F114" i="6"/>
  <c r="I114" i="6"/>
  <c r="D115" i="6"/>
  <c r="C116" i="6"/>
  <c r="H116" i="6" l="1"/>
  <c r="F115" i="6"/>
  <c r="I115" i="6"/>
  <c r="D116" i="6"/>
  <c r="C117" i="6"/>
  <c r="H117" i="6" l="1"/>
  <c r="F116" i="6"/>
  <c r="I116" i="6"/>
  <c r="D117" i="6"/>
  <c r="C118" i="6"/>
  <c r="H118" i="6" l="1"/>
  <c r="F117" i="6"/>
  <c r="I117" i="6"/>
  <c r="C119" i="6"/>
  <c r="D118" i="6"/>
  <c r="H119" i="6" l="1"/>
  <c r="F118" i="6"/>
  <c r="I118" i="6"/>
  <c r="C120" i="6"/>
  <c r="D119" i="6"/>
  <c r="H120" i="6" l="1"/>
  <c r="F119" i="6"/>
  <c r="I119" i="6"/>
  <c r="D120" i="6"/>
  <c r="C121" i="6"/>
  <c r="H121" i="6" l="1"/>
  <c r="F120" i="6"/>
  <c r="I120" i="6"/>
  <c r="C122" i="6"/>
  <c r="D121" i="6"/>
  <c r="H122" i="6" l="1"/>
  <c r="F121" i="6"/>
  <c r="I121" i="6"/>
  <c r="D122" i="6"/>
  <c r="C123" i="6"/>
  <c r="H123" i="6" l="1"/>
  <c r="F122" i="6"/>
  <c r="I122" i="6"/>
  <c r="C124" i="6"/>
  <c r="D123" i="6"/>
  <c r="H124" i="6" l="1"/>
  <c r="F123" i="6"/>
  <c r="I123" i="6"/>
  <c r="C125" i="6"/>
  <c r="D124" i="6"/>
  <c r="H125" i="6" l="1"/>
  <c r="F124" i="6"/>
  <c r="I124" i="6"/>
  <c r="D125" i="6"/>
  <c r="C126" i="6"/>
  <c r="H126" i="6" l="1"/>
  <c r="F125" i="6"/>
  <c r="I125" i="6"/>
  <c r="D126" i="6"/>
  <c r="C127" i="6"/>
  <c r="H127" i="6" l="1"/>
  <c r="F126" i="6"/>
  <c r="I126" i="6"/>
  <c r="C128" i="6"/>
  <c r="D127" i="6"/>
  <c r="H128" i="6" l="1"/>
  <c r="F127" i="6"/>
  <c r="I127" i="6"/>
  <c r="C129" i="6"/>
  <c r="D128" i="6"/>
  <c r="H129" i="6" l="1"/>
  <c r="F128" i="6"/>
  <c r="I128" i="6"/>
  <c r="C130" i="6"/>
  <c r="D129" i="6"/>
  <c r="H130" i="6" l="1"/>
  <c r="F129" i="6"/>
  <c r="I129" i="6"/>
  <c r="C131" i="6"/>
  <c r="D130" i="6"/>
  <c r="H131" i="6" l="1"/>
  <c r="F130" i="6"/>
  <c r="I130" i="6"/>
  <c r="C132" i="6"/>
  <c r="D131" i="6"/>
  <c r="H132" i="6" l="1"/>
  <c r="F131" i="6"/>
  <c r="I131" i="6"/>
  <c r="C133" i="6"/>
  <c r="D132" i="6"/>
  <c r="H133" i="6" l="1"/>
  <c r="F132" i="6"/>
  <c r="I132" i="6"/>
  <c r="C134" i="6"/>
  <c r="D133" i="6"/>
  <c r="H134" i="6" l="1"/>
  <c r="F133" i="6"/>
  <c r="I133" i="6"/>
  <c r="D134" i="6"/>
  <c r="C135" i="6"/>
  <c r="H135" i="6" l="1"/>
  <c r="F134" i="6"/>
  <c r="I134" i="6"/>
  <c r="D135" i="6"/>
  <c r="C136" i="6"/>
  <c r="H136" i="6" l="1"/>
  <c r="F135" i="6"/>
  <c r="I135" i="6"/>
  <c r="C137" i="6"/>
  <c r="D136" i="6"/>
  <c r="H137" i="6" l="1"/>
  <c r="F136" i="6"/>
  <c r="I136" i="6"/>
  <c r="D137" i="6"/>
  <c r="C138" i="6"/>
  <c r="H138" i="6" l="1"/>
  <c r="F137" i="6"/>
  <c r="I137" i="6"/>
  <c r="C139" i="6"/>
  <c r="D138" i="6"/>
  <c r="H139" i="6" l="1"/>
  <c r="F138" i="6"/>
  <c r="I138" i="6"/>
  <c r="D139" i="6"/>
  <c r="C140" i="6"/>
  <c r="H140" i="6" l="1"/>
  <c r="F139" i="6"/>
  <c r="I139" i="6"/>
  <c r="D140" i="6"/>
  <c r="C141" i="6"/>
  <c r="H141" i="6" l="1"/>
  <c r="F140" i="6"/>
  <c r="I140" i="6"/>
  <c r="D141" i="6"/>
  <c r="C142" i="6"/>
  <c r="H142" i="6" l="1"/>
  <c r="F141" i="6"/>
  <c r="I141" i="6"/>
  <c r="D142" i="6"/>
  <c r="C143" i="6"/>
  <c r="H143" i="6" l="1"/>
  <c r="F142" i="6"/>
  <c r="I142" i="6"/>
  <c r="C144" i="6"/>
  <c r="D143" i="6"/>
  <c r="H144" i="6" l="1"/>
  <c r="F143" i="6"/>
  <c r="I143" i="6"/>
  <c r="C145" i="6"/>
  <c r="D144" i="6"/>
  <c r="H145" i="6" l="1"/>
  <c r="F144" i="6"/>
  <c r="I144" i="6"/>
  <c r="C146" i="6"/>
  <c r="D145" i="6"/>
  <c r="H146" i="6" l="1"/>
  <c r="F145" i="6"/>
  <c r="I145" i="6"/>
  <c r="C147" i="6"/>
  <c r="D146" i="6"/>
  <c r="H147" i="6" l="1"/>
  <c r="F146" i="6"/>
  <c r="I146" i="6"/>
  <c r="D147" i="6"/>
  <c r="C148" i="6"/>
  <c r="H148" i="6" l="1"/>
  <c r="F147" i="6"/>
  <c r="I147" i="6"/>
  <c r="C149" i="6"/>
  <c r="D148" i="6"/>
  <c r="H149" i="6" l="1"/>
  <c r="F148" i="6"/>
  <c r="I148" i="6"/>
  <c r="D149" i="6"/>
  <c r="C150" i="6"/>
  <c r="H150" i="6" l="1"/>
  <c r="F149" i="6"/>
  <c r="I149" i="6"/>
  <c r="D150" i="6"/>
  <c r="C151" i="6"/>
  <c r="H151" i="6" l="1"/>
  <c r="F150" i="6"/>
  <c r="I150" i="6"/>
  <c r="C152" i="6"/>
  <c r="D151" i="6"/>
  <c r="H152" i="6" l="1"/>
  <c r="F151" i="6"/>
  <c r="I151" i="6"/>
  <c r="D152" i="6"/>
  <c r="C153" i="6"/>
  <c r="H153" i="6" l="1"/>
  <c r="F152" i="6"/>
  <c r="I152" i="6"/>
  <c r="D153" i="6"/>
  <c r="C154" i="6"/>
  <c r="H154" i="6" l="1"/>
  <c r="F153" i="6"/>
  <c r="I153" i="6"/>
  <c r="C155" i="6"/>
  <c r="D154" i="6"/>
  <c r="H155" i="6" l="1"/>
  <c r="F154" i="6"/>
  <c r="I154" i="6"/>
  <c r="D155" i="6"/>
  <c r="C156" i="6"/>
  <c r="H156" i="6" l="1"/>
  <c r="F155" i="6"/>
  <c r="I155" i="6"/>
  <c r="C157" i="6"/>
  <c r="D156" i="6"/>
  <c r="H157" i="6" l="1"/>
  <c r="F156" i="6"/>
  <c r="I156" i="6"/>
  <c r="D157" i="6"/>
  <c r="C158" i="6"/>
  <c r="H158" i="6" l="1"/>
  <c r="F157" i="6"/>
  <c r="I157" i="6"/>
  <c r="D158" i="6"/>
  <c r="C159" i="6"/>
  <c r="H159" i="6" l="1"/>
  <c r="F158" i="6"/>
  <c r="I158" i="6"/>
  <c r="D159" i="6"/>
  <c r="C160" i="6"/>
  <c r="H160" i="6" l="1"/>
  <c r="F159" i="6"/>
  <c r="I159" i="6"/>
  <c r="C161" i="6"/>
  <c r="D160" i="6"/>
  <c r="H161" i="6" l="1"/>
  <c r="F160" i="6"/>
  <c r="I160" i="6"/>
  <c r="C162" i="6"/>
  <c r="D161" i="6"/>
  <c r="H162" i="6" l="1"/>
  <c r="F161" i="6"/>
  <c r="I161" i="6"/>
  <c r="C163" i="6"/>
  <c r="D162" i="6"/>
  <c r="H163" i="6" l="1"/>
  <c r="F162" i="6"/>
  <c r="I162" i="6"/>
  <c r="D163" i="6"/>
  <c r="C164" i="6"/>
  <c r="H164" i="6" l="1"/>
  <c r="F163" i="6"/>
  <c r="I163" i="6"/>
  <c r="C165" i="6"/>
  <c r="D164" i="6"/>
  <c r="H165" i="6" l="1"/>
  <c r="F164" i="6"/>
  <c r="I164" i="6"/>
  <c r="D165" i="6"/>
  <c r="C166" i="6"/>
  <c r="H166" i="6" l="1"/>
  <c r="F165" i="6"/>
  <c r="I165" i="6"/>
  <c r="C167" i="6"/>
  <c r="D166" i="6"/>
  <c r="H167" i="6" l="1"/>
  <c r="F166" i="6"/>
  <c r="I166" i="6"/>
  <c r="C168" i="6"/>
  <c r="D167" i="6"/>
  <c r="H168" i="6" l="1"/>
  <c r="F167" i="6"/>
  <c r="I167" i="6"/>
  <c r="C169" i="6"/>
  <c r="D168" i="6"/>
  <c r="H169" i="6" l="1"/>
  <c r="F168" i="6"/>
  <c r="I168" i="6"/>
  <c r="C170" i="6"/>
  <c r="D169" i="6"/>
  <c r="H170" i="6" l="1"/>
  <c r="F169" i="6"/>
  <c r="I169" i="6"/>
  <c r="C171" i="6"/>
  <c r="D170" i="6"/>
  <c r="H171" i="6" l="1"/>
  <c r="F170" i="6"/>
  <c r="I170" i="6"/>
  <c r="D171" i="6"/>
  <c r="C172" i="6"/>
  <c r="H172" i="6" l="1"/>
  <c r="F171" i="6"/>
  <c r="I171" i="6"/>
  <c r="C173" i="6"/>
  <c r="D172" i="6"/>
  <c r="H173" i="6" l="1"/>
  <c r="F172" i="6"/>
  <c r="I172" i="6"/>
  <c r="D173" i="6"/>
  <c r="C174" i="6"/>
  <c r="H174" i="6" l="1"/>
  <c r="F173" i="6"/>
  <c r="I173" i="6"/>
  <c r="D174" i="6"/>
  <c r="C175" i="6"/>
  <c r="H175" i="6" l="1"/>
  <c r="F174" i="6"/>
  <c r="I174" i="6"/>
  <c r="C176" i="6"/>
  <c r="D175" i="6"/>
  <c r="H176" i="6" l="1"/>
  <c r="F175" i="6"/>
  <c r="I175" i="6"/>
  <c r="D176" i="6"/>
  <c r="C177" i="6"/>
  <c r="H177" i="6" l="1"/>
  <c r="F176" i="6"/>
  <c r="I176" i="6"/>
  <c r="C178" i="6"/>
  <c r="D177" i="6"/>
  <c r="H178" i="6" l="1"/>
  <c r="F177" i="6"/>
  <c r="I177" i="6"/>
  <c r="D178" i="6"/>
  <c r="C179" i="6"/>
  <c r="H179" i="6" l="1"/>
  <c r="F178" i="6"/>
  <c r="I178" i="6"/>
  <c r="C180" i="6"/>
  <c r="D179" i="6"/>
  <c r="H180" i="6" l="1"/>
  <c r="F179" i="6"/>
  <c r="I179" i="6"/>
  <c r="C181" i="6"/>
  <c r="D180" i="6"/>
  <c r="H181" i="6" l="1"/>
  <c r="F180" i="6"/>
  <c r="I180" i="6"/>
  <c r="D181" i="6"/>
  <c r="C182" i="6"/>
  <c r="H182" i="6" l="1"/>
  <c r="F181" i="6"/>
  <c r="I181" i="6"/>
  <c r="C183" i="6"/>
  <c r="D182" i="6"/>
  <c r="H183" i="6" l="1"/>
  <c r="F182" i="6"/>
  <c r="I182" i="6"/>
  <c r="D183" i="6"/>
  <c r="C184" i="6"/>
  <c r="H184" i="6" l="1"/>
  <c r="F183" i="6"/>
  <c r="I183" i="6"/>
  <c r="D184" i="6"/>
  <c r="C185" i="6"/>
  <c r="H185" i="6" l="1"/>
  <c r="F184" i="6"/>
  <c r="I184" i="6"/>
  <c r="C186" i="6"/>
  <c r="D185" i="6"/>
  <c r="H186" i="6" l="1"/>
  <c r="F185" i="6"/>
  <c r="I185" i="6"/>
  <c r="D186" i="6"/>
  <c r="C187" i="6"/>
  <c r="H187" i="6" l="1"/>
  <c r="F186" i="6"/>
  <c r="I186" i="6"/>
  <c r="C188" i="6"/>
  <c r="D187" i="6"/>
  <c r="H188" i="6" l="1"/>
  <c r="F187" i="6"/>
  <c r="I187" i="6"/>
  <c r="D188" i="6"/>
  <c r="C189" i="6"/>
  <c r="H189" i="6" l="1"/>
  <c r="F188" i="6"/>
  <c r="I188" i="6"/>
  <c r="C190" i="6"/>
  <c r="D189" i="6"/>
  <c r="H190" i="6" l="1"/>
  <c r="F189" i="6"/>
  <c r="I189" i="6"/>
  <c r="D190" i="6"/>
  <c r="C191" i="6"/>
  <c r="H191" i="6" l="1"/>
  <c r="F190" i="6"/>
  <c r="I190" i="6"/>
  <c r="C192" i="6"/>
  <c r="D191" i="6"/>
  <c r="H192" i="6" l="1"/>
  <c r="F191" i="6"/>
  <c r="I191" i="6"/>
  <c r="D192" i="6"/>
  <c r="C193" i="6"/>
  <c r="H193" i="6" l="1"/>
  <c r="F192" i="6"/>
  <c r="I192" i="6"/>
  <c r="D193" i="6"/>
  <c r="C194" i="6"/>
  <c r="H194" i="6" l="1"/>
  <c r="F193" i="6"/>
  <c r="I193" i="6"/>
  <c r="C195" i="6"/>
  <c r="D194" i="6"/>
  <c r="H195" i="6" l="1"/>
  <c r="F194" i="6"/>
  <c r="I194" i="6"/>
  <c r="D195" i="6"/>
  <c r="C196" i="6"/>
  <c r="H196" i="6" l="1"/>
  <c r="F195" i="6"/>
  <c r="I195" i="6"/>
  <c r="C197" i="6"/>
  <c r="D196" i="6"/>
  <c r="H197" i="6" l="1"/>
  <c r="F196" i="6"/>
  <c r="I196" i="6"/>
  <c r="C198" i="6"/>
  <c r="D197" i="6"/>
  <c r="H198" i="6" l="1"/>
  <c r="F197" i="6"/>
  <c r="I197" i="6"/>
  <c r="D198" i="6"/>
  <c r="C199" i="6"/>
  <c r="H199" i="6" l="1"/>
  <c r="F198" i="6"/>
  <c r="I198" i="6"/>
  <c r="D199" i="6"/>
  <c r="C200" i="6"/>
  <c r="H200" i="6" l="1"/>
  <c r="F199" i="6"/>
  <c r="I199" i="6"/>
  <c r="D200" i="6"/>
  <c r="C201" i="6"/>
  <c r="H201" i="6" l="1"/>
  <c r="F200" i="6"/>
  <c r="I200" i="6"/>
  <c r="D201" i="6"/>
  <c r="C202" i="6"/>
  <c r="H202" i="6" l="1"/>
  <c r="F201" i="6"/>
  <c r="I201" i="6"/>
  <c r="D202" i="6"/>
  <c r="C203" i="6"/>
  <c r="H203" i="6" l="1"/>
  <c r="F202" i="6"/>
  <c r="I202" i="6"/>
  <c r="D203" i="6"/>
  <c r="C204" i="6"/>
  <c r="H204" i="6" l="1"/>
  <c r="F203" i="6"/>
  <c r="I203" i="6"/>
  <c r="C205" i="6"/>
  <c r="D204" i="6"/>
  <c r="H205" i="6" l="1"/>
  <c r="F204" i="6"/>
  <c r="I204" i="6"/>
  <c r="D205" i="6"/>
  <c r="C206" i="6"/>
  <c r="H206" i="6" l="1"/>
  <c r="F205" i="6"/>
  <c r="I205" i="6"/>
  <c r="C207" i="6"/>
  <c r="D206" i="6"/>
  <c r="H207" i="6" l="1"/>
  <c r="F206" i="6"/>
  <c r="I206" i="6"/>
  <c r="C208" i="6"/>
  <c r="D207" i="6"/>
  <c r="H208" i="6" l="1"/>
  <c r="F207" i="6"/>
  <c r="I207" i="6"/>
  <c r="C209" i="6"/>
  <c r="D208" i="6"/>
  <c r="H209" i="6" l="1"/>
  <c r="F208" i="6"/>
  <c r="I208" i="6"/>
  <c r="D209" i="6"/>
  <c r="C210" i="6"/>
  <c r="H210" i="6" l="1"/>
  <c r="F209" i="6"/>
  <c r="I209" i="6"/>
  <c r="C211" i="6"/>
  <c r="D210" i="6"/>
  <c r="H211" i="6" l="1"/>
  <c r="F210" i="6"/>
  <c r="I210" i="6"/>
  <c r="C212" i="6"/>
  <c r="D211" i="6"/>
  <c r="H212" i="6" l="1"/>
  <c r="F211" i="6"/>
  <c r="I211" i="6"/>
  <c r="D212" i="6"/>
  <c r="C213" i="6"/>
  <c r="H213" i="6" l="1"/>
  <c r="F212" i="6"/>
  <c r="I212" i="6"/>
  <c r="C214" i="6"/>
  <c r="D213" i="6"/>
  <c r="H214" i="6" l="1"/>
  <c r="F213" i="6"/>
  <c r="I213" i="6"/>
  <c r="D214" i="6"/>
  <c r="C215" i="6"/>
  <c r="H215" i="6" l="1"/>
  <c r="F214" i="6"/>
  <c r="I214" i="6"/>
  <c r="C216" i="6"/>
  <c r="D215" i="6"/>
  <c r="H216" i="6" l="1"/>
  <c r="F215" i="6"/>
  <c r="I215" i="6"/>
  <c r="D216" i="6"/>
  <c r="C217" i="6"/>
  <c r="H217" i="6" l="1"/>
  <c r="F216" i="6"/>
  <c r="I216" i="6"/>
  <c r="C218" i="6"/>
  <c r="D217" i="6"/>
  <c r="H218" i="6" l="1"/>
  <c r="F217" i="6"/>
  <c r="I217" i="6"/>
  <c r="C219" i="6"/>
  <c r="D218" i="6"/>
  <c r="I218" i="6" l="1"/>
  <c r="H219" i="6"/>
  <c r="F218" i="6"/>
  <c r="E218" i="6"/>
  <c r="D219" i="6"/>
  <c r="C220" i="6"/>
  <c r="H220" i="6" l="1"/>
  <c r="F219" i="6"/>
  <c r="I219" i="6"/>
  <c r="D220" i="6"/>
  <c r="C221" i="6"/>
  <c r="H221" i="6" l="1"/>
  <c r="F220" i="6"/>
  <c r="I220" i="6"/>
  <c r="D221" i="6"/>
  <c r="C222" i="6"/>
  <c r="H222" i="6" l="1"/>
  <c r="F221" i="6"/>
  <c r="I221" i="6"/>
  <c r="D222" i="6"/>
  <c r="C223" i="6"/>
  <c r="H223" i="6" l="1"/>
  <c r="F222" i="6"/>
  <c r="I222" i="6"/>
  <c r="C224" i="6"/>
  <c r="D223" i="6"/>
  <c r="H224" i="6" l="1"/>
  <c r="F223" i="6"/>
  <c r="I223" i="6"/>
  <c r="C225" i="6"/>
  <c r="D224" i="6"/>
  <c r="H225" i="6" l="1"/>
  <c r="F224" i="6"/>
  <c r="I224" i="6"/>
  <c r="C226" i="6"/>
  <c r="D225" i="6"/>
  <c r="H226" i="6" l="1"/>
  <c r="F225" i="6"/>
  <c r="I225" i="6"/>
  <c r="C227" i="6"/>
  <c r="D226" i="6"/>
  <c r="H227" i="6" l="1"/>
  <c r="F226" i="6"/>
  <c r="I226" i="6"/>
  <c r="D227" i="6"/>
  <c r="C228" i="6"/>
  <c r="H228" i="6" l="1"/>
  <c r="F227" i="6"/>
  <c r="I227" i="6"/>
  <c r="C229" i="6"/>
  <c r="D228" i="6"/>
  <c r="H229" i="6" l="1"/>
  <c r="F228" i="6"/>
  <c r="I228" i="6"/>
  <c r="C230" i="6"/>
  <c r="D229" i="6"/>
  <c r="H230" i="6" l="1"/>
  <c r="F229" i="6"/>
  <c r="I229" i="6"/>
  <c r="D230" i="6"/>
  <c r="C231" i="6"/>
  <c r="H231" i="6" l="1"/>
  <c r="F230" i="6"/>
  <c r="I230" i="6"/>
  <c r="C232" i="6"/>
  <c r="D231" i="6"/>
  <c r="H232" i="6" l="1"/>
  <c r="F231" i="6"/>
  <c r="I231" i="6"/>
  <c r="D232" i="6"/>
  <c r="C233" i="6"/>
  <c r="H233" i="6" l="1"/>
  <c r="F232" i="6"/>
  <c r="I232" i="6"/>
  <c r="C234" i="6"/>
  <c r="D233" i="6"/>
  <c r="H234" i="6" l="1"/>
  <c r="F233" i="6"/>
  <c r="I233" i="6"/>
  <c r="D234" i="6"/>
  <c r="C235" i="6"/>
  <c r="H235" i="6" l="1"/>
  <c r="F234" i="6"/>
  <c r="I234" i="6"/>
  <c r="C236" i="6"/>
  <c r="D235" i="6"/>
  <c r="H236" i="6" l="1"/>
  <c r="F235" i="6"/>
  <c r="I235" i="6"/>
  <c r="D236" i="6"/>
  <c r="C237" i="6"/>
  <c r="H237" i="6" l="1"/>
  <c r="F236" i="6"/>
  <c r="I236" i="6"/>
  <c r="C238" i="6"/>
  <c r="D237" i="6"/>
  <c r="H238" i="6" l="1"/>
  <c r="F237" i="6"/>
  <c r="I237" i="6"/>
  <c r="D238" i="6"/>
  <c r="C239" i="6"/>
  <c r="H239" i="6" l="1"/>
  <c r="F238" i="6"/>
  <c r="I238" i="6"/>
  <c r="C240" i="6"/>
  <c r="D239" i="6"/>
  <c r="H240" i="6" l="1"/>
  <c r="F239" i="6"/>
  <c r="I239" i="6"/>
  <c r="D240" i="6"/>
  <c r="C241" i="6"/>
  <c r="H241" i="6" l="1"/>
  <c r="F240" i="6"/>
  <c r="I240" i="6"/>
  <c r="C242" i="6"/>
  <c r="D241" i="6"/>
  <c r="H242" i="6" l="1"/>
  <c r="F241" i="6"/>
  <c r="I241" i="6"/>
  <c r="C243" i="6"/>
  <c r="D242" i="6"/>
  <c r="H243" i="6" l="1"/>
  <c r="F242" i="6"/>
  <c r="I242" i="6"/>
  <c r="C244" i="6"/>
  <c r="D243" i="6"/>
  <c r="H244" i="6" l="1"/>
  <c r="F243" i="6"/>
  <c r="I243" i="6"/>
  <c r="D244" i="6"/>
  <c r="C245" i="6"/>
  <c r="H245" i="6" l="1"/>
  <c r="F244" i="6"/>
  <c r="I244" i="6"/>
  <c r="D245" i="6"/>
  <c r="C246" i="6"/>
  <c r="H246" i="6" l="1"/>
  <c r="F245" i="6"/>
  <c r="I245" i="6"/>
  <c r="D246" i="6"/>
  <c r="C247" i="6"/>
  <c r="H247" i="6" l="1"/>
  <c r="F246" i="6"/>
  <c r="I246" i="6"/>
  <c r="C248" i="6"/>
  <c r="D247" i="6"/>
  <c r="H248" i="6" l="1"/>
  <c r="F247" i="6"/>
  <c r="I247" i="6"/>
  <c r="C249" i="6"/>
  <c r="D248" i="6"/>
  <c r="H249" i="6" l="1"/>
  <c r="F248" i="6"/>
  <c r="I248" i="6"/>
  <c r="C250" i="6"/>
  <c r="D249" i="6"/>
  <c r="H250" i="6" l="1"/>
  <c r="F249" i="6"/>
  <c r="I249" i="6"/>
  <c r="C251" i="6"/>
  <c r="D250" i="6"/>
  <c r="H251" i="6" l="1"/>
  <c r="F250" i="6"/>
  <c r="I250" i="6"/>
  <c r="D251" i="6"/>
  <c r="C252" i="6"/>
  <c r="H252" i="6" l="1"/>
  <c r="F251" i="6"/>
  <c r="I251" i="6"/>
  <c r="C253" i="6"/>
  <c r="D252" i="6"/>
  <c r="H253" i="6" l="1"/>
  <c r="F252" i="6"/>
  <c r="I252" i="6"/>
  <c r="D253" i="6"/>
  <c r="C254" i="6"/>
  <c r="H254" i="6" l="1"/>
  <c r="F253" i="6"/>
  <c r="I253" i="6"/>
  <c r="D254" i="6"/>
  <c r="C255" i="6"/>
  <c r="H255" i="6" l="1"/>
  <c r="F254" i="6"/>
  <c r="I254" i="6"/>
  <c r="C256" i="6"/>
  <c r="D255" i="6"/>
  <c r="H256" i="6" l="1"/>
  <c r="F255" i="6"/>
  <c r="I255" i="6"/>
  <c r="D256" i="6"/>
  <c r="C257" i="6"/>
  <c r="H257" i="6" l="1"/>
  <c r="F256" i="6"/>
  <c r="I256" i="6"/>
  <c r="C258" i="6"/>
  <c r="D257" i="6"/>
  <c r="H258" i="6" l="1"/>
  <c r="F257" i="6"/>
  <c r="I257" i="6"/>
  <c r="C259" i="6"/>
  <c r="D258" i="6"/>
  <c r="H259" i="6" l="1"/>
  <c r="F258" i="6"/>
  <c r="I258" i="6"/>
  <c r="C260" i="6"/>
  <c r="D259" i="6"/>
  <c r="H260" i="6" l="1"/>
  <c r="F259" i="6"/>
  <c r="I259" i="6"/>
  <c r="C261" i="6"/>
  <c r="D260" i="6"/>
  <c r="F260" i="6" s="1"/>
  <c r="H261" i="6" l="1"/>
  <c r="I260" i="6"/>
  <c r="D261" i="6"/>
  <c r="C262" i="6"/>
  <c r="H262" i="6" l="1"/>
  <c r="F261" i="6"/>
  <c r="I261" i="6"/>
  <c r="D262" i="6"/>
  <c r="F262" i="6" s="1"/>
  <c r="C263" i="6"/>
  <c r="H263" i="6" l="1"/>
  <c r="I262" i="6"/>
  <c r="C264" i="6"/>
  <c r="D263" i="6"/>
  <c r="H264" i="6" l="1"/>
  <c r="F263" i="6"/>
  <c r="I263" i="6"/>
  <c r="C265" i="6"/>
  <c r="D264" i="6"/>
  <c r="H265" i="6" l="1"/>
  <c r="F264" i="6"/>
  <c r="I264" i="6"/>
  <c r="C266" i="6"/>
  <c r="D265" i="6"/>
  <c r="H266" i="6" l="1"/>
  <c r="F265" i="6"/>
  <c r="I265" i="6"/>
  <c r="C267" i="6"/>
  <c r="D266" i="6"/>
  <c r="H267" i="6" l="1"/>
  <c r="F266" i="6"/>
  <c r="I266" i="6"/>
  <c r="D267" i="6"/>
  <c r="F267" i="6" s="1"/>
  <c r="D268" i="6"/>
  <c r="I267" i="6" l="1"/>
  <c r="S546" i="5" l="1"/>
  <c r="Q546" i="5" s="1"/>
  <c r="R546" i="5" l="1"/>
  <c r="S528" i="5"/>
  <c r="Q528" i="5" s="1"/>
  <c r="R528" i="5" l="1"/>
  <c r="S524" i="5"/>
  <c r="Q524" i="5" s="1"/>
  <c r="R524" i="5" l="1"/>
  <c r="S545" i="5"/>
  <c r="Q545" i="5" s="1"/>
  <c r="R545" i="5" l="1"/>
  <c r="S31" i="5"/>
  <c r="Q31" i="5" s="1"/>
  <c r="AO31" i="5"/>
  <c r="S30" i="5"/>
  <c r="AO30" i="5"/>
  <c r="Q30" i="5" l="1"/>
  <c r="Q899" i="5" s="1"/>
  <c r="R31" i="5"/>
  <c r="S899" i="5"/>
  <c r="R30" i="5"/>
  <c r="T899" i="5"/>
</calcChain>
</file>

<file path=xl/comments1.xml><?xml version="1.0" encoding="utf-8"?>
<comments xmlns="http://schemas.openxmlformats.org/spreadsheetml/2006/main">
  <authors>
    <author>USUARIO</author>
  </authors>
  <commentList>
    <comment ref="C14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OJO</t>
        </r>
      </text>
    </comment>
    <comment ref="C155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156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<sst xmlns="http://schemas.openxmlformats.org/spreadsheetml/2006/main" count="52727" uniqueCount="5310">
  <si>
    <t>DISTRITO</t>
  </si>
  <si>
    <t>N°</t>
  </si>
  <si>
    <t>Aprobado</t>
  </si>
  <si>
    <t>CODIGO INTERNO</t>
  </si>
  <si>
    <t>CATALOGO SIGA</t>
  </si>
  <si>
    <t>DESCRIPCIÓN</t>
  </si>
  <si>
    <t>Unidad
de medida</t>
  </si>
  <si>
    <t>Precio Estimado</t>
  </si>
  <si>
    <t>I DOTACION
ENERO - JUNIO</t>
  </si>
  <si>
    <t>II DOTACION
JULIO - DICIEMBRE</t>
  </si>
  <si>
    <t>CANTIDAD</t>
  </si>
  <si>
    <t>COSTO TOTAL</t>
  </si>
  <si>
    <t>C.M</t>
  </si>
  <si>
    <t>CLASIFICADOR</t>
  </si>
  <si>
    <t>1. PUNO.</t>
  </si>
  <si>
    <t>2. ACORA.</t>
  </si>
  <si>
    <t>3. AMANTANI.</t>
  </si>
  <si>
    <t>4. ATUNCOLLA.</t>
  </si>
  <si>
    <t>5. CAPACHICA.</t>
  </si>
  <si>
    <t>6. CHUCUITO.</t>
  </si>
  <si>
    <t>7. COATA.</t>
  </si>
  <si>
    <t>8. HUATA.</t>
  </si>
  <si>
    <t>9. MAÑAZO.</t>
  </si>
  <si>
    <t>10. PAUCARCOLLA.</t>
  </si>
  <si>
    <t>11. PICHACANI (Laraqueri).</t>
  </si>
  <si>
    <t>12. PLATERIA.</t>
  </si>
  <si>
    <t>13. SAN ANTONIO (San Antonio de Esquilache).</t>
  </si>
  <si>
    <t>14. TIQUILLACA.</t>
  </si>
  <si>
    <t>15. VILQUE.</t>
  </si>
  <si>
    <t>UNIDAD DE GESTION EDUCATIVA PUNO</t>
  </si>
  <si>
    <t>ATUNCOLLA</t>
  </si>
  <si>
    <t>CUADRO DE NECESIDADES 2018</t>
  </si>
  <si>
    <t>Centro de Costo 
Institucion Educativa</t>
  </si>
  <si>
    <t>Codigo Modular</t>
  </si>
  <si>
    <t>Nombres y Apellidos DIRECTOR(e)(a)</t>
  </si>
  <si>
    <t>JUAN PEREZ PEREZ</t>
  </si>
  <si>
    <t>I DOTACION</t>
  </si>
  <si>
    <t>II DOTACION</t>
  </si>
  <si>
    <t>TOTAL</t>
  </si>
  <si>
    <t>OBSERVACIONES</t>
  </si>
  <si>
    <t>133000140205</t>
  </si>
  <si>
    <t>710600010012</t>
  </si>
  <si>
    <t>646100060042</t>
  </si>
  <si>
    <t>646100080011</t>
  </si>
  <si>
    <t>646100080016</t>
  </si>
  <si>
    <t>717300110331</t>
  </si>
  <si>
    <t>133000080055</t>
  </si>
  <si>
    <t>133000080061</t>
  </si>
  <si>
    <t>737000010011</t>
  </si>
  <si>
    <t>711100030005</t>
  </si>
  <si>
    <t>717200030188</t>
  </si>
  <si>
    <t>715000110056</t>
  </si>
  <si>
    <t>135000050015</t>
  </si>
  <si>
    <t>135000050060</t>
  </si>
  <si>
    <t>715000240003</t>
  </si>
  <si>
    <t>710600040024</t>
  </si>
  <si>
    <t>710600060044</t>
  </si>
  <si>
    <t>718500080026</t>
  </si>
  <si>
    <t>716000040004</t>
  </si>
  <si>
    <t>716000040025</t>
  </si>
  <si>
    <t>133000270011</t>
  </si>
  <si>
    <t>715000440001</t>
  </si>
  <si>
    <t>717200050227</t>
  </si>
  <si>
    <t>717200170106</t>
  </si>
  <si>
    <t>717200170110</t>
  </si>
  <si>
    <t>717200170107</t>
  </si>
  <si>
    <t>717200170109</t>
  </si>
  <si>
    <t>716000060409</t>
  </si>
  <si>
    <t>716000060540</t>
  </si>
  <si>
    <t>716000060542</t>
  </si>
  <si>
    <t>716000060541</t>
  </si>
  <si>
    <t>716000060543</t>
  </si>
  <si>
    <t>716000060443</t>
  </si>
  <si>
    <t>716000060465</t>
  </si>
  <si>
    <t>716000060459</t>
  </si>
  <si>
    <t>715000150002</t>
  </si>
  <si>
    <t>646100030124</t>
  </si>
  <si>
    <t>715000230050</t>
  </si>
  <si>
    <t>715000230076</t>
  </si>
  <si>
    <t>715000230062</t>
  </si>
  <si>
    <t>Distrito</t>
  </si>
  <si>
    <t>Centro Poblado</t>
  </si>
  <si>
    <t>Cód. Mod.</t>
  </si>
  <si>
    <t>Nombre de IE</t>
  </si>
  <si>
    <t>Nivel</t>
  </si>
  <si>
    <t>Modalidad</t>
  </si>
  <si>
    <t>Tipo IE</t>
  </si>
  <si>
    <t>Total  de estudiantes matriculados (*)</t>
  </si>
  <si>
    <t>area</t>
  </si>
  <si>
    <t>MAÑAZO</t>
  </si>
  <si>
    <t>AVENIDA LA CULTURA S/N</t>
  </si>
  <si>
    <t>1360122</t>
  </si>
  <si>
    <t>CEBA - MAÑAZO</t>
  </si>
  <si>
    <t>Básica Alternativa - Avanzado</t>
  </si>
  <si>
    <t>PUNO</t>
  </si>
  <si>
    <t>JIRON SIMON BOLIVAR 1505</t>
  </si>
  <si>
    <t>CEBA - 32</t>
  </si>
  <si>
    <t>Urbana</t>
  </si>
  <si>
    <t>JIRON HUANCANE 154</t>
  </si>
  <si>
    <t>CEBA - 45 EMILIO ROMERO PADILLA</t>
  </si>
  <si>
    <t>PASAJE HIPOLITO UNANUE 152</t>
  </si>
  <si>
    <t>CEBA - 70025 INDEPENDENCIA NACIONAL</t>
  </si>
  <si>
    <t>JIRON AREQUIPA 245</t>
  </si>
  <si>
    <t>CIUDAD PEDAGOGICA</t>
  </si>
  <si>
    <t>CEBA - APLICACION PEDAGOGICO PUNO</t>
  </si>
  <si>
    <t>CEBA - JOSE ANTONIO ENCINAS</t>
  </si>
  <si>
    <t>JIRON LEONCIO PRADO 345</t>
  </si>
  <si>
    <t>CEBA - SANTA ROSA</t>
  </si>
  <si>
    <t>AVENIDA NORTE S/N</t>
  </si>
  <si>
    <t>CEBA - VILLA DEL LAGO</t>
  </si>
  <si>
    <t>ALTO PUNO</t>
  </si>
  <si>
    <t>CEBA - VIRGEN DE LA ASUNCION</t>
  </si>
  <si>
    <t>Básica Alternativa - Inicial e Intermedio</t>
  </si>
  <si>
    <t>ACORA</t>
  </si>
  <si>
    <t>SACUYO</t>
  </si>
  <si>
    <t>0229641</t>
  </si>
  <si>
    <t xml:space="preserve">Educación Básica Regular      </t>
  </si>
  <si>
    <t xml:space="preserve">A1  - Pública - Sector Educación                                  </t>
  </si>
  <si>
    <t>Rural 2</t>
  </si>
  <si>
    <t>0539254</t>
  </si>
  <si>
    <t>JAYU JAYU</t>
  </si>
  <si>
    <t>0799437</t>
  </si>
  <si>
    <t>JILATAMARCA</t>
  </si>
  <si>
    <t>1414721</t>
  </si>
  <si>
    <t>CULTA</t>
  </si>
  <si>
    <t>1470939</t>
  </si>
  <si>
    <t>THUNUHUAYA</t>
  </si>
  <si>
    <t>1556463</t>
  </si>
  <si>
    <t>QUELCA</t>
  </si>
  <si>
    <t>1569714</t>
  </si>
  <si>
    <t>PIRCO</t>
  </si>
  <si>
    <t>1621184</t>
  </si>
  <si>
    <t>AGUAS CALIENTES</t>
  </si>
  <si>
    <t>1621408</t>
  </si>
  <si>
    <t>CIUDAD NUEVA</t>
  </si>
  <si>
    <t>1662394</t>
  </si>
  <si>
    <t>ISCACHURO</t>
  </si>
  <si>
    <t>1710672</t>
  </si>
  <si>
    <t>ISCATA</t>
  </si>
  <si>
    <t>1710664</t>
  </si>
  <si>
    <t>CHANCACHI</t>
  </si>
  <si>
    <t>1470962</t>
  </si>
  <si>
    <t>1189 LA MERCED</t>
  </si>
  <si>
    <t>AYRUMAS CARUMAS</t>
  </si>
  <si>
    <t>1470871</t>
  </si>
  <si>
    <t>1194 JEAN PIAGET</t>
  </si>
  <si>
    <t>CHALLOCOLLO</t>
  </si>
  <si>
    <t>1470913</t>
  </si>
  <si>
    <t>1195 NUEVO PARAISO</t>
  </si>
  <si>
    <t>CUSINI</t>
  </si>
  <si>
    <t>1470947</t>
  </si>
  <si>
    <t>1198 NIÑO JESUS DE PRAGA</t>
  </si>
  <si>
    <t>MOLLOCO</t>
  </si>
  <si>
    <t>1556380</t>
  </si>
  <si>
    <t>1213 RAYITOS DE LUZ</t>
  </si>
  <si>
    <t>CUCHO ESQUEÑA</t>
  </si>
  <si>
    <t>1556331</t>
  </si>
  <si>
    <t>1214 MI DIVINO NIÑO</t>
  </si>
  <si>
    <t>CARITAMAYA</t>
  </si>
  <si>
    <t>1556307</t>
  </si>
  <si>
    <t>1216 SAN SANTIAGO DE CARITAMAYA</t>
  </si>
  <si>
    <t>JACHA HUINCHOCA</t>
  </si>
  <si>
    <t>1556349</t>
  </si>
  <si>
    <t>1217 ARCO IRIS DE LA SABIDURIA</t>
  </si>
  <si>
    <t>1569698</t>
  </si>
  <si>
    <t>1229 LOS PEQUEÑOS GENIOS</t>
  </si>
  <si>
    <t>SANTA ROSA DE YANAQUE</t>
  </si>
  <si>
    <t>1569722</t>
  </si>
  <si>
    <t>1230 SANTA ROSA</t>
  </si>
  <si>
    <t>TOTORANI</t>
  </si>
  <si>
    <t>1621176</t>
  </si>
  <si>
    <t>1237 VIRGEN DEL ROSARIO</t>
  </si>
  <si>
    <t>COLLINI</t>
  </si>
  <si>
    <t>1621218</t>
  </si>
  <si>
    <t>1241 DIVINA MISERICORDIA</t>
  </si>
  <si>
    <t>THUNCO</t>
  </si>
  <si>
    <t>1621291</t>
  </si>
  <si>
    <t>AMPARANI</t>
  </si>
  <si>
    <t>1621358</t>
  </si>
  <si>
    <t>1255 SANTA TERESITA DEL NIÑO JESUS</t>
  </si>
  <si>
    <t>CHAJANA</t>
  </si>
  <si>
    <t>1621382</t>
  </si>
  <si>
    <t>1258 EMILIA BARCIA BONIFFATTI</t>
  </si>
  <si>
    <t>PARAPICHUZA</t>
  </si>
  <si>
    <t>1621523</t>
  </si>
  <si>
    <t>1272 PASITOS MAGICOS</t>
  </si>
  <si>
    <t>TUNQUIPA</t>
  </si>
  <si>
    <t>1621648</t>
  </si>
  <si>
    <t>1282 LOS AMIGUITOS DE CORAZON DE JESUS</t>
  </si>
  <si>
    <t>HUARCANTINQUIHUI</t>
  </si>
  <si>
    <t>1621655</t>
  </si>
  <si>
    <t>1283 SEÑOR DE HUANCA</t>
  </si>
  <si>
    <t>IMATA</t>
  </si>
  <si>
    <t>1621663</t>
  </si>
  <si>
    <t>1284 MARIA MONTESSORI</t>
  </si>
  <si>
    <t>JACHACACHI</t>
  </si>
  <si>
    <t>1621671</t>
  </si>
  <si>
    <t>1285 NIÑO JESUS DE JACHACACHI</t>
  </si>
  <si>
    <t>CCACCALLACA</t>
  </si>
  <si>
    <t>1623628</t>
  </si>
  <si>
    <t>1291 CORAZON DE JESUS</t>
  </si>
  <si>
    <t>COCOSANI</t>
  </si>
  <si>
    <t>1654946</t>
  </si>
  <si>
    <t>1297 VIRGENCITA DE LA ASUNCION</t>
  </si>
  <si>
    <t>CCOPAMAYA</t>
  </si>
  <si>
    <t>1654953</t>
  </si>
  <si>
    <t>1298 CAPULLITOS DE CANTUTA</t>
  </si>
  <si>
    <t>ISCAHUINCHOCA</t>
  </si>
  <si>
    <t>1654961</t>
  </si>
  <si>
    <t>1299 LOS ANGELITOS</t>
  </si>
  <si>
    <t>QUENAFAJA</t>
  </si>
  <si>
    <t>1655042</t>
  </si>
  <si>
    <t>1307 SEMILLITAS DEL MAÑANA</t>
  </si>
  <si>
    <t>0229542</t>
  </si>
  <si>
    <t>194 CORAZON DE JESUS</t>
  </si>
  <si>
    <t>CCACCA</t>
  </si>
  <si>
    <t>1746254</t>
  </si>
  <si>
    <t>HUAÑASCURO</t>
  </si>
  <si>
    <t>1679323</t>
  </si>
  <si>
    <t>HUAÑUSCURO</t>
  </si>
  <si>
    <t>1772029</t>
  </si>
  <si>
    <t>TUPAC AMARU</t>
  </si>
  <si>
    <t>AMANTANI</t>
  </si>
  <si>
    <t>TAQUILE</t>
  </si>
  <si>
    <t>1025352</t>
  </si>
  <si>
    <t>1470996</t>
  </si>
  <si>
    <t>1196 LOS ANGELES DE SANTA ROSA</t>
  </si>
  <si>
    <t>1470954</t>
  </si>
  <si>
    <t>1197 SOR ANA DE LOS ANGELES</t>
  </si>
  <si>
    <t>OCCOSUYO</t>
  </si>
  <si>
    <t>1621192</t>
  </si>
  <si>
    <t>1239 DIVINO NIÑO</t>
  </si>
  <si>
    <t>1621317</t>
  </si>
  <si>
    <t>1251 LUZ DEL SABER</t>
  </si>
  <si>
    <t>VILLA ORINOJON</t>
  </si>
  <si>
    <t>1621481</t>
  </si>
  <si>
    <t>1268 KANTUTAS DE VILLA</t>
  </si>
  <si>
    <t>INCATIANA</t>
  </si>
  <si>
    <t>1621531</t>
  </si>
  <si>
    <t>1273 SEMILLITAS DE ESPERANZA</t>
  </si>
  <si>
    <t>1023209</t>
  </si>
  <si>
    <t>LLUNGO</t>
  </si>
  <si>
    <t>1621283</t>
  </si>
  <si>
    <t>URINSAYA</t>
  </si>
  <si>
    <t>1621606</t>
  </si>
  <si>
    <t>SAN JERONIMO DE HULLAGACHI</t>
  </si>
  <si>
    <t>1471002</t>
  </si>
  <si>
    <t>BUENAVISTA</t>
  </si>
  <si>
    <t>1556273</t>
  </si>
  <si>
    <t>1621630</t>
  </si>
  <si>
    <t>1281 NIÑO JESUS SEMILLITAS DE ESPERANZA</t>
  </si>
  <si>
    <t>1654979</t>
  </si>
  <si>
    <t>SAN JOSE PRINCIPIO</t>
  </si>
  <si>
    <t>1654987</t>
  </si>
  <si>
    <t>1301 MUSUQ T'IKITA</t>
  </si>
  <si>
    <t>PATACANCHA</t>
  </si>
  <si>
    <t>1746262</t>
  </si>
  <si>
    <t>CAPACHICA</t>
  </si>
  <si>
    <t>1023282</t>
  </si>
  <si>
    <t>YAPURA</t>
  </si>
  <si>
    <t>1023324</t>
  </si>
  <si>
    <t>1025717</t>
  </si>
  <si>
    <t>1621374</t>
  </si>
  <si>
    <t>CCOTOS</t>
  </si>
  <si>
    <t>1621390</t>
  </si>
  <si>
    <t>JAJANRA</t>
  </si>
  <si>
    <t>1621689</t>
  </si>
  <si>
    <t>SANTA MARIA</t>
  </si>
  <si>
    <t>1623610</t>
  </si>
  <si>
    <t>CAPANO</t>
  </si>
  <si>
    <t>1470897</t>
  </si>
  <si>
    <t>1199 SAN JUAN DE CAPANO</t>
  </si>
  <si>
    <t>CHAPA</t>
  </si>
  <si>
    <t>1470921</t>
  </si>
  <si>
    <t>1200 SEMILLITAS DEL SABER</t>
  </si>
  <si>
    <t>ISAÑURA</t>
  </si>
  <si>
    <t>1621614</t>
  </si>
  <si>
    <t>1232 MISKY WASI</t>
  </si>
  <si>
    <t>COLLPA</t>
  </si>
  <si>
    <t>1621366</t>
  </si>
  <si>
    <t>1256 NIÑO DE JESUS</t>
  </si>
  <si>
    <t>HILATA</t>
  </si>
  <si>
    <t>1621424</t>
  </si>
  <si>
    <t>1262 NIÑO SAN SALVADOR</t>
  </si>
  <si>
    <t>TANTEON</t>
  </si>
  <si>
    <t>1621457</t>
  </si>
  <si>
    <t>1265 ALFONSO UGARTE</t>
  </si>
  <si>
    <t>ESCALLANI</t>
  </si>
  <si>
    <t>1621465</t>
  </si>
  <si>
    <t>1266 DON JOSE DE SAN MARTIN</t>
  </si>
  <si>
    <t>1621507</t>
  </si>
  <si>
    <t>1270 JOSE DE SAN MARTIN</t>
  </si>
  <si>
    <t>CHUCUITO</t>
  </si>
  <si>
    <t>0229666</t>
  </si>
  <si>
    <t>CARINA</t>
  </si>
  <si>
    <t>1023449</t>
  </si>
  <si>
    <t>CUSIPATA</t>
  </si>
  <si>
    <t>1025725</t>
  </si>
  <si>
    <t>INCHUPALLA</t>
  </si>
  <si>
    <t>1621168</t>
  </si>
  <si>
    <t>LUQUINA CHICO</t>
  </si>
  <si>
    <t>1556372</t>
  </si>
  <si>
    <t>1209 LAGO SAGRADO DE LUQUINA CHICO</t>
  </si>
  <si>
    <t>PARINA</t>
  </si>
  <si>
    <t>1556406</t>
  </si>
  <si>
    <t>1210 TESORITOS DE PARINA</t>
  </si>
  <si>
    <t>LUQUINA GRANDE</t>
  </si>
  <si>
    <t>1621242</t>
  </si>
  <si>
    <t>1244 SEMILLITAS DEL MAÑANA</t>
  </si>
  <si>
    <t>POTOJANI GRANDE</t>
  </si>
  <si>
    <t>1621267</t>
  </si>
  <si>
    <t>1246 SHADDAY</t>
  </si>
  <si>
    <t>COCHIRAYA</t>
  </si>
  <si>
    <t>1621309</t>
  </si>
  <si>
    <t>1250 DIVINO CORAZON</t>
  </si>
  <si>
    <t>TACASAYA</t>
  </si>
  <si>
    <t>1621697</t>
  </si>
  <si>
    <t>1287 NIÑOS DEL LAGO SAGRADOS DE TACASAYA</t>
  </si>
  <si>
    <t>HUAIRAPATA</t>
  </si>
  <si>
    <t>1525583</t>
  </si>
  <si>
    <t>401 NIÑO JESUS</t>
  </si>
  <si>
    <t>COATA</t>
  </si>
  <si>
    <t>SORAZA</t>
  </si>
  <si>
    <t>1025477</t>
  </si>
  <si>
    <t>ANGEL CARATA</t>
  </si>
  <si>
    <t>1556265</t>
  </si>
  <si>
    <t>SUCASCO</t>
  </si>
  <si>
    <t>1556455</t>
  </si>
  <si>
    <t>CARATA</t>
  </si>
  <si>
    <t>1626795</t>
  </si>
  <si>
    <t>JOCHI SAN FRANCISCO</t>
  </si>
  <si>
    <t>1556356</t>
  </si>
  <si>
    <t>1219 PUKLLAY WASI</t>
  </si>
  <si>
    <t>LLUCO CENTRAL</t>
  </si>
  <si>
    <t>1556364</t>
  </si>
  <si>
    <t>1220 SEMILLITAS DEL SEÑOR DE PENTECOSTES</t>
  </si>
  <si>
    <t>CANDILE</t>
  </si>
  <si>
    <t>1556299</t>
  </si>
  <si>
    <t>1222 RAYITO DE SOL CANDILE</t>
  </si>
  <si>
    <t>1556422</t>
  </si>
  <si>
    <t>1223 DIVINO NIÑO JESUS</t>
  </si>
  <si>
    <t>1556414</t>
  </si>
  <si>
    <t>1224 NUESTRA SEÑORA VIRGEN DEL ROSARIO</t>
  </si>
  <si>
    <t>SANTA CRUZ DE CAPARA</t>
  </si>
  <si>
    <t>1556448</t>
  </si>
  <si>
    <t>1225 VILLA SANTA CRUZ DE SAMUCHACA</t>
  </si>
  <si>
    <t>LLACHAHUI</t>
  </si>
  <si>
    <t>1621416</t>
  </si>
  <si>
    <t>1261 LOS ANGELITOS DE JESUS</t>
  </si>
  <si>
    <t>COLLANA LOJERA</t>
  </si>
  <si>
    <t>1621499</t>
  </si>
  <si>
    <t>1269 CAPULLITOS DE AMOR</t>
  </si>
  <si>
    <t>UQUISILLA</t>
  </si>
  <si>
    <t>1621580</t>
  </si>
  <si>
    <t>1277 JESUS EMANUEL</t>
  </si>
  <si>
    <t>SANTIAGO SORAZA</t>
  </si>
  <si>
    <t>1626803</t>
  </si>
  <si>
    <t>1293 JESUS NAZARENO</t>
  </si>
  <si>
    <t>0229617</t>
  </si>
  <si>
    <t>261 SAN AGUSTIN</t>
  </si>
  <si>
    <t>HUATA</t>
  </si>
  <si>
    <t>HUATTA</t>
  </si>
  <si>
    <t>0487348</t>
  </si>
  <si>
    <t>CHINCHERPAMPA</t>
  </si>
  <si>
    <t>1654995</t>
  </si>
  <si>
    <t>PAMPA YASIN</t>
  </si>
  <si>
    <t>1621564</t>
  </si>
  <si>
    <t>1275 ALTA GRACIA DE YASIN</t>
  </si>
  <si>
    <t>FAON</t>
  </si>
  <si>
    <t>1655000</t>
  </si>
  <si>
    <t>1303 SAN MIGUEL DE FAON</t>
  </si>
  <si>
    <t>QUIVILLACA</t>
  </si>
  <si>
    <t>1658921</t>
  </si>
  <si>
    <t>1309 INMACULADA CONCEPCION</t>
  </si>
  <si>
    <t>0229690</t>
  </si>
  <si>
    <t>CHARAMAYA</t>
  </si>
  <si>
    <t>1556315</t>
  </si>
  <si>
    <t>HUILAMOCCO</t>
  </si>
  <si>
    <t>1621234</t>
  </si>
  <si>
    <t>CARI CARI</t>
  </si>
  <si>
    <t>1470905</t>
  </si>
  <si>
    <t>1202 QORI SONCCO</t>
  </si>
  <si>
    <t>SANTA ROSA</t>
  </si>
  <si>
    <t>1621572</t>
  </si>
  <si>
    <t>1276 SANTA ROSA</t>
  </si>
  <si>
    <t>ALTO ALIANZA</t>
  </si>
  <si>
    <t>1655018</t>
  </si>
  <si>
    <t>1304 DIVINO NIÑO ALTO ALIANZA</t>
  </si>
  <si>
    <t>1679331</t>
  </si>
  <si>
    <t>ALFONSO UGARTE</t>
  </si>
  <si>
    <t>PAUCARCOLLA</t>
  </si>
  <si>
    <t>COLLANA</t>
  </si>
  <si>
    <t>1023803</t>
  </si>
  <si>
    <t>0513192</t>
  </si>
  <si>
    <t>MORO</t>
  </si>
  <si>
    <t>1470988</t>
  </si>
  <si>
    <t>1191 SANTA BARBARA</t>
  </si>
  <si>
    <t>CANCHARANI</t>
  </si>
  <si>
    <t>1621150</t>
  </si>
  <si>
    <t>1235 NIÑO SAN SALVADOR</t>
  </si>
  <si>
    <t>CUPE</t>
  </si>
  <si>
    <t>1621325</t>
  </si>
  <si>
    <t>1252 VIRGEN DE GUADALUPE</t>
  </si>
  <si>
    <t>ANTONIANI</t>
  </si>
  <si>
    <t>1621333</t>
  </si>
  <si>
    <t>1253 IMACULADA CONCEPCION</t>
  </si>
  <si>
    <t>CORTE ESTACION</t>
  </si>
  <si>
    <t>1621473</t>
  </si>
  <si>
    <t>1267 RAYITOS DE SOL</t>
  </si>
  <si>
    <t>YANICO / TITILE</t>
  </si>
  <si>
    <t>1621556</t>
  </si>
  <si>
    <t>1274 SEMILLITAS DEL FUTURO</t>
  </si>
  <si>
    <t>PICHACANI</t>
  </si>
  <si>
    <t>LARAQUERI</t>
  </si>
  <si>
    <t>0474627</t>
  </si>
  <si>
    <t>0539858</t>
  </si>
  <si>
    <t>SOQUESANI</t>
  </si>
  <si>
    <t>1025568</t>
  </si>
  <si>
    <t>ANCACCA</t>
  </si>
  <si>
    <t>1470863</t>
  </si>
  <si>
    <t>1204 LOS PEQUEÑOS CONQUISTADORES</t>
  </si>
  <si>
    <t>JATUCACHI</t>
  </si>
  <si>
    <t>1584846</t>
  </si>
  <si>
    <t>1295 LOS NEVADITOS</t>
  </si>
  <si>
    <t>HUARIJUYO</t>
  </si>
  <si>
    <t>1372853</t>
  </si>
  <si>
    <t>ARBOLEDA</t>
  </si>
  <si>
    <t>1710680</t>
  </si>
  <si>
    <t>1772003</t>
  </si>
  <si>
    <t>EDUARDITOS</t>
  </si>
  <si>
    <t>PLATERIA</t>
  </si>
  <si>
    <t>CCOTA</t>
  </si>
  <si>
    <t>0229625</t>
  </si>
  <si>
    <t>0501338</t>
  </si>
  <si>
    <t>AÑO CALLEJON</t>
  </si>
  <si>
    <t>1470889</t>
  </si>
  <si>
    <t>SIHUECANI</t>
  </si>
  <si>
    <t>1621226</t>
  </si>
  <si>
    <t>CAMATA</t>
  </si>
  <si>
    <t>1556281</t>
  </si>
  <si>
    <t>1207 SANTA ROSA</t>
  </si>
  <si>
    <t>PERCA</t>
  </si>
  <si>
    <t>1621713</t>
  </si>
  <si>
    <t>1289 ESPONGITAS DEL SABER</t>
  </si>
  <si>
    <t>CAMACANI</t>
  </si>
  <si>
    <t>0229740</t>
  </si>
  <si>
    <t>214 NIÑO JESUS DE PRAGA</t>
  </si>
  <si>
    <t>CHILATA</t>
  </si>
  <si>
    <t>1679349</t>
  </si>
  <si>
    <t>PORTEÑO</t>
  </si>
  <si>
    <t>0229526</t>
  </si>
  <si>
    <t>0229575</t>
  </si>
  <si>
    <t>HACIENDA COLLACACHI</t>
  </si>
  <si>
    <t>0229633</t>
  </si>
  <si>
    <t>LAYKAKOTA</t>
  </si>
  <si>
    <t>0229682</t>
  </si>
  <si>
    <t>0506733</t>
  </si>
  <si>
    <t>MAGISTERIAL</t>
  </si>
  <si>
    <t>0548511</t>
  </si>
  <si>
    <t>ICHU</t>
  </si>
  <si>
    <t>0548610</t>
  </si>
  <si>
    <t>CIUDAD UNIVERSITARIA</t>
  </si>
  <si>
    <t>0506931</t>
  </si>
  <si>
    <t>CHIMU</t>
  </si>
  <si>
    <t>0520130</t>
  </si>
  <si>
    <t>CHANU CHANU ETAPA 1</t>
  </si>
  <si>
    <t>0506832</t>
  </si>
  <si>
    <t>0574970</t>
  </si>
  <si>
    <t>UROS CHULLUNI</t>
  </si>
  <si>
    <t>0539353</t>
  </si>
  <si>
    <t>BELLAVISTA</t>
  </si>
  <si>
    <t>0574913</t>
  </si>
  <si>
    <t>0618363</t>
  </si>
  <si>
    <t>BARRIO LLAVINI</t>
  </si>
  <si>
    <t>0618371</t>
  </si>
  <si>
    <t>SANTIAGO CHEJONA</t>
  </si>
  <si>
    <t>0618389</t>
  </si>
  <si>
    <t>0618397</t>
  </si>
  <si>
    <t>0618405</t>
  </si>
  <si>
    <t>TORRES SAN CARLOS</t>
  </si>
  <si>
    <t>0701490</t>
  </si>
  <si>
    <t>SALCEDO</t>
  </si>
  <si>
    <t>1023191</t>
  </si>
  <si>
    <t>0701508</t>
  </si>
  <si>
    <t>AZIRUNI</t>
  </si>
  <si>
    <t>1023233</t>
  </si>
  <si>
    <t>JAYLLIHUAYA</t>
  </si>
  <si>
    <t>1023274</t>
  </si>
  <si>
    <t>0701482</t>
  </si>
  <si>
    <t>LOS ANDES</t>
  </si>
  <si>
    <t>1023357</t>
  </si>
  <si>
    <t>1023431</t>
  </si>
  <si>
    <t>ALTO BELLAVISTA</t>
  </si>
  <si>
    <t>1025576</t>
  </si>
  <si>
    <t>1154426</t>
  </si>
  <si>
    <t>2 DE MAYO</t>
  </si>
  <si>
    <t>0539056</t>
  </si>
  <si>
    <t>1540210</t>
  </si>
  <si>
    <t>1556257</t>
  </si>
  <si>
    <t>1679398</t>
  </si>
  <si>
    <t>1470970</t>
  </si>
  <si>
    <t>1190 ESTRELLITAS DEL SABER</t>
  </si>
  <si>
    <t>1525591</t>
  </si>
  <si>
    <t>1203 PASITOS DE ORO</t>
  </si>
  <si>
    <t>1556323</t>
  </si>
  <si>
    <t>1211 CIUDAD JARDIN</t>
  </si>
  <si>
    <t>MANTO NUEVA ESPERANZA</t>
  </si>
  <si>
    <t>1556398</t>
  </si>
  <si>
    <t>1228 NUEVA ESPERANZA</t>
  </si>
  <si>
    <t>1578483</t>
  </si>
  <si>
    <t>1621143</t>
  </si>
  <si>
    <t>1234 CAPULLITOS DE LA VIRGEN INMACULADA CONCEPCION</t>
  </si>
  <si>
    <t>MACHALLATA</t>
  </si>
  <si>
    <t>1659788</t>
  </si>
  <si>
    <t>1294 DULCE INFANCIA</t>
  </si>
  <si>
    <t>ISLA CCAPI LOS UROS</t>
  </si>
  <si>
    <t>1655026</t>
  </si>
  <si>
    <t>1305 SUMA K'ANTAWI</t>
  </si>
  <si>
    <t>SAN ANTONIO</t>
  </si>
  <si>
    <t>0229534</t>
  </si>
  <si>
    <t>193 CLUB DE LEONES</t>
  </si>
  <si>
    <t>0229559</t>
  </si>
  <si>
    <t>0229567</t>
  </si>
  <si>
    <t>0229674</t>
  </si>
  <si>
    <t>CHACARILLA DEL LAGO</t>
  </si>
  <si>
    <t>0474353</t>
  </si>
  <si>
    <t>219 SANTA ROSA DE LIMA</t>
  </si>
  <si>
    <t>VILLA COPA CABANA</t>
  </si>
  <si>
    <t>1571462</t>
  </si>
  <si>
    <t>239 NIÑO JESUS DE PRAGA</t>
  </si>
  <si>
    <t>SAN MARTIN</t>
  </si>
  <si>
    <t>0660258</t>
  </si>
  <si>
    <t>284 CARLOS DREYER</t>
  </si>
  <si>
    <t>0706507</t>
  </si>
  <si>
    <t>VILLA DEL LAGO</t>
  </si>
  <si>
    <t>1023316</t>
  </si>
  <si>
    <t>324 DIVINO NIÑO JESUS</t>
  </si>
  <si>
    <t>VICTORIA</t>
  </si>
  <si>
    <t>1023399</t>
  </si>
  <si>
    <t>326 MANUEL NUÑEZ BUTRON</t>
  </si>
  <si>
    <t>ALTO HUASCAR</t>
  </si>
  <si>
    <t>1746296</t>
  </si>
  <si>
    <t>1679364</t>
  </si>
  <si>
    <t>MANTO</t>
  </si>
  <si>
    <t>MI PERU</t>
  </si>
  <si>
    <t>1746270</t>
  </si>
  <si>
    <t>1746288</t>
  </si>
  <si>
    <t>RINCONADA SALCEDO</t>
  </si>
  <si>
    <t>1761006</t>
  </si>
  <si>
    <t>SAN MARTIN DE PORRES</t>
  </si>
  <si>
    <t>1772011</t>
  </si>
  <si>
    <t>SEÑOR DE HUANCA</t>
  </si>
  <si>
    <t>1679356</t>
  </si>
  <si>
    <t>VALLECITO</t>
  </si>
  <si>
    <t>1679372</t>
  </si>
  <si>
    <t>VICTOR RAUL HAYA DE LA TORRE</t>
  </si>
  <si>
    <t>JUNCAL</t>
  </si>
  <si>
    <t>1345289</t>
  </si>
  <si>
    <t>CACHIPASCANA</t>
  </si>
  <si>
    <t>1621432</t>
  </si>
  <si>
    <t>1263 SAN JOSE</t>
  </si>
  <si>
    <t>KOMERUCHO</t>
  </si>
  <si>
    <t>1621622</t>
  </si>
  <si>
    <t>1280 AGUILAS DEL SABER</t>
  </si>
  <si>
    <t>TIQUILLACA</t>
  </si>
  <si>
    <t>0229708</t>
  </si>
  <si>
    <t>CHILA</t>
  </si>
  <si>
    <t>1621259</t>
  </si>
  <si>
    <t>1245 DIVINO NIÑO SAN SALVADOR</t>
  </si>
  <si>
    <t>CONDORIRI</t>
  </si>
  <si>
    <t>1655034</t>
  </si>
  <si>
    <t>1306 NUEVA VISION</t>
  </si>
  <si>
    <t>VILQUE</t>
  </si>
  <si>
    <t>0229732</t>
  </si>
  <si>
    <t>HUANCASAYA</t>
  </si>
  <si>
    <t>1621135</t>
  </si>
  <si>
    <t>1233 NIÑO JESUSITO</t>
  </si>
  <si>
    <t>COTAÑA</t>
  </si>
  <si>
    <t>1621200</t>
  </si>
  <si>
    <t>1240 NIÑO JESUS</t>
  </si>
  <si>
    <t>MACHACMARCA</t>
  </si>
  <si>
    <t>1621341</t>
  </si>
  <si>
    <t>1254 SEMILLITAS DE JESUS</t>
  </si>
  <si>
    <t>1621440</t>
  </si>
  <si>
    <t>1264 LOS ANGELITOS DE CAIRANI</t>
  </si>
  <si>
    <t>YANARICO</t>
  </si>
  <si>
    <t>1621515</t>
  </si>
  <si>
    <t>1271 EXALTACION-YANARICO</t>
  </si>
  <si>
    <t>ULLAGACHI</t>
  </si>
  <si>
    <t>1621598</t>
  </si>
  <si>
    <t>1278 LA SAGRADA FAMILIA</t>
  </si>
  <si>
    <t>AZUL CANCHA</t>
  </si>
  <si>
    <t>1621705</t>
  </si>
  <si>
    <t>1288 RAYITO AZUL</t>
  </si>
  <si>
    <t>AMACHOCO</t>
  </si>
  <si>
    <t>3937888</t>
  </si>
  <si>
    <t>ANCCACCA</t>
  </si>
  <si>
    <t>3932263</t>
  </si>
  <si>
    <t>CHUSAMARCA</t>
  </si>
  <si>
    <t>3937889</t>
  </si>
  <si>
    <t>ANGELITOS DE DIOS</t>
  </si>
  <si>
    <t>ANOCARIRE</t>
  </si>
  <si>
    <t>2061407</t>
  </si>
  <si>
    <t>ANOCARIRI</t>
  </si>
  <si>
    <t>2058019</t>
  </si>
  <si>
    <t>AYMAHUI QUENARIRI</t>
  </si>
  <si>
    <t>2059511</t>
  </si>
  <si>
    <t>CAPULLITOS</t>
  </si>
  <si>
    <t>2062912</t>
  </si>
  <si>
    <t>CARITAMAYA A</t>
  </si>
  <si>
    <t>2062923</t>
  </si>
  <si>
    <t>CARITAMAYA B</t>
  </si>
  <si>
    <t>3916593</t>
  </si>
  <si>
    <t>CASITA MAGICA</t>
  </si>
  <si>
    <t>2062915</t>
  </si>
  <si>
    <t>CENTRAL PUKARA</t>
  </si>
  <si>
    <t>2060613</t>
  </si>
  <si>
    <t>2060629</t>
  </si>
  <si>
    <t>CHANCACHI CENTRAL</t>
  </si>
  <si>
    <t>CHILLEROTA</t>
  </si>
  <si>
    <t>2138732</t>
  </si>
  <si>
    <t>3870430</t>
  </si>
  <si>
    <t>3937887</t>
  </si>
  <si>
    <t>CHAMCHILLA</t>
  </si>
  <si>
    <t>2058007</t>
  </si>
  <si>
    <t>CUCHO CHAMCHILLA</t>
  </si>
  <si>
    <t>2138737</t>
  </si>
  <si>
    <t>CULTA PILCUYO</t>
  </si>
  <si>
    <t>SILLUNI HAMAYA</t>
  </si>
  <si>
    <t>3953588</t>
  </si>
  <si>
    <t>ESTRELLITAS DEL SABER</t>
  </si>
  <si>
    <t>HUARICONSE</t>
  </si>
  <si>
    <t>3948586</t>
  </si>
  <si>
    <t>HUAIRCONSE</t>
  </si>
  <si>
    <t>2043226</t>
  </si>
  <si>
    <t>HUALLATANI</t>
  </si>
  <si>
    <t>2066304</t>
  </si>
  <si>
    <t>HUANTACACHI</t>
  </si>
  <si>
    <t>HUANTACACHI CHILA</t>
  </si>
  <si>
    <t>3932268</t>
  </si>
  <si>
    <t>HUAYCHANI</t>
  </si>
  <si>
    <t>HUILACAYA</t>
  </si>
  <si>
    <t>3870435</t>
  </si>
  <si>
    <t>2060611</t>
  </si>
  <si>
    <t>HUILALACA</t>
  </si>
  <si>
    <t>3953587</t>
  </si>
  <si>
    <t>2130001</t>
  </si>
  <si>
    <t>JAYU JAYU RINCONADA</t>
  </si>
  <si>
    <t>KALLANCA</t>
  </si>
  <si>
    <t>2058011</t>
  </si>
  <si>
    <t>KENACO</t>
  </si>
  <si>
    <t>2061417</t>
  </si>
  <si>
    <t>3932259</t>
  </si>
  <si>
    <t>MACHAQA QHANTATI</t>
  </si>
  <si>
    <t>MARQUIRE</t>
  </si>
  <si>
    <t>2061408</t>
  </si>
  <si>
    <t>MIRAFLORES</t>
  </si>
  <si>
    <t>2059503</t>
  </si>
  <si>
    <t>MIRAFLORES A</t>
  </si>
  <si>
    <t>MOCARAYA</t>
  </si>
  <si>
    <t>2057907</t>
  </si>
  <si>
    <t>MOLINO</t>
  </si>
  <si>
    <t>3953589</t>
  </si>
  <si>
    <t>2062907</t>
  </si>
  <si>
    <t>MOLLOCO A</t>
  </si>
  <si>
    <t>2062910</t>
  </si>
  <si>
    <t>MOLLOCO B</t>
  </si>
  <si>
    <t>PARCCOCCOTA</t>
  </si>
  <si>
    <t>2059522</t>
  </si>
  <si>
    <t>PUTINI</t>
  </si>
  <si>
    <t>2062924</t>
  </si>
  <si>
    <t>MARQUIRI</t>
  </si>
  <si>
    <t>3932265</t>
  </si>
  <si>
    <t>RAYITOS DE SOL</t>
  </si>
  <si>
    <t>2059516</t>
  </si>
  <si>
    <t>RETOÑITOS</t>
  </si>
  <si>
    <t>SAN CARLOS</t>
  </si>
  <si>
    <t>2060618</t>
  </si>
  <si>
    <t>SAN JOSE DE CALALA</t>
  </si>
  <si>
    <t>SAN JUAN</t>
  </si>
  <si>
    <t>2059514</t>
  </si>
  <si>
    <t>2059502</t>
  </si>
  <si>
    <t>2059518</t>
  </si>
  <si>
    <t>SANGRE AYMARA</t>
  </si>
  <si>
    <t>SILLUYAMAYA</t>
  </si>
  <si>
    <t>3953590</t>
  </si>
  <si>
    <t>2060605</t>
  </si>
  <si>
    <t>SOCCA PATJA</t>
  </si>
  <si>
    <t>SORA PAMPA</t>
  </si>
  <si>
    <t>3953592</t>
  </si>
  <si>
    <t>MARCA ESQUEÑA</t>
  </si>
  <si>
    <t>3932269</t>
  </si>
  <si>
    <t>SUMA Q'ANTAWI</t>
  </si>
  <si>
    <t>3932261</t>
  </si>
  <si>
    <t>2060609</t>
  </si>
  <si>
    <t>TITIJO</t>
  </si>
  <si>
    <t>2138713</t>
  </si>
  <si>
    <t>VILLA DE SOCCA</t>
  </si>
  <si>
    <t>3953591</t>
  </si>
  <si>
    <t>YANAPATA</t>
  </si>
  <si>
    <t>2130008</t>
  </si>
  <si>
    <t>YUNGUYO CHAMACUTA</t>
  </si>
  <si>
    <t>2060621</t>
  </si>
  <si>
    <t>COLQUECACHI</t>
  </si>
  <si>
    <t>2044001</t>
  </si>
  <si>
    <t>ESTANCIA TAQUILE</t>
  </si>
  <si>
    <t>2044702</t>
  </si>
  <si>
    <t>3949368</t>
  </si>
  <si>
    <t>FLOR DE KANTUTTA</t>
  </si>
  <si>
    <t>HUAILLANOPAMPA</t>
  </si>
  <si>
    <t>3884998</t>
  </si>
  <si>
    <t>HUAYLLANO</t>
  </si>
  <si>
    <t>3953584</t>
  </si>
  <si>
    <t>INTIWAWAKUNA</t>
  </si>
  <si>
    <t>2044701</t>
  </si>
  <si>
    <t>LAMPAYUNI</t>
  </si>
  <si>
    <t>3953583</t>
  </si>
  <si>
    <t>WAWAKUNA TAQUILE</t>
  </si>
  <si>
    <t>3953586</t>
  </si>
  <si>
    <t>WAWAKUNAQ PURIRINAN</t>
  </si>
  <si>
    <t>ALI GRANDE</t>
  </si>
  <si>
    <t>2053831</t>
  </si>
  <si>
    <t>2053819</t>
  </si>
  <si>
    <t>ASUNCION</t>
  </si>
  <si>
    <t>CACSI UKU</t>
  </si>
  <si>
    <t>2053830</t>
  </si>
  <si>
    <t>CAYLLACUCHO</t>
  </si>
  <si>
    <t>2053829</t>
  </si>
  <si>
    <t>CHIMPA</t>
  </si>
  <si>
    <t>3956826</t>
  </si>
  <si>
    <t>3938648</t>
  </si>
  <si>
    <t>DIVINO JESUS</t>
  </si>
  <si>
    <t>CHEJOLLANE</t>
  </si>
  <si>
    <t>3932954</t>
  </si>
  <si>
    <t>GOTITAS DE AMOR</t>
  </si>
  <si>
    <t>JURIA</t>
  </si>
  <si>
    <t>2053802</t>
  </si>
  <si>
    <t>LLULLUCHANI</t>
  </si>
  <si>
    <t>2051505</t>
  </si>
  <si>
    <t>3916599</t>
  </si>
  <si>
    <t>MUNAY WAWITA</t>
  </si>
  <si>
    <t>JIPA GRANDE Y CHICO</t>
  </si>
  <si>
    <t>3947713</t>
  </si>
  <si>
    <t>RAYITOS DE LUZ</t>
  </si>
  <si>
    <t>SANTA BARBARA</t>
  </si>
  <si>
    <t>2053832</t>
  </si>
  <si>
    <t>3932270</t>
  </si>
  <si>
    <t>SEMILLAS QUE CRECEN</t>
  </si>
  <si>
    <t>TICANI PAMPA</t>
  </si>
  <si>
    <t>2051504</t>
  </si>
  <si>
    <t>JURIAPATA</t>
  </si>
  <si>
    <t>3938649</t>
  </si>
  <si>
    <t>VIRGEN DE ASUNCION</t>
  </si>
  <si>
    <t>YANAMOCCO</t>
  </si>
  <si>
    <t>2051503</t>
  </si>
  <si>
    <t>SAN CRISTOBAL</t>
  </si>
  <si>
    <t>3917314</t>
  </si>
  <si>
    <t>ALTO CRISTAL</t>
  </si>
  <si>
    <t>3870439</t>
  </si>
  <si>
    <t>CARMEN</t>
  </si>
  <si>
    <t>3956864</t>
  </si>
  <si>
    <t>CCOLLPA</t>
  </si>
  <si>
    <t>2032516</t>
  </si>
  <si>
    <t>2032518</t>
  </si>
  <si>
    <t>CCOTOS I</t>
  </si>
  <si>
    <t>CHIFRON</t>
  </si>
  <si>
    <t>3953582</t>
  </si>
  <si>
    <t>CHILLORA</t>
  </si>
  <si>
    <t>2050701</t>
  </si>
  <si>
    <t>2032513</t>
  </si>
  <si>
    <t>2032512</t>
  </si>
  <si>
    <t>ESCALLANI CENTRAL</t>
  </si>
  <si>
    <t>2050007</t>
  </si>
  <si>
    <t>HILATA A</t>
  </si>
  <si>
    <t>HUAREJON</t>
  </si>
  <si>
    <t>3932284</t>
  </si>
  <si>
    <t>2049604</t>
  </si>
  <si>
    <t>HUERTANO</t>
  </si>
  <si>
    <t>2032515</t>
  </si>
  <si>
    <t>2032524</t>
  </si>
  <si>
    <t>MIRAFLORES DE YAPURA</t>
  </si>
  <si>
    <t>PARAMIS CHICO</t>
  </si>
  <si>
    <t>2050009</t>
  </si>
  <si>
    <t>PARAMIS</t>
  </si>
  <si>
    <t>SALLALLIN</t>
  </si>
  <si>
    <t>2049614</t>
  </si>
  <si>
    <t>2032521</t>
  </si>
  <si>
    <t>SANTA MARIA CAMPIN</t>
  </si>
  <si>
    <t>SIALE</t>
  </si>
  <si>
    <t>3885212</t>
  </si>
  <si>
    <t>2050002</t>
  </si>
  <si>
    <t>SILACACHI</t>
  </si>
  <si>
    <t>2049602</t>
  </si>
  <si>
    <t>SILICACHI</t>
  </si>
  <si>
    <t>BARCO</t>
  </si>
  <si>
    <t>2063701</t>
  </si>
  <si>
    <t>2070505</t>
  </si>
  <si>
    <t>CHECAMAYA</t>
  </si>
  <si>
    <t>3937894</t>
  </si>
  <si>
    <t>CHINCHERA</t>
  </si>
  <si>
    <t>2067826</t>
  </si>
  <si>
    <t>2063726</t>
  </si>
  <si>
    <t>2067805</t>
  </si>
  <si>
    <t>CHINCHERA CENTRAL</t>
  </si>
  <si>
    <t>CONCACHI</t>
  </si>
  <si>
    <t>2068602</t>
  </si>
  <si>
    <t>2063706</t>
  </si>
  <si>
    <t>CONCACHI II</t>
  </si>
  <si>
    <t>2067801</t>
  </si>
  <si>
    <t>HUANCARANE</t>
  </si>
  <si>
    <t>2067831</t>
  </si>
  <si>
    <t>HUANCARANI</t>
  </si>
  <si>
    <t>ICHU RAYA</t>
  </si>
  <si>
    <t>2070501</t>
  </si>
  <si>
    <t>2070518</t>
  </si>
  <si>
    <t>INQUINCHO CHURO</t>
  </si>
  <si>
    <t>3954340</t>
  </si>
  <si>
    <t>INQUINCHU</t>
  </si>
  <si>
    <t>3953597</t>
  </si>
  <si>
    <t>3956881</t>
  </si>
  <si>
    <t>MORINLAYA</t>
  </si>
  <si>
    <t>3947715</t>
  </si>
  <si>
    <t>NIÑO DE PRAGA</t>
  </si>
  <si>
    <t>3932275</t>
  </si>
  <si>
    <t>POTOJANI CHICO</t>
  </si>
  <si>
    <t>2068610</t>
  </si>
  <si>
    <t>2068608</t>
  </si>
  <si>
    <t>POTOJANI GRANDE I</t>
  </si>
  <si>
    <t>PATOJANI GRANDE</t>
  </si>
  <si>
    <t>2068615</t>
  </si>
  <si>
    <t>POTOJANI GRANDE II</t>
  </si>
  <si>
    <t>PUCANI</t>
  </si>
  <si>
    <t>2067112</t>
  </si>
  <si>
    <t>PIRAPI</t>
  </si>
  <si>
    <t>3916576</t>
  </si>
  <si>
    <t>QANTATI URURI</t>
  </si>
  <si>
    <t>2070516</t>
  </si>
  <si>
    <t>TAJQUINA</t>
  </si>
  <si>
    <t>2067113</t>
  </si>
  <si>
    <t>2068603</t>
  </si>
  <si>
    <t>ALMOZANCHE</t>
  </si>
  <si>
    <t>3884999</t>
  </si>
  <si>
    <t>2048118</t>
  </si>
  <si>
    <t>CHINCHE</t>
  </si>
  <si>
    <t>3917319</t>
  </si>
  <si>
    <t>JOCHI</t>
  </si>
  <si>
    <t>POJSIN CARATA</t>
  </si>
  <si>
    <t>PUTUCUNI PATA</t>
  </si>
  <si>
    <t>3941370</t>
  </si>
  <si>
    <t>LOS BALSERITOS</t>
  </si>
  <si>
    <t>3932956</t>
  </si>
  <si>
    <t>MI CASITA</t>
  </si>
  <si>
    <t>2048829</t>
  </si>
  <si>
    <t>MISTICACHI</t>
  </si>
  <si>
    <t>SANTA CRUZ</t>
  </si>
  <si>
    <t>3953581</t>
  </si>
  <si>
    <t>MUNAY TIKA</t>
  </si>
  <si>
    <t>3937891</t>
  </si>
  <si>
    <t>MUSUQ T'IKA</t>
  </si>
  <si>
    <t>3932955</t>
  </si>
  <si>
    <t>NUEVA BELLAVISTA</t>
  </si>
  <si>
    <t>LLUCO</t>
  </si>
  <si>
    <t>3917316</t>
  </si>
  <si>
    <t>PUJLLAY WASI</t>
  </si>
  <si>
    <t>MUNOS</t>
  </si>
  <si>
    <t>3926415</t>
  </si>
  <si>
    <t>PUKLLAY WASI</t>
  </si>
  <si>
    <t>2048831</t>
  </si>
  <si>
    <t>TARIZANI</t>
  </si>
  <si>
    <t>2048120</t>
  </si>
  <si>
    <t>YASIN</t>
  </si>
  <si>
    <t>3937890</t>
  </si>
  <si>
    <t>HUELLITAS DE YASIN</t>
  </si>
  <si>
    <t>2047313</t>
  </si>
  <si>
    <t>JESUS DE PRAGA</t>
  </si>
  <si>
    <t>VISCACHANI</t>
  </si>
  <si>
    <t>3947758</t>
  </si>
  <si>
    <t>MUNAY RIJCHARIY</t>
  </si>
  <si>
    <t>2047312</t>
  </si>
  <si>
    <t>TUFRE CHAQUI</t>
  </si>
  <si>
    <t>AÑAZANI</t>
  </si>
  <si>
    <t>2041620</t>
  </si>
  <si>
    <t>COLLPANI</t>
  </si>
  <si>
    <t>2040801</t>
  </si>
  <si>
    <t>CONAVIRI</t>
  </si>
  <si>
    <t>2040810</t>
  </si>
  <si>
    <t>2040811</t>
  </si>
  <si>
    <t>CRECIENDO JUNTOS</t>
  </si>
  <si>
    <t>ESTACACHI</t>
  </si>
  <si>
    <t>2040803</t>
  </si>
  <si>
    <t>3947052</t>
  </si>
  <si>
    <t>GOTITAS DE CRISTAL</t>
  </si>
  <si>
    <t>3917320</t>
  </si>
  <si>
    <t>GOTITAS DE FE</t>
  </si>
  <si>
    <t>JAHUASQUIPA</t>
  </si>
  <si>
    <t>2041625</t>
  </si>
  <si>
    <t>2041626</t>
  </si>
  <si>
    <t>MAXIPATA</t>
  </si>
  <si>
    <t>3947712</t>
  </si>
  <si>
    <t>SEMILLAS DE FE</t>
  </si>
  <si>
    <t>2041627</t>
  </si>
  <si>
    <t>BARRIO VISTA ALEGRE</t>
  </si>
  <si>
    <t>3956870</t>
  </si>
  <si>
    <t>VISTA ALEGRE</t>
  </si>
  <si>
    <t>2052313</t>
  </si>
  <si>
    <t>ANEXO CORTE ESTACION</t>
  </si>
  <si>
    <t>3956199</t>
  </si>
  <si>
    <t>CARACOLITOS</t>
  </si>
  <si>
    <t>CHULLARA</t>
  </si>
  <si>
    <t>3956871</t>
  </si>
  <si>
    <t>CASCABELITOS</t>
  </si>
  <si>
    <t>2052316</t>
  </si>
  <si>
    <t>3917321</t>
  </si>
  <si>
    <t>LAS CARMELITAS</t>
  </si>
  <si>
    <t>ILPAMAYO PATA</t>
  </si>
  <si>
    <t>2052318</t>
  </si>
  <si>
    <t>SANKAYO</t>
  </si>
  <si>
    <t>SUCARI</t>
  </si>
  <si>
    <t>3947756</t>
  </si>
  <si>
    <t>SONRISITAS</t>
  </si>
  <si>
    <t>ANTAJAHUI</t>
  </si>
  <si>
    <t>2055603</t>
  </si>
  <si>
    <t>AQUECHIA</t>
  </si>
  <si>
    <t>CARUCAYA</t>
  </si>
  <si>
    <t>CHUNCARA</t>
  </si>
  <si>
    <t>CUTIMBO</t>
  </si>
  <si>
    <t>2057211</t>
  </si>
  <si>
    <t>CATACORANI</t>
  </si>
  <si>
    <t>2056424</t>
  </si>
  <si>
    <t>DULCE AMANECER</t>
  </si>
  <si>
    <t>ANCCACA</t>
  </si>
  <si>
    <t>3954342</t>
  </si>
  <si>
    <t>DULCES SUEÑOS</t>
  </si>
  <si>
    <t>3870447</t>
  </si>
  <si>
    <t>ESTRELLITAS</t>
  </si>
  <si>
    <t>3954343</t>
  </si>
  <si>
    <t>HUELLITAS</t>
  </si>
  <si>
    <t>3932278</t>
  </si>
  <si>
    <t>HUICHINCA</t>
  </si>
  <si>
    <t>ISCA SOQUESANI</t>
  </si>
  <si>
    <t>2057220</t>
  </si>
  <si>
    <t>LORIPONGO</t>
  </si>
  <si>
    <t>2057205</t>
  </si>
  <si>
    <t>3870446</t>
  </si>
  <si>
    <t>LOS ANGELITOS</t>
  </si>
  <si>
    <t>MALLKOAMAYO</t>
  </si>
  <si>
    <t>3916579</t>
  </si>
  <si>
    <t>MALCOMAYO</t>
  </si>
  <si>
    <t>MIS PASITOS</t>
  </si>
  <si>
    <t>NAZAPARCO</t>
  </si>
  <si>
    <t>2056419</t>
  </si>
  <si>
    <t>NIÑO JESUS</t>
  </si>
  <si>
    <t>ÑUÑUMARCA</t>
  </si>
  <si>
    <t>2055605</t>
  </si>
  <si>
    <t>MANIDE</t>
  </si>
  <si>
    <t>3949367</t>
  </si>
  <si>
    <t>PAMPA T'IKA</t>
  </si>
  <si>
    <t>HUACOCHULLO</t>
  </si>
  <si>
    <t>3932273</t>
  </si>
  <si>
    <t>SEMILLAS DE VIDA</t>
  </si>
  <si>
    <t>2056421</t>
  </si>
  <si>
    <t>SEMILLITAS</t>
  </si>
  <si>
    <t>SUPUCACHI</t>
  </si>
  <si>
    <t>2055608</t>
  </si>
  <si>
    <t>TOLAMARCA</t>
  </si>
  <si>
    <t>3870448</t>
  </si>
  <si>
    <t>HACIENDA VILUYO</t>
  </si>
  <si>
    <t>3917323</t>
  </si>
  <si>
    <t>VILUYO</t>
  </si>
  <si>
    <t>3956839</t>
  </si>
  <si>
    <t>CHAHUARES</t>
  </si>
  <si>
    <t>PHUTINI</t>
  </si>
  <si>
    <t>3953595</t>
  </si>
  <si>
    <t>ESPERANZAS DEL MAÑANA</t>
  </si>
  <si>
    <t>3953594</t>
  </si>
  <si>
    <t>GUIANDO TUS PASOS</t>
  </si>
  <si>
    <t>HUAYLLAHUECO</t>
  </si>
  <si>
    <t>3956873</t>
  </si>
  <si>
    <t>HUENCALLA</t>
  </si>
  <si>
    <t>2064507</t>
  </si>
  <si>
    <t>JACHA TITILACA</t>
  </si>
  <si>
    <t>2064508</t>
  </si>
  <si>
    <t>3956838</t>
  </si>
  <si>
    <t>MOCACHI</t>
  </si>
  <si>
    <t>PALLALLA</t>
  </si>
  <si>
    <t>2064511</t>
  </si>
  <si>
    <t>2064518</t>
  </si>
  <si>
    <t>PERKA CHUÑAHUI</t>
  </si>
  <si>
    <t>PATOJANI CHICO</t>
  </si>
  <si>
    <t>2068607</t>
  </si>
  <si>
    <t>RINCONADA</t>
  </si>
  <si>
    <t>3922313</t>
  </si>
  <si>
    <t>TITILACA</t>
  </si>
  <si>
    <t>2064506</t>
  </si>
  <si>
    <t>TORASAYA</t>
  </si>
  <si>
    <t>2064510</t>
  </si>
  <si>
    <t>TOTOJIRA</t>
  </si>
  <si>
    <t>3932279</t>
  </si>
  <si>
    <t>2037402</t>
  </si>
  <si>
    <t>27 DE JUNIO</t>
  </si>
  <si>
    <t>2038919</t>
  </si>
  <si>
    <t>4 DE NOVIEMBRE</t>
  </si>
  <si>
    <t>2038920</t>
  </si>
  <si>
    <t>2038922</t>
  </si>
  <si>
    <t>4 DE NOVIEMBRE A</t>
  </si>
  <si>
    <t>8 DE OCTUBRE</t>
  </si>
  <si>
    <t>2034801</t>
  </si>
  <si>
    <t>3947718</t>
  </si>
  <si>
    <t>2036602</t>
  </si>
  <si>
    <t>MANTO NORTE</t>
  </si>
  <si>
    <t>3922310</t>
  </si>
  <si>
    <t>ALTO SAN MARTIN</t>
  </si>
  <si>
    <t>ALTO SANTA ROSA</t>
  </si>
  <si>
    <t>INDOAMERICA</t>
  </si>
  <si>
    <t>3947716</t>
  </si>
  <si>
    <t>AMERICANITOS</t>
  </si>
  <si>
    <t>ANDRES AVELINO CACERES</t>
  </si>
  <si>
    <t>2036603</t>
  </si>
  <si>
    <t>2036613</t>
  </si>
  <si>
    <t>3870422</t>
  </si>
  <si>
    <t>ANGEL DIVINO</t>
  </si>
  <si>
    <t>3954338</t>
  </si>
  <si>
    <t>ANGELITOS DEL SABER</t>
  </si>
  <si>
    <t>3947720</t>
  </si>
  <si>
    <t>BABY GENUIS</t>
  </si>
  <si>
    <t>2138708</t>
  </si>
  <si>
    <t>2033319</t>
  </si>
  <si>
    <t>BELLAVISTA NOR ESTE</t>
  </si>
  <si>
    <t>2035813</t>
  </si>
  <si>
    <t>BELLAVISTA NOR-ESTE</t>
  </si>
  <si>
    <t>2036605</t>
  </si>
  <si>
    <t>3947757</t>
  </si>
  <si>
    <t>CANDELARIA HERRERA</t>
  </si>
  <si>
    <t>3922324</t>
  </si>
  <si>
    <t>CASITA DEL SABER</t>
  </si>
  <si>
    <t>CHANU CHANU</t>
  </si>
  <si>
    <t>2036618</t>
  </si>
  <si>
    <t>CENTRAL CHANU CHANU</t>
  </si>
  <si>
    <t>2036609</t>
  </si>
  <si>
    <t>CHACARILLA ALTA</t>
  </si>
  <si>
    <t>2036611</t>
  </si>
  <si>
    <t>2039023</t>
  </si>
  <si>
    <t>CORAZON DE JESUS</t>
  </si>
  <si>
    <t>3924643</t>
  </si>
  <si>
    <t>EL MUNDO DE LOS NIÑOS</t>
  </si>
  <si>
    <t>FLOR DE KACTUS</t>
  </si>
  <si>
    <t>URUS CHULLUNI</t>
  </si>
  <si>
    <t>2035818</t>
  </si>
  <si>
    <t>GAVIOTITAS</t>
  </si>
  <si>
    <t>SAN SALVADOR</t>
  </si>
  <si>
    <t>2036615</t>
  </si>
  <si>
    <t>HUASCAR</t>
  </si>
  <si>
    <t>2034102</t>
  </si>
  <si>
    <t>HUAYNA PUCARA</t>
  </si>
  <si>
    <t>HUERTA HUARAYA</t>
  </si>
  <si>
    <t>3916572</t>
  </si>
  <si>
    <t>2038209</t>
  </si>
  <si>
    <t>INDEPENDENCIA</t>
  </si>
  <si>
    <t>2039018</t>
  </si>
  <si>
    <t>INDEPENDENCIA A</t>
  </si>
  <si>
    <t>2033317</t>
  </si>
  <si>
    <t>INMACULADA CONCEPCION</t>
  </si>
  <si>
    <t>2033318</t>
  </si>
  <si>
    <t>JOSE ANTONIO ENCINAS</t>
  </si>
  <si>
    <t>3947708</t>
  </si>
  <si>
    <t>JUGANDO APRENDO</t>
  </si>
  <si>
    <t>2037409</t>
  </si>
  <si>
    <t>LA UNION</t>
  </si>
  <si>
    <t>2035812</t>
  </si>
  <si>
    <t>LAS CRUCES</t>
  </si>
  <si>
    <t>2039703</t>
  </si>
  <si>
    <t>3922320</t>
  </si>
  <si>
    <t>LAS SEMILLITAS DE JESUS</t>
  </si>
  <si>
    <t>2034113</t>
  </si>
  <si>
    <t>2034812</t>
  </si>
  <si>
    <t>LEONCIO PRADO</t>
  </si>
  <si>
    <t>3947719</t>
  </si>
  <si>
    <t>LOS ANGELES</t>
  </si>
  <si>
    <t>2033313</t>
  </si>
  <si>
    <t>3947717</t>
  </si>
  <si>
    <t>LOS CARACOLITOS</t>
  </si>
  <si>
    <t>3922328</t>
  </si>
  <si>
    <t>LOS CLAVELITOS</t>
  </si>
  <si>
    <t>3954335</t>
  </si>
  <si>
    <t>LOS PEQUES</t>
  </si>
  <si>
    <t>3947761</t>
  </si>
  <si>
    <t>LUZ DEL SABER</t>
  </si>
  <si>
    <t>2035107</t>
  </si>
  <si>
    <t>2037434</t>
  </si>
  <si>
    <t>2034807</t>
  </si>
  <si>
    <t>3947706</t>
  </si>
  <si>
    <t>MIS JUGUETES</t>
  </si>
  <si>
    <t>3916563</t>
  </si>
  <si>
    <t>MIS PEQUEÑOS ANGELITOS</t>
  </si>
  <si>
    <t>2034110</t>
  </si>
  <si>
    <t>MUNICIPAL PORTEÑO</t>
  </si>
  <si>
    <t>2039021</t>
  </si>
  <si>
    <t>NIÑO DE LA MISERICORDIA</t>
  </si>
  <si>
    <t>2039016</t>
  </si>
  <si>
    <t>NIÑO DIVINO</t>
  </si>
  <si>
    <t>3870423</t>
  </si>
  <si>
    <t>NIÑO JESUSITO</t>
  </si>
  <si>
    <t>3922319</t>
  </si>
  <si>
    <t>NIÑOS DE JESUS</t>
  </si>
  <si>
    <t>3922322</t>
  </si>
  <si>
    <t>NIÑOS INDIGOS</t>
  </si>
  <si>
    <t>3922312</t>
  </si>
  <si>
    <t>NUEVA ALBORADA</t>
  </si>
  <si>
    <t>3922323</t>
  </si>
  <si>
    <t>NUEVO HORIZONTE</t>
  </si>
  <si>
    <t>OJHERANI</t>
  </si>
  <si>
    <t>2034101</t>
  </si>
  <si>
    <t>3924642</t>
  </si>
  <si>
    <t>PALMERITAS</t>
  </si>
  <si>
    <t>2035801</t>
  </si>
  <si>
    <t>PAMPILLA A</t>
  </si>
  <si>
    <t>2039001</t>
  </si>
  <si>
    <t>2035802</t>
  </si>
  <si>
    <t>PAMPILLA B</t>
  </si>
  <si>
    <t>2039002</t>
  </si>
  <si>
    <t>2035809</t>
  </si>
  <si>
    <t>PAMPILLA C</t>
  </si>
  <si>
    <t>PIURA PIURANI</t>
  </si>
  <si>
    <t>2036617</t>
  </si>
  <si>
    <t>PIRUAPIRUANI</t>
  </si>
  <si>
    <t>2033301</t>
  </si>
  <si>
    <t>2039003</t>
  </si>
  <si>
    <t>PORTEÑO A</t>
  </si>
  <si>
    <t>2039004</t>
  </si>
  <si>
    <t>PORTEÑO B</t>
  </si>
  <si>
    <t>2034111</t>
  </si>
  <si>
    <t>PROGRESO</t>
  </si>
  <si>
    <t>2034103</t>
  </si>
  <si>
    <t>RANCHO PUNCO - SALCEDO</t>
  </si>
  <si>
    <t>2034802</t>
  </si>
  <si>
    <t>RICARDO PALMA</t>
  </si>
  <si>
    <t>2033304</t>
  </si>
  <si>
    <t>RIVERA DEL LAGO</t>
  </si>
  <si>
    <t>2039008</t>
  </si>
  <si>
    <t>3870420</t>
  </si>
  <si>
    <t>SAN ANTONIO DE PADUA A</t>
  </si>
  <si>
    <t>3870421</t>
  </si>
  <si>
    <t>SAN ANTONIO DE PADUA B</t>
  </si>
  <si>
    <t>3916575</t>
  </si>
  <si>
    <t>SAN JUANITO</t>
  </si>
  <si>
    <t>MANTO CENTRAL</t>
  </si>
  <si>
    <t>2033321</t>
  </si>
  <si>
    <t>SAN LUIS DE ALBA</t>
  </si>
  <si>
    <t>2034803</t>
  </si>
  <si>
    <t>2034811</t>
  </si>
  <si>
    <t>2033309</t>
  </si>
  <si>
    <t>3947766</t>
  </si>
  <si>
    <t>SANTA ROSA DE LIMA</t>
  </si>
  <si>
    <t>LA RINCONADA</t>
  </si>
  <si>
    <t>3965203</t>
  </si>
  <si>
    <t>SEMBRANDO SABERES</t>
  </si>
  <si>
    <t>2034105</t>
  </si>
  <si>
    <t>SIMON BOLIVAR</t>
  </si>
  <si>
    <t>2038915</t>
  </si>
  <si>
    <t>SIMON BOLIVAR A</t>
  </si>
  <si>
    <t>2038929</t>
  </si>
  <si>
    <t>SIMON BOLIVAR B</t>
  </si>
  <si>
    <t>TUNUHUIRI</t>
  </si>
  <si>
    <t>2037404</t>
  </si>
  <si>
    <t>2036619</t>
  </si>
  <si>
    <t>2039007</t>
  </si>
  <si>
    <t>VALLECITO A</t>
  </si>
  <si>
    <t>2035106</t>
  </si>
  <si>
    <t>VALLECITO B</t>
  </si>
  <si>
    <t>2035817</t>
  </si>
  <si>
    <t>VILLA FLORIDA</t>
  </si>
  <si>
    <t>2033311</t>
  </si>
  <si>
    <t>VILLA HERMOSA</t>
  </si>
  <si>
    <t>2036607</t>
  </si>
  <si>
    <t>VILLA PRIMAVERA</t>
  </si>
  <si>
    <t>2034810</t>
  </si>
  <si>
    <t>VILLA SANTA ROSA</t>
  </si>
  <si>
    <t>2033308</t>
  </si>
  <si>
    <t>VILLA ZUÑIGA</t>
  </si>
  <si>
    <t>JALLIHUAYA</t>
  </si>
  <si>
    <t>3956872</t>
  </si>
  <si>
    <t>YAURUYO</t>
  </si>
  <si>
    <t>3886720</t>
  </si>
  <si>
    <t>ANGELITOS DEL ANDE</t>
  </si>
  <si>
    <t>3870424</t>
  </si>
  <si>
    <t>COBREPATE</t>
  </si>
  <si>
    <t>3956874</t>
  </si>
  <si>
    <t>COBRE PATA</t>
  </si>
  <si>
    <t>CRUZANI</t>
  </si>
  <si>
    <t>3922316</t>
  </si>
  <si>
    <t>HUALLATITAS</t>
  </si>
  <si>
    <t>JESUS MARIA</t>
  </si>
  <si>
    <t>2043908</t>
  </si>
  <si>
    <t>3870451</t>
  </si>
  <si>
    <t>2043208</t>
  </si>
  <si>
    <t>CECCECANI</t>
  </si>
  <si>
    <t>2043220</t>
  </si>
  <si>
    <t>CHAQOMOQO</t>
  </si>
  <si>
    <t>3956171</t>
  </si>
  <si>
    <t>2043227</t>
  </si>
  <si>
    <t>CHINGARANI</t>
  </si>
  <si>
    <t>OCCOMANI</t>
  </si>
  <si>
    <t>TICUYO</t>
  </si>
  <si>
    <t>2043202</t>
  </si>
  <si>
    <t>COAJASI</t>
  </si>
  <si>
    <t>2042428</t>
  </si>
  <si>
    <t>PHESCACHA</t>
  </si>
  <si>
    <t>2042421</t>
  </si>
  <si>
    <t>POSTA</t>
  </si>
  <si>
    <t>2042415</t>
  </si>
  <si>
    <t>SAN IGNACIO</t>
  </si>
  <si>
    <t>2042407</t>
  </si>
  <si>
    <t>SAN JUAN DE MACHACMARCA</t>
  </si>
  <si>
    <t>2042423</t>
  </si>
  <si>
    <t>3886719</t>
  </si>
  <si>
    <t>SAN MATEO</t>
  </si>
  <si>
    <t>2042425</t>
  </si>
  <si>
    <t>3953580</t>
  </si>
  <si>
    <t>ULLAGACHI COCHAPATA</t>
  </si>
  <si>
    <t>0230821</t>
  </si>
  <si>
    <t>Primaria</t>
  </si>
  <si>
    <t>0230854</t>
  </si>
  <si>
    <t>0230904</t>
  </si>
  <si>
    <t>0230912</t>
  </si>
  <si>
    <t>0230920</t>
  </si>
  <si>
    <t>0230946</t>
  </si>
  <si>
    <t>0231001</t>
  </si>
  <si>
    <t>0231050</t>
  </si>
  <si>
    <t>0231068</t>
  </si>
  <si>
    <t>TANAPACA</t>
  </si>
  <si>
    <t>0231076</t>
  </si>
  <si>
    <t>0231084</t>
  </si>
  <si>
    <t>0231100</t>
  </si>
  <si>
    <t>0231118</t>
  </si>
  <si>
    <t>0231134</t>
  </si>
  <si>
    <t>0231142</t>
  </si>
  <si>
    <t>0231191</t>
  </si>
  <si>
    <t>0231233</t>
  </si>
  <si>
    <t>0231258</t>
  </si>
  <si>
    <t>0231266</t>
  </si>
  <si>
    <t>0231290</t>
  </si>
  <si>
    <t>0231340</t>
  </si>
  <si>
    <t>LACACHI</t>
  </si>
  <si>
    <t>0231365</t>
  </si>
  <si>
    <t>0231381</t>
  </si>
  <si>
    <t>0231431</t>
  </si>
  <si>
    <t>JUROHUANANI</t>
  </si>
  <si>
    <t>0231449</t>
  </si>
  <si>
    <t>CCOPAYA</t>
  </si>
  <si>
    <t>0231456</t>
  </si>
  <si>
    <t>0231464</t>
  </si>
  <si>
    <t>0231506</t>
  </si>
  <si>
    <t>0231522</t>
  </si>
  <si>
    <t>0231530</t>
  </si>
  <si>
    <t>0231548</t>
  </si>
  <si>
    <t>0231555</t>
  </si>
  <si>
    <t>HUANCARTINQUIHUI</t>
  </si>
  <si>
    <t>0231605</t>
  </si>
  <si>
    <t>0231613</t>
  </si>
  <si>
    <t>0231654</t>
  </si>
  <si>
    <t>0231704</t>
  </si>
  <si>
    <t>CARUMAS</t>
  </si>
  <si>
    <t>0231753</t>
  </si>
  <si>
    <t>TARUCAMARCA</t>
  </si>
  <si>
    <t>0231761</t>
  </si>
  <si>
    <t>0231779</t>
  </si>
  <si>
    <t>0243816</t>
  </si>
  <si>
    <t>IRPAPAMPA</t>
  </si>
  <si>
    <t>0531996</t>
  </si>
  <si>
    <t>HUILASIPI</t>
  </si>
  <si>
    <t>0549105</t>
  </si>
  <si>
    <t>0660324</t>
  </si>
  <si>
    <t>0227009</t>
  </si>
  <si>
    <t>0615237</t>
  </si>
  <si>
    <t>0660308</t>
  </si>
  <si>
    <t>0239368</t>
  </si>
  <si>
    <t>0239376</t>
  </si>
  <si>
    <t>HACIENDA SAN FERNANDO</t>
  </si>
  <si>
    <t>0530105</t>
  </si>
  <si>
    <t>0531483</t>
  </si>
  <si>
    <t>0799411</t>
  </si>
  <si>
    <t>0799445</t>
  </si>
  <si>
    <t>1572536</t>
  </si>
  <si>
    <t>0559179</t>
  </si>
  <si>
    <t>0231498</t>
  </si>
  <si>
    <t>70142 MARIA INMACULADA CONCEPCION</t>
  </si>
  <si>
    <t>SANCAYUNI</t>
  </si>
  <si>
    <t>0230185</t>
  </si>
  <si>
    <t>0230128</t>
  </si>
  <si>
    <t>70002 NUESTRA SEÑORA DE LOS CAMPOS</t>
  </si>
  <si>
    <t>0230474</t>
  </si>
  <si>
    <t>70037 VIRGEN DE LAS MERCEDES</t>
  </si>
  <si>
    <t>0230664</t>
  </si>
  <si>
    <t>70058 FRANCISCO BOLOGNESI</t>
  </si>
  <si>
    <t>PALCAMAYO</t>
  </si>
  <si>
    <t>0230524</t>
  </si>
  <si>
    <t>0546713</t>
  </si>
  <si>
    <t>0804351</t>
  </si>
  <si>
    <t>0227017</t>
  </si>
  <si>
    <t>0239061</t>
  </si>
  <si>
    <t>0242248</t>
  </si>
  <si>
    <t>0515841</t>
  </si>
  <si>
    <t>0230193</t>
  </si>
  <si>
    <t>70009 VIRGEN DEL CARMEN</t>
  </si>
  <si>
    <t>0227504</t>
  </si>
  <si>
    <t>0230268</t>
  </si>
  <si>
    <t>0230276</t>
  </si>
  <si>
    <t>0230292</t>
  </si>
  <si>
    <t>0230300</t>
  </si>
  <si>
    <t>0230318</t>
  </si>
  <si>
    <t>0230375</t>
  </si>
  <si>
    <t>0230383</t>
  </si>
  <si>
    <t>0230466</t>
  </si>
  <si>
    <t>0230490</t>
  </si>
  <si>
    <t>0230565</t>
  </si>
  <si>
    <t>0230839</t>
  </si>
  <si>
    <t>0230938</t>
  </si>
  <si>
    <t>0231035</t>
  </si>
  <si>
    <t>0231183</t>
  </si>
  <si>
    <t>CHURO</t>
  </si>
  <si>
    <t>0231241</t>
  </si>
  <si>
    <t>0231274</t>
  </si>
  <si>
    <t>0231282</t>
  </si>
  <si>
    <t>0231308</t>
  </si>
  <si>
    <t>0231324</t>
  </si>
  <si>
    <t>0231423</t>
  </si>
  <si>
    <t>0231720</t>
  </si>
  <si>
    <t>0845503</t>
  </si>
  <si>
    <t>0231019</t>
  </si>
  <si>
    <t>70094 NIÑO JESUS PIRAPI</t>
  </si>
  <si>
    <t>0231415</t>
  </si>
  <si>
    <t>70134 JOSE ANTONIO ENCINAS</t>
  </si>
  <si>
    <t>0230409</t>
  </si>
  <si>
    <t>0230417</t>
  </si>
  <si>
    <t>CAPAJSI</t>
  </si>
  <si>
    <t>0230425</t>
  </si>
  <si>
    <t>0230763</t>
  </si>
  <si>
    <t>0230771</t>
  </si>
  <si>
    <t>0230789</t>
  </si>
  <si>
    <t>0230805</t>
  </si>
  <si>
    <t>0218438</t>
  </si>
  <si>
    <t>0631291</t>
  </si>
  <si>
    <t>SAJANACACHI</t>
  </si>
  <si>
    <t>0474445</t>
  </si>
  <si>
    <t>SAMUCHACA</t>
  </si>
  <si>
    <t>0631309</t>
  </si>
  <si>
    <t>0230441</t>
  </si>
  <si>
    <t>70034 NUESTRA SEÑORA DE LA MERCED</t>
  </si>
  <si>
    <t>0230755</t>
  </si>
  <si>
    <t>70067 FRANCISCO BOLOGNESI</t>
  </si>
  <si>
    <t>0230482</t>
  </si>
  <si>
    <t>0230607</t>
  </si>
  <si>
    <t>0230748</t>
  </si>
  <si>
    <t>0230797</t>
  </si>
  <si>
    <t>0230433</t>
  </si>
  <si>
    <t>70033 SEÑOR DE HUANCA</t>
  </si>
  <si>
    <t>0230631</t>
  </si>
  <si>
    <t>70055 CESAR VALLEJO</t>
  </si>
  <si>
    <t>0230219</t>
  </si>
  <si>
    <t>0230540</t>
  </si>
  <si>
    <t>QUEMILLUNI</t>
  </si>
  <si>
    <t>0243758</t>
  </si>
  <si>
    <t>0529305</t>
  </si>
  <si>
    <t>ANDAMARCA</t>
  </si>
  <si>
    <t>0804534</t>
  </si>
  <si>
    <t>0242263</t>
  </si>
  <si>
    <t>LARIPATA</t>
  </si>
  <si>
    <t>0474551</t>
  </si>
  <si>
    <t>COPANI DEL ROSARIO</t>
  </si>
  <si>
    <t>0242255</t>
  </si>
  <si>
    <t>0226993</t>
  </si>
  <si>
    <t>0230169</t>
  </si>
  <si>
    <t>0230326</t>
  </si>
  <si>
    <t>0230615</t>
  </si>
  <si>
    <t>0230698</t>
  </si>
  <si>
    <t>0559294</t>
  </si>
  <si>
    <t>0239046</t>
  </si>
  <si>
    <t>0230987</t>
  </si>
  <si>
    <t>0231209</t>
  </si>
  <si>
    <t>0231332</t>
  </si>
  <si>
    <t>0231407</t>
  </si>
  <si>
    <t>0231571</t>
  </si>
  <si>
    <t>0231589</t>
  </si>
  <si>
    <t>0231621</t>
  </si>
  <si>
    <t>0474338</t>
  </si>
  <si>
    <t>CATAHUI</t>
  </si>
  <si>
    <t>0474346</t>
  </si>
  <si>
    <t>0631374</t>
  </si>
  <si>
    <t>0559443</t>
  </si>
  <si>
    <t>1029966</t>
  </si>
  <si>
    <t>0706606</t>
  </si>
  <si>
    <t>0239384</t>
  </si>
  <si>
    <t>SAN JUAN DE DIOS</t>
  </si>
  <si>
    <t>0547901</t>
  </si>
  <si>
    <t>0230847</t>
  </si>
  <si>
    <t>LACCONI</t>
  </si>
  <si>
    <t>0230953</t>
  </si>
  <si>
    <t>0230961</t>
  </si>
  <si>
    <t>0231027</t>
  </si>
  <si>
    <t>0231092</t>
  </si>
  <si>
    <t>0231126</t>
  </si>
  <si>
    <t>0231159</t>
  </si>
  <si>
    <t>0231167</t>
  </si>
  <si>
    <t>0231175</t>
  </si>
  <si>
    <t>0231217</t>
  </si>
  <si>
    <t>0231316</t>
  </si>
  <si>
    <t>0231514</t>
  </si>
  <si>
    <t>0231662</t>
  </si>
  <si>
    <t>ANGOSTURA</t>
  </si>
  <si>
    <t>0231738</t>
  </si>
  <si>
    <t>0516740</t>
  </si>
  <si>
    <t>0559476</t>
  </si>
  <si>
    <t>0804435</t>
  </si>
  <si>
    <t>0804419</t>
  </si>
  <si>
    <t>0231225</t>
  </si>
  <si>
    <t>70115 MARIA ASUNCION GALINDO</t>
  </si>
  <si>
    <t>HUAJSAPATA</t>
  </si>
  <si>
    <t>0230110</t>
  </si>
  <si>
    <t>0230144</t>
  </si>
  <si>
    <t>0230235</t>
  </si>
  <si>
    <t>0230334</t>
  </si>
  <si>
    <t>0230342</t>
  </si>
  <si>
    <t>0230367</t>
  </si>
  <si>
    <t>0230458</t>
  </si>
  <si>
    <t>0230532</t>
  </si>
  <si>
    <t>0230557</t>
  </si>
  <si>
    <t>0230573</t>
  </si>
  <si>
    <t>YANAMAYO</t>
  </si>
  <si>
    <t>0230599</t>
  </si>
  <si>
    <t>0230888</t>
  </si>
  <si>
    <t>0230979</t>
  </si>
  <si>
    <t>TUNUHUIRICHICO</t>
  </si>
  <si>
    <t>0230995</t>
  </si>
  <si>
    <t>0231043</t>
  </si>
  <si>
    <t>0231670</t>
  </si>
  <si>
    <t>0231712</t>
  </si>
  <si>
    <t>0243840</t>
  </si>
  <si>
    <t>0474361</t>
  </si>
  <si>
    <t>0618421</t>
  </si>
  <si>
    <t>0618439</t>
  </si>
  <si>
    <t>UROS TORANI PATA</t>
  </si>
  <si>
    <t>0227421</t>
  </si>
  <si>
    <t>0804286</t>
  </si>
  <si>
    <t>0804294</t>
  </si>
  <si>
    <t>1023753</t>
  </si>
  <si>
    <t>0239079</t>
  </si>
  <si>
    <t>1025766</t>
  </si>
  <si>
    <t>CHIARAQUE</t>
  </si>
  <si>
    <t>1029958</t>
  </si>
  <si>
    <t>1154459</t>
  </si>
  <si>
    <t>0230136</t>
  </si>
  <si>
    <t>70003 SAGRADO CORAZON DE JESUS</t>
  </si>
  <si>
    <t>0230151</t>
  </si>
  <si>
    <t>70005 CORAZON DE JESUS</t>
  </si>
  <si>
    <t>0230201</t>
  </si>
  <si>
    <t>0230284</t>
  </si>
  <si>
    <t>70018 SAN JOSE DE HUARAYA</t>
  </si>
  <si>
    <t>0230359</t>
  </si>
  <si>
    <t>70025 INDEPENDENCIA NACIONAL</t>
  </si>
  <si>
    <t>0230391</t>
  </si>
  <si>
    <t>0230722</t>
  </si>
  <si>
    <t>70064 SAN MARTIN DE PORRES</t>
  </si>
  <si>
    <t>0618413</t>
  </si>
  <si>
    <t>70655 INTERCULTURAL PUNO</t>
  </si>
  <si>
    <t>1025758</t>
  </si>
  <si>
    <t>70801 NUESTRA SEÑORA DE GUADALUPE</t>
  </si>
  <si>
    <t>1029818</t>
  </si>
  <si>
    <t>0243857</t>
  </si>
  <si>
    <t>71001 ALMIRANTE MIGUEL GRAU</t>
  </si>
  <si>
    <t>0243972</t>
  </si>
  <si>
    <t>0230672</t>
  </si>
  <si>
    <t>0230706</t>
  </si>
  <si>
    <t>0559328</t>
  </si>
  <si>
    <t>LLANQUERI</t>
  </si>
  <si>
    <t>0631366</t>
  </si>
  <si>
    <t>CRUSANI</t>
  </si>
  <si>
    <t>0660332</t>
  </si>
  <si>
    <t>0515940</t>
  </si>
  <si>
    <t>0230177</t>
  </si>
  <si>
    <t>0230714</t>
  </si>
  <si>
    <t>0503029</t>
  </si>
  <si>
    <t>0487330</t>
  </si>
  <si>
    <t>CHACO</t>
  </si>
  <si>
    <t>0660266</t>
  </si>
  <si>
    <t>0477976</t>
  </si>
  <si>
    <t>0230508</t>
  </si>
  <si>
    <t>0230680</t>
  </si>
  <si>
    <t>0226985</t>
  </si>
  <si>
    <t>0474544</t>
  </si>
  <si>
    <t>0239038</t>
  </si>
  <si>
    <t>0546911</t>
  </si>
  <si>
    <t>0240341</t>
  </si>
  <si>
    <t>ALFONSO TORRES LUNA</t>
  </si>
  <si>
    <t>Secundaria</t>
  </si>
  <si>
    <t>1418169</t>
  </si>
  <si>
    <t>AYMARA</t>
  </si>
  <si>
    <t xml:space="preserve">A3  - Pública - Municipalidad                                     </t>
  </si>
  <si>
    <t>1029982</t>
  </si>
  <si>
    <t>0579029</t>
  </si>
  <si>
    <t>CARLOS DANTE NAVA</t>
  </si>
  <si>
    <t>1385061</t>
  </si>
  <si>
    <t>CCAPALLA</t>
  </si>
  <si>
    <t>0578971</t>
  </si>
  <si>
    <t>ENRIQUE ENCINAS FRANCO</t>
  </si>
  <si>
    <t>1541887</t>
  </si>
  <si>
    <t>FLORENTINO AMEGHINO</t>
  </si>
  <si>
    <t>1025154</t>
  </si>
  <si>
    <t>FRANCISCO BOLOGNESI CERVANTES</t>
  </si>
  <si>
    <t>1260124</t>
  </si>
  <si>
    <t>GILATAMARCA</t>
  </si>
  <si>
    <t>0615351</t>
  </si>
  <si>
    <t>1572544</t>
  </si>
  <si>
    <t>MANCO CAPAC</t>
  </si>
  <si>
    <t>0535864</t>
  </si>
  <si>
    <t>1025196</t>
  </si>
  <si>
    <t>0660282</t>
  </si>
  <si>
    <t>1027820</t>
  </si>
  <si>
    <t>TAIPICIRCA</t>
  </si>
  <si>
    <t>0744441</t>
  </si>
  <si>
    <t>1025113</t>
  </si>
  <si>
    <t>0474494</t>
  </si>
  <si>
    <t>TUPAC AMARU II</t>
  </si>
  <si>
    <t>0706580</t>
  </si>
  <si>
    <t>TUPAQ KATARI</t>
  </si>
  <si>
    <t>0631135</t>
  </si>
  <si>
    <t>MIGUEL GRAU</t>
  </si>
  <si>
    <t>1025394</t>
  </si>
  <si>
    <t>1376938</t>
  </si>
  <si>
    <t>CRFA AMANECER QOLLA</t>
  </si>
  <si>
    <t xml:space="preserve">A4  - Pública - En convenio                                       </t>
  </si>
  <si>
    <t>0507533</t>
  </si>
  <si>
    <t>SAN ANDRES</t>
  </si>
  <si>
    <t>1564608</t>
  </si>
  <si>
    <t>SAN JOSE DE LLUNGO</t>
  </si>
  <si>
    <t>1023407</t>
  </si>
  <si>
    <t>CORAZON DE CRISTO</t>
  </si>
  <si>
    <t>0239723</t>
  </si>
  <si>
    <t>ENRIQUE TORRES BELON</t>
  </si>
  <si>
    <t>0578930</t>
  </si>
  <si>
    <t>FRAY SAN MARTIN DE PORRES</t>
  </si>
  <si>
    <t>1364629</t>
  </si>
  <si>
    <t>1154491</t>
  </si>
  <si>
    <t>JOSE ABELARDO QUIÑONES</t>
  </si>
  <si>
    <t>0474452</t>
  </si>
  <si>
    <t>JOSE CARLOS MARIATEGUI</t>
  </si>
  <si>
    <t>1023365</t>
  </si>
  <si>
    <t>JOSE OLAYA BALANDRA</t>
  </si>
  <si>
    <t>1669753</t>
  </si>
  <si>
    <t>COAR PUNO</t>
  </si>
  <si>
    <t>0240358</t>
  </si>
  <si>
    <t>EMILIO ROMERO PADILLA</t>
  </si>
  <si>
    <t>0521997</t>
  </si>
  <si>
    <t>INCA GARCILAZO DE LA VEGA</t>
  </si>
  <si>
    <t>1400738</t>
  </si>
  <si>
    <t>1023480</t>
  </si>
  <si>
    <t>INDEPENDENCIA NACIONAL</t>
  </si>
  <si>
    <t>1023522</t>
  </si>
  <si>
    <t>1023563</t>
  </si>
  <si>
    <t>MARIANO MELGAR VALDIVIESO</t>
  </si>
  <si>
    <t>1023605</t>
  </si>
  <si>
    <t>1023647</t>
  </si>
  <si>
    <t>0578955</t>
  </si>
  <si>
    <t>SAN AGUSTIN</t>
  </si>
  <si>
    <t>0578963</t>
  </si>
  <si>
    <t>1023688</t>
  </si>
  <si>
    <t>TECNICO INDUSTRIAL TAHUANTINSUYO</t>
  </si>
  <si>
    <t>1753730</t>
  </si>
  <si>
    <t>MIGUEL GRAU SEMINARIO</t>
  </si>
  <si>
    <t>0522193</t>
  </si>
  <si>
    <t>1746304</t>
  </si>
  <si>
    <t>0474569</t>
  </si>
  <si>
    <t>1571470</t>
  </si>
  <si>
    <t>SAN MIGUEL</t>
  </si>
  <si>
    <t>1372861</t>
  </si>
  <si>
    <t>TECNICO AGROPECUARIO CHARAMAYA</t>
  </si>
  <si>
    <t>1571587</t>
  </si>
  <si>
    <t>CESAR VALLEJO</t>
  </si>
  <si>
    <t>0522292</t>
  </si>
  <si>
    <t>0489963</t>
  </si>
  <si>
    <t>EDUARDO BENIGNO LUQUE ROMERO</t>
  </si>
  <si>
    <t>1025808</t>
  </si>
  <si>
    <t>1023928</t>
  </si>
  <si>
    <t>MARISCAL SUCRE</t>
  </si>
  <si>
    <t>1025816</t>
  </si>
  <si>
    <t>1024041</t>
  </si>
  <si>
    <t>0474502</t>
  </si>
  <si>
    <t>1024082</t>
  </si>
  <si>
    <t>GAMALIEL CHURATA</t>
  </si>
  <si>
    <t>0615203</t>
  </si>
  <si>
    <t>JULIO GONZALES RUIZ</t>
  </si>
  <si>
    <t>0474510</t>
  </si>
  <si>
    <t>0521799</t>
  </si>
  <si>
    <t>0239822</t>
  </si>
  <si>
    <t>0239814</t>
  </si>
  <si>
    <t>45 EMILIO ROMERO PADILLA</t>
  </si>
  <si>
    <t>1024074</t>
  </si>
  <si>
    <t>0578823</t>
  </si>
  <si>
    <t>CARLOS RUBINA BURGOS</t>
  </si>
  <si>
    <t>0578815</t>
  </si>
  <si>
    <t>0240184</t>
  </si>
  <si>
    <t>GLORIOSO SAN CARLOS</t>
  </si>
  <si>
    <t>0240176</t>
  </si>
  <si>
    <t>GRAN UNIDAD ESCOLAR SAN CARLOS</t>
  </si>
  <si>
    <t>1372879</t>
  </si>
  <si>
    <t xml:space="preserve">A2  - Pública - Otro Sector Público                               </t>
  </si>
  <si>
    <t>0578773</t>
  </si>
  <si>
    <t>0578799</t>
  </si>
  <si>
    <t>1024033</t>
  </si>
  <si>
    <t>JOSE CARLOS MARIATEGUI APLICACION UNA</t>
  </si>
  <si>
    <t>0240267</t>
  </si>
  <si>
    <t>MARIA AUXILIADORA</t>
  </si>
  <si>
    <t>0618447</t>
  </si>
  <si>
    <t>POLITECNICO HUASCAR</t>
  </si>
  <si>
    <t>1029974</t>
  </si>
  <si>
    <t>SAN ANTONIO DE PADUA</t>
  </si>
  <si>
    <t>0701557</t>
  </si>
  <si>
    <t>SAN JOSE</t>
  </si>
  <si>
    <t>0239798</t>
  </si>
  <si>
    <t>SAN JUAN BOSCO</t>
  </si>
  <si>
    <t>1721471</t>
  </si>
  <si>
    <t>ORKAPATA</t>
  </si>
  <si>
    <t>0240259</t>
  </si>
  <si>
    <t>1025774</t>
  </si>
  <si>
    <t>1029644</t>
  </si>
  <si>
    <t>1024124</t>
  </si>
  <si>
    <t>1571439</t>
  </si>
  <si>
    <t>0536912</t>
  </si>
  <si>
    <t>SAN FRANCISCO</t>
  </si>
  <si>
    <t>0631333</t>
  </si>
  <si>
    <t>JUAN BUSTAMANTE DUEÑAS</t>
  </si>
  <si>
    <t>1569219</t>
  </si>
  <si>
    <t>CENTRO CIVICO COMERCIAL</t>
  </si>
  <si>
    <t>1025311</t>
  </si>
  <si>
    <t>Técnico Productiva</t>
  </si>
  <si>
    <t>JIRON LIMA S/N</t>
  </si>
  <si>
    <t>0701623</t>
  </si>
  <si>
    <t>JIRON JOSE CARLOS MARIATEGUI S/N</t>
  </si>
  <si>
    <t>1155308</t>
  </si>
  <si>
    <t>Paucarcolla</t>
  </si>
  <si>
    <t>Plateria</t>
  </si>
  <si>
    <t>0701607</t>
  </si>
  <si>
    <t>0547414</t>
  </si>
  <si>
    <t>JIRON PUNO 415</t>
  </si>
  <si>
    <t>0701649</t>
  </si>
  <si>
    <t>ARTE Y FOLKLORE</t>
  </si>
  <si>
    <t>1259449</t>
  </si>
  <si>
    <t>JIRON ILAVE 269</t>
  </si>
  <si>
    <t>0240069</t>
  </si>
  <si>
    <t>ESTABLECIMIENTO PENAL YANAMAYO</t>
  </si>
  <si>
    <t>1024678</t>
  </si>
  <si>
    <t>SAN MARTIN DE PORRAS</t>
  </si>
  <si>
    <t>Criterio CETPRO</t>
  </si>
  <si>
    <t>SI(K882="Rural",I882*2*12,SI(K882="Rural 1",I882*3.5*12,SI(K882="Rural 2",I882*3*12,SI(K882="Rural 3",I882*2.5*12,SI(K882="Urbana",I882*1.4*12,SI(K882="Urbana 1",I882*1.3*12,0))))))</t>
  </si>
  <si>
    <t>Mañazo</t>
  </si>
  <si>
    <t>Sector Educación</t>
  </si>
  <si>
    <t>Puno</t>
  </si>
  <si>
    <t>1360155</t>
  </si>
  <si>
    <t>1360130</t>
  </si>
  <si>
    <t>1024355</t>
  </si>
  <si>
    <t>1564590</t>
  </si>
  <si>
    <t>0239632</t>
  </si>
  <si>
    <t>CEBA - GLORIOSO SAN CARLOS</t>
  </si>
  <si>
    <t>1724855</t>
  </si>
  <si>
    <t>JIRON LOS ANDES 246</t>
  </si>
  <si>
    <t>1360148</t>
  </si>
  <si>
    <t>1024314</t>
  </si>
  <si>
    <t>1331883</t>
  </si>
  <si>
    <t>1702331</t>
  </si>
  <si>
    <t>1025741</t>
  </si>
  <si>
    <t>0240523</t>
  </si>
  <si>
    <t>0240408</t>
  </si>
  <si>
    <t>1024397</t>
  </si>
  <si>
    <t>1764067</t>
  </si>
  <si>
    <t>1025881</t>
  </si>
  <si>
    <t>PRITE PUNO</t>
  </si>
  <si>
    <t xml:space="preserve">Educación Básica Especial     </t>
  </si>
  <si>
    <t>1738277</t>
  </si>
  <si>
    <t>NIÑO JESUS DE PRAGA</t>
  </si>
  <si>
    <t>1738285</t>
  </si>
  <si>
    <t>NUESTRA SEÑORA DE COPACABANA</t>
  </si>
  <si>
    <t>0521195</t>
  </si>
  <si>
    <t>1024595</t>
  </si>
  <si>
    <t>1193</t>
  </si>
  <si>
    <t>1206</t>
  </si>
  <si>
    <t>1212</t>
  </si>
  <si>
    <t>1238</t>
  </si>
  <si>
    <t>1249</t>
  </si>
  <si>
    <t>1260</t>
  </si>
  <si>
    <t>1308</t>
  </si>
  <si>
    <t>204</t>
  </si>
  <si>
    <t>258</t>
  </si>
  <si>
    <t>312</t>
  </si>
  <si>
    <t>396</t>
  </si>
  <si>
    <t>70085</t>
  </si>
  <si>
    <t>70158</t>
  </si>
  <si>
    <t>QUINUAPATA</t>
  </si>
  <si>
    <t>291</t>
  </si>
  <si>
    <t>1192</t>
  </si>
  <si>
    <t>1218 NUEVO AMANECER DE BUENAVISTA</t>
  </si>
  <si>
    <t>1248</t>
  </si>
  <si>
    <t>SAN ANTONIO DE UMAYO</t>
  </si>
  <si>
    <t>ANANZAYA</t>
  </si>
  <si>
    <t>1300</t>
  </si>
  <si>
    <t>293</t>
  </si>
  <si>
    <t>SAN JERONIMO</t>
  </si>
  <si>
    <t>1257</t>
  </si>
  <si>
    <t>CAMPANARIO</t>
  </si>
  <si>
    <t>1259</t>
  </si>
  <si>
    <t>1286</t>
  </si>
  <si>
    <t>1290</t>
  </si>
  <si>
    <t>201</t>
  </si>
  <si>
    <t>297</t>
  </si>
  <si>
    <t>298</t>
  </si>
  <si>
    <t>1236</t>
  </si>
  <si>
    <t>206</t>
  </si>
  <si>
    <t>300</t>
  </si>
  <si>
    <t>329</t>
  </si>
  <si>
    <t>1208</t>
  </si>
  <si>
    <t>1221</t>
  </si>
  <si>
    <t>1292</t>
  </si>
  <si>
    <t>289</t>
  </si>
  <si>
    <t>1302</t>
  </si>
  <si>
    <t>215</t>
  </si>
  <si>
    <t>1226</t>
  </si>
  <si>
    <t>1243</t>
  </si>
  <si>
    <t>209</t>
  </si>
  <si>
    <t>CANCHARANI PAMPA</t>
  </si>
  <si>
    <t>TITILE</t>
  </si>
  <si>
    <t>295</t>
  </si>
  <si>
    <t>323</t>
  </si>
  <si>
    <t>225</t>
  </si>
  <si>
    <t>268</t>
  </si>
  <si>
    <t>299</t>
  </si>
  <si>
    <t>380</t>
  </si>
  <si>
    <t>1201</t>
  </si>
  <si>
    <t>1242</t>
  </si>
  <si>
    <t>PERKA</t>
  </si>
  <si>
    <t>202</t>
  </si>
  <si>
    <t>257</t>
  </si>
  <si>
    <t>1791474</t>
  </si>
  <si>
    <t>ISLA TUPIRI CORAZON</t>
  </si>
  <si>
    <t>1205</t>
  </si>
  <si>
    <t>192</t>
  </si>
  <si>
    <t>197</t>
  </si>
  <si>
    <t>208</t>
  </si>
  <si>
    <t>224</t>
  </si>
  <si>
    <t>248</t>
  </si>
  <si>
    <t>249</t>
  </si>
  <si>
    <t>252</t>
  </si>
  <si>
    <t>253</t>
  </si>
  <si>
    <t>254</t>
  </si>
  <si>
    <t>255</t>
  </si>
  <si>
    <t>264</t>
  </si>
  <si>
    <t>270</t>
  </si>
  <si>
    <t>274</t>
  </si>
  <si>
    <t>275</t>
  </si>
  <si>
    <t>276</t>
  </si>
  <si>
    <t>278</t>
  </si>
  <si>
    <t>VILLA PAXA</t>
  </si>
  <si>
    <t>279</t>
  </si>
  <si>
    <t>287</t>
  </si>
  <si>
    <t>288</t>
  </si>
  <si>
    <t>EL MIRADOR DE YANAMAYO</t>
  </si>
  <si>
    <t>290</t>
  </si>
  <si>
    <t>294</t>
  </si>
  <si>
    <t>296</t>
  </si>
  <si>
    <t>322</t>
  </si>
  <si>
    <t>325</t>
  </si>
  <si>
    <t>327</t>
  </si>
  <si>
    <t>330</t>
  </si>
  <si>
    <t>332</t>
  </si>
  <si>
    <t>379</t>
  </si>
  <si>
    <t>70160</t>
  </si>
  <si>
    <t>COMPLEJO EDUCATIVO AGROPECUARIO</t>
  </si>
  <si>
    <t>VIRGEN DE LA CANDELARIA</t>
  </si>
  <si>
    <t>240</t>
  </si>
  <si>
    <t>210</t>
  </si>
  <si>
    <t>CAYRANI</t>
  </si>
  <si>
    <t>213</t>
  </si>
  <si>
    <t>AYMAVE</t>
  </si>
  <si>
    <t>CHALLACOLLO</t>
  </si>
  <si>
    <t>3971070</t>
  </si>
  <si>
    <t>3971086</t>
  </si>
  <si>
    <t>HORIZONTES BRILLANTES</t>
  </si>
  <si>
    <t>3971072</t>
  </si>
  <si>
    <t>LOS ROSALES ISCATA</t>
  </si>
  <si>
    <t>COCHELA</t>
  </si>
  <si>
    <t>3971073</t>
  </si>
  <si>
    <t>HUELLITAS DE AMOR</t>
  </si>
  <si>
    <t>3971064</t>
  </si>
  <si>
    <t>HUAYLLAME</t>
  </si>
  <si>
    <t>3971069</t>
  </si>
  <si>
    <t>HUAYLLANE</t>
  </si>
  <si>
    <t>3971065</t>
  </si>
  <si>
    <t>3971087</t>
  </si>
  <si>
    <t>CHILICHUPA</t>
  </si>
  <si>
    <t>3971075</t>
  </si>
  <si>
    <t>PASITOS MAGICOS</t>
  </si>
  <si>
    <t>TUFRE</t>
  </si>
  <si>
    <t>HACIENDA CANLLACCOLLO</t>
  </si>
  <si>
    <t>ANEXO CORTE</t>
  </si>
  <si>
    <t>3971076</t>
  </si>
  <si>
    <t>LOS CAMPEONES MACHALLATA</t>
  </si>
  <si>
    <t>CATACURANI</t>
  </si>
  <si>
    <t>3971078</t>
  </si>
  <si>
    <t>TIJIRA</t>
  </si>
  <si>
    <t>3974891</t>
  </si>
  <si>
    <t>3971077</t>
  </si>
  <si>
    <t>MIS TESORITOS</t>
  </si>
  <si>
    <t>SAN JOSE DE HUANCARANI</t>
  </si>
  <si>
    <t>3971088</t>
  </si>
  <si>
    <t>ISLA KAPI CRUZ GRANDE</t>
  </si>
  <si>
    <t>3971063</t>
  </si>
  <si>
    <t>KAPI CRUZ GRANDE</t>
  </si>
  <si>
    <t>3971060</t>
  </si>
  <si>
    <t>LOS GIRASOLES</t>
  </si>
  <si>
    <t>3971059</t>
  </si>
  <si>
    <t>MI RINCON MAGICO</t>
  </si>
  <si>
    <t>3971061</t>
  </si>
  <si>
    <t>NIÑOS PIONEROS</t>
  </si>
  <si>
    <t>LUIS DUEÑAS PERALTA</t>
  </si>
  <si>
    <t>CCOACCASE / COAJASI</t>
  </si>
  <si>
    <t>3971080</t>
  </si>
  <si>
    <t>SEMILLAS DE AMOR</t>
  </si>
  <si>
    <t>70075</t>
  </si>
  <si>
    <t>70078</t>
  </si>
  <si>
    <t>70083</t>
  </si>
  <si>
    <t>70084</t>
  </si>
  <si>
    <t>70087</t>
  </si>
  <si>
    <t>70093</t>
  </si>
  <si>
    <t>70098</t>
  </si>
  <si>
    <t>70099</t>
  </si>
  <si>
    <t>70100</t>
  </si>
  <si>
    <t>70101</t>
  </si>
  <si>
    <t>70103</t>
  </si>
  <si>
    <t>70104</t>
  </si>
  <si>
    <t>70106</t>
  </si>
  <si>
    <t>70107</t>
  </si>
  <si>
    <t>70112</t>
  </si>
  <si>
    <t>70116</t>
  </si>
  <si>
    <t>70118</t>
  </si>
  <si>
    <t>70119</t>
  </si>
  <si>
    <t>70122</t>
  </si>
  <si>
    <t>70127</t>
  </si>
  <si>
    <t>70129</t>
  </si>
  <si>
    <t>70131</t>
  </si>
  <si>
    <t>70136</t>
  </si>
  <si>
    <t>70137</t>
  </si>
  <si>
    <t>70138</t>
  </si>
  <si>
    <t>70139</t>
  </si>
  <si>
    <t>70143</t>
  </si>
  <si>
    <t>70145</t>
  </si>
  <si>
    <t>70146</t>
  </si>
  <si>
    <t>70147</t>
  </si>
  <si>
    <t>70148</t>
  </si>
  <si>
    <t>70153</t>
  </si>
  <si>
    <t>70154</t>
  </si>
  <si>
    <t>70163</t>
  </si>
  <si>
    <t>70168</t>
  </si>
  <si>
    <t>70169</t>
  </si>
  <si>
    <t>70170</t>
  </si>
  <si>
    <t>70616</t>
  </si>
  <si>
    <t>70653</t>
  </si>
  <si>
    <t>70678</t>
  </si>
  <si>
    <t>70695</t>
  </si>
  <si>
    <t>70709</t>
  </si>
  <si>
    <t>70710</t>
  </si>
  <si>
    <t>70713</t>
  </si>
  <si>
    <t>70720</t>
  </si>
  <si>
    <t>70721</t>
  </si>
  <si>
    <t>70723</t>
  </si>
  <si>
    <t>70727</t>
  </si>
  <si>
    <t>70741</t>
  </si>
  <si>
    <t>70744</t>
  </si>
  <si>
    <t>70756</t>
  </si>
  <si>
    <t>71544</t>
  </si>
  <si>
    <t>70008</t>
  </si>
  <si>
    <t>70042</t>
  </si>
  <si>
    <t>70706</t>
  </si>
  <si>
    <t>70708</t>
  </si>
  <si>
    <t>70715</t>
  </si>
  <si>
    <t>70716</t>
  </si>
  <si>
    <t>70015</t>
  </si>
  <si>
    <t>70016</t>
  </si>
  <si>
    <t>70017</t>
  </si>
  <si>
    <t>70019</t>
  </si>
  <si>
    <t>70020</t>
  </si>
  <si>
    <t>70021</t>
  </si>
  <si>
    <t>70027</t>
  </si>
  <si>
    <t>70028</t>
  </si>
  <si>
    <t>70036</t>
  </si>
  <si>
    <t>70039</t>
  </si>
  <si>
    <t>70046</t>
  </si>
  <si>
    <t>70076</t>
  </si>
  <si>
    <t>70086</t>
  </si>
  <si>
    <t>70096</t>
  </si>
  <si>
    <t>70111</t>
  </si>
  <si>
    <t>70117</t>
  </si>
  <si>
    <t>70120</t>
  </si>
  <si>
    <t>70121</t>
  </si>
  <si>
    <t>70123</t>
  </si>
  <si>
    <t>SAN JOSE PUCANI</t>
  </si>
  <si>
    <t>70125</t>
  </si>
  <si>
    <t>70135</t>
  </si>
  <si>
    <t>70165</t>
  </si>
  <si>
    <t>70694</t>
  </si>
  <si>
    <t>70030</t>
  </si>
  <si>
    <t>70031</t>
  </si>
  <si>
    <t>70032</t>
  </si>
  <si>
    <t>70068</t>
  </si>
  <si>
    <t>70069</t>
  </si>
  <si>
    <t>70070</t>
  </si>
  <si>
    <t>70072</t>
  </si>
  <si>
    <t>70609</t>
  </si>
  <si>
    <t>70667</t>
  </si>
  <si>
    <t>70704</t>
  </si>
  <si>
    <t>70705</t>
  </si>
  <si>
    <t>70038</t>
  </si>
  <si>
    <t>70052</t>
  </si>
  <si>
    <t>70066</t>
  </si>
  <si>
    <t>70071</t>
  </si>
  <si>
    <t>70011</t>
  </si>
  <si>
    <t>70044</t>
  </si>
  <si>
    <t>70606</t>
  </si>
  <si>
    <t>70702</t>
  </si>
  <si>
    <t>70703</t>
  </si>
  <si>
    <t>70730</t>
  </si>
  <si>
    <t>70731</t>
  </si>
  <si>
    <t>70804</t>
  </si>
  <si>
    <t>70805</t>
  </si>
  <si>
    <t>70006</t>
  </si>
  <si>
    <t>70022</t>
  </si>
  <si>
    <t>70053</t>
  </si>
  <si>
    <t>70061</t>
  </si>
  <si>
    <t>70645</t>
  </si>
  <si>
    <t>70712</t>
  </si>
  <si>
    <t>70091</t>
  </si>
  <si>
    <t>70113</t>
  </si>
  <si>
    <t>70126</t>
  </si>
  <si>
    <t>70133</t>
  </si>
  <si>
    <t>70150</t>
  </si>
  <si>
    <t>70151</t>
  </si>
  <si>
    <t>70155</t>
  </si>
  <si>
    <t>70622</t>
  </si>
  <si>
    <t>70651</t>
  </si>
  <si>
    <t>70698</t>
  </si>
  <si>
    <t>70722</t>
  </si>
  <si>
    <t>70724</t>
  </si>
  <si>
    <t>70728</t>
  </si>
  <si>
    <t>70077</t>
  </si>
  <si>
    <t>70088</t>
  </si>
  <si>
    <t>70089</t>
  </si>
  <si>
    <t>70095</t>
  </si>
  <si>
    <t>70102</t>
  </si>
  <si>
    <t>70105</t>
  </si>
  <si>
    <t>70108</t>
  </si>
  <si>
    <t>70109</t>
  </si>
  <si>
    <t>70110</t>
  </si>
  <si>
    <t>70114</t>
  </si>
  <si>
    <t>70124</t>
  </si>
  <si>
    <t>70144</t>
  </si>
  <si>
    <t>70159</t>
  </si>
  <si>
    <t>70166</t>
  </si>
  <si>
    <t>70660</t>
  </si>
  <si>
    <t>70684</t>
  </si>
  <si>
    <t>70725</t>
  </si>
  <si>
    <t>70757</t>
  </si>
  <si>
    <t>70001</t>
  </si>
  <si>
    <t>70004</t>
  </si>
  <si>
    <t>70013</t>
  </si>
  <si>
    <t>70023</t>
  </si>
  <si>
    <t>70024</t>
  </si>
  <si>
    <t>70026</t>
  </si>
  <si>
    <t>70035</t>
  </si>
  <si>
    <t>70043</t>
  </si>
  <si>
    <t>70045</t>
  </si>
  <si>
    <t>70051</t>
  </si>
  <si>
    <t>70081</t>
  </si>
  <si>
    <t>70090</t>
  </si>
  <si>
    <t>70092</t>
  </si>
  <si>
    <t>70097</t>
  </si>
  <si>
    <t>70164</t>
  </si>
  <si>
    <t>70620</t>
  </si>
  <si>
    <t>70623</t>
  </si>
  <si>
    <t>70656</t>
  </si>
  <si>
    <t>70657</t>
  </si>
  <si>
    <t>70682</t>
  </si>
  <si>
    <t>70717</t>
  </si>
  <si>
    <t>UROSTRIBUNA</t>
  </si>
  <si>
    <t>70726</t>
  </si>
  <si>
    <t>70802</t>
  </si>
  <si>
    <t>70806</t>
  </si>
  <si>
    <t>70808</t>
  </si>
  <si>
    <t>70059</t>
  </si>
  <si>
    <t>70062</t>
  </si>
  <si>
    <t>70647</t>
  </si>
  <si>
    <t>70688</t>
  </si>
  <si>
    <t>70697</t>
  </si>
  <si>
    <t>70699 GAMALIEL CHURATA</t>
  </si>
  <si>
    <t>70007</t>
  </si>
  <si>
    <t>70063</t>
  </si>
  <si>
    <t>70628</t>
  </si>
  <si>
    <t>70700</t>
  </si>
  <si>
    <t>70701</t>
  </si>
  <si>
    <t>70707</t>
  </si>
  <si>
    <t>70040</t>
  </si>
  <si>
    <t>70060</t>
  </si>
  <si>
    <t>70711</t>
  </si>
  <si>
    <t>70719</t>
  </si>
  <si>
    <t>70733</t>
  </si>
  <si>
    <t>70734</t>
  </si>
  <si>
    <t>AGROPECUARIO THUNUHUAYA</t>
  </si>
  <si>
    <t>SAN JUAN DE HUATTA</t>
  </si>
  <si>
    <t>AGROINDUSTRIAL DE CCOTA</t>
  </si>
  <si>
    <t>MANUEL ZUÑIGA CAMACHO</t>
  </si>
  <si>
    <t>32</t>
  </si>
  <si>
    <t>Acora</t>
  </si>
  <si>
    <t>Huata</t>
  </si>
  <si>
    <t>AVENIDA EJERCITO S/N ETAPA I</t>
  </si>
  <si>
    <t>Otro sector público (FF.AA.)</t>
  </si>
  <si>
    <t>Rural 1</t>
  </si>
  <si>
    <t>Rural 3</t>
  </si>
  <si>
    <t>Rural</t>
  </si>
  <si>
    <t>ITEM_BIEN</t>
  </si>
  <si>
    <t>TIPO_BIEN</t>
  </si>
  <si>
    <t>Unidad</t>
  </si>
  <si>
    <t>2.3. 1  9. 1  2</t>
  </si>
  <si>
    <t>718500050032</t>
  </si>
  <si>
    <t>767500590010</t>
  </si>
  <si>
    <t>716000060395</t>
  </si>
  <si>
    <t>715000220022</t>
  </si>
  <si>
    <t>2.3. 1  5. 3  1</t>
  </si>
  <si>
    <t>501100042164</t>
  </si>
  <si>
    <t>133000080063</t>
  </si>
  <si>
    <t>135000040010</t>
  </si>
  <si>
    <t>133000120055</t>
  </si>
  <si>
    <t>133000160124</t>
  </si>
  <si>
    <t>135000060126</t>
  </si>
  <si>
    <t>135000080068</t>
  </si>
  <si>
    <t>135000360015</t>
  </si>
  <si>
    <t>135000360016</t>
  </si>
  <si>
    <t>135000360017</t>
  </si>
  <si>
    <t>139200100077</t>
  </si>
  <si>
    <t>133000220010</t>
  </si>
  <si>
    <t>135000130006</t>
  </si>
  <si>
    <t>717300110482</t>
  </si>
  <si>
    <t>717300110424</t>
  </si>
  <si>
    <t>717300110329</t>
  </si>
  <si>
    <t>717300110423</t>
  </si>
  <si>
    <t>717300110425</t>
  </si>
  <si>
    <t>710300160005</t>
  </si>
  <si>
    <t>715000320027</t>
  </si>
  <si>
    <t>710300060104</t>
  </si>
  <si>
    <t>717200180064</t>
  </si>
  <si>
    <t>717200180053</t>
  </si>
  <si>
    <t>717200180062</t>
  </si>
  <si>
    <t>717200180063</t>
  </si>
  <si>
    <t>717200180057</t>
  </si>
  <si>
    <t>717200180074</t>
  </si>
  <si>
    <t>717200150015</t>
  </si>
  <si>
    <t>717200170100</t>
  </si>
  <si>
    <t>717200170102</t>
  </si>
  <si>
    <t>Nombre</t>
  </si>
  <si>
    <t>Educativo</t>
  </si>
  <si>
    <t>Codigo interno</t>
  </si>
  <si>
    <t>133000540001</t>
  </si>
  <si>
    <t>139200120053</t>
  </si>
  <si>
    <t>139200120110</t>
  </si>
  <si>
    <t>139200160332</t>
  </si>
  <si>
    <t>239400090007</t>
  </si>
  <si>
    <t>239400060121</t>
  </si>
  <si>
    <t>239400060088</t>
  </si>
  <si>
    <t>239400060054</t>
  </si>
  <si>
    <t>239400050007</t>
  </si>
  <si>
    <t>Escritorio</t>
  </si>
  <si>
    <t>1794387</t>
  </si>
  <si>
    <t>T. IIEE</t>
  </si>
  <si>
    <t>Anexo 1: Padrón de Instituciones Educativas Públicas Unidocente y Multigrado.</t>
  </si>
  <si>
    <t>Orden</t>
  </si>
  <si>
    <t>Región</t>
  </si>
  <si>
    <t>Provincia</t>
  </si>
  <si>
    <t>Nombre UGEL</t>
  </si>
  <si>
    <t>Código Modular IE</t>
  </si>
  <si>
    <t>Nombre de la Institución Educativa</t>
  </si>
  <si>
    <t>Modalidad / Forma</t>
  </si>
  <si>
    <t>Nivel/Ciclo</t>
  </si>
  <si>
    <t xml:space="preserve">Tipo de Institución Educativa </t>
  </si>
  <si>
    <t>UGEL PUNO</t>
  </si>
  <si>
    <t>Educación Básica Regular</t>
  </si>
  <si>
    <t>Inicial - Jardín</t>
  </si>
  <si>
    <t>Unidocente</t>
  </si>
  <si>
    <t>Multigrado</t>
  </si>
  <si>
    <t>Anexo 2: Padrón de Instituciones Educativas Públicas de Educación Básica Regular del Nivel Inicial Escolarizado, Primaria y Secundaria, comprendidas en Educación Intercultural Bilingüe de acuerdo al criterio lingüístico.</t>
  </si>
  <si>
    <t>Region</t>
  </si>
  <si>
    <t>Nombre DRE/UGEL</t>
  </si>
  <si>
    <t>Codigo Modular IE</t>
  </si>
  <si>
    <t>Gestion</t>
  </si>
  <si>
    <t>Lengua originaria 1</t>
  </si>
  <si>
    <t>Lengua originaria 2</t>
  </si>
  <si>
    <t>Lengua originaria 3</t>
  </si>
  <si>
    <t>Pública de gestión directa</t>
  </si>
  <si>
    <t>AIMARA</t>
  </si>
  <si>
    <t/>
  </si>
  <si>
    <t>0706598</t>
  </si>
  <si>
    <t>70735</t>
  </si>
  <si>
    <t>QUECHUA SUREÑO</t>
  </si>
  <si>
    <t>JUAN VELASCO ALVARADO</t>
  </si>
  <si>
    <t>EIB- Lengua Originaria 1</t>
  </si>
  <si>
    <t>EIB- Lengua Originaria 2</t>
  </si>
  <si>
    <t>Tipo de Ruralidad</t>
  </si>
  <si>
    <t>Educación Técnico Productiva</t>
  </si>
  <si>
    <t>Técnico Productiva - CETPRO</t>
  </si>
  <si>
    <t>Ruralidad</t>
  </si>
  <si>
    <t>207</t>
  </si>
  <si>
    <t>Educación Básica Alternativa</t>
  </si>
  <si>
    <t>Inicial - Cuna Jardín</t>
  </si>
  <si>
    <t>APLICACION PEDAGOGICO PUNO</t>
  </si>
  <si>
    <t>INCA MANCO CAPAC</t>
  </si>
  <si>
    <t>Educación Básica Especial</t>
  </si>
  <si>
    <t>Básica Especial - Inicial</t>
  </si>
  <si>
    <t>Básica Especial - Primaria</t>
  </si>
  <si>
    <t>VIRGEN DE LA ASUNCION</t>
  </si>
  <si>
    <t>Frontera</t>
  </si>
  <si>
    <t>Anexo 5: Padrón de Instituciones Educativas Públicas de Educación Básica Regular, Educación Básica Especial, Educación Básica Alternativa y Educación Técnico Productiva, ubicadas en zona de frontera</t>
  </si>
  <si>
    <t>Nivel / Ciclo</t>
  </si>
  <si>
    <t>CONDICION</t>
  </si>
  <si>
    <t>Código modular</t>
  </si>
  <si>
    <t>Nivel / Modalidad</t>
  </si>
  <si>
    <t>Dirección de IE</t>
  </si>
  <si>
    <t>Área Geográfica</t>
  </si>
  <si>
    <t>Departamento / Provincia / Distrito</t>
  </si>
  <si>
    <t>Alumnos (Censo educativo)</t>
  </si>
  <si>
    <t>Docentes (Censo educativo)</t>
  </si>
  <si>
    <t>Secciones (Censo educativo)</t>
  </si>
  <si>
    <t>TORANIPATA</t>
  </si>
  <si>
    <t>Puno / Puno / Puno</t>
  </si>
  <si>
    <t>JIRON HUAYNA CAPAC 248</t>
  </si>
  <si>
    <t>JIRON CORONEL BARRIGA 351</t>
  </si>
  <si>
    <t>JIRON LAMBAYEQUE 591</t>
  </si>
  <si>
    <t>AZOGUINE</t>
  </si>
  <si>
    <t>AVENIDA EL SOL S/N</t>
  </si>
  <si>
    <t>COLLACACHI</t>
  </si>
  <si>
    <t>JIRON GARCILASO DE LA VEGA S/N</t>
  </si>
  <si>
    <t>JIRON LA LIBERTAD 813</t>
  </si>
  <si>
    <t>JIRON RICARDO PALMA 215</t>
  </si>
  <si>
    <t>JIRON MANUEL PINO 261</t>
  </si>
  <si>
    <t>JIRON CAJAMARCA 211</t>
  </si>
  <si>
    <t>VICTORIA/BARRIO VICTORIA</t>
  </si>
  <si>
    <t>JIRON CARABAYA S/N</t>
  </si>
  <si>
    <t>JIRON FRANCISCO CHOQUEHUANCA S/N</t>
  </si>
  <si>
    <t>AVENIDA SESQUICENTENARIO S/N</t>
  </si>
  <si>
    <t>JIRON PARDO 384</t>
  </si>
  <si>
    <t>JIRON LUIS BANCHERO ROSSI 291</t>
  </si>
  <si>
    <t>AVENIDA TITICACA 516</t>
  </si>
  <si>
    <t>AVENIDA FLORAL 815</t>
  </si>
  <si>
    <t>AVENIDA SIMON BOLIVAR 2767 ETAPA I</t>
  </si>
  <si>
    <t>AVENIDA CIUDAD DE LA PAZ 384</t>
  </si>
  <si>
    <t>THUNUHUIRE CHICO</t>
  </si>
  <si>
    <t>DON BOSCO</t>
  </si>
  <si>
    <t>JIRON DEUSTUA 715</t>
  </si>
  <si>
    <t>CHULLUNI</t>
  </si>
  <si>
    <t>JIRON EL PUERTO 297</t>
  </si>
  <si>
    <t>JIRON NAZCA S/N</t>
  </si>
  <si>
    <t>CHIMU VALLECITO</t>
  </si>
  <si>
    <t>AVENIDA EJERCITO 670 ETAPA I</t>
  </si>
  <si>
    <t>JIRON MANUEL UBALDE 379</t>
  </si>
  <si>
    <t>JIRON HUASCAR 127</t>
  </si>
  <si>
    <t>JIRON HUARAZ 151</t>
  </si>
  <si>
    <t>JIRON GRAU 388</t>
  </si>
  <si>
    <t>AVENIDA LAYKAKOTA 171</t>
  </si>
  <si>
    <t>JIRON PANAMA 400</t>
  </si>
  <si>
    <t>JIRON ALTIPLANO S/N</t>
  </si>
  <si>
    <t>JIRON ILO S/N</t>
  </si>
  <si>
    <t>DOS DE MAYO</t>
  </si>
  <si>
    <t>JIRON CALVARIO S/N</t>
  </si>
  <si>
    <t>JIRON ANTONIO MACHADO 140</t>
  </si>
  <si>
    <t>JIRON CARLOS DREYER 444</t>
  </si>
  <si>
    <t>JIRON TUMBES 248</t>
  </si>
  <si>
    <t>JIRON LEONCIO PRADO 1495</t>
  </si>
  <si>
    <t>JIRON MILLER FULLHER S/N</t>
  </si>
  <si>
    <t>PASAJE ALTO DE LA LUNA S/N</t>
  </si>
  <si>
    <t>JIRON EL MIRADOR S/N</t>
  </si>
  <si>
    <t>ALDEA INFANTIL VIRGEN DE LA CANDELARIA</t>
  </si>
  <si>
    <t>MZ G ETAPA II</t>
  </si>
  <si>
    <t>JAILLIHUAYA</t>
  </si>
  <si>
    <t>CARRETERA PUNO - MOQUEGUA KM 5</t>
  </si>
  <si>
    <t>AVENIDA EL SOL 1122</t>
  </si>
  <si>
    <t>CIUDAD LA HUMANIDAD</t>
  </si>
  <si>
    <t>CIUDAD DE LA HUMANIDAD</t>
  </si>
  <si>
    <t>UROS TRIBUNA</t>
  </si>
  <si>
    <t>JIRON JORGE BASADRE S/N</t>
  </si>
  <si>
    <t>JIRON SIDERAL S/N</t>
  </si>
  <si>
    <t>JIRON MAYPU S/N</t>
  </si>
  <si>
    <t>CIUDAD DE UNAMUNO</t>
  </si>
  <si>
    <t>DANIEL ALCIDES CARRION</t>
  </si>
  <si>
    <t>JIRON ALVIC S/N</t>
  </si>
  <si>
    <t>YANAMAYO S/N</t>
  </si>
  <si>
    <t>JIRON JUAN SANTOS S/N</t>
  </si>
  <si>
    <t>JIRON LOS ANDES 362</t>
  </si>
  <si>
    <t>Básica Especial</t>
  </si>
  <si>
    <t>AVENIDA EL SOL 1121</t>
  </si>
  <si>
    <t>VILLA COPACABANA</t>
  </si>
  <si>
    <t>AVENIDA EJERCITO S/N</t>
  </si>
  <si>
    <t>Inical No Escolarizado</t>
  </si>
  <si>
    <t>JIRON HUASCAR S/N</t>
  </si>
  <si>
    <t>PASAJE DOS MIL 124</t>
  </si>
  <si>
    <t>JIRON RICARDO PALMA 276</t>
  </si>
  <si>
    <t>BARRIO SIMON BOLIVAR</t>
  </si>
  <si>
    <t>JIRON PROGRESO 328</t>
  </si>
  <si>
    <t>JIRON 17 DE JULIO 215</t>
  </si>
  <si>
    <t>JIRON CANCHARANI 333</t>
  </si>
  <si>
    <t>JIRON PROGRESO 131</t>
  </si>
  <si>
    <t>JIRON JULI 210</t>
  </si>
  <si>
    <t>JIRON INDEPENDENCIA 581</t>
  </si>
  <si>
    <t>SUMITA CORAZON</t>
  </si>
  <si>
    <t>JIRON VICTOR ECHAVE 285</t>
  </si>
  <si>
    <t>JIRON VICTOR ECHAVE 267</t>
  </si>
  <si>
    <t>JIRON PROGRESO 293</t>
  </si>
  <si>
    <t>JIRON LEONCIO PRADO 180</t>
  </si>
  <si>
    <t>JIRON CIUDAD DE LA PAZ S/N</t>
  </si>
  <si>
    <t>CARRETERA PANAMERICANA SUR S/N</t>
  </si>
  <si>
    <t>JIRON JUSTO RIQUELME 370</t>
  </si>
  <si>
    <t>JIRON CARABAYA 526</t>
  </si>
  <si>
    <t>JIRON LOS CLAVELES 305</t>
  </si>
  <si>
    <t>JIRON LOS CLAVELES 136</t>
  </si>
  <si>
    <t>BARRIO TUPAC AMARU</t>
  </si>
  <si>
    <t>JIRON LUIS RIVAROLA S/N</t>
  </si>
  <si>
    <t>BARRIO 8 DE OCTUBRE</t>
  </si>
  <si>
    <t>BARRIO RICARDO PALMA</t>
  </si>
  <si>
    <t>JIRON CARLOS DREYER 294</t>
  </si>
  <si>
    <t>BARRIO SAN MARTIN</t>
  </si>
  <si>
    <t>JIRON SAN FRANCISCO S/N MZ M6 LOTE L3</t>
  </si>
  <si>
    <t>JIRON ARICORA 636</t>
  </si>
  <si>
    <t>JIRON SAN SALVADOR S/N</t>
  </si>
  <si>
    <t>JIRON PALOMANI 120</t>
  </si>
  <si>
    <t>JIRON CULTURA 161</t>
  </si>
  <si>
    <t>AVENIDA PROGRESO 220</t>
  </si>
  <si>
    <t>PAMPILLA DE LAGO</t>
  </si>
  <si>
    <t>JIRON CANDELARIA 360</t>
  </si>
  <si>
    <t>AVENIDA PROGRESO 239</t>
  </si>
  <si>
    <t>AVENIDA ALTO ALIANZA 1451</t>
  </si>
  <si>
    <t>JIRON JOSE BALTA 355</t>
  </si>
  <si>
    <t>JIRON LIZANDRO LUNA 114</t>
  </si>
  <si>
    <t>LOS ANDES - CANCHARANI</t>
  </si>
  <si>
    <t>AZIRUNI MZ V LOTE 18</t>
  </si>
  <si>
    <t>JIRON ANGAMOS S/N</t>
  </si>
  <si>
    <t>URBANIZACION CHANU CHANU ETAPA I</t>
  </si>
  <si>
    <t>AVENIDA AMANCAES S/N</t>
  </si>
  <si>
    <t>JIRON JULI 152</t>
  </si>
  <si>
    <t>JIRON RUBEN DARIO 258</t>
  </si>
  <si>
    <t>JIRON RUBEN DARIO 252</t>
  </si>
  <si>
    <t>JIRON SEÑOR DE LOS MILAGROS 226</t>
  </si>
  <si>
    <t>JIRON ILO 103</t>
  </si>
  <si>
    <t>CIUDAD JARDIN</t>
  </si>
  <si>
    <t>JIRON AYABACA S/N</t>
  </si>
  <si>
    <t>BARRIO MANTO NUEVA ESPERANZA</t>
  </si>
  <si>
    <t>JIRON ARAPA 205</t>
  </si>
  <si>
    <t>JIRON PEDRO VILCAPAZA S/N</t>
  </si>
  <si>
    <t>NUEVA YANAMAYO</t>
  </si>
  <si>
    <t>AVENIDA LAS RETAMAS S/N</t>
  </si>
  <si>
    <t>CCAPI LOS UROS</t>
  </si>
  <si>
    <t>AVENIDA ALTO ALIANZA 1271</t>
  </si>
  <si>
    <t>AVENIDA ALFONSO UGARTE 480</t>
  </si>
  <si>
    <t>JIRON JULI 252</t>
  </si>
  <si>
    <t>URBANIZACION VILLA FLORIDA</t>
  </si>
  <si>
    <t>MIRADOR PARQUE</t>
  </si>
  <si>
    <t>1704063</t>
  </si>
  <si>
    <t>CREBE CHANU CHANU</t>
  </si>
  <si>
    <t>No aplica</t>
  </si>
  <si>
    <t>JIRON SALCEDO 182</t>
  </si>
  <si>
    <t>MZ J</t>
  </si>
  <si>
    <t>CARRETERA A MI PERU KM 6</t>
  </si>
  <si>
    <t>JIRON PIURA S/N</t>
  </si>
  <si>
    <t>AVENIDA AGRICULTURA S/N</t>
  </si>
  <si>
    <t>JIRON SAN LUIS DE ALBA S/N</t>
  </si>
  <si>
    <t>JIRON REVOLUCION 378</t>
  </si>
  <si>
    <t>AVENIDA PANAMA 161</t>
  </si>
  <si>
    <t>AVENIDA ORGULLO AYMARA S/N</t>
  </si>
  <si>
    <t>JIRON INSDUTRIAS 501</t>
  </si>
  <si>
    <t>PASAJE INDUSTRIAS 501</t>
  </si>
  <si>
    <t>JIRON LAS PALMERAS S/N</t>
  </si>
  <si>
    <t>JIRON VILLA SANTA ROSA S/N</t>
  </si>
  <si>
    <t>AVENIDA CIUDAD DE LA PAZ S/N</t>
  </si>
  <si>
    <t>JIRON JOSE ANTONIO ENCINAS S/N</t>
  </si>
  <si>
    <t>JIRON LA OROYA 181</t>
  </si>
  <si>
    <t>BARRIO LAYKAKOTA</t>
  </si>
  <si>
    <t>JIRON ARENALES 204</t>
  </si>
  <si>
    <t>JIRON BELLAVISTA S/N</t>
  </si>
  <si>
    <t>UROS CCAPI CRUZ GRANDE</t>
  </si>
  <si>
    <t>ISLA KAPI CRUZ GRANDE - SECTOR LLACHOPUNCCO</t>
  </si>
  <si>
    <t>BARRIO INDOAMERICA</t>
  </si>
  <si>
    <t>JIRON LAS CANTUTAS 130</t>
  </si>
  <si>
    <t>JIRON SAN ANDRES 281</t>
  </si>
  <si>
    <t>JIRON SAN ANDRES 289</t>
  </si>
  <si>
    <t>PRITE MI LINDA CASITA</t>
  </si>
  <si>
    <t>UROS CHULLUNI - VISCACHUNI</t>
  </si>
  <si>
    <t>3983990</t>
  </si>
  <si>
    <t>LLALLAHUANI</t>
  </si>
  <si>
    <t>3985778</t>
  </si>
  <si>
    <t>LAS ARDILLITAS DE 8 DE OCTUBRE</t>
  </si>
  <si>
    <t>PASAJE LAS MERCEDES 190</t>
  </si>
  <si>
    <t>3985789</t>
  </si>
  <si>
    <t>BURBUJITAS DE SALCEDO</t>
  </si>
  <si>
    <t>JIRON LOS PINO S/N</t>
  </si>
  <si>
    <t>3989699</t>
  </si>
  <si>
    <t>LAS MARIPOSITAS DE SALCEDO</t>
  </si>
  <si>
    <t>EL BOSQUE MZ 1 LOTE A1</t>
  </si>
  <si>
    <t>3990010</t>
  </si>
  <si>
    <t>LUCEROS DE CHANU CHANU</t>
  </si>
  <si>
    <t>AVENIDA CIRCUNVALACION S/N</t>
  </si>
  <si>
    <t>URBANIZACION CHANU CHANU ETAPAI</t>
  </si>
  <si>
    <t>3990011</t>
  </si>
  <si>
    <t>EL ROSAL DE SANTA ROSA</t>
  </si>
  <si>
    <t>JIRON SAN SALVADOR 296</t>
  </si>
  <si>
    <t>3990014</t>
  </si>
  <si>
    <t>VIZCACHUNI</t>
  </si>
  <si>
    <t>JIRATA VIZCACHANI</t>
  </si>
  <si>
    <t>Puno / Puno / Acora</t>
  </si>
  <si>
    <t>SAN FERNANDO</t>
  </si>
  <si>
    <t>AVENIDA JOSE ANTONIO ENCINAS 224</t>
  </si>
  <si>
    <t>AVENIDA JOSE ANTONIO ENCINAS 151</t>
  </si>
  <si>
    <t>JIRON LIMA 171</t>
  </si>
  <si>
    <t>JURUHUANANI</t>
  </si>
  <si>
    <t>CCAPALLO</t>
  </si>
  <si>
    <t>CCOCCOSANI</t>
  </si>
  <si>
    <t>JIRON ANTONIO RAYMONDI 135</t>
  </si>
  <si>
    <t>CARRETERA PANAMERICANA SUR KM 1401</t>
  </si>
  <si>
    <t>AVENIDA ILAVE S/N</t>
  </si>
  <si>
    <t>HUILASIPE</t>
  </si>
  <si>
    <t>Municipalidad</t>
  </si>
  <si>
    <t>AVENIDA TUPAC AMARU</t>
  </si>
  <si>
    <t>CHANCACHI COMUNIDAD</t>
  </si>
  <si>
    <t>SAN MIGUEL DE CHILLEROTA</t>
  </si>
  <si>
    <t>EL DESCANSO</t>
  </si>
  <si>
    <t>CENTRO PUCARA</t>
  </si>
  <si>
    <t>JIRON LAS CANTUTAS S/N</t>
  </si>
  <si>
    <t>JIRON PEDRO TOLA S/N</t>
  </si>
  <si>
    <t>JIRON PUNO 205</t>
  </si>
  <si>
    <t>JIRON THOLA S/N</t>
  </si>
  <si>
    <t>JIRON ORGULLO AYMARA S/N</t>
  </si>
  <si>
    <t>QUELCA AYMAHUI</t>
  </si>
  <si>
    <t>SAN ANTONIO DE THUNCO</t>
  </si>
  <si>
    <t>HUARCATINQUIHUI</t>
  </si>
  <si>
    <t>CCOCOSANI</t>
  </si>
  <si>
    <t>PARCCOCCOTA SECTOR SECTOR PARCCOCCOTA</t>
  </si>
  <si>
    <t>SECTOR HUALLATANI</t>
  </si>
  <si>
    <t>3980128</t>
  </si>
  <si>
    <t>NIÑOS DE CENTRO PUCARA</t>
  </si>
  <si>
    <t>3985782</t>
  </si>
  <si>
    <t>GENIOS DE KENACO</t>
  </si>
  <si>
    <t>3985791</t>
  </si>
  <si>
    <t>SACARI</t>
  </si>
  <si>
    <t>3990013</t>
  </si>
  <si>
    <t>SAN PEDRO</t>
  </si>
  <si>
    <t>JIRON LIBERTAD 332</t>
  </si>
  <si>
    <t>Puno / Puno / Amantani</t>
  </si>
  <si>
    <t>Amantani</t>
  </si>
  <si>
    <t>QUINUA PATA</t>
  </si>
  <si>
    <t>PUEBLO</t>
  </si>
  <si>
    <t>INCATIANA - CHEJTANI</t>
  </si>
  <si>
    <t>3985786</t>
  </si>
  <si>
    <t>Puno / Puno / Atuncolla</t>
  </si>
  <si>
    <t>Atuncolla</t>
  </si>
  <si>
    <t>AVENIDA EL MAESTRO S/N</t>
  </si>
  <si>
    <t>JIRON PUNO S/N</t>
  </si>
  <si>
    <t>BUENA VISTA</t>
  </si>
  <si>
    <t>AVENIDA SILLUSTANI S/N</t>
  </si>
  <si>
    <t>MICAELA BASTIDAS</t>
  </si>
  <si>
    <t>SAN JOSE DE PRINCIPIO</t>
  </si>
  <si>
    <t>ALTURA DEL CALVARIO</t>
  </si>
  <si>
    <t>CHEJOLLANI</t>
  </si>
  <si>
    <t>SECTOR RIEGO</t>
  </si>
  <si>
    <t>JURIA PATA</t>
  </si>
  <si>
    <t>JIPA GRANDE</t>
  </si>
  <si>
    <t>Puno / Puno / Capachica</t>
  </si>
  <si>
    <t>Capachica</t>
  </si>
  <si>
    <t>JIRON DOS DE MAYO 664</t>
  </si>
  <si>
    <t>LLACHON / SANTA CRUZ</t>
  </si>
  <si>
    <t>JIRON DOS DE MAYO 831</t>
  </si>
  <si>
    <t>JIRON AREQUIPA S/N</t>
  </si>
  <si>
    <t>LLACHON CENTRAL</t>
  </si>
  <si>
    <t>CCOTOS CAMPANARIO</t>
  </si>
  <si>
    <t>3985787</t>
  </si>
  <si>
    <t>Puno / Puno / Chucuito</t>
  </si>
  <si>
    <t>Chucuito</t>
  </si>
  <si>
    <t>JIRON SANTA BARBARA S/N</t>
  </si>
  <si>
    <t>JIRON LOS TRUKOS 375</t>
  </si>
  <si>
    <t>AUTOPISTA PANAMERICANA SUR KM 22</t>
  </si>
  <si>
    <t>CARRETERA PANAMERICANA SUR KM 23</t>
  </si>
  <si>
    <t>KARINA</t>
  </si>
  <si>
    <t>JIRON TRUCOS 460</t>
  </si>
  <si>
    <t>HUAYRAPATA</t>
  </si>
  <si>
    <t>CARRETERA LUQUINA CHICO</t>
  </si>
  <si>
    <t>HUYRAPATA</t>
  </si>
  <si>
    <t>RAYA</t>
  </si>
  <si>
    <t>CUSIPATA SECTOR CUSIPATA</t>
  </si>
  <si>
    <t>CARRETERA PUNO - CHUCUITO KM 17</t>
  </si>
  <si>
    <t>JIRON POMATA S/N</t>
  </si>
  <si>
    <t>3985779</t>
  </si>
  <si>
    <t>CHUJUMURI</t>
  </si>
  <si>
    <t>3985780</t>
  </si>
  <si>
    <t>3985790</t>
  </si>
  <si>
    <t>Puno / Puno / Coata</t>
  </si>
  <si>
    <t>Coata</t>
  </si>
  <si>
    <t>CALLE CEMENTERIO S/N</t>
  </si>
  <si>
    <t>JIRON CULTURA S/N</t>
  </si>
  <si>
    <t>CAPARA</t>
  </si>
  <si>
    <t>JIRON 28 DE JULIO S/N</t>
  </si>
  <si>
    <t>PUTUCUNI</t>
  </si>
  <si>
    <t>LLACHACHUI</t>
  </si>
  <si>
    <t>TARIZANI SECTOR SECTOR TARIZANI</t>
  </si>
  <si>
    <t>3990012</t>
  </si>
  <si>
    <t>SAN ISIDRO DE COATA</t>
  </si>
  <si>
    <t>JIRON VIRGEN DE LA PRESENTACION S/N</t>
  </si>
  <si>
    <t>Puno / Puno / Huata</t>
  </si>
  <si>
    <t>PARI ESQUINA</t>
  </si>
  <si>
    <t>Puno / Puno / Mañazo</t>
  </si>
  <si>
    <t>JIRON PATACALLE S/N</t>
  </si>
  <si>
    <t>AVENIDA PANAMERICANA 402</t>
  </si>
  <si>
    <t>CARICARI</t>
  </si>
  <si>
    <t>CHARAMAYA S/N</t>
  </si>
  <si>
    <t>BARRIO SANTA ROSA</t>
  </si>
  <si>
    <t>MAXI PATA</t>
  </si>
  <si>
    <t>JIRON PATA CALLE S/N</t>
  </si>
  <si>
    <t>3983265</t>
  </si>
  <si>
    <t>JATUNMAYO</t>
  </si>
  <si>
    <t>3983266</t>
  </si>
  <si>
    <t>OCCOCOLLO</t>
  </si>
  <si>
    <t>3990008</t>
  </si>
  <si>
    <t>LOS PIMPÓLLITOS DE SANTA ROSA</t>
  </si>
  <si>
    <t>PLAZA DE ARMAS</t>
  </si>
  <si>
    <t>Puno / Puno / Paucarcolla</t>
  </si>
  <si>
    <t>COLLANA I</t>
  </si>
  <si>
    <t>YANICO</t>
  </si>
  <si>
    <t>JIRON TUPAC AMARU 104</t>
  </si>
  <si>
    <t>JIRON CAHUIDE 260</t>
  </si>
  <si>
    <t>SANTA BARBARA DE MORO</t>
  </si>
  <si>
    <t>ANTOÑANI</t>
  </si>
  <si>
    <t>CHULARA</t>
  </si>
  <si>
    <t>SUCAIRE/SUCARI</t>
  </si>
  <si>
    <t>JIRON AUGUSTO B LEGUIA 242</t>
  </si>
  <si>
    <t>Puno / Puno / Pichacani</t>
  </si>
  <si>
    <t>Pichacani</t>
  </si>
  <si>
    <t>HUACCOCHULLO</t>
  </si>
  <si>
    <t>HUACCOCHULLO JATUCACHI</t>
  </si>
  <si>
    <t>ÑUÑOMARCA</t>
  </si>
  <si>
    <t>JIRON PUNO 225</t>
  </si>
  <si>
    <t>CALLE TACNA S/N</t>
  </si>
  <si>
    <t>HUAR IJUYO</t>
  </si>
  <si>
    <t>CATACORANI SECTOR SECTOR CATACORANI</t>
  </si>
  <si>
    <t>PALLALLUYO</t>
  </si>
  <si>
    <t>ARBOLEDA S/N</t>
  </si>
  <si>
    <t>CATUCURANI</t>
  </si>
  <si>
    <t>JIRON JUAN VELAZCO ALVARADO</t>
  </si>
  <si>
    <t>3985783</t>
  </si>
  <si>
    <t>LOS ANGELITOS DE MANIDE</t>
  </si>
  <si>
    <t>Puno / Puno / Plateria</t>
  </si>
  <si>
    <t>AVENIDA PLATERIA S/N</t>
  </si>
  <si>
    <t>JIRON TEODORO VALCARCEL 280</t>
  </si>
  <si>
    <t>JIRON MOQUEGUA</t>
  </si>
  <si>
    <t>3985781</t>
  </si>
  <si>
    <t>TESORITOS DE HUENCALLA</t>
  </si>
  <si>
    <t>3985784</t>
  </si>
  <si>
    <t>3989697</t>
  </si>
  <si>
    <t>3989698</t>
  </si>
  <si>
    <t>JIRON ICHUÑA S/N</t>
  </si>
  <si>
    <t>Puno / Puno / San Antonio</t>
  </si>
  <si>
    <t>San Antonio</t>
  </si>
  <si>
    <t>JIRON SAN ANTONIO S/N</t>
  </si>
  <si>
    <t>SECTOR CHACAPATA</t>
  </si>
  <si>
    <t>JIRON INDEPENDENCIA 340</t>
  </si>
  <si>
    <t>Puno / Puno / Tiquillaca</t>
  </si>
  <si>
    <t>Tiquillaca</t>
  </si>
  <si>
    <t>JIRON 4 DE NOVIEMBRE 185</t>
  </si>
  <si>
    <t>JIRON 4 DE NOVIEMBRE 182</t>
  </si>
  <si>
    <t>CHACCO</t>
  </si>
  <si>
    <t>HACIENDA CHINGARANE</t>
  </si>
  <si>
    <t>3985788</t>
  </si>
  <si>
    <t>TESORITOS DE CHUSAMARCA</t>
  </si>
  <si>
    <t>3990035</t>
  </si>
  <si>
    <t>HACIENDA UCUMAN</t>
  </si>
  <si>
    <t>JIRON TIQUILLACA S/N</t>
  </si>
  <si>
    <t>Puno / Puno / Vilque</t>
  </si>
  <si>
    <t>Vilque</t>
  </si>
  <si>
    <t>JIRON TIQUILLACA 133</t>
  </si>
  <si>
    <t>CENTRAL YANARICO</t>
  </si>
  <si>
    <t>CALLE CABANILLAS 194</t>
  </si>
  <si>
    <t>VILQUE - ULLAGACHI COCHAPATA</t>
  </si>
  <si>
    <t>Zona Ubicación Geografica</t>
  </si>
  <si>
    <t>Direcccion</t>
  </si>
  <si>
    <t>CEBA - GRAN UNIDAD ESCOLAR SAN CARLOS</t>
  </si>
  <si>
    <t>Cto Ub. Geo</t>
  </si>
  <si>
    <t>Cto Ruralidad</t>
  </si>
  <si>
    <t>Cto. EIB 1 y 2 Len. Orig.</t>
  </si>
  <si>
    <t>Cto. Frontera</t>
  </si>
  <si>
    <t>Pto/IIEE</t>
  </si>
  <si>
    <t>Cto. Tip. IIEE</t>
  </si>
  <si>
    <t>Cto. Pronoei</t>
  </si>
  <si>
    <t>c/Incremento de Est.</t>
  </si>
  <si>
    <t xml:space="preserve">963668003                     </t>
  </si>
  <si>
    <t xml:space="preserve">alcua13@hotmail.com                                                             </t>
  </si>
  <si>
    <t xml:space="preserve">CALDERON AROAPAZA, David Dayman                                                 </t>
  </si>
  <si>
    <t xml:space="preserve">NOTAS POR PERIODO                                           </t>
  </si>
  <si>
    <t xml:space="preserve">F0 - Secundaria                    </t>
  </si>
  <si>
    <t>0</t>
  </si>
  <si>
    <t>UGEL Puno</t>
  </si>
  <si>
    <t>DRE Puno</t>
  </si>
  <si>
    <t xml:space="preserve">959193649                     </t>
  </si>
  <si>
    <t xml:space="preserve">luviflo@hotmail.com                                                             </t>
  </si>
  <si>
    <t xml:space="preserve">ZAPANA CASTILLO, Pedro Ruben                                                    </t>
  </si>
  <si>
    <t xml:space="preserve">B0 - Primaria                      </t>
  </si>
  <si>
    <t xml:space="preserve">951022251                     </t>
  </si>
  <si>
    <t xml:space="preserve">eusebiopachacute@gmail.com                                                      </t>
  </si>
  <si>
    <t xml:space="preserve">PACHACUTE COAQUIRA, Eusebio                                                     </t>
  </si>
  <si>
    <t xml:space="preserve">979999576                     </t>
  </si>
  <si>
    <t xml:space="preserve">glomary6708@gmail.com                                                           </t>
  </si>
  <si>
    <t xml:space="preserve">MAMANI ARI, Gloria Maria                                                        </t>
  </si>
  <si>
    <t xml:space="preserve">931702640                     </t>
  </si>
  <si>
    <t xml:space="preserve">iep70040@agpugelpuno.edu.pe                                                     </t>
  </si>
  <si>
    <t xml:space="preserve">ARIZACA KACHA, Fredy Rufino                                                     </t>
  </si>
  <si>
    <t xml:space="preserve">992275626                     </t>
  </si>
  <si>
    <t xml:space="preserve">PATY_65_9@HOTMAIL.COM                                                           </t>
  </si>
  <si>
    <t xml:space="preserve">MUCHICA MELO, Patricia Marleny                                                  </t>
  </si>
  <si>
    <t xml:space="preserve">A2 - Inicial - Jardín              </t>
  </si>
  <si>
    <t xml:space="preserve">                              </t>
  </si>
  <si>
    <t xml:space="preserve">                                                                                </t>
  </si>
  <si>
    <t xml:space="preserve">PACHACUTE COAQUIRA, Justo Pastor                                                </t>
  </si>
  <si>
    <t xml:space="preserve">954180460                     </t>
  </si>
  <si>
    <t xml:space="preserve">marcecito69@gmail.com                                                           </t>
  </si>
  <si>
    <t xml:space="preserve">FLORES QUISPE, Marcelino                                                        </t>
  </si>
  <si>
    <t xml:space="preserve">951532347                     </t>
  </si>
  <si>
    <t xml:space="preserve">flomariocho68@gmail.com                                                         </t>
  </si>
  <si>
    <t xml:space="preserve">CHOQUE PALLI, Florentino Mario                                                  </t>
  </si>
  <si>
    <t xml:space="preserve">971094198                     </t>
  </si>
  <si>
    <t xml:space="preserve">TORRES MERMA, Yeny Gregoria                                                     </t>
  </si>
  <si>
    <t xml:space="preserve">930120024                     </t>
  </si>
  <si>
    <t xml:space="preserve">hipatia_4@hotmail.com                                                           </t>
  </si>
  <si>
    <t xml:space="preserve">CESPEDES CORDOVA, Judith Jessica                                                </t>
  </si>
  <si>
    <t xml:space="preserve">989658666                     </t>
  </si>
  <si>
    <t xml:space="preserve">medallas17@hotmail.com                                                          </t>
  </si>
  <si>
    <t xml:space="preserve">MAMANI FLORES, Medaly                                                           </t>
  </si>
  <si>
    <t xml:space="preserve">944697578                     </t>
  </si>
  <si>
    <t xml:space="preserve">dusamarc_mc@hotmaill.com                                                        </t>
  </si>
  <si>
    <t xml:space="preserve">PERALTA ADUVIRI, Geovana                                                        </t>
  </si>
  <si>
    <t xml:space="preserve">938252556                     </t>
  </si>
  <si>
    <t xml:space="preserve">rouss_zg@hotmail.com                                                            </t>
  </si>
  <si>
    <t xml:space="preserve">ZEVALLOS GARNICA, Rosa Maribel                                                  </t>
  </si>
  <si>
    <t xml:space="preserve">993087337                     </t>
  </si>
  <si>
    <t xml:space="preserve">micaelaelypa@gmail.com                                                          </t>
  </si>
  <si>
    <t xml:space="preserve">CARCAUSTO MAMANI, Brigida Emiliana                                              </t>
  </si>
  <si>
    <t xml:space="preserve">YUCRA MAMANI, Soledad                                                           </t>
  </si>
  <si>
    <t xml:space="preserve">BAILON GOMEZ, Maria Isabel                                                      </t>
  </si>
  <si>
    <t xml:space="preserve">A5 - Inicial  Prog No Escolariz    </t>
  </si>
  <si>
    <t xml:space="preserve">984833917                     </t>
  </si>
  <si>
    <t xml:space="preserve">leoncio_gonzales07@hotmail.com                                                  </t>
  </si>
  <si>
    <t xml:space="preserve">COSIO GONZALES, Leoncio Enrique                                                 </t>
  </si>
  <si>
    <t xml:space="preserve">942215656                     </t>
  </si>
  <si>
    <t xml:space="preserve">sole_cuma@hotmail.com                                                           </t>
  </si>
  <si>
    <t xml:space="preserve">CUTIPA MAMANI, Soledad                                                          </t>
  </si>
  <si>
    <t xml:space="preserve">938968001                     </t>
  </si>
  <si>
    <t xml:space="preserve">PALOMINO SANIZO, Julia                                                          </t>
  </si>
  <si>
    <t xml:space="preserve">CALLA VALENCIA, Delia Marina                                                    </t>
  </si>
  <si>
    <t xml:space="preserve">984462655                     </t>
  </si>
  <si>
    <t xml:space="preserve">iep70628@ugelpuno.edu.pe                                                        </t>
  </si>
  <si>
    <t xml:space="preserve">MAMANI CCUNO, Cecilio Marcos                                                    </t>
  </si>
  <si>
    <t xml:space="preserve">051355477                     </t>
  </si>
  <si>
    <t xml:space="preserve">nofuni@hotmail.com                                                              </t>
  </si>
  <si>
    <t xml:space="preserve">FUENTES NINA, Nora Consisa                                                      </t>
  </si>
  <si>
    <t xml:space="preserve">951626223                     </t>
  </si>
  <si>
    <t xml:space="preserve">NEIRA CUTIPA, Rosa Giovanna                                                     </t>
  </si>
  <si>
    <t xml:space="preserve">TITO BUSTINZA, Eusebia                                                          </t>
  </si>
  <si>
    <t xml:space="preserve">MENDOZA QQUENTA, Marisol                                                        </t>
  </si>
  <si>
    <t xml:space="preserve">951900402                     </t>
  </si>
  <si>
    <t xml:space="preserve">franciscacon@hotmail.com                                                        </t>
  </si>
  <si>
    <t xml:space="preserve">fransiscacon@hotmail.com                                                        </t>
  </si>
  <si>
    <t xml:space="preserve">995569373                     </t>
  </si>
  <si>
    <t xml:space="preserve">yill_14@hotmail.com                                                             </t>
  </si>
  <si>
    <t xml:space="preserve">SOTO MAMANI, Alicia                                                             </t>
  </si>
  <si>
    <t xml:space="preserve">LLANOS ZEA, Yudi Roxana                                                         </t>
  </si>
  <si>
    <t xml:space="preserve">917891202                     </t>
  </si>
  <si>
    <t xml:space="preserve">ladislaosjm@gmail.com                                                           </t>
  </si>
  <si>
    <t xml:space="preserve">SEJJE MAMANI, Ladislao                                                          </t>
  </si>
  <si>
    <t xml:space="preserve">NOTAS FINALES                                               </t>
  </si>
  <si>
    <t xml:space="preserve">952712964                     </t>
  </si>
  <si>
    <t xml:space="preserve">carlosconza20@gmail.com                                                         </t>
  </si>
  <si>
    <t xml:space="preserve">QUISPE CONZA, Carlos Elias                                                      </t>
  </si>
  <si>
    <t xml:space="preserve">951539120                     </t>
  </si>
  <si>
    <t xml:space="preserve">washington.intercultural@gmail.com                                              </t>
  </si>
  <si>
    <t xml:space="preserve">FLORES DUEÑAS, Washington                                                       </t>
  </si>
  <si>
    <t xml:space="preserve">988202450                     </t>
  </si>
  <si>
    <t xml:space="preserve">iep70699@agpugelpuno.edu.pe                                                     </t>
  </si>
  <si>
    <t xml:space="preserve">CASTRO MACHACA, Napoleon                                                        </t>
  </si>
  <si>
    <t xml:space="preserve">974177266                     </t>
  </si>
  <si>
    <t xml:space="preserve">Juanca_2115@hotmail.com                                                         </t>
  </si>
  <si>
    <t xml:space="preserve">CASTILLA COLQUEHUANCA, Juan Carlos                                              </t>
  </si>
  <si>
    <t xml:space="preserve">QUISPE NEYRA, Sonia                                                             </t>
  </si>
  <si>
    <t xml:space="preserve">961097467                     </t>
  </si>
  <si>
    <t xml:space="preserve">hugogrovercallatagallegos@gmail.com                                             </t>
  </si>
  <si>
    <t xml:space="preserve">CALLATA GALLEGOS, Hugo Grover                                                   </t>
  </si>
  <si>
    <t xml:space="preserve">CARRERA CUTIPA, Efrain                                                          </t>
  </si>
  <si>
    <t xml:space="preserve">ALVAREZ MACUAGA, Miriam                                                         </t>
  </si>
  <si>
    <t xml:space="preserve">931052725                     </t>
  </si>
  <si>
    <t xml:space="preserve">capodi31@gmail.com                                                              </t>
  </si>
  <si>
    <t xml:space="preserve">POCOHUANCA COLQUE, Dina                                                         </t>
  </si>
  <si>
    <t xml:space="preserve">949791878                     </t>
  </si>
  <si>
    <t xml:space="preserve">rlvf31@hotmail.com                                                              </t>
  </si>
  <si>
    <t xml:space="preserve">VILLALTA FLORES, Rosario Luz                                                    </t>
  </si>
  <si>
    <t xml:space="preserve">984495792                     </t>
  </si>
  <si>
    <t xml:space="preserve">romanticonah29@hotmail.com                                                      </t>
  </si>
  <si>
    <t xml:space="preserve">TICONA HUAMAN, Roman Abad                                                       </t>
  </si>
  <si>
    <t xml:space="preserve">984485792                     </t>
  </si>
  <si>
    <t xml:space="preserve">932994076                     </t>
  </si>
  <si>
    <t xml:space="preserve">986229975                     </t>
  </si>
  <si>
    <t xml:space="preserve">951298350                     </t>
  </si>
  <si>
    <t xml:space="preserve">montuffar galindo, Lyha                                                         </t>
  </si>
  <si>
    <t xml:space="preserve">B4  - Privada - Particular                                        </t>
  </si>
  <si>
    <t>EL CASTILLO DE LA GRAN FAMILIA</t>
  </si>
  <si>
    <t>1307669</t>
  </si>
  <si>
    <t xml:space="preserve">051774223                     </t>
  </si>
  <si>
    <t xml:space="preserve">novusorder107@hotmail.com                                                       </t>
  </si>
  <si>
    <t xml:space="preserve">VARGAS PAREDES, Claudio Francisco                                               </t>
  </si>
  <si>
    <t>NOVUS ORDER</t>
  </si>
  <si>
    <t>1306950</t>
  </si>
  <si>
    <t xml:space="preserve">051352678                     </t>
  </si>
  <si>
    <t xml:space="preserve">MARTINEZ ZUMARAN, Ana Cecilia                                                   </t>
  </si>
  <si>
    <t>EL BUEN PASTOR</t>
  </si>
  <si>
    <t>1306943</t>
  </si>
  <si>
    <t xml:space="preserve">GOMEZ SUPO, Ruth                                                                </t>
  </si>
  <si>
    <t>1340116</t>
  </si>
  <si>
    <t xml:space="preserve">051366507                     </t>
  </si>
  <si>
    <t xml:space="preserve">jardintesorito@yahoo.com                                                        </t>
  </si>
  <si>
    <t xml:space="preserve">DUEÑAS ZUÑIGA, Roxana Lina                                                      </t>
  </si>
  <si>
    <t>TESORITO</t>
  </si>
  <si>
    <t>1341767</t>
  </si>
  <si>
    <t xml:space="preserve">352572                        </t>
  </si>
  <si>
    <t>1310945</t>
  </si>
  <si>
    <t xml:space="preserve">976643537                     </t>
  </si>
  <si>
    <t xml:space="preserve">marigy4@hotmail.com                                                             </t>
  </si>
  <si>
    <t xml:space="preserve">ARRIAGA LOPEZ, Gianina Maribel                                                  </t>
  </si>
  <si>
    <t>JESUS DE BELEN</t>
  </si>
  <si>
    <t>1350057</t>
  </si>
  <si>
    <t xml:space="preserve">LOZA SANIZO, Margot                                                             </t>
  </si>
  <si>
    <t xml:space="preserve">B6  - Privada - Instituciones Benéfi                              </t>
  </si>
  <si>
    <t>EL RECREO ESCOLAR</t>
  </si>
  <si>
    <t>1376946</t>
  </si>
  <si>
    <t xml:space="preserve">998880090                     </t>
  </si>
  <si>
    <t xml:space="preserve">jorgemolquen@hotmail.com                                                        </t>
  </si>
  <si>
    <t xml:space="preserve">MOLINA QUENTA, Jorge Moises                                                     </t>
  </si>
  <si>
    <t xml:space="preserve">363823                        </t>
  </si>
  <si>
    <t xml:space="preserve">ysandoval@imaginaschool.edu.pe                                                  </t>
  </si>
  <si>
    <t xml:space="preserve">SANDOVAL LLANOS, Yanet                                                          </t>
  </si>
  <si>
    <t>IMAGINA SCHOOL</t>
  </si>
  <si>
    <t>1154780</t>
  </si>
  <si>
    <t>LOS PINOS</t>
  </si>
  <si>
    <t xml:space="preserve">992661450                     </t>
  </si>
  <si>
    <t xml:space="preserve">ANDREU.MAMANI@COELGIOSSANIGNACIO.EDU.PE                                         </t>
  </si>
  <si>
    <t xml:space="preserve">MAMANI QUISPE, Carlos Andreu                                                    </t>
  </si>
  <si>
    <t>SAN IGNACIO DE LOYOLA</t>
  </si>
  <si>
    <t>1154343</t>
  </si>
  <si>
    <t xml:space="preserve">candreumq20@gmail.com                                                           </t>
  </si>
  <si>
    <t>1154335</t>
  </si>
  <si>
    <t xml:space="preserve">972665549                     </t>
  </si>
  <si>
    <t xml:space="preserve">sabrirota@hotmail.com                                                           </t>
  </si>
  <si>
    <t xml:space="preserve">RODRIGUEZ TAPIA, Salome Briggite                                                </t>
  </si>
  <si>
    <t xml:space="preserve">GALVEZ CONDORI, Amalia Maria                                                    </t>
  </si>
  <si>
    <t>1154301</t>
  </si>
  <si>
    <t xml:space="preserve">iei294@ugelpuno.edu.pe                                                          </t>
  </si>
  <si>
    <t xml:space="preserve">MANRIQUE SALAS, Luz Diana                                                       </t>
  </si>
  <si>
    <t xml:space="preserve">CHUQUIMIA ARCE, Lucy Ada                                                        </t>
  </si>
  <si>
    <t xml:space="preserve">aimarita_7@hotmail.com                                                          </t>
  </si>
  <si>
    <t xml:space="preserve">pimentel mamani, Maria Julia                                                    </t>
  </si>
  <si>
    <t xml:space="preserve">951681902                     </t>
  </si>
  <si>
    <t xml:space="preserve">telfride@gmail.com                                                              </t>
  </si>
  <si>
    <t xml:space="preserve">CACERES ORTEGA, Tania Elfride                                                   </t>
  </si>
  <si>
    <t xml:space="preserve">973149419                     </t>
  </si>
  <si>
    <t xml:space="preserve">smarimarle@gamail.com                                                           </t>
  </si>
  <si>
    <t xml:space="preserve">SALAS LLANOS, Maritza Marleni                                                   </t>
  </si>
  <si>
    <t xml:space="preserve">602733                        </t>
  </si>
  <si>
    <t xml:space="preserve">ro2g2@hotmail.com                                                               </t>
  </si>
  <si>
    <t xml:space="preserve">GALINDO SILVA, Rosio Heneide                                                    </t>
  </si>
  <si>
    <t xml:space="preserve">A3 - Inicial - Cuna-Jardín         </t>
  </si>
  <si>
    <t xml:space="preserve">982004344                     </t>
  </si>
  <si>
    <t xml:space="preserve">shailendrita@gmail.com                                                          </t>
  </si>
  <si>
    <t xml:space="preserve">COILA CHOQUE, Shailendra Yemira                                                 </t>
  </si>
  <si>
    <t xml:space="preserve">051620988                     </t>
  </si>
  <si>
    <t xml:space="preserve">yeny_loza@hotmail.com                                                           </t>
  </si>
  <si>
    <t xml:space="preserve">GUEVARA GUERRA, Deydania Hermas                                                 </t>
  </si>
  <si>
    <t>DIVINO LA PRE</t>
  </si>
  <si>
    <t>1023597</t>
  </si>
  <si>
    <t xml:space="preserve">951855906                     </t>
  </si>
  <si>
    <t xml:space="preserve">ZORILUS-29@HOTMAIL.COM                                                          </t>
  </si>
  <si>
    <t xml:space="preserve">LUQUE SALINAS, Zoraida                                                          </t>
  </si>
  <si>
    <t xml:space="preserve">974797655                     </t>
  </si>
  <si>
    <t xml:space="preserve">adolfomamanicruz@gmail.com                                                      </t>
  </si>
  <si>
    <t xml:space="preserve">MAMANI CRUZ, Adolfo                                                             </t>
  </si>
  <si>
    <t>ADVENTISTA</t>
  </si>
  <si>
    <t>1023712</t>
  </si>
  <si>
    <t>UROS SANTA MARIA</t>
  </si>
  <si>
    <t xml:space="preserve">051356167                     </t>
  </si>
  <si>
    <t>1023837</t>
  </si>
  <si>
    <t xml:space="preserve">968696968                     </t>
  </si>
  <si>
    <t xml:space="preserve">jiagjiag1971@gmail.com                                                          </t>
  </si>
  <si>
    <t xml:space="preserve">PAURO CALISAYA, Julieta                                                         </t>
  </si>
  <si>
    <t>JEAN PIAGET</t>
  </si>
  <si>
    <t>1028786</t>
  </si>
  <si>
    <t xml:space="preserve">200105                        </t>
  </si>
  <si>
    <t xml:space="preserve">iesvdl@agpugelpuno.edu.pe                                                       </t>
  </si>
  <si>
    <t xml:space="preserve">TICONA QUISPE, Nelly                                                            </t>
  </si>
  <si>
    <t xml:space="preserve">951018691                     </t>
  </si>
  <si>
    <t xml:space="preserve">linoacerob@gmail.com                                                            </t>
  </si>
  <si>
    <t xml:space="preserve">ACERO BARRAZA, Lino Romulo                                                      </t>
  </si>
  <si>
    <t xml:space="preserve">950414519                     </t>
  </si>
  <si>
    <t xml:space="preserve">adrianmch39@gmail.com                                                           </t>
  </si>
  <si>
    <t xml:space="preserve">mamani choquehuanca, Adrian                                                     </t>
  </si>
  <si>
    <t xml:space="preserve">iepmarkkeppel@hotmail.com                                                       </t>
  </si>
  <si>
    <t>1029990</t>
  </si>
  <si>
    <t xml:space="preserve">973179493                     </t>
  </si>
  <si>
    <t xml:space="preserve">yaquelin28@hotmail.com                                                          </t>
  </si>
  <si>
    <t xml:space="preserve">VELASQUEZ HERRERA, Maritza Jacqueline                                           </t>
  </si>
  <si>
    <t xml:space="preserve">998969615                     </t>
  </si>
  <si>
    <t xml:space="preserve">eq_gallegos@hotmail.com                                                         </t>
  </si>
  <si>
    <t xml:space="preserve">QUIZA GALLEGOS, Elizabeth                                                       </t>
  </si>
  <si>
    <t xml:space="preserve">E0 - Básica Especial - PRITE       </t>
  </si>
  <si>
    <t xml:space="preserve">942666500                     </t>
  </si>
  <si>
    <t xml:space="preserve">felpiocarpio02@hotmail.com                                                      </t>
  </si>
  <si>
    <t xml:space="preserve">CARPIO MIRANDA, Felipe                                                          </t>
  </si>
  <si>
    <t xml:space="preserve">987826649                     </t>
  </si>
  <si>
    <t xml:space="preserve">gladysjm2018@gmail.com                                                          </t>
  </si>
  <si>
    <t xml:space="preserve">CONDORI COAQUIRA, Gladys                                                        </t>
  </si>
  <si>
    <t xml:space="preserve">961079245                     </t>
  </si>
  <si>
    <t xml:space="preserve">quentajl@hotmail.com                                                            </t>
  </si>
  <si>
    <t xml:space="preserve">quenta layme, Jose Luis                                                         </t>
  </si>
  <si>
    <t xml:space="preserve">352515                        </t>
  </si>
  <si>
    <t xml:space="preserve">luzreyese@hotmail.com                                                           </t>
  </si>
  <si>
    <t xml:space="preserve">ENRIQUEZ PALMA, Vilma                                                           </t>
  </si>
  <si>
    <t>PRESCOTT</t>
  </si>
  <si>
    <t>1024199</t>
  </si>
  <si>
    <t xml:space="preserve">051209483                     </t>
  </si>
  <si>
    <t>DIVINO MAESTRO</t>
  </si>
  <si>
    <t>1024157</t>
  </si>
  <si>
    <t xml:space="preserve">205095                        </t>
  </si>
  <si>
    <t xml:space="preserve">nancygmch@hotmail.com                                                           </t>
  </si>
  <si>
    <t xml:space="preserve">MAMANI CHOQUE, Nancy Gloria                                                     </t>
  </si>
  <si>
    <t xml:space="preserve">E2 - Básica Especial - Primaria    </t>
  </si>
  <si>
    <t xml:space="preserve">930724542                     </t>
  </si>
  <si>
    <t xml:space="preserve">ruthlunapuno@gmail.com                                                          </t>
  </si>
  <si>
    <t>CIENCIAS LEONARDO FIBONACI</t>
  </si>
  <si>
    <t>1023951</t>
  </si>
  <si>
    <t>1023993</t>
  </si>
  <si>
    <t xml:space="preserve">950305401                     </t>
  </si>
  <si>
    <t xml:space="preserve">ieabrandeen@gmail.com                                                           </t>
  </si>
  <si>
    <t xml:space="preserve">POMA MAMANI, Mery                                                               </t>
  </si>
  <si>
    <t>BRANDEEN</t>
  </si>
  <si>
    <t>1023910</t>
  </si>
  <si>
    <t xml:space="preserve">2268315                       </t>
  </si>
  <si>
    <t xml:space="preserve">prescott2015@hotmail.com                                                        </t>
  </si>
  <si>
    <t xml:space="preserve">REYES ENRIQUEZ, Luz Elvira                                                      </t>
  </si>
  <si>
    <t>1023878</t>
  </si>
  <si>
    <t xml:space="preserve">951404679                     </t>
  </si>
  <si>
    <t xml:space="preserve">F6828-CH6828@HOTMAIL.COM                                                        </t>
  </si>
  <si>
    <t xml:space="preserve">HIQUISI TITTO, Armando Marino                                                   </t>
  </si>
  <si>
    <t xml:space="preserve">linoacerob@hotmail.com                                                          </t>
  </si>
  <si>
    <t xml:space="preserve">VELASQUEZ PARI, Freddy                                                          </t>
  </si>
  <si>
    <t xml:space="preserve">930608206                     </t>
  </si>
  <si>
    <t xml:space="preserve">medalit94@hotmail.com                                                           </t>
  </si>
  <si>
    <t xml:space="preserve">ESCOBAR BENITO, Deysi Medalit                                                   </t>
  </si>
  <si>
    <t>PUKARA</t>
  </si>
  <si>
    <t>1438787</t>
  </si>
  <si>
    <t>NUEVA ESPERANZA</t>
  </si>
  <si>
    <t xml:space="preserve">051621601                     </t>
  </si>
  <si>
    <t xml:space="preserve">eotazue@pucp.edu.pe                                                             </t>
  </si>
  <si>
    <t xml:space="preserve">OTAZU ESPEDILLA, Edwin Wilfredo                                                 </t>
  </si>
  <si>
    <t>CRAMER</t>
  </si>
  <si>
    <t>1438779</t>
  </si>
  <si>
    <t xml:space="preserve">621601                        </t>
  </si>
  <si>
    <t xml:space="preserve">EDWIN.OTAZU@CRAMERPUNO.EDU.PE                                                   </t>
  </si>
  <si>
    <t>1438761</t>
  </si>
  <si>
    <t xml:space="preserve">051367585                     </t>
  </si>
  <si>
    <t xml:space="preserve">clotildecp@live.com                                                             </t>
  </si>
  <si>
    <t xml:space="preserve">CALIZAYA PAXI, Clotilde                                                         </t>
  </si>
  <si>
    <t>MARIA TERESA DE CALCUTA</t>
  </si>
  <si>
    <t>1438753</t>
  </si>
  <si>
    <t xml:space="preserve">940833258                     </t>
  </si>
  <si>
    <t xml:space="preserve">slecronex@hotmail.com                                                           </t>
  </si>
  <si>
    <t xml:space="preserve">LACACTA SUNI, Julian Roger                                                      </t>
  </si>
  <si>
    <t>JAMES BALDWIN</t>
  </si>
  <si>
    <t>1438746</t>
  </si>
  <si>
    <t xml:space="preserve">776417                        </t>
  </si>
  <si>
    <t xml:space="preserve">RODRIGO SERRUTO, Jose Guillermo                                                 </t>
  </si>
  <si>
    <t>CLAUDIO GALENO</t>
  </si>
  <si>
    <t>1436302</t>
  </si>
  <si>
    <t xml:space="preserve">952611029                     </t>
  </si>
  <si>
    <t xml:space="preserve">jannetvaldi12@hotmail.com                                                       </t>
  </si>
  <si>
    <t xml:space="preserve">VALDIVIA GUITERAZ, Jannet Francisca                                             </t>
  </si>
  <si>
    <t xml:space="preserve">999967712                     </t>
  </si>
  <si>
    <t xml:space="preserve">lest1865@hotmail.com                                                            </t>
  </si>
  <si>
    <t xml:space="preserve">SUBIA TONY, Lidia Elena                                                         </t>
  </si>
  <si>
    <t xml:space="preserve">951552302                     </t>
  </si>
  <si>
    <t xml:space="preserve">rousdarali@gmail.com                                                            </t>
  </si>
  <si>
    <t xml:space="preserve">APAZA DURAN, Rosalia                                                            </t>
  </si>
  <si>
    <t>MARIANO SANTOS MATEOS</t>
  </si>
  <si>
    <t>1561398</t>
  </si>
  <si>
    <t>1561380</t>
  </si>
  <si>
    <t xml:space="preserve">999672016                     </t>
  </si>
  <si>
    <t xml:space="preserve">roger_fy@hotmail.com                                                            </t>
  </si>
  <si>
    <t xml:space="preserve">GOYZUETA ROQUE, Oscar Omar                                                      </t>
  </si>
  <si>
    <t>LEONARD EULER</t>
  </si>
  <si>
    <t>1569201</t>
  </si>
  <si>
    <t>JOSE SALCEDO</t>
  </si>
  <si>
    <t>1569193</t>
  </si>
  <si>
    <t xml:space="preserve">CASTRO VILCA, Marco Fidel                                                       </t>
  </si>
  <si>
    <t>CRISTO REY</t>
  </si>
  <si>
    <t>1571371</t>
  </si>
  <si>
    <t xml:space="preserve">951187130                     </t>
  </si>
  <si>
    <t xml:space="preserve">marcofidelc@gmail.com                                                           </t>
  </si>
  <si>
    <t>1571363</t>
  </si>
  <si>
    <t xml:space="preserve">GAMARRA JAEN, Wilfredo John                                                     </t>
  </si>
  <si>
    <t>LAS SEMILLITAS</t>
  </si>
  <si>
    <t>1571355</t>
  </si>
  <si>
    <t xml:space="preserve">350043                        </t>
  </si>
  <si>
    <t xml:space="preserve">silvia19_@hotmail.com                                                           </t>
  </si>
  <si>
    <t xml:space="preserve">AGUILAR MONTAÑO, Silvia Aurora                                                  </t>
  </si>
  <si>
    <t>MARISCAL ANDRES AVELINO CACERES</t>
  </si>
  <si>
    <t>1571348</t>
  </si>
  <si>
    <t>1571330</t>
  </si>
  <si>
    <t xml:space="preserve">352678                        </t>
  </si>
  <si>
    <t xml:space="preserve">ancemazu@gmail.com                                                              </t>
  </si>
  <si>
    <t>1571264</t>
  </si>
  <si>
    <t>1571231</t>
  </si>
  <si>
    <t xml:space="preserve">952714231                     </t>
  </si>
  <si>
    <t xml:space="preserve">colegioadventistapuno2020@gmail.com                                             </t>
  </si>
  <si>
    <t xml:space="preserve">MAMANI APAZA, Isidro                                                            </t>
  </si>
  <si>
    <t>ADVENTISTA PUNO</t>
  </si>
  <si>
    <t>1571223</t>
  </si>
  <si>
    <t xml:space="preserve">351833                        </t>
  </si>
  <si>
    <t xml:space="preserve">sjbpuno@hotmail.com                                                             </t>
  </si>
  <si>
    <t xml:space="preserve">BEJARANO BELTRAN, Maria Angela Elvira                                           </t>
  </si>
  <si>
    <t>SAN JUAN BAUTISTA</t>
  </si>
  <si>
    <t>1571181</t>
  </si>
  <si>
    <t xml:space="preserve">776524                        </t>
  </si>
  <si>
    <t xml:space="preserve">galenopunosecundaria@gmail.com                                                  </t>
  </si>
  <si>
    <t>1571157</t>
  </si>
  <si>
    <t xml:space="preserve">951898901                     </t>
  </si>
  <si>
    <t xml:space="preserve">tomas.sacari@gmail.com                                                          </t>
  </si>
  <si>
    <t xml:space="preserve">SACARI CACHI, Tomas                                                             </t>
  </si>
  <si>
    <t>DIEGO J. THOMPSON</t>
  </si>
  <si>
    <t>1571140</t>
  </si>
  <si>
    <t>1571132</t>
  </si>
  <si>
    <t>1571124</t>
  </si>
  <si>
    <t xml:space="preserve">367578                        </t>
  </si>
  <si>
    <t>1571413</t>
  </si>
  <si>
    <t xml:space="preserve">966000488                     </t>
  </si>
  <si>
    <t xml:space="preserve">barriga gonzales, Noemi Hilda                                                   </t>
  </si>
  <si>
    <t xml:space="preserve">982799341                     </t>
  </si>
  <si>
    <t xml:space="preserve">coraima_9_29@hotmail.com                                                        </t>
  </si>
  <si>
    <t xml:space="preserve">FRISANCHO GARNICA VDA DE GORDILLO, Imelda Timotea                               </t>
  </si>
  <si>
    <t>ESPIRITU SANTO VALENTINA AGRAMONTE</t>
  </si>
  <si>
    <t>1571447</t>
  </si>
  <si>
    <t>1571561</t>
  </si>
  <si>
    <t xml:space="preserve">982321131                     </t>
  </si>
  <si>
    <t xml:space="preserve">danitzachoquehuanca94@gmail.com                                                 </t>
  </si>
  <si>
    <t xml:space="preserve">FLORES QUISPE, Veronica                                                         </t>
  </si>
  <si>
    <t>EMANUEL</t>
  </si>
  <si>
    <t>1571538</t>
  </si>
  <si>
    <t xml:space="preserve">975000514                     </t>
  </si>
  <si>
    <t xml:space="preserve">lucecitanime@gmail.com                                                          </t>
  </si>
  <si>
    <t xml:space="preserve">NINA MEDINA, Lucia                                                              </t>
  </si>
  <si>
    <t xml:space="preserve">998619698                     </t>
  </si>
  <si>
    <t xml:space="preserve">luzbejc68@gmail.com                                                             </t>
  </si>
  <si>
    <t xml:space="preserve">JAHUIRA CUSI, Lucy                                                              </t>
  </si>
  <si>
    <t xml:space="preserve">993670874                     </t>
  </si>
  <si>
    <t xml:space="preserve">PEREZ RODRIGUEZ, Esther Sony                                                    </t>
  </si>
  <si>
    <t xml:space="preserve">985665871                     </t>
  </si>
  <si>
    <t xml:space="preserve">segalesescobarmargarita@gmail.com                                               </t>
  </si>
  <si>
    <t xml:space="preserve">SEGALES ESCOBAR, Margarita                                                      </t>
  </si>
  <si>
    <t xml:space="preserve">985828290                     </t>
  </si>
  <si>
    <t xml:space="preserve">lmarinavarsa@hotmail.com                                                        </t>
  </si>
  <si>
    <t xml:space="preserve">VARGAS SANCHEZ, Luz Marina                                                      </t>
  </si>
  <si>
    <t xml:space="preserve">MONJE JARICA, Carlos David                                                      </t>
  </si>
  <si>
    <t xml:space="preserve">995050313                     </t>
  </si>
  <si>
    <t xml:space="preserve">elialde873@hotmail.com                                                          </t>
  </si>
  <si>
    <t xml:space="preserve">APAZA ACHATA, Yaneth Natalia                                                    </t>
  </si>
  <si>
    <t xml:space="preserve">969774673                     </t>
  </si>
  <si>
    <t xml:space="preserve">AGUILAR COTRADO, Katherine                                                      </t>
  </si>
  <si>
    <t xml:space="preserve">951964419                     </t>
  </si>
  <si>
    <t xml:space="preserve">mayamaqui@hotmail.com                                                           </t>
  </si>
  <si>
    <t xml:space="preserve">COAQUIRA ILAITA, Marina                                                         </t>
  </si>
  <si>
    <t xml:space="preserve">951883808                     </t>
  </si>
  <si>
    <t xml:space="preserve">arizaca.ernesto@gmail.com                                                       </t>
  </si>
  <si>
    <t xml:space="preserve">ARIZACA CHANA, Ernesto Mario                                                    </t>
  </si>
  <si>
    <t xml:space="preserve">804289                        </t>
  </si>
  <si>
    <t xml:space="preserve">villadellago70718@gmail.com                                                     </t>
  </si>
  <si>
    <t xml:space="preserve">965797924                     </t>
  </si>
  <si>
    <t xml:space="preserve">wilysilvazea@hotmail.com                                                        </t>
  </si>
  <si>
    <t xml:space="preserve">SILVA ZEA, Lucio Wilfredo                                                       </t>
  </si>
  <si>
    <t xml:space="preserve">951934101                     </t>
  </si>
  <si>
    <t xml:space="preserve">delyscha@hotmail.com                                                            </t>
  </si>
  <si>
    <t xml:space="preserve">CHIQUE AGUILAR, Delia                                                           </t>
  </si>
  <si>
    <t xml:space="preserve">colegioadventistapuno@gmail.com                                                 </t>
  </si>
  <si>
    <t>0660290</t>
  </si>
  <si>
    <t xml:space="preserve">951884168                     </t>
  </si>
  <si>
    <t xml:space="preserve">karem.karem_@hotmail.com                                                        </t>
  </si>
  <si>
    <t xml:space="preserve">RAMOS CHURATA, Elizabeth                                                        </t>
  </si>
  <si>
    <t xml:space="preserve">951317120                     </t>
  </si>
  <si>
    <t xml:space="preserve">iei274@ugelpuno.gob.pe                                                          </t>
  </si>
  <si>
    <t xml:space="preserve">QUISPE PALOMINO, Rosa Leonor                                                    </t>
  </si>
  <si>
    <t xml:space="preserve">EDUARDO ARANDA, Rolando Martin                                                  </t>
  </si>
  <si>
    <t xml:space="preserve">950987745                     </t>
  </si>
  <si>
    <t xml:space="preserve">totocordero_0360@hotmail.com                                                    </t>
  </si>
  <si>
    <t xml:space="preserve">CORDERO GOYZUETA, Dannis Ricardo                                                </t>
  </si>
  <si>
    <t xml:space="preserve">951700388                     </t>
  </si>
  <si>
    <t xml:space="preserve">70656rp2020@gmail.com                                                           </t>
  </si>
  <si>
    <t xml:space="preserve">LIZARRAGA TUERO, Frecy                                                          </t>
  </si>
  <si>
    <t xml:space="preserve">971118764                     </t>
  </si>
  <si>
    <t xml:space="preserve">leberalie@hotmail.com                                                           </t>
  </si>
  <si>
    <t xml:space="preserve">RAMOS LIENDO, Leduvina                                                          </t>
  </si>
  <si>
    <t xml:space="preserve">974553423                     </t>
  </si>
  <si>
    <t xml:space="preserve">soraya_5_1@hotmail.com                                                          </t>
  </si>
  <si>
    <t xml:space="preserve">MOLINA FLORES, Soraya Socorro                                                   </t>
  </si>
  <si>
    <t xml:space="preserve">951515482                     </t>
  </si>
  <si>
    <t xml:space="preserve">iei278@ugelpuno.edu.pe                                                          </t>
  </si>
  <si>
    <t xml:space="preserve">URVIOLA YABAR, Karina Lourdes                                                   </t>
  </si>
  <si>
    <t xml:space="preserve">CONSTANCIA SAMO, Elvira Beatriz                                                 </t>
  </si>
  <si>
    <t xml:space="preserve">950922617                     </t>
  </si>
  <si>
    <t xml:space="preserve">gladibego460@hotmail.com                                                        </t>
  </si>
  <si>
    <t xml:space="preserve">MACHACA FLORES, Leonor Elizabeth                                                </t>
  </si>
  <si>
    <t xml:space="preserve">951978505                     </t>
  </si>
  <si>
    <t xml:space="preserve">urpi1602@hotmail.com                                                            </t>
  </si>
  <si>
    <t xml:space="preserve">RAMIREZ CHAMBI, Marta Magda                                                     </t>
  </si>
  <si>
    <t xml:space="preserve">363544                        </t>
  </si>
  <si>
    <t xml:space="preserve">mercedpuno@hotmail.com                                                          </t>
  </si>
  <si>
    <t xml:space="preserve">DOMINGUEZ MAIZ, Alfredo Roberto                                                 </t>
  </si>
  <si>
    <t xml:space="preserve">B2  - Privada - Parroquial                                        </t>
  </si>
  <si>
    <t>NUESTRA SEÑORA DE LA MERCED</t>
  </si>
  <si>
    <t>0538959</t>
  </si>
  <si>
    <t xml:space="preserve">971009044                     </t>
  </si>
  <si>
    <t xml:space="preserve">mgladys1958@hotmail.com                                                         </t>
  </si>
  <si>
    <t xml:space="preserve">ARCE APAZA, Gladys                                                              </t>
  </si>
  <si>
    <t xml:space="preserve">951060589                     </t>
  </si>
  <si>
    <t xml:space="preserve">APAZA REYNOSO, Primitiva                                                        </t>
  </si>
  <si>
    <t xml:space="preserve">983196248                     </t>
  </si>
  <si>
    <t xml:space="preserve">sagio2464@gmail.com                                                             </t>
  </si>
  <si>
    <t xml:space="preserve">SALGADO AQUISE, Luz Marina                                                      </t>
  </si>
  <si>
    <t xml:space="preserve">051350055                     </t>
  </si>
  <si>
    <t xml:space="preserve">elytamap@gmail.com                                                              </t>
  </si>
  <si>
    <t xml:space="preserve">ARIAS PERALTA, Maria Elizabeth                                                  </t>
  </si>
  <si>
    <t xml:space="preserve">951006039                     </t>
  </si>
  <si>
    <t xml:space="preserve">inicial255puno@gmail.com                                                        </t>
  </si>
  <si>
    <t xml:space="preserve">MOLINA FIGUEROA, Ruth Sandra                                                    </t>
  </si>
  <si>
    <t xml:space="preserve">207912                        </t>
  </si>
  <si>
    <t>0574947</t>
  </si>
  <si>
    <t xml:space="preserve">951955998                     </t>
  </si>
  <si>
    <t xml:space="preserve">clori_colt@hotmail.com                                                          </t>
  </si>
  <si>
    <t xml:space="preserve">CONDORI LA TORRE, Clorinda                                                      </t>
  </si>
  <si>
    <t xml:space="preserve">354228                        </t>
  </si>
  <si>
    <t xml:space="preserve">iesrubinaburgospuno1981@gmail.com                                               </t>
  </si>
  <si>
    <t xml:space="preserve">FLORES BARRIGA, Pedro David                                                     </t>
  </si>
  <si>
    <t xml:space="preserve">958741759                     </t>
  </si>
  <si>
    <t xml:space="preserve">efrainchaguape@live.com                                                         </t>
  </si>
  <si>
    <t xml:space="preserve">CHAGUA APAZA, Efrain                                                            </t>
  </si>
  <si>
    <t xml:space="preserve">051351833                     </t>
  </si>
  <si>
    <t>0578807</t>
  </si>
  <si>
    <t xml:space="preserve">994535380                     </t>
  </si>
  <si>
    <t xml:space="preserve">iesjaepuno@gmail.com                                                            </t>
  </si>
  <si>
    <t xml:space="preserve">PARI HUMPIRI, Ubaldo Rodrigo                                                    </t>
  </si>
  <si>
    <t xml:space="preserve">990003889                     </t>
  </si>
  <si>
    <t xml:space="preserve">armandocalsin@gmail.com                                                         </t>
  </si>
  <si>
    <t xml:space="preserve">PAXI COAQUIRA, Equicio Rufino                                                   </t>
  </si>
  <si>
    <t xml:space="preserve">943987624                     </t>
  </si>
  <si>
    <t xml:space="preserve">yochamamani@gmail.com                                                           </t>
  </si>
  <si>
    <t xml:space="preserve">MAMANI YUCRA, Yolanda Chabela                                                   </t>
  </si>
  <si>
    <t xml:space="preserve">951786471                     </t>
  </si>
  <si>
    <t xml:space="preserve">daniabawi7@hotmail.com                                                          </t>
  </si>
  <si>
    <t xml:space="preserve">BACA WIESSE, Dania Soledad                                                      </t>
  </si>
  <si>
    <t xml:space="preserve">950853148                     </t>
  </si>
  <si>
    <t xml:space="preserve">jussara_jrc@hotmail.com                                                         </t>
  </si>
  <si>
    <t xml:space="preserve">RUELAS CHAVEZ, Jessica                                                          </t>
  </si>
  <si>
    <t xml:space="preserve">944025421                     </t>
  </si>
  <si>
    <t>0474403</t>
  </si>
  <si>
    <t xml:space="preserve">051354475                     </t>
  </si>
  <si>
    <t xml:space="preserve">ieprimaria.santarosa@gmail.com                                                  </t>
  </si>
  <si>
    <t xml:space="preserve">PINEDA SERRUTO, Bona Brindis Martina                                            </t>
  </si>
  <si>
    <t xml:space="preserve">951925565                     </t>
  </si>
  <si>
    <t xml:space="preserve">CUEVA CHATA, Maritza Soledad                                                    </t>
  </si>
  <si>
    <t xml:space="preserve">951864309                     </t>
  </si>
  <si>
    <t xml:space="preserve">zruelas8@hotmail.com                                                            </t>
  </si>
  <si>
    <t xml:space="preserve">PILCO MONTES DE OCA, Teresa Zantina                                             </t>
  </si>
  <si>
    <t xml:space="preserve">351428                        </t>
  </si>
  <si>
    <t xml:space="preserve">puno441616@yahoo.es                                                             </t>
  </si>
  <si>
    <t xml:space="preserve">CATARI LIMACHE, Elizabeth                                                       </t>
  </si>
  <si>
    <t xml:space="preserve">956577500                     </t>
  </si>
  <si>
    <t xml:space="preserve">markoarcata@gmail.com                                                           </t>
  </si>
  <si>
    <t xml:space="preserve">ARCATA FLORES, Marcos                                                           </t>
  </si>
  <si>
    <t xml:space="preserve">051363411                     </t>
  </si>
  <si>
    <t xml:space="preserve">puno0239822@yahoo.es                                                            </t>
  </si>
  <si>
    <t xml:space="preserve">GONZALES PEREZ, Ciro Walther                                                    </t>
  </si>
  <si>
    <t xml:space="preserve">367066                        </t>
  </si>
  <si>
    <t xml:space="preserve">VARGAS EYZAGUIRRE, David                                                        </t>
  </si>
  <si>
    <t xml:space="preserve">051369900                     </t>
  </si>
  <si>
    <t xml:space="preserve">gloriososancarlos@gmail.com                                                     </t>
  </si>
  <si>
    <t xml:space="preserve">guesancarlos@gmail.com                                                          </t>
  </si>
  <si>
    <t xml:space="preserve">366085                        </t>
  </si>
  <si>
    <t xml:space="preserve">iesmariaauxiliadora39@gmail.com                                                 </t>
  </si>
  <si>
    <t xml:space="preserve">QUISPE SAIRITUPA, Miriam Edith                                                  </t>
  </si>
  <si>
    <t xml:space="preserve">051353897                     </t>
  </si>
  <si>
    <t xml:space="preserve">simonrodriguez@santarosapuno.edu.pe                                             </t>
  </si>
  <si>
    <t xml:space="preserve">RODRIGUEZ CRUZ, Simón Samuel                                                    </t>
  </si>
  <si>
    <t xml:space="preserve">352532                        </t>
  </si>
  <si>
    <t xml:space="preserve">luiza-sjo@hotmail.com                                                           </t>
  </si>
  <si>
    <t xml:space="preserve">JIMENEZ ESPILLICO, Luiza Agustina                                               </t>
  </si>
  <si>
    <t>VILLA DE FATIMA</t>
  </si>
  <si>
    <t>0239590</t>
  </si>
  <si>
    <t xml:space="preserve">998796923                     </t>
  </si>
  <si>
    <t xml:space="preserve">didijara40@yahoo.com                                                            </t>
  </si>
  <si>
    <t xml:space="preserve">JARA AQUISE, Santos Didi                                                        </t>
  </si>
  <si>
    <t xml:space="preserve">951324646                     </t>
  </si>
  <si>
    <t xml:space="preserve">soniabuenob@hotmail.com                                                         </t>
  </si>
  <si>
    <t xml:space="preserve">BUENO BUSTAMANTE, Felicita Sonia                                                </t>
  </si>
  <si>
    <t xml:space="preserve">TICONA TICONA, Edwin Virgilio                                                   </t>
  </si>
  <si>
    <t xml:space="preserve">980818986                     </t>
  </si>
  <si>
    <t xml:space="preserve">julius7_2@hotmail.com                                                           </t>
  </si>
  <si>
    <t xml:space="preserve">CASTRO VILCA, Julio Javier                                                      </t>
  </si>
  <si>
    <t xml:space="preserve">994431891                     </t>
  </si>
  <si>
    <t xml:space="preserve">tteorufo61@gmail.com                                                            </t>
  </si>
  <si>
    <t xml:space="preserve">QUISPE PARILLO, Teofilo Rufino                                                  </t>
  </si>
  <si>
    <t xml:space="preserve">051208034                     </t>
  </si>
  <si>
    <t xml:space="preserve">iep70001@ugelpuno.edu.pe                                                        </t>
  </si>
  <si>
    <t xml:space="preserve">TITO MAMANI, Marco Aurelio                                                      </t>
  </si>
  <si>
    <t xml:space="preserve">966941938                     </t>
  </si>
  <si>
    <t xml:space="preserve">gchurad@gmail.com                                                               </t>
  </si>
  <si>
    <t xml:space="preserve">CHURA DUEÑAS, Guido Orlando                                                     </t>
  </si>
  <si>
    <t xml:space="preserve">051603598                     </t>
  </si>
  <si>
    <t xml:space="preserve">QUISPE DUEÑAS, Juana                                                            </t>
  </si>
  <si>
    <t xml:space="preserve">205454                        </t>
  </si>
  <si>
    <t xml:space="preserve">mariaauxiliadora70029@gmail.com                                                 </t>
  </si>
  <si>
    <t xml:space="preserve">364846                        </t>
  </si>
  <si>
    <t xml:space="preserve">iep70010guesc@gmail.com                                                         </t>
  </si>
  <si>
    <t xml:space="preserve">951890044                     </t>
  </si>
  <si>
    <t xml:space="preserve">iep70013puno@gmail.com                                                          </t>
  </si>
  <si>
    <t xml:space="preserve">QUISPE BLANCO, David                                                            </t>
  </si>
  <si>
    <t xml:space="preserve">951549363                     </t>
  </si>
  <si>
    <t xml:space="preserve">iep.70026puno@gmail.com                                                         </t>
  </si>
  <si>
    <t xml:space="preserve">PATIÑO HUAYCOCHEA, Gudy Maritza                                                 </t>
  </si>
  <si>
    <t xml:space="preserve">351998                        </t>
  </si>
  <si>
    <t xml:space="preserve">GONZALES RAMOS, Sandro                                                          </t>
  </si>
  <si>
    <t xml:space="preserve">998849000                     </t>
  </si>
  <si>
    <t xml:space="preserve">vidamcho@gmail.com                                                              </t>
  </si>
  <si>
    <t xml:space="preserve">CHOQUE ALEJO, Vidal Moises                                                      </t>
  </si>
  <si>
    <t xml:space="preserve">iep70023@ugelpuno.edu.pe                                                        </t>
  </si>
  <si>
    <t xml:space="preserve">TITO CHARAJA, Melesio                                                           </t>
  </si>
  <si>
    <t xml:space="preserve">918832861                     </t>
  </si>
  <si>
    <t xml:space="preserve">mariela25121986tkmrc@gmail.com                                                  </t>
  </si>
  <si>
    <t xml:space="preserve">ORDOÑEZ ZAPANA, Mariela                                                         </t>
  </si>
  <si>
    <t xml:space="preserve">051352004                     </t>
  </si>
  <si>
    <t xml:space="preserve">meviala88@gmail.com                                                             </t>
  </si>
  <si>
    <t xml:space="preserve">QUISPE TAPIA, Alfredo Eloy                                                      </t>
  </si>
  <si>
    <t xml:space="preserve">957729477                     </t>
  </si>
  <si>
    <t xml:space="preserve">ismepi32@gmail.com                                                              </t>
  </si>
  <si>
    <t xml:space="preserve">MENDOZA PINO, Isabel                                                            </t>
  </si>
  <si>
    <t xml:space="preserve">999311015                     </t>
  </si>
  <si>
    <t xml:space="preserve">laly1821@hotmail.com                                                            </t>
  </si>
  <si>
    <t xml:space="preserve">PINO APAZA, Eulalia Antonia                                                     </t>
  </si>
  <si>
    <t xml:space="preserve">bchmaquera3008@gmail.com                                                        </t>
  </si>
  <si>
    <t xml:space="preserve">CHURAYRA MAQUERA, Brigida                                                       </t>
  </si>
  <si>
    <t xml:space="preserve">951695176                     </t>
  </si>
  <si>
    <t xml:space="preserve">juliar70047@gmail.com                                                           </t>
  </si>
  <si>
    <t xml:space="preserve">CHURATA COILA, Julia Rita                                                       </t>
  </si>
  <si>
    <t xml:space="preserve">958890104                     </t>
  </si>
  <si>
    <t xml:space="preserve">bulsara_64@hotmail.com                                                          </t>
  </si>
  <si>
    <t xml:space="preserve">LLANOS ASENCIO, Luis Gonzago                                                    </t>
  </si>
  <si>
    <t xml:space="preserve">950816806                     </t>
  </si>
  <si>
    <t xml:space="preserve">ruthyenecat@gmail.com                                                           </t>
  </si>
  <si>
    <t xml:space="preserve">CARBAJAL CATACORA, Ruth Yene                                                    </t>
  </si>
  <si>
    <t xml:space="preserve">951753265                     </t>
  </si>
  <si>
    <t xml:space="preserve">elian26@hotmail.com                                                             </t>
  </si>
  <si>
    <t xml:space="preserve">CAHUAYA RUELAS, Eliana                                                          </t>
  </si>
  <si>
    <t xml:space="preserve">986378070                     </t>
  </si>
  <si>
    <t xml:space="preserve">yemapesa3@hotmail.com                                                           </t>
  </si>
  <si>
    <t xml:space="preserve">PEÑARANDA SANTANDER, Yenny Marianella                                           </t>
  </si>
  <si>
    <t xml:space="preserve">esgovich@gmail.com                                                              </t>
  </si>
  <si>
    <t xml:space="preserve">CHAYÑA GONZALES, Virginia Esther                                                </t>
  </si>
  <si>
    <t xml:space="preserve">979080192                     </t>
  </si>
  <si>
    <t xml:space="preserve">edisabelpaco@gmail.com                                                          </t>
  </si>
  <si>
    <t xml:space="preserve">PALOMINO COILA, Edith Isabel                                                    </t>
  </si>
  <si>
    <t xml:space="preserve">951667696                     </t>
  </si>
  <si>
    <t xml:space="preserve">terry-zan@hotmail.com                                                           </t>
  </si>
  <si>
    <t xml:space="preserve">pilco montes de oca, Teresa Zantina                                             </t>
  </si>
  <si>
    <t xml:space="preserve">998005180                     </t>
  </si>
  <si>
    <t xml:space="preserve">ZELMIJE04@GMAIL.COM                                                             </t>
  </si>
  <si>
    <t xml:space="preserve">998046274                     </t>
  </si>
  <si>
    <t xml:space="preserve">direccion@cepi.edu.pe                                                           </t>
  </si>
  <si>
    <t xml:space="preserve">TUMIALAN FRANCIA, Luz De Maria                                                  </t>
  </si>
  <si>
    <t>LA INMACULADA</t>
  </si>
  <si>
    <t>0230052</t>
  </si>
  <si>
    <t>0230045</t>
  </si>
  <si>
    <t xml:space="preserve">354206                        </t>
  </si>
  <si>
    <t xml:space="preserve">iep70005@hotmail.com                                                            </t>
  </si>
  <si>
    <t xml:space="preserve">ZAPANA SANIZO, Lupo Agustin                                                     </t>
  </si>
  <si>
    <t xml:space="preserve">972661111                     </t>
  </si>
  <si>
    <t xml:space="preserve">dfrepas_1@hotmail.com                                                           </t>
  </si>
  <si>
    <t xml:space="preserve">PAREDES ASTRULLA, Fredy Evaristo                                                </t>
  </si>
  <si>
    <t xml:space="preserve">364462                        </t>
  </si>
  <si>
    <t xml:space="preserve">elsabarraramos@gmail.com                                                        </t>
  </si>
  <si>
    <t xml:space="preserve">BARRA RAMOS, Elsa Betty                                                         </t>
  </si>
  <si>
    <t xml:space="preserve">930337179                     </t>
  </si>
  <si>
    <t xml:space="preserve">chaskayquyllur@gmail.com                                                        </t>
  </si>
  <si>
    <t xml:space="preserve">DIAZ SUCARI, Dina Ines                                                          </t>
  </si>
  <si>
    <t>0227413</t>
  </si>
  <si>
    <t>0227405</t>
  </si>
  <si>
    <t>0227397</t>
  </si>
  <si>
    <t>0227389</t>
  </si>
  <si>
    <t xml:space="preserve">iepvillafatima@hotmail.com                                                      </t>
  </si>
  <si>
    <t>0227371</t>
  </si>
  <si>
    <t xml:space="preserve">951747004                     </t>
  </si>
  <si>
    <t xml:space="preserve">alcygue@hotmail.com                                                             </t>
  </si>
  <si>
    <t xml:space="preserve">RAMOS MENDOZA, Juana Placida                                                    </t>
  </si>
  <si>
    <t xml:space="preserve">CHOQUE VILCA, Maryluz                                                           </t>
  </si>
  <si>
    <t xml:space="preserve">998530611                     </t>
  </si>
  <si>
    <t xml:space="preserve">karinjannetherrera@gmail.com                                                    </t>
  </si>
  <si>
    <t xml:space="preserve">CHAVEZ TEJADA, Emilia Zoraida                                                   </t>
  </si>
  <si>
    <t xml:space="preserve">968395250                     </t>
  </si>
  <si>
    <t xml:space="preserve">florcle06@gmail.com                                                             </t>
  </si>
  <si>
    <t xml:space="preserve">QUISPE SONCO, Mercedes Teresa                                                   </t>
  </si>
  <si>
    <t xml:space="preserve">951013049                     </t>
  </si>
  <si>
    <t xml:space="preserve">jtarqui160@hotmail.com                                                          </t>
  </si>
  <si>
    <t xml:space="preserve">MAMANI MAYTA, Hedelyn Sharay                                                    </t>
  </si>
  <si>
    <t xml:space="preserve">pina24vc@gmail.com                                                              </t>
  </si>
  <si>
    <t xml:space="preserve">VILCA CASTRO, Agripina                                                          </t>
  </si>
  <si>
    <t xml:space="preserve">951969052                     </t>
  </si>
  <si>
    <t xml:space="preserve">loujupinserr1@gmail.com                                                         </t>
  </si>
  <si>
    <t xml:space="preserve">PINEDA SERRUTO, Lourdes Julia                                                   </t>
  </si>
  <si>
    <t xml:space="preserve">BRUNA YANA, Flora Clemencia                                                     </t>
  </si>
  <si>
    <t xml:space="preserve">940430547                     </t>
  </si>
  <si>
    <t xml:space="preserve">florenciaaquise@outlook.com                                                     </t>
  </si>
  <si>
    <t xml:space="preserve">944969374                     </t>
  </si>
  <si>
    <t xml:space="preserve">juarame@hotmail.com                                                             </t>
  </si>
  <si>
    <t xml:space="preserve">951618230                     </t>
  </si>
  <si>
    <t xml:space="preserve">doris11martes@gmail.com                                                         </t>
  </si>
  <si>
    <t xml:space="preserve">GONZALES ACHATA, Doris                                                          </t>
  </si>
  <si>
    <t xml:space="preserve">986172367                     </t>
  </si>
  <si>
    <t xml:space="preserve">20080502kty@gmail.com                                                           </t>
  </si>
  <si>
    <t xml:space="preserve">RIQUELME MENENDEZ, Katheryn Justa                                               </t>
  </si>
  <si>
    <t xml:space="preserve">ARIAS QUISPE, Candelaria Hilda                                                  </t>
  </si>
  <si>
    <t xml:space="preserve">juarame17@gmail.com                                                             </t>
  </si>
  <si>
    <t xml:space="preserve">967172367                     </t>
  </si>
  <si>
    <t xml:space="preserve">riquelme menendez, Katheryn Justa                                               </t>
  </si>
  <si>
    <t xml:space="preserve">944                           </t>
  </si>
  <si>
    <t xml:space="preserve">051622770                     </t>
  </si>
  <si>
    <t xml:space="preserve">imelda210548@hotmail.com                                                        </t>
  </si>
  <si>
    <t>ESPIRITU SANTO</t>
  </si>
  <si>
    <t>1763440</t>
  </si>
  <si>
    <t xml:space="preserve">974437381                     </t>
  </si>
  <si>
    <t xml:space="preserve">ameliacastillosagua@gmail.com                                                   </t>
  </si>
  <si>
    <t xml:space="preserve">GALLEGOS FRISANCHO, Maria Lourdes                                               </t>
  </si>
  <si>
    <t xml:space="preserve">994708483                     </t>
  </si>
  <si>
    <t xml:space="preserve">orlandorobles667@gmail.com                                                      </t>
  </si>
  <si>
    <t xml:space="preserve">ROBLES MAMANI, Anibal Orlando                                                   </t>
  </si>
  <si>
    <t>YACHAY SCHOOL</t>
  </si>
  <si>
    <t>1761295</t>
  </si>
  <si>
    <t>1761287</t>
  </si>
  <si>
    <t xml:space="preserve">957404048                     </t>
  </si>
  <si>
    <t xml:space="preserve">MORALES ANDIA, Zulema Vanessa                                                   </t>
  </si>
  <si>
    <t>PEQUEÑOS EXPLORADORES</t>
  </si>
  <si>
    <t>1762285</t>
  </si>
  <si>
    <t xml:space="preserve">941126182                     </t>
  </si>
  <si>
    <t xml:space="preserve">georobincasas@gmail.com                                                         </t>
  </si>
  <si>
    <t xml:space="preserve">CCASA MAMANI, Ruben Dario                                                       </t>
  </si>
  <si>
    <t>PRINSTON</t>
  </si>
  <si>
    <t>1751742</t>
  </si>
  <si>
    <t xml:space="preserve">951934223                     </t>
  </si>
  <si>
    <t xml:space="preserve">okysmq@gmail.com                                                                </t>
  </si>
  <si>
    <t xml:space="preserve">VARGAS SIHUINTA, Judith Maribel                                                 </t>
  </si>
  <si>
    <t>COLVER</t>
  </si>
  <si>
    <t>1751296</t>
  </si>
  <si>
    <t xml:space="preserve">921489839                     </t>
  </si>
  <si>
    <t>1751288</t>
  </si>
  <si>
    <t xml:space="preserve">051632126                     </t>
  </si>
  <si>
    <t xml:space="preserve">jhenfloni07@gmail.com                                                           </t>
  </si>
  <si>
    <t xml:space="preserve">FLORES NINARAQUI, Jhenry Elmer                                                  </t>
  </si>
  <si>
    <t>ORION</t>
  </si>
  <si>
    <t>1752427</t>
  </si>
  <si>
    <t xml:space="preserve">E1 - Básica Especial - Inicial     </t>
  </si>
  <si>
    <t xml:space="preserve">ELYTAMAP@GMAIL.COM                                                              </t>
  </si>
  <si>
    <t>1747963</t>
  </si>
  <si>
    <t xml:space="preserve">GONZALES LARICANO, Maria Elena                                                  </t>
  </si>
  <si>
    <t xml:space="preserve">VELAZCO QUIZA, Yolanda Maruja                                                   </t>
  </si>
  <si>
    <t xml:space="preserve">976043070                     </t>
  </si>
  <si>
    <t xml:space="preserve">gilda.holguin123@hotmail.com                                                    </t>
  </si>
  <si>
    <t xml:space="preserve">HOLGUIN ORDOÑO, Gilda                                                           </t>
  </si>
  <si>
    <t xml:space="preserve">933661722                     </t>
  </si>
  <si>
    <t xml:space="preserve">mary.hancco@hotmail.com                                                         </t>
  </si>
  <si>
    <t xml:space="preserve">FUENTES ASTOQUILCA, Marisol                                                     </t>
  </si>
  <si>
    <t xml:space="preserve">927187463                     </t>
  </si>
  <si>
    <t xml:space="preserve">contacto@orion.edu.pe                                                           </t>
  </si>
  <si>
    <t>1786334</t>
  </si>
  <si>
    <t xml:space="preserve">990400182                     </t>
  </si>
  <si>
    <t xml:space="preserve">GOYZUETA MADUEÑO, Yesenia Yaqueline                                             </t>
  </si>
  <si>
    <t xml:space="preserve">969964954                     </t>
  </si>
  <si>
    <t xml:space="preserve">gavecaro_22@hotmail.com                                                         </t>
  </si>
  <si>
    <t xml:space="preserve">VEGA CASAVERDE, Gabriela                                                        </t>
  </si>
  <si>
    <t>IBEROAMERICANO</t>
  </si>
  <si>
    <t>1789759</t>
  </si>
  <si>
    <t xml:space="preserve">I.E.P.EspirituSanto@hotmail.com                                                 </t>
  </si>
  <si>
    <t>1791136</t>
  </si>
  <si>
    <t xml:space="preserve">992690282                     </t>
  </si>
  <si>
    <t xml:space="preserve">oswaldotapia@outlook.com                                                        </t>
  </si>
  <si>
    <t xml:space="preserve">TAPIA CHAVEZ, Oswaldo Eyck                                                      </t>
  </si>
  <si>
    <t>LIBERTADORES SCHOOL II</t>
  </si>
  <si>
    <t>3000700</t>
  </si>
  <si>
    <t xml:space="preserve">051776133                     </t>
  </si>
  <si>
    <t xml:space="preserve">direccion@iepchiki.edu.pe                                                       </t>
  </si>
  <si>
    <t xml:space="preserve">ANGULO MAMANI, Lilia Maribel                                                    </t>
  </si>
  <si>
    <t>CH'IKI TECH SCHOOL</t>
  </si>
  <si>
    <t>3000734</t>
  </si>
  <si>
    <t xml:space="preserve">993703178                     </t>
  </si>
  <si>
    <t xml:space="preserve">jigoroarapa@gmail.com                                                           </t>
  </si>
  <si>
    <t xml:space="preserve">QUENTA ROJAS, Yusy                                                              </t>
  </si>
  <si>
    <t>INTERNACIONAL WILLIAM HARVEY</t>
  </si>
  <si>
    <t>3017449</t>
  </si>
  <si>
    <t xml:space="preserve">986221445                     </t>
  </si>
  <si>
    <t xml:space="preserve">951071043                     </t>
  </si>
  <si>
    <t xml:space="preserve">979690080                     </t>
  </si>
  <si>
    <t xml:space="preserve">951880018                     </t>
  </si>
  <si>
    <t xml:space="preserve">florenciaaquise@hotmail.com                                                     </t>
  </si>
  <si>
    <t xml:space="preserve">951638230                     </t>
  </si>
  <si>
    <t xml:space="preserve">+51986172367                  </t>
  </si>
  <si>
    <t xml:space="preserve">loujupinserr1i@gmail.com                                                        </t>
  </si>
  <si>
    <t xml:space="preserve">mechita2313@hotmail.com                                                         </t>
  </si>
  <si>
    <t xml:space="preserve">950070515                     </t>
  </si>
  <si>
    <t xml:space="preserve">950070517                     </t>
  </si>
  <si>
    <t xml:space="preserve">950050715                     </t>
  </si>
  <si>
    <t xml:space="preserve">loujupinserr@yahoo.es                                                           </t>
  </si>
  <si>
    <t xml:space="preserve">doris11marte@gmail.com                                                          </t>
  </si>
  <si>
    <t xml:space="preserve">951829982                     </t>
  </si>
  <si>
    <t xml:space="preserve">nmirand12@hotmail.com                                                           </t>
  </si>
  <si>
    <t xml:space="preserve">JULIUS7_2@HOTMAIL.COM                                                           </t>
  </si>
  <si>
    <t>1731322</t>
  </si>
  <si>
    <t xml:space="preserve">958557080                     </t>
  </si>
  <si>
    <t xml:space="preserve">rolando251064@gmail.com                                                         </t>
  </si>
  <si>
    <t xml:space="preserve">BERNEDO BERNEDO, Rolando Javier                                                 </t>
  </si>
  <si>
    <t xml:space="preserve">950411841                     </t>
  </si>
  <si>
    <t xml:space="preserve">anelimachi@gmail.com                                                            </t>
  </si>
  <si>
    <t xml:space="preserve">LIMACHI SEGALES, Thais Anel                                                     </t>
  </si>
  <si>
    <t xml:space="preserve">980742727                     </t>
  </si>
  <si>
    <t xml:space="preserve">natty8316@hotmail.com                                                           </t>
  </si>
  <si>
    <t xml:space="preserve">TAPIA COAQUIRA, Olinda                                                          </t>
  </si>
  <si>
    <t xml:space="preserve">969476688                     </t>
  </si>
  <si>
    <t xml:space="preserve">Yanethalbarracinq@gmail.com                                                     </t>
  </si>
  <si>
    <t xml:space="preserve">TAPIA COAQUIRA, Edith                                                           </t>
  </si>
  <si>
    <t xml:space="preserve">973141460                     </t>
  </si>
  <si>
    <t xml:space="preserve">milita.milicita@gmail.com                                                       </t>
  </si>
  <si>
    <t xml:space="preserve">CHAVEZ QUISPE, Luz Marina                                                       </t>
  </si>
  <si>
    <t xml:space="preserve">973580479                     </t>
  </si>
  <si>
    <t xml:space="preserve">dyva235@gmail.com                                                               </t>
  </si>
  <si>
    <t xml:space="preserve">VIZCARRA MAQUERA, Maghi Doris                                                   </t>
  </si>
  <si>
    <t>SAN PABLO NAYOL</t>
  </si>
  <si>
    <t>1694587</t>
  </si>
  <si>
    <t xml:space="preserve">622911                        </t>
  </si>
  <si>
    <t xml:space="preserve">cadija185@hotmail.com                                                           </t>
  </si>
  <si>
    <t xml:space="preserve">MAMANI CHOQUE, Margot                                                           </t>
  </si>
  <si>
    <t>VIRGEN MARIA DE LA CANDELARIA</t>
  </si>
  <si>
    <t>1672211</t>
  </si>
  <si>
    <t xml:space="preserve">995131317                     </t>
  </si>
  <si>
    <t xml:space="preserve">gladyshincho@yahoo.es                                                           </t>
  </si>
  <si>
    <t xml:space="preserve">APAZA HINCHO, Gladys Candelaria                                                 </t>
  </si>
  <si>
    <t xml:space="preserve">MUÑOZ CHURAYRA, Milka Demsly                                                    </t>
  </si>
  <si>
    <t xml:space="preserve">352332                        </t>
  </si>
  <si>
    <t xml:space="preserve">wturpovilca@gmail.com                                                           </t>
  </si>
  <si>
    <t xml:space="preserve">TURPO VILCA, William                                                            </t>
  </si>
  <si>
    <t>1645993</t>
  </si>
  <si>
    <t>1641562</t>
  </si>
  <si>
    <t xml:space="preserve">051374715                     </t>
  </si>
  <si>
    <t xml:space="preserve">institucioneducativachiki@hotmail.com                                           </t>
  </si>
  <si>
    <t xml:space="preserve">APAZA FRISANCHO, Soledad                                                        </t>
  </si>
  <si>
    <t>CH'IKI</t>
  </si>
  <si>
    <t>1625375</t>
  </si>
  <si>
    <t xml:space="preserve">999339308                     </t>
  </si>
  <si>
    <t xml:space="preserve">suspiritos.ale28@gmail.com                                                      </t>
  </si>
  <si>
    <t xml:space="preserve">miranda ramos, Yenny Alejandra                                                  </t>
  </si>
  <si>
    <t xml:space="preserve">969487785                     </t>
  </si>
  <si>
    <t xml:space="preserve">adonayupeu.95@gmail.com                                                         </t>
  </si>
  <si>
    <t xml:space="preserve">CHOQUECAHUA MAMANI, Bertha                                                      </t>
  </si>
  <si>
    <t>FERNANDO A. STAHL</t>
  </si>
  <si>
    <t>0227546</t>
  </si>
  <si>
    <t xml:space="preserve">MAMANI LIMACHI, Natividad                                                       </t>
  </si>
  <si>
    <t xml:space="preserve">951155784                     </t>
  </si>
  <si>
    <t xml:space="preserve">veris27j30@gtmail.com                                                           </t>
  </si>
  <si>
    <t xml:space="preserve">SARMIENTO CONDORI, Mary                                                         </t>
  </si>
  <si>
    <t xml:space="preserve">SUBIA QUISPE, Ayde Honoria                                                      </t>
  </si>
  <si>
    <t xml:space="preserve">928360538                     </t>
  </si>
  <si>
    <t xml:space="preserve">diturrycastro71@gmail.com                                                       </t>
  </si>
  <si>
    <t xml:space="preserve">ITURRY CASTRO, Delia                                                            </t>
  </si>
  <si>
    <t xml:space="preserve">955898204                     </t>
  </si>
  <si>
    <t xml:space="preserve">jesus_japura@hotmail.com                                                        </t>
  </si>
  <si>
    <t xml:space="preserve">JAPURA ESCARCENA, Jesus Yony                                                    </t>
  </si>
  <si>
    <t xml:space="preserve">LAURA CHIPANA, Elisa Doris                                                      </t>
  </si>
  <si>
    <t xml:space="preserve">PONCE UCEDO, Victor                                                             </t>
  </si>
  <si>
    <t xml:space="preserve">931527595                     </t>
  </si>
  <si>
    <t xml:space="preserve">amaliagal99@hotmail.com                                                         </t>
  </si>
  <si>
    <t xml:space="preserve">GOMEZ MAMANI, Marcela                                                           </t>
  </si>
  <si>
    <t xml:space="preserve">968444443                     </t>
  </si>
  <si>
    <t xml:space="preserve">hugo.pinazo@gmail.com                                                           </t>
  </si>
  <si>
    <t xml:space="preserve">PINAZO BLAS, Hugo                                                               </t>
  </si>
  <si>
    <t xml:space="preserve">957679727                     </t>
  </si>
  <si>
    <t xml:space="preserve">marcall66@hotmail.com                                                           </t>
  </si>
  <si>
    <t xml:space="preserve">CALDERON LEON, Marcos                                                           </t>
  </si>
  <si>
    <t xml:space="preserve">915236838                     </t>
  </si>
  <si>
    <t xml:space="preserve">quequemartin2@gmail.com                                                         </t>
  </si>
  <si>
    <t xml:space="preserve">QUEQUE BIZARRO, Martin                                                          </t>
  </si>
  <si>
    <t xml:space="preserve">943606200                     </t>
  </si>
  <si>
    <t xml:space="preserve">roma_1101@hotmail.com                                                           </t>
  </si>
  <si>
    <t xml:space="preserve">FLORES COAQUIRA, Rosa Mary                                                      </t>
  </si>
  <si>
    <t xml:space="preserve">920364676                     </t>
  </si>
  <si>
    <t xml:space="preserve">aceroaurora@gmail.com                                                           </t>
  </si>
  <si>
    <t xml:space="preserve">ACERO TAPIA, Aurora                                                             </t>
  </si>
  <si>
    <t xml:space="preserve">MENDIZABAL ROJAS, Ana Lelis                                                     </t>
  </si>
  <si>
    <t xml:space="preserve">elya.09@hotmail.com                                                             </t>
  </si>
  <si>
    <t xml:space="preserve">CUTIPA TICONA, Eleana                                                           </t>
  </si>
  <si>
    <t xml:space="preserve">950792054                     </t>
  </si>
  <si>
    <t xml:space="preserve">jecco763@gmail.com                                                              </t>
  </si>
  <si>
    <t xml:space="preserve">HANCCO BUSTINZA, Maritza Ruth                                                   </t>
  </si>
  <si>
    <t xml:space="preserve">951581560                     </t>
  </si>
  <si>
    <t xml:space="preserve">fredyenrriquehq@hotmail.com                                                     </t>
  </si>
  <si>
    <t xml:space="preserve">HUARACHI QUISPE, Fredy                                                          </t>
  </si>
  <si>
    <t xml:space="preserve">976721388                     </t>
  </si>
  <si>
    <t xml:space="preserve">JQV157@gmail.com                                                                </t>
  </si>
  <si>
    <t xml:space="preserve">QUISPE VERA, Jesus                                                              </t>
  </si>
  <si>
    <t xml:space="preserve">950005242                     </t>
  </si>
  <si>
    <t xml:space="preserve">rubenvsch@gmail.com                                                             </t>
  </si>
  <si>
    <t xml:space="preserve">SOTOMAYOR CHAMBI, Ruben Vailon                                                  </t>
  </si>
  <si>
    <t xml:space="preserve">989329185                     </t>
  </si>
  <si>
    <t xml:space="preserve">maryic2202@gmail.com                                                            </t>
  </si>
  <si>
    <t xml:space="preserve">TIQUILLOCA PALOMINO, Maritza Lidia                                              </t>
  </si>
  <si>
    <t xml:space="preserve">951882766                     </t>
  </si>
  <si>
    <t xml:space="preserve">hjapura@hotmail.com                                                             </t>
  </si>
  <si>
    <t xml:space="preserve">JAPURA GOMEZ, Hermelinda                                                        </t>
  </si>
  <si>
    <t xml:space="preserve">951817066                     </t>
  </si>
  <si>
    <t xml:space="preserve">nilthonhuanca@gmail.com                                                         </t>
  </si>
  <si>
    <t xml:space="preserve">HUANCA QUISPE, Nilton Wilber                                                    </t>
  </si>
  <si>
    <t xml:space="preserve">961791049                     </t>
  </si>
  <si>
    <t xml:space="preserve">oscar2013puno@hotmail.com                                                       </t>
  </si>
  <si>
    <t xml:space="preserve">ASQUI AGUILAR, Oscar                                                            </t>
  </si>
  <si>
    <t xml:space="preserve">951914694                     </t>
  </si>
  <si>
    <t xml:space="preserve">wilipercca@gmail.com                                                            </t>
  </si>
  <si>
    <t xml:space="preserve">PERCCA QUISPE, Wilfredo Raul                                                    </t>
  </si>
  <si>
    <t xml:space="preserve">951991969                     </t>
  </si>
  <si>
    <t xml:space="preserve">joelmandur@hotmail.com                                                          </t>
  </si>
  <si>
    <t xml:space="preserve">MAMANI DURAN, Joel                                                              </t>
  </si>
  <si>
    <t xml:space="preserve">992732804                     </t>
  </si>
  <si>
    <t xml:space="preserve">noraminedu@outlook.com                                                          </t>
  </si>
  <si>
    <t xml:space="preserve">ponce atencio, Nora Bacilia                                                     </t>
  </si>
  <si>
    <t xml:space="preserve">950305397                     </t>
  </si>
  <si>
    <t>0701581</t>
  </si>
  <si>
    <t xml:space="preserve">947633673                     </t>
  </si>
  <si>
    <t xml:space="preserve">FUENTES DIAZ, Norma                                                             </t>
  </si>
  <si>
    <t xml:space="preserve">CHAMBILLA GOMEZ, Yazmin                                                         </t>
  </si>
  <si>
    <t xml:space="preserve">945687888                     </t>
  </si>
  <si>
    <t xml:space="preserve">ricardo7032@gmail.com                                                           </t>
  </si>
  <si>
    <t xml:space="preserve">COAQUIRA VARGAS, Ricardo                                                        </t>
  </si>
  <si>
    <t xml:space="preserve">987701635                     </t>
  </si>
  <si>
    <t xml:space="preserve">edchalco_29@yahoo.com                                                           </t>
  </si>
  <si>
    <t xml:space="preserve">CHALCO CONDORI, Edgar                                                           </t>
  </si>
  <si>
    <t xml:space="preserve">951780251                     </t>
  </si>
  <si>
    <t xml:space="preserve">lilianchambi@hotmail.com                                                        </t>
  </si>
  <si>
    <t xml:space="preserve">CHAMBI LARICO, Lilian                                                           </t>
  </si>
  <si>
    <t xml:space="preserve">940070795                     </t>
  </si>
  <si>
    <t xml:space="preserve">blanquizu123@gmail.com                                                          </t>
  </si>
  <si>
    <t xml:space="preserve">ZUÑIGA APAZA DE LUQUE, Blanca Cecilia                                           </t>
  </si>
  <si>
    <t>1702885</t>
  </si>
  <si>
    <t xml:space="preserve">930238029                     </t>
  </si>
  <si>
    <t xml:space="preserve">padyalenav@gmail.com                                                            </t>
  </si>
  <si>
    <t xml:space="preserve">VELAZCO LOZA, Pady Alena                                                        </t>
  </si>
  <si>
    <t xml:space="preserve">951474780                     </t>
  </si>
  <si>
    <t xml:space="preserve">CARRASCO ZUÑIGA, Eusebio Ovidio                                                 </t>
  </si>
  <si>
    <t xml:space="preserve">921667710                     </t>
  </si>
  <si>
    <t xml:space="preserve">lenyfer.08@hotmail.com                                                          </t>
  </si>
  <si>
    <t xml:space="preserve">RAMOS ARUQUIPA, Doly                                                            </t>
  </si>
  <si>
    <t xml:space="preserve">mafer5020@gmail.com                                                             </t>
  </si>
  <si>
    <t xml:space="preserve">969727795                     </t>
  </si>
  <si>
    <t xml:space="preserve">mcz_28@hotmail.com                                                              </t>
  </si>
  <si>
    <t xml:space="preserve">CALIZAYA ZEVALLOS, Margarita                                                    </t>
  </si>
  <si>
    <t xml:space="preserve">953601047                     </t>
  </si>
  <si>
    <t xml:space="preserve">jhadeluz.ibg@gmail.com                                                          </t>
  </si>
  <si>
    <t xml:space="preserve">BOMBILLA GONZALES, Irene Vicentina                                              </t>
  </si>
  <si>
    <t xml:space="preserve">irenebongo@yahoo.es                                                             </t>
  </si>
  <si>
    <t xml:space="preserve">991906593                     </t>
  </si>
  <si>
    <t xml:space="preserve">SABRINA2750@HOTMAIL.COM                                                         </t>
  </si>
  <si>
    <t xml:space="preserve">MAMANI VILCA, Marina                                                            </t>
  </si>
  <si>
    <t xml:space="preserve">951646076                     </t>
  </si>
  <si>
    <t xml:space="preserve">soluch_20@hotmail.com                                                           </t>
  </si>
  <si>
    <t xml:space="preserve">UMPIRI CHECALLA, Sonia Lady                                                     </t>
  </si>
  <si>
    <t xml:space="preserve">927659594                     </t>
  </si>
  <si>
    <t xml:space="preserve">POMA PILCO, Zoraida Felipa                                                      </t>
  </si>
  <si>
    <t xml:space="preserve">GOMEZ CHARAJA, Alina                                                            </t>
  </si>
  <si>
    <t xml:space="preserve">995002003                     </t>
  </si>
  <si>
    <t xml:space="preserve">juanitosuma@gmail.com                                                           </t>
  </si>
  <si>
    <t xml:space="preserve">PERCCA CUTIPA, Juan Richard                                                     </t>
  </si>
  <si>
    <t xml:space="preserve">984063638                     </t>
  </si>
  <si>
    <t xml:space="preserve">calasaya06@gmail.com                                                            </t>
  </si>
  <si>
    <t xml:space="preserve">QUISPE ANCCO, Magda                                                             </t>
  </si>
  <si>
    <t xml:space="preserve">950942080                     </t>
  </si>
  <si>
    <t xml:space="preserve">nestor.zar267@gmail.com                                                         </t>
  </si>
  <si>
    <t xml:space="preserve">LUJANO RAMOS, Oscar                                                             </t>
  </si>
  <si>
    <t xml:space="preserve">981941344                     </t>
  </si>
  <si>
    <t xml:space="preserve">inesserruto@gmail.com                                                           </t>
  </si>
  <si>
    <t xml:space="preserve">ALCCA ROJAS, Yesenia                                                            </t>
  </si>
  <si>
    <t xml:space="preserve">967999989                     </t>
  </si>
  <si>
    <t xml:space="preserve">deliagchflores@hotmail.com                                                      </t>
  </si>
  <si>
    <t xml:space="preserve">SANTY SERRUTO, Janne Gabriela                                                   </t>
  </si>
  <si>
    <t xml:space="preserve">maryluz_gonsa@hotmail.com                                                       </t>
  </si>
  <si>
    <t xml:space="preserve">TORRES QUISOCALA, Vigniy Laura                                                  </t>
  </si>
  <si>
    <t xml:space="preserve">958263315                     </t>
  </si>
  <si>
    <t xml:space="preserve">agustina_carrion@hotmail.com                                                    </t>
  </si>
  <si>
    <t xml:space="preserve">CARRION BUSTINZA, Sandra Agustina                                               </t>
  </si>
  <si>
    <t xml:space="preserve">lopez rodriguez, Filimon                                                        </t>
  </si>
  <si>
    <t xml:space="preserve">950001994                     </t>
  </si>
  <si>
    <t xml:space="preserve">maryapg86@hotmail.com                                                           </t>
  </si>
  <si>
    <t xml:space="preserve">GINEZ MAQUERA, Sara Luz                                                         </t>
  </si>
  <si>
    <t xml:space="preserve">VILCA CONDORI, Elizabeth Senobia                                                </t>
  </si>
  <si>
    <t xml:space="preserve">ramos sumerente, Angelica                                                       </t>
  </si>
  <si>
    <t xml:space="preserve">951805198                     </t>
  </si>
  <si>
    <t xml:space="preserve">mauro_tor2011@hotmail.com                                                       </t>
  </si>
  <si>
    <t xml:space="preserve">TORRES FLORES, Mauro Teofilo                                                    </t>
  </si>
  <si>
    <t xml:space="preserve">VELASQUEZ LLANO, Vicente Leonardo                                               </t>
  </si>
  <si>
    <t xml:space="preserve">victor444@hotmail.com                                                           </t>
  </si>
  <si>
    <t xml:space="preserve">QUIÑONEZ ACERO, Victoriano                                                      </t>
  </si>
  <si>
    <t xml:space="preserve">950885510                     </t>
  </si>
  <si>
    <t xml:space="preserve">iei225@agpugelpuno.edu.pe                                                       </t>
  </si>
  <si>
    <t xml:space="preserve">CHURAYRA FLORES, Delia Gesil                                                    </t>
  </si>
  <si>
    <t xml:space="preserve">980933550                     </t>
  </si>
  <si>
    <t xml:space="preserve">jayak2000@hotmail.com                                                           </t>
  </si>
  <si>
    <t xml:space="preserve">MAMANI AQUISE, Maria Victoria                                                   </t>
  </si>
  <si>
    <t xml:space="preserve">988668851                     </t>
  </si>
  <si>
    <t xml:space="preserve">yaque_sa@hotmail.com                                                            </t>
  </si>
  <si>
    <t xml:space="preserve">FLORES CONDORI, Raquel                                                          </t>
  </si>
  <si>
    <t xml:space="preserve">950887325                     </t>
  </si>
  <si>
    <t xml:space="preserve">blasitoma@gmail.com                                                             </t>
  </si>
  <si>
    <t xml:space="preserve">FLORES BLAS, Pablo                                                              </t>
  </si>
  <si>
    <t xml:space="preserve">951511722                     </t>
  </si>
  <si>
    <t xml:space="preserve">ilascruces@gmail.com                                                            </t>
  </si>
  <si>
    <t xml:space="preserve">YANQUI PAREDES, Maria Isabel                                                    </t>
  </si>
  <si>
    <t xml:space="preserve">COAQUIRA GOMEZ, Hermitania Jesus                                                </t>
  </si>
  <si>
    <t xml:space="preserve">951016897                     </t>
  </si>
  <si>
    <t xml:space="preserve">alondrahb15@hotmail.com                                                         </t>
  </si>
  <si>
    <t xml:space="preserve">CHURA PARIZACA, Magdalena                                                       </t>
  </si>
  <si>
    <t xml:space="preserve">935115270                     </t>
  </si>
  <si>
    <t xml:space="preserve">dinafad@hotmail.com                                                             </t>
  </si>
  <si>
    <t xml:space="preserve">MAMANI CURAZI, Dina                                                             </t>
  </si>
  <si>
    <t xml:space="preserve">948555512                     </t>
  </si>
  <si>
    <t xml:space="preserve">raeg250@gmail.com                                                               </t>
  </si>
  <si>
    <t xml:space="preserve">ESCALANTE GUTIERREZ, Roberta Amelia                                             </t>
  </si>
  <si>
    <t xml:space="preserve">950437630                     </t>
  </si>
  <si>
    <t xml:space="preserve">PAREDES ARIAS, Hilda                                                            </t>
  </si>
  <si>
    <t xml:space="preserve">951658491                     </t>
  </si>
  <si>
    <t xml:space="preserve">schura26@Outlook.com                                                            </t>
  </si>
  <si>
    <t xml:space="preserve">CHURA TURPO, Sara Justina                                                       </t>
  </si>
  <si>
    <t xml:space="preserve">fanaha@gmail.com                                                                </t>
  </si>
  <si>
    <t xml:space="preserve">schura26@outlook.com                                                            </t>
  </si>
  <si>
    <t xml:space="preserve">993573667                     </t>
  </si>
  <si>
    <t xml:space="preserve">katherinmaybe01@gmail.com                                                       </t>
  </si>
  <si>
    <t xml:space="preserve">CATACORA MIRANDA, Marybel                                                       </t>
  </si>
  <si>
    <t xml:space="preserve">sari416@hotmail.com                                                             </t>
  </si>
  <si>
    <t xml:space="preserve">QUISPE YUCRA, Yannet Yuli                                                       </t>
  </si>
  <si>
    <t xml:space="preserve">980175510                     </t>
  </si>
  <si>
    <t xml:space="preserve">FLORES GALLEGOS, Maritza                                                        </t>
  </si>
  <si>
    <t xml:space="preserve">951615593                     </t>
  </si>
  <si>
    <t xml:space="preserve">antonia70053@gmail.com                                                          </t>
  </si>
  <si>
    <t xml:space="preserve">AYQUE CHECA, Antonia                                                            </t>
  </si>
  <si>
    <t xml:space="preserve">950923096                     </t>
  </si>
  <si>
    <t xml:space="preserve">godoyqjaime@hotmail.com                                                         </t>
  </si>
  <si>
    <t xml:space="preserve">GODOY QUISPE, Jaime Asencio                                                     </t>
  </si>
  <si>
    <t xml:space="preserve">992848122                     </t>
  </si>
  <si>
    <t xml:space="preserve">roqui16476@gmail.com                                                            </t>
  </si>
  <si>
    <t xml:space="preserve">QUISPE YUCRA, Ronald                                                            </t>
  </si>
  <si>
    <t xml:space="preserve">950004144                     </t>
  </si>
  <si>
    <t xml:space="preserve">carlyt99@hotmail.com                                                            </t>
  </si>
  <si>
    <t xml:space="preserve">PEREZ GUTIERREZ, Carol Rocio                                                    </t>
  </si>
  <si>
    <t xml:space="preserve">926535697                     </t>
  </si>
  <si>
    <t xml:space="preserve">anoriega_69@hotmail.com                                                         </t>
  </si>
  <si>
    <t xml:space="preserve">NORIEGA OSORIO, Alain                                                           </t>
  </si>
  <si>
    <t xml:space="preserve">QUILCA LOVATON, Gladys Elena                                                    </t>
  </si>
  <si>
    <t xml:space="preserve">913391199                     </t>
  </si>
  <si>
    <t xml:space="preserve">tupacamarupaucarcolla@gmail.com                                                 </t>
  </si>
  <si>
    <t xml:space="preserve">SARDON FLORES, Waldo                                                            </t>
  </si>
  <si>
    <t xml:space="preserve">998440528                     </t>
  </si>
  <si>
    <t xml:space="preserve">limacove.marina@gmail.com                                                       </t>
  </si>
  <si>
    <t xml:space="preserve">CUADROS CALCINA, Alberto Luciano                                                </t>
  </si>
  <si>
    <t xml:space="preserve">971764306                     </t>
  </si>
  <si>
    <t xml:space="preserve">njvs_2801@hotmail.com.ar                                                        </t>
  </si>
  <si>
    <t xml:space="preserve">LAJO CHEVARRIA, Rocio Lidochka                                                  </t>
  </si>
  <si>
    <t xml:space="preserve">969102074                     </t>
  </si>
  <si>
    <t xml:space="preserve">ruelas_bertha@hotmail.com                                                       </t>
  </si>
  <si>
    <t xml:space="preserve">RUELAS LAURA, Bertha Beatriz                                                    </t>
  </si>
  <si>
    <t xml:space="preserve">969432798                     </t>
  </si>
  <si>
    <t xml:space="preserve">vice27-10@hotmail.com                                                           </t>
  </si>
  <si>
    <t xml:space="preserve">MAYTA HUALLPA, Maritza                                                          </t>
  </si>
  <si>
    <t xml:space="preserve">COAQUIRA MAMANI, Berna Ines                                                     </t>
  </si>
  <si>
    <t xml:space="preserve">9972555329                    </t>
  </si>
  <si>
    <t xml:space="preserve">mmhersy18@gmail.com                                                             </t>
  </si>
  <si>
    <t xml:space="preserve">ORTIZ MERMA, Carmen Mercedes                                                    </t>
  </si>
  <si>
    <t xml:space="preserve">chambilla colque, Brenda Liliana                                                </t>
  </si>
  <si>
    <t xml:space="preserve">951667877                     </t>
  </si>
  <si>
    <t xml:space="preserve">magyinicial@gmail.com                                                           </t>
  </si>
  <si>
    <t xml:space="preserve">HUARAYA ROJAS, Magaly Del Carmen                                                </t>
  </si>
  <si>
    <t xml:space="preserve">IDIAQUEZ CORDERO, Carmela Bilma                                                 </t>
  </si>
  <si>
    <t xml:space="preserve">983752601                     </t>
  </si>
  <si>
    <t xml:space="preserve">9515847558                    </t>
  </si>
  <si>
    <t xml:space="preserve">zenyanne@hotmail.es                                                             </t>
  </si>
  <si>
    <t xml:space="preserve">952412387                     </t>
  </si>
  <si>
    <t xml:space="preserve">caridiaquez@hotmail.com                                                         </t>
  </si>
  <si>
    <t xml:space="preserve">952412385                     </t>
  </si>
  <si>
    <t xml:space="preserve">951525731                     </t>
  </si>
  <si>
    <t xml:space="preserve">rofequigo@gmail.com                                                             </t>
  </si>
  <si>
    <t xml:space="preserve">PAXI COAQUIRA, Jeronimo Sofio                                                   </t>
  </si>
  <si>
    <t xml:space="preserve">924121525                     </t>
  </si>
  <si>
    <t xml:space="preserve">ariana3306@hotmail.com                                                          </t>
  </si>
  <si>
    <t xml:space="preserve">BRAVO QUISPE, Nery Victory                                                      </t>
  </si>
  <si>
    <t xml:space="preserve">apaza2013@gmail.com                                                             </t>
  </si>
  <si>
    <t xml:space="preserve">APAZA ACHATA, Ramon                                                             </t>
  </si>
  <si>
    <t xml:space="preserve">939077278                     </t>
  </si>
  <si>
    <t xml:space="preserve">dianethd_1990@hotmail.com                                                       </t>
  </si>
  <si>
    <t xml:space="preserve">PUMA CCALLO, Cerila                                                             </t>
  </si>
  <si>
    <t xml:space="preserve">950464456                     </t>
  </si>
  <si>
    <t xml:space="preserve">GUADALUPE@hotmail.com                                                           </t>
  </si>
  <si>
    <t xml:space="preserve">MAMANI TISNADO, Guadalupe                                                       </t>
  </si>
  <si>
    <t xml:space="preserve">976312289                     </t>
  </si>
  <si>
    <t xml:space="preserve">meneleopinocoaquira@gmail.com                                                   </t>
  </si>
  <si>
    <t xml:space="preserve">PINO COAQUIRA, Meneleo                                                          </t>
  </si>
  <si>
    <t xml:space="preserve">976552181                     </t>
  </si>
  <si>
    <t xml:space="preserve">gari_mm@hotmail.com                                                             </t>
  </si>
  <si>
    <t xml:space="preserve">MONTESINOS MENDOZA, Grimaldo                                                    </t>
  </si>
  <si>
    <t xml:space="preserve">ACERO PINO, Aniceto                                                             </t>
  </si>
  <si>
    <t xml:space="preserve">iep70606@ugelpuno.edu.pe                                                        </t>
  </si>
  <si>
    <t xml:space="preserve">VELASQUEZ CACERES, Margarita Sabina                                             </t>
  </si>
  <si>
    <t xml:space="preserve">957661968                     </t>
  </si>
  <si>
    <t xml:space="preserve">enqa1406@hotmail.com                                                            </t>
  </si>
  <si>
    <t xml:space="preserve">QUISPE ACHATA, Eufracia Nery                                                    </t>
  </si>
  <si>
    <t xml:space="preserve">958115792                     </t>
  </si>
  <si>
    <t xml:space="preserve">wigcoafer@hotmail.com                                                           </t>
  </si>
  <si>
    <t xml:space="preserve">COAQUIRA FERNANDEZ, Wigberto Hipolito                                           </t>
  </si>
  <si>
    <t xml:space="preserve">969690084                     </t>
  </si>
  <si>
    <t xml:space="preserve">rolandyav@hotmail.com                                                           </t>
  </si>
  <si>
    <t xml:space="preserve">ARCE VILLASANTE, Rolandy Ricardo                                                </t>
  </si>
  <si>
    <t xml:space="preserve">951644041                     </t>
  </si>
  <si>
    <t xml:space="preserve">janette_pt19@hotmail.com                                                        </t>
  </si>
  <si>
    <t xml:space="preserve">PACURI TITO, Janette                                                            </t>
  </si>
  <si>
    <t xml:space="preserve">986151880                     </t>
  </si>
  <si>
    <t xml:space="preserve">d01269579v@aprendoencasa.pe                                                     </t>
  </si>
  <si>
    <t xml:space="preserve">VILLASANTE APAZA, Pedro                                                         </t>
  </si>
  <si>
    <t xml:space="preserve">951583777                     </t>
  </si>
  <si>
    <t xml:space="preserve">octacarr@gmail.com                                                              </t>
  </si>
  <si>
    <t xml:space="preserve">BUSTINZA MENDIZABAL, Mery                                                       </t>
  </si>
  <si>
    <t xml:space="preserve">978651774                     </t>
  </si>
  <si>
    <t xml:space="preserve">marsheni@hotmail.com                                                            </t>
  </si>
  <si>
    <t xml:space="preserve">ARIAS ILAQUITA, Marleni                                                         </t>
  </si>
  <si>
    <t xml:space="preserve">985636342                     </t>
  </si>
  <si>
    <t xml:space="preserve">luzmila8285@gmail.com                                                           </t>
  </si>
  <si>
    <t xml:space="preserve">AÑAMURO MACHACA, Luzmila                                                        </t>
  </si>
  <si>
    <t xml:space="preserve">951404803                     </t>
  </si>
  <si>
    <t xml:space="preserve">anacardenas2202@gmail.com                                                       </t>
  </si>
  <si>
    <t xml:space="preserve">CARDENAS ZEA, Ana Maria                                                         </t>
  </si>
  <si>
    <t xml:space="preserve">katyahq@hotmail.com                                                             </t>
  </si>
  <si>
    <t xml:space="preserve">CRUZ ALVAREZ, Lina Julieta                                                      </t>
  </si>
  <si>
    <t xml:space="preserve">950922980                     </t>
  </si>
  <si>
    <t xml:space="preserve">MATAMET MELO, Gulianna                                                          </t>
  </si>
  <si>
    <t xml:space="preserve">951469022                     </t>
  </si>
  <si>
    <t xml:space="preserve">rut_ar_555@hotmail.com                                                          </t>
  </si>
  <si>
    <t xml:space="preserve">AYALA RAMOS, Lourdes                                                            </t>
  </si>
  <si>
    <t xml:space="preserve">995622719                     </t>
  </si>
  <si>
    <t xml:space="preserve">yovanacera123@gmail.com                                                         </t>
  </si>
  <si>
    <t xml:space="preserve">FLORES YUCRA, Ruth                                                              </t>
  </si>
  <si>
    <t xml:space="preserve">950429943                     </t>
  </si>
  <si>
    <t xml:space="preserve">cesarmedina-15@hotmail.com                                                      </t>
  </si>
  <si>
    <t xml:space="preserve">medina medina, Cesar Augusto                                                    </t>
  </si>
  <si>
    <t xml:space="preserve">995136733                     </t>
  </si>
  <si>
    <t xml:space="preserve">teomarma@hotmail.com                                                            </t>
  </si>
  <si>
    <t xml:space="preserve">MARCA MAMANI, Teofilo                                                           </t>
  </si>
  <si>
    <t xml:space="preserve">971475072                     </t>
  </si>
  <si>
    <t xml:space="preserve">ju_lia.4@hotmail.com                                                            </t>
  </si>
  <si>
    <t xml:space="preserve">CORNEJO CALVO, Reina Sofia                                                      </t>
  </si>
  <si>
    <t xml:space="preserve">SURCO ESCARCENA, Miguel                                                         </t>
  </si>
  <si>
    <t xml:space="preserve">995110202                     </t>
  </si>
  <si>
    <t xml:space="preserve">oliviasonia_04@hotmail.com                                                      </t>
  </si>
  <si>
    <t xml:space="preserve">FLORES TALAVERA, Olivia Sonia                                                   </t>
  </si>
  <si>
    <t xml:space="preserve">980747450                     </t>
  </si>
  <si>
    <t xml:space="preserve">edgardparedes2014@gmail.com                                                     </t>
  </si>
  <si>
    <t xml:space="preserve">PAREDES ASTRULLA, Edgar Abdon                                                   </t>
  </si>
  <si>
    <t xml:space="preserve">999024085                     </t>
  </si>
  <si>
    <t xml:space="preserve">encarnacionrozas1@gmail.com                                                     </t>
  </si>
  <si>
    <t xml:space="preserve">ROZAS ALCAZAR, Encarnacion                                                      </t>
  </si>
  <si>
    <t xml:space="preserve">984912517                     </t>
  </si>
  <si>
    <t xml:space="preserve">chambikf@hotmail.com                                                            </t>
  </si>
  <si>
    <t xml:space="preserve">CHAMBI COLQUE, Carlos Bernardo                                                  </t>
  </si>
  <si>
    <t xml:space="preserve">951054951                     </t>
  </si>
  <si>
    <t xml:space="preserve">sunmi.roxis1@gmail.com                                                          </t>
  </si>
  <si>
    <t xml:space="preserve">APAZA AVILES, Norma                                                             </t>
  </si>
  <si>
    <t xml:space="preserve">920167150                     </t>
  </si>
  <si>
    <t xml:space="preserve">adelaydaquito@gmail.com                                                         </t>
  </si>
  <si>
    <t xml:space="preserve">CHINO CUTIPA, Marcelina Irene                                                   </t>
  </si>
  <si>
    <t xml:space="preserve">CUTIPA PAUCAR, Nelly Damiana                                                    </t>
  </si>
  <si>
    <t xml:space="preserve">993898608                     </t>
  </si>
  <si>
    <t xml:space="preserve">lilynor_23@hotmail.com                                                          </t>
  </si>
  <si>
    <t xml:space="preserve">PACORI POZO, Norma Lucia                                                        </t>
  </si>
  <si>
    <t xml:space="preserve">952085957                     </t>
  </si>
  <si>
    <t xml:space="preserve">vigo.bailon@gmail.com                                                           </t>
  </si>
  <si>
    <t xml:space="preserve">FLORES CHUQUITARQUI, Mario                                                      </t>
  </si>
  <si>
    <t xml:space="preserve">GAMARRA CCASA, Irma Eduarda                                                     </t>
  </si>
  <si>
    <t xml:space="preserve">CHURATA CURO, Claudia Marilu                                                    </t>
  </si>
  <si>
    <t xml:space="preserve">982005116                     </t>
  </si>
  <si>
    <t xml:space="preserve">sandoanyi@gmail.com                                                             </t>
  </si>
  <si>
    <t xml:space="preserve">SANDOVAL QUILCA, Angela                                                         </t>
  </si>
  <si>
    <t xml:space="preserve">950001866                     </t>
  </si>
  <si>
    <t xml:space="preserve">deliabernedo_@hotmail.es                                                        </t>
  </si>
  <si>
    <t xml:space="preserve">BERNEDO CASTILLO, Delia                                                         </t>
  </si>
  <si>
    <t xml:space="preserve">986640405                     </t>
  </si>
  <si>
    <t xml:space="preserve">yosecapacitacion2023@gmail.com                                                  </t>
  </si>
  <si>
    <t xml:space="preserve">GARAMBEL QUISPE, Yoselhin Carina                                                </t>
  </si>
  <si>
    <t xml:space="preserve">951660560                     </t>
  </si>
  <si>
    <t xml:space="preserve">vagaxi74@gmail.com                                                              </t>
  </si>
  <si>
    <t xml:space="preserve">MEDINA QUISPESUCSO, Carolina                                                    </t>
  </si>
  <si>
    <t xml:space="preserve">QUISPE PAUCAR, Gianina Roxana                                                   </t>
  </si>
  <si>
    <t xml:space="preserve">aleluc2107@gmail.com                                                            </t>
  </si>
  <si>
    <t xml:space="preserve">RUELAS ORTEGA, Nelly                                                            </t>
  </si>
  <si>
    <t xml:space="preserve">959283060                     </t>
  </si>
  <si>
    <t xml:space="preserve">barbaraquispe_cahui@hotmail.com                                                 </t>
  </si>
  <si>
    <t xml:space="preserve">QUISPE CAHUI, Barbara                                                           </t>
  </si>
  <si>
    <t xml:space="preserve">940232171                     </t>
  </si>
  <si>
    <t xml:space="preserve">roxana.fo86@gmail.com                                                           </t>
  </si>
  <si>
    <t xml:space="preserve">FIGUEROA ORTEGA, Roxana                                                         </t>
  </si>
  <si>
    <t xml:space="preserve">tecnicoindustrialtahuantisuyo@gmail.com                                         </t>
  </si>
  <si>
    <t xml:space="preserve">CURO RODRIGUEZ, Cecilio                                                         </t>
  </si>
  <si>
    <t xml:space="preserve">945689288                     </t>
  </si>
  <si>
    <t xml:space="preserve">josecari812@gmail.com                                                           </t>
  </si>
  <si>
    <t xml:space="preserve">CCARI USCAMAYTA, Jose                                                           </t>
  </si>
  <si>
    <t xml:space="preserve">LIMACHE COLQUE, Rufino                                                          </t>
  </si>
  <si>
    <t xml:space="preserve">950962235                     </t>
  </si>
  <si>
    <t xml:space="preserve">ruxabandra_cleny@hotmail.com                                                    </t>
  </si>
  <si>
    <t xml:space="preserve">CAÑAPATAÑA LARICO, Clenia Cleofe                                                </t>
  </si>
  <si>
    <t xml:space="preserve">941120389                     </t>
  </si>
  <si>
    <t xml:space="preserve">iessoraza@ugelpuno.edu.pe                                                       </t>
  </si>
  <si>
    <t xml:space="preserve">CUNO MAMANI, Beltran Luis                                                       </t>
  </si>
  <si>
    <t xml:space="preserve">999065000                     </t>
  </si>
  <si>
    <t xml:space="preserve">rmchromo@gmail.com                                                              </t>
  </si>
  <si>
    <t xml:space="preserve">MONJE CHARAJA, Juan Rodolfo                                                     </t>
  </si>
  <si>
    <t xml:space="preserve">962630368                     </t>
  </si>
  <si>
    <t xml:space="preserve">eframaya1@gmail.com                                                             </t>
  </si>
  <si>
    <t xml:space="preserve">MAMANI YANARICO, Efrain                                                         </t>
  </si>
  <si>
    <t xml:space="preserve">972767693                     </t>
  </si>
  <si>
    <t xml:space="preserve">chahuaracordova@hotmail.com                                                     </t>
  </si>
  <si>
    <t xml:space="preserve">CHAHUARA CORDOVA, Nancy                                                         </t>
  </si>
  <si>
    <t xml:space="preserve">940235477                     </t>
  </si>
  <si>
    <t xml:space="preserve">guadaquivelasquez@gmail.com                                                     </t>
  </si>
  <si>
    <t xml:space="preserve">QUISPE VELASQUEZ, Guadalupe Nelly                                               </t>
  </si>
  <si>
    <t xml:space="preserve">927066220                     </t>
  </si>
  <si>
    <t xml:space="preserve">ecalloq@gmail.com                                                               </t>
  </si>
  <si>
    <t xml:space="preserve">CALLO QUISPE, Edwin                                                             </t>
  </si>
  <si>
    <t xml:space="preserve">juan01salas@gmail.com                                                           </t>
  </si>
  <si>
    <t xml:space="preserve">SALAS NINA, Juan Carlos                                                         </t>
  </si>
  <si>
    <t xml:space="preserve">946725027                     </t>
  </si>
  <si>
    <t xml:space="preserve">rucovi_11@hotmail.com                                                           </t>
  </si>
  <si>
    <t xml:space="preserve">CONDORI VILCAPAZA, Ruben                                                        </t>
  </si>
  <si>
    <t xml:space="preserve">952828221                     </t>
  </si>
  <si>
    <t xml:space="preserve">iep70070@agpugelpuno.edu.pe                                                     </t>
  </si>
  <si>
    <t xml:space="preserve">FLORES RAMOS, Lorenzo Francisco                                                 </t>
  </si>
  <si>
    <t xml:space="preserve">951704993                     </t>
  </si>
  <si>
    <t xml:space="preserve">luismarinho4@gmail.com                                                          </t>
  </si>
  <si>
    <t xml:space="preserve">CALCINA TITO, Luis Marino                                                       </t>
  </si>
  <si>
    <t xml:space="preserve">yurimollepaza@gmail.com                                                         </t>
  </si>
  <si>
    <t xml:space="preserve">MOLLEAPAZA FLORES, Yuri Raul                                                    </t>
  </si>
  <si>
    <t xml:space="preserve">951461756                     </t>
  </si>
  <si>
    <t xml:space="preserve">bethitosss@hotmail.com                                                          </t>
  </si>
  <si>
    <t xml:space="preserve">COAQUIRA VERA, Reinan Antonio                                                   </t>
  </si>
  <si>
    <t xml:space="preserve">975278131                     </t>
  </si>
  <si>
    <t xml:space="preserve">nancykver@gmail.com                                                             </t>
  </si>
  <si>
    <t xml:space="preserve">INCAHUANACO MONZON, Nancy                                                       </t>
  </si>
  <si>
    <t xml:space="preserve">934577223                     </t>
  </si>
  <si>
    <t xml:space="preserve">yaninaduenasparedes@gmail.com                                                   </t>
  </si>
  <si>
    <t xml:space="preserve">DUEÑAS PAREDES, Yanina                                                          </t>
  </si>
  <si>
    <t xml:space="preserve">amparojazz@hotmail.com                                                          </t>
  </si>
  <si>
    <t xml:space="preserve">amparojaz@hotmail.com                                                           </t>
  </si>
  <si>
    <t xml:space="preserve">ORDOÑEZ CURASI, Amparo                                                          </t>
  </si>
  <si>
    <t xml:space="preserve">958600558                     </t>
  </si>
  <si>
    <t xml:space="preserve">elsa-mc-07@hotmail.com                                                          </t>
  </si>
  <si>
    <t xml:space="preserve">irmaeduarda@hotmail.com                                                         </t>
  </si>
  <si>
    <t xml:space="preserve">951581369                     </t>
  </si>
  <si>
    <t xml:space="preserve">951547558                     </t>
  </si>
  <si>
    <t xml:space="preserve">CUENTAS BEJAR, Zeny Anne                                                        </t>
  </si>
  <si>
    <t xml:space="preserve">PEREZ TICONA, Gloria                                                            </t>
  </si>
  <si>
    <t xml:space="preserve">VELARDE MERMA, Maria De Jesus                                                   </t>
  </si>
  <si>
    <t xml:space="preserve">997255329                     </t>
  </si>
  <si>
    <t xml:space="preserve">mmhersy@hotmail.com                                                             </t>
  </si>
  <si>
    <t xml:space="preserve">GODIEL RAMOS, Teodora Yolanda                                                   </t>
  </si>
  <si>
    <t xml:space="preserve">968658158                     </t>
  </si>
  <si>
    <t xml:space="preserve">susitanruby@hotmail.com                                                         </t>
  </si>
  <si>
    <t xml:space="preserve">CAMPANA CHOQUE, Susan Ruby                                                      </t>
  </si>
  <si>
    <t xml:space="preserve">950797271                     </t>
  </si>
  <si>
    <t xml:space="preserve">CHAMBI PARICAHUA, Guillermina                                                   </t>
  </si>
  <si>
    <t xml:space="preserve">951810914                     </t>
  </si>
  <si>
    <t xml:space="preserve">ies.jec.erp@gmail.com                                                           </t>
  </si>
  <si>
    <t xml:space="preserve">CHAMBILLA CHOQUE, Pantaleon                                                     </t>
  </si>
  <si>
    <t xml:space="preserve">ORDOÑEZ QUISPE, Lidia Nancy                                                     </t>
  </si>
  <si>
    <t xml:space="preserve">976753776                     </t>
  </si>
  <si>
    <t xml:space="preserve">zhetita77@hotmail.com                                                           </t>
  </si>
  <si>
    <t xml:space="preserve">CLAROS VELAZCO, Zaida Luz                                                       </t>
  </si>
  <si>
    <t xml:space="preserve">950892209                     </t>
  </si>
  <si>
    <t xml:space="preserve">paulinacari61@hotmail.com                                                       </t>
  </si>
  <si>
    <t xml:space="preserve">CARI MAMANI, Paulina                                                            </t>
  </si>
  <si>
    <t xml:space="preserve">998071767                     </t>
  </si>
  <si>
    <t xml:space="preserve">rccama_73@hotmail.com                                                           </t>
  </si>
  <si>
    <t xml:space="preserve">RODRIGUEZ ASQUI, Welsario                                                       </t>
  </si>
  <si>
    <t xml:space="preserve">970050850                     </t>
  </si>
  <si>
    <t xml:space="preserve">aputours@hotmail.com                                                            </t>
  </si>
  <si>
    <t xml:space="preserve">cruz choque, Hugo Garce                                                         </t>
  </si>
  <si>
    <t xml:space="preserve">951679037                     </t>
  </si>
  <si>
    <t xml:space="preserve">datumialan@gmail.com                                                            </t>
  </si>
  <si>
    <t xml:space="preserve">TUMIALAN PANIAGUA, Danitza                                                      </t>
  </si>
  <si>
    <t xml:space="preserve">988472603                     </t>
  </si>
  <si>
    <t xml:space="preserve">chinchera121@gmail.com                                                          </t>
  </si>
  <si>
    <t xml:space="preserve">MIRANDA VILCA, Juan                                                             </t>
  </si>
  <si>
    <t xml:space="preserve">932020307                     </t>
  </si>
  <si>
    <t xml:space="preserve">joseantony2972@gmail.com                                                        </t>
  </si>
  <si>
    <t xml:space="preserve">QUISPE CALIZAYA, Jose Antonio                                                   </t>
  </si>
  <si>
    <t xml:space="preserve">931113378                     </t>
  </si>
  <si>
    <t xml:space="preserve">apomaita2015@gmail.com                                                          </t>
  </si>
  <si>
    <t xml:space="preserve">APOMAITA APOMAITA, Nestor Fidel                                                 </t>
  </si>
  <si>
    <t xml:space="preserve">951485627                     </t>
  </si>
  <si>
    <t xml:space="preserve">luzxyz@hotmail.com                                                              </t>
  </si>
  <si>
    <t xml:space="preserve">QUISPE MAMANI, Luz                                                              </t>
  </si>
  <si>
    <t xml:space="preserve">951097496                     </t>
  </si>
  <si>
    <t xml:space="preserve">carmenpaquima@hotmail.com                                                       </t>
  </si>
  <si>
    <t xml:space="preserve">PAQUITA MARCA, Carmen                                                           </t>
  </si>
  <si>
    <t xml:space="preserve">iep70111@ugelpuno.edu.pe                                                        </t>
  </si>
  <si>
    <t xml:space="preserve">SALAZAR APAZA, Percy                                                            </t>
  </si>
  <si>
    <t xml:space="preserve">962396267                     </t>
  </si>
  <si>
    <t xml:space="preserve">marisol_melito@hotmail.com                                                      </t>
  </si>
  <si>
    <t xml:space="preserve">MELO COILA, Yeny Marisol                                                        </t>
  </si>
  <si>
    <t xml:space="preserve">MAYTA ESCOBAR, Florencio Balbino                                                </t>
  </si>
  <si>
    <t xml:space="preserve">951520397                     </t>
  </si>
  <si>
    <t xml:space="preserve">ede_12_oct@hotmail.com                                                          </t>
  </si>
  <si>
    <t xml:space="preserve">ANGLES MEJIA DE NAIRA, Gloria Edelmira                                          </t>
  </si>
  <si>
    <t xml:space="preserve">951517499                     </t>
  </si>
  <si>
    <t xml:space="preserve">felipealmo2011@hotmail.com                                                      </t>
  </si>
  <si>
    <t xml:space="preserve">ALEJO MONTALVO, Felipe                                                          </t>
  </si>
  <si>
    <t xml:space="preserve">950029892                     </t>
  </si>
  <si>
    <t xml:space="preserve">AROAPAZA QUISPE, Rosmery Gabriela                                               </t>
  </si>
  <si>
    <t xml:space="preserve">951898700                     </t>
  </si>
  <si>
    <t xml:space="preserve">amenevanegas@gmail.com                                                          </t>
  </si>
  <si>
    <t xml:space="preserve">SARDON FLORES, Jael                                                             </t>
  </si>
  <si>
    <t xml:space="preserve">951692400                     </t>
  </si>
  <si>
    <t xml:space="preserve">nramosconde@gmail.com                                                           </t>
  </si>
  <si>
    <t xml:space="preserve">CHINO VILCA, Percy Marcelo                                                      </t>
  </si>
  <si>
    <t xml:space="preserve">951795284                     </t>
  </si>
  <si>
    <t xml:space="preserve">carty.1144@gmail.com                                                            </t>
  </si>
  <si>
    <t xml:space="preserve">CARTAGENA UMIRI, Roberto                                                        </t>
  </si>
  <si>
    <t xml:space="preserve">975772021                     </t>
  </si>
  <si>
    <t xml:space="preserve">lidianstc@gmail.com                                                             </t>
  </si>
  <si>
    <t xml:space="preserve">TIQUE CUTIPA, Lidian Edit                                                       </t>
  </si>
  <si>
    <t xml:space="preserve">990969669                     </t>
  </si>
  <si>
    <t xml:space="preserve">pjan17@hotmail.com                                                              </t>
  </si>
  <si>
    <t xml:space="preserve">ALANOCA NAYRA, Patricia                                                         </t>
  </si>
  <si>
    <t xml:space="preserve">980817826                     </t>
  </si>
  <si>
    <t xml:space="preserve">sabrina2750@hotmail.com                                                         </t>
  </si>
  <si>
    <t xml:space="preserve">MAMANI HUANCHI, Veronica Yolanda                                                </t>
  </si>
  <si>
    <t xml:space="preserve">950012014                     </t>
  </si>
  <si>
    <t xml:space="preserve">valgumale@gmail.com                                                             </t>
  </si>
  <si>
    <t xml:space="preserve">VALDEZ GUTIERREZ, Rosa Marlene                                                  </t>
  </si>
  <si>
    <t xml:space="preserve">945767683                     </t>
  </si>
  <si>
    <t xml:space="preserve">alavemilio@gmail.com                                                            </t>
  </si>
  <si>
    <t xml:space="preserve">QUISPE ALAVE, Emilio                                                            </t>
  </si>
  <si>
    <t xml:space="preserve">993745498                     </t>
  </si>
  <si>
    <t xml:space="preserve">aideesay@gmail.com                                                              </t>
  </si>
  <si>
    <t xml:space="preserve">SAYRITUPAC ZAPATA, Aidee                                                        </t>
  </si>
  <si>
    <t xml:space="preserve">958352097                     </t>
  </si>
  <si>
    <t xml:space="preserve">jessiyei@gmail.com                                                              </t>
  </si>
  <si>
    <t xml:space="preserve">MAMANI NINA, Isabel Jessica                                                     </t>
  </si>
  <si>
    <t xml:space="preserve">951626620                     </t>
  </si>
  <si>
    <t xml:space="preserve">romifuentes77@hotmail.com                                                       </t>
  </si>
  <si>
    <t xml:space="preserve">FUENTES GALVEZ, Romi Diana                                                      </t>
  </si>
  <si>
    <t xml:space="preserve">987863179                     </t>
  </si>
  <si>
    <t xml:space="preserve">miss_pilarsusana@hotmail.com                                                    </t>
  </si>
  <si>
    <t xml:space="preserve">DE LA CUBA VELA, Pilar Susana                                                   </t>
  </si>
  <si>
    <t xml:space="preserve">950794435                     </t>
  </si>
  <si>
    <t xml:space="preserve">ncpminicial2012@gmail.com                                                       </t>
  </si>
  <si>
    <t xml:space="preserve">perez mendizabal, Nataly Cris                                                   </t>
  </si>
  <si>
    <t xml:space="preserve">951850010                     </t>
  </si>
  <si>
    <t xml:space="preserve">deemipe@gmail.com                                                               </t>
  </si>
  <si>
    <t xml:space="preserve">salazar mamani, Haydee                                                          </t>
  </si>
  <si>
    <t xml:space="preserve">987789494                     </t>
  </si>
  <si>
    <t xml:space="preserve">paolitaa21@hotmail.com                                                          </t>
  </si>
  <si>
    <t xml:space="preserve">ARCE PONCE, Rocio Paola                                                         </t>
  </si>
  <si>
    <t xml:space="preserve">ZEA SOSA, Nancy Donata                                                          </t>
  </si>
  <si>
    <t xml:space="preserve">nancyzeasosaw@gmail.com                                                         </t>
  </si>
  <si>
    <t xml:space="preserve">951875660                     </t>
  </si>
  <si>
    <t xml:space="preserve">soledadsanroman@hotmail.com                                                     </t>
  </si>
  <si>
    <t xml:space="preserve">SAN ROMAN AQUIZE, Marcia Soledad                                                </t>
  </si>
  <si>
    <t xml:space="preserve">974787572                     </t>
  </si>
  <si>
    <t xml:space="preserve">TOLEDO BARRIGA, Myrian Rosa                                                     </t>
  </si>
  <si>
    <t xml:space="preserve">950713364                     </t>
  </si>
  <si>
    <t xml:space="preserve">950417929                     </t>
  </si>
  <si>
    <t xml:space="preserve">ovidiocz@hotmail.com                                                            </t>
  </si>
  <si>
    <t xml:space="preserve">roxana@hotmail.com                                                              </t>
  </si>
  <si>
    <t xml:space="preserve">roxanaxy@hotmail.com                                                            </t>
  </si>
  <si>
    <t xml:space="preserve">ovidiocz14@gmail.com                                                            </t>
  </si>
  <si>
    <t xml:space="preserve">963229172                     </t>
  </si>
  <si>
    <t xml:space="preserve">354462                        </t>
  </si>
  <si>
    <t xml:space="preserve">LUJANO NAIRA, Maria Antonieta                                                   </t>
  </si>
  <si>
    <t xml:space="preserve">951887740                     </t>
  </si>
  <si>
    <t xml:space="preserve">BALLENA RAMOS, Milagros Leonor                                                  </t>
  </si>
  <si>
    <t xml:space="preserve">957715841                     </t>
  </si>
  <si>
    <t xml:space="preserve">escarcena64@gmail.com                                                           </t>
  </si>
  <si>
    <t xml:space="preserve">ESCARCENA CAHUI, Sixto                                                          </t>
  </si>
  <si>
    <t xml:space="preserve">958756094                     </t>
  </si>
  <si>
    <t xml:space="preserve">mamaniluz70@gmail.com                                                           </t>
  </si>
  <si>
    <t xml:space="preserve">MAMANI MAMANI, Luz Marlene                                                      </t>
  </si>
  <si>
    <t xml:space="preserve">950009080                     </t>
  </si>
  <si>
    <t xml:space="preserve">lourdesquispeflores@gmail.com                                                   </t>
  </si>
  <si>
    <t xml:space="preserve">QUISPE FLORES, Lourdes Marcelina                                                </t>
  </si>
  <si>
    <t xml:space="preserve">TURPO CAHUI, Edgar                                                              </t>
  </si>
  <si>
    <t xml:space="preserve">951260760                     </t>
  </si>
  <si>
    <t xml:space="preserve">jmchoque07@gmail.com                                                            </t>
  </si>
  <si>
    <t xml:space="preserve">CHOQUE BUSTINZA, Jeannette Marisa                                               </t>
  </si>
  <si>
    <t xml:space="preserve">975316001                     </t>
  </si>
  <si>
    <t xml:space="preserve">soniaespinoza@outlook.com.pe                                                    </t>
  </si>
  <si>
    <t xml:space="preserve">ESPINOZA QUISPE, Sonia Vilma                                                    </t>
  </si>
  <si>
    <t xml:space="preserve">996005414                     </t>
  </si>
  <si>
    <t xml:space="preserve">berwash77@gmail.com                                                             </t>
  </si>
  <si>
    <t xml:space="preserve">FLORES QUISPE, Bernardo Washington                                              </t>
  </si>
  <si>
    <t xml:space="preserve">951612029                     </t>
  </si>
  <si>
    <t xml:space="preserve">acuadroscalcina@gmail.com                                                       </t>
  </si>
  <si>
    <t xml:space="preserve">CHARCA QUISPE, Tadeo Enrique                                                    </t>
  </si>
  <si>
    <t xml:space="preserve">cholitoeahp@gmail.com                                                           </t>
  </si>
  <si>
    <t xml:space="preserve">HUATA PANCA, Eleuterio Alex                                                     </t>
  </si>
  <si>
    <t xml:space="preserve">921447974                     </t>
  </si>
  <si>
    <t xml:space="preserve">reymaxticonaapaza@gmail.com                                                     </t>
  </si>
  <si>
    <t xml:space="preserve">TICONA APAZA, Rene                                                              </t>
  </si>
  <si>
    <t xml:space="preserve">COAQUIRA VERA, Danira Toribia                                                   </t>
  </si>
  <si>
    <t xml:space="preserve">950821560                     </t>
  </si>
  <si>
    <t xml:space="preserve">jueves2406@gmail.com                                                            </t>
  </si>
  <si>
    <t xml:space="preserve">CHAIÑA RIOS, Juan Jesus                                                         </t>
  </si>
  <si>
    <t xml:space="preserve">victoriaes78@outlook.com                                                        </t>
  </si>
  <si>
    <t xml:space="preserve">ESPIRILLA MAMANI, Victoria                                                      </t>
  </si>
  <si>
    <t xml:space="preserve">951753947                     </t>
  </si>
  <si>
    <t xml:space="preserve">richardpq17@gmail.com                                                           </t>
  </si>
  <si>
    <t xml:space="preserve">TURPO ASILLO, Valeriano                                                         </t>
  </si>
  <si>
    <t xml:space="preserve">620388                        </t>
  </si>
  <si>
    <t xml:space="preserve">samuel.sucasaca11@gmail.com                                                     </t>
  </si>
  <si>
    <t xml:space="preserve">SUCASACA YANARICO, Samuel                                                       </t>
  </si>
  <si>
    <t xml:space="preserve">959595995                     </t>
  </si>
  <si>
    <t xml:space="preserve">eleazarpacho@gmail.com                                                          </t>
  </si>
  <si>
    <t xml:space="preserve">MAMANI PACHO, Eleazar                                                           </t>
  </si>
  <si>
    <t xml:space="preserve">950938756                     </t>
  </si>
  <si>
    <t xml:space="preserve">roci_chch@hotmail.com                                                           </t>
  </si>
  <si>
    <t xml:space="preserve">CHAYÑA CHAYÑA, Rosaura                                                          </t>
  </si>
  <si>
    <t xml:space="preserve">950749761                     </t>
  </si>
  <si>
    <t xml:space="preserve">eleanayoly@gmail.com                                                            </t>
  </si>
  <si>
    <t xml:space="preserve">BARRIOS GALLEGOS, Angel Eleuterio                                               </t>
  </si>
  <si>
    <t xml:space="preserve">984587238                     </t>
  </si>
  <si>
    <t xml:space="preserve">phuacasivaquez@gmail.com                                                        </t>
  </si>
  <si>
    <t xml:space="preserve">HUACASI VASQUEZ, Paulina                                                        </t>
  </si>
  <si>
    <t xml:space="preserve">966924346                     </t>
  </si>
  <si>
    <t xml:space="preserve">HERRERA PONCE, Rene Omar                                                        </t>
  </si>
  <si>
    <t xml:space="preserve">951002179                     </t>
  </si>
  <si>
    <t xml:space="preserve">RAMIREZ CHOQUEHUANCA, Edwin Mercedes                                            </t>
  </si>
  <si>
    <t xml:space="preserve">GAMARRA PERALTA, Juneth                                                         </t>
  </si>
  <si>
    <t xml:space="preserve">tania_tapia@hotmail.es                                                          </t>
  </si>
  <si>
    <t xml:space="preserve">TAPIA BARREDA, Tania Maria                                                      </t>
  </si>
  <si>
    <t xml:space="preserve">982004282                     </t>
  </si>
  <si>
    <t xml:space="preserve">juneth_cj@hotmail.com                                                           </t>
  </si>
  <si>
    <t xml:space="preserve">948816                        </t>
  </si>
  <si>
    <t xml:space="preserve">948949465                     </t>
  </si>
  <si>
    <t xml:space="preserve">94894465                      </t>
  </si>
  <si>
    <t xml:space="preserve">951962297                     </t>
  </si>
  <si>
    <t xml:space="preserve">940464832                     </t>
  </si>
  <si>
    <t xml:space="preserve">yenydach543@gmail.com                                                           </t>
  </si>
  <si>
    <t xml:space="preserve">APAZA APAZA, Dianey Isbelia                                                     </t>
  </si>
  <si>
    <t xml:space="preserve">959398187                     </t>
  </si>
  <si>
    <t xml:space="preserve">giuliz15@hotmail.es                                                             </t>
  </si>
  <si>
    <t xml:space="preserve">GONZALES AGUILAR, Lizeth Giuliana                                               </t>
  </si>
  <si>
    <t xml:space="preserve">601635                        </t>
  </si>
  <si>
    <t xml:space="preserve">veortizvega@gmail.com                                                           </t>
  </si>
  <si>
    <t xml:space="preserve">ORTIZ VEGA, Virginia Elvira                                                     </t>
  </si>
  <si>
    <t xml:space="preserve">996927119                     </t>
  </si>
  <si>
    <t xml:space="preserve">gerife24@gmail.com                                                              </t>
  </si>
  <si>
    <t xml:space="preserve">MAMANI PACOMPIA, Catalina                                                       </t>
  </si>
  <si>
    <t xml:space="preserve">994687364                     </t>
  </si>
  <si>
    <t xml:space="preserve">tamu4@hotmail.com                                                               </t>
  </si>
  <si>
    <t xml:space="preserve">MONTALVO TACURI, Tania Cecilia                                                  </t>
  </si>
  <si>
    <t xml:space="preserve">964414175                     </t>
  </si>
  <si>
    <t xml:space="preserve">crissanyela18@gmail.com                                                         </t>
  </si>
  <si>
    <t xml:space="preserve">CASTRO CURASI, Criss Anyela                                                     </t>
  </si>
  <si>
    <t xml:space="preserve">946380607                     </t>
  </si>
  <si>
    <t xml:space="preserve">hilda.blanca2016@gmail.com                                                      </t>
  </si>
  <si>
    <t xml:space="preserve">HUARACALLO VILCA, Hilda Blanca                                                  </t>
  </si>
  <si>
    <t xml:space="preserve">95983397                      </t>
  </si>
  <si>
    <t xml:space="preserve">daylithz@hotmail.com                                                            </t>
  </si>
  <si>
    <t xml:space="preserve">QUISPE ROJO, Lidia                                                              </t>
  </si>
  <si>
    <t xml:space="preserve">932113006                     </t>
  </si>
  <si>
    <t xml:space="preserve">karelli22@hotmail.com                                                           </t>
  </si>
  <si>
    <t xml:space="preserve">ZARATE PONCE, Karelli Yulissa                                                   </t>
  </si>
  <si>
    <t xml:space="preserve">974286256                     </t>
  </si>
  <si>
    <t xml:space="preserve">paoladlariva@gmail.com                                                          </t>
  </si>
  <si>
    <t xml:space="preserve">ARRATEA CHUSI, Esperanza Eleuteria                                              </t>
  </si>
  <si>
    <t xml:space="preserve">950411048                     </t>
  </si>
  <si>
    <t xml:space="preserve">victorenet2013@gmail.com                                                        </t>
  </si>
  <si>
    <t xml:space="preserve">TITO VILCA, Victor Rene                                                         </t>
  </si>
  <si>
    <t xml:space="preserve">937786904                     </t>
  </si>
  <si>
    <t xml:space="preserve">sunquycha2014@gmail.com                                                         </t>
  </si>
  <si>
    <t xml:space="preserve">FLORES PAURO, Juan                                                              </t>
  </si>
  <si>
    <t xml:space="preserve">980880606                     </t>
  </si>
  <si>
    <t xml:space="preserve">ttonia-70@hotmail.com                                                           </t>
  </si>
  <si>
    <t xml:space="preserve">MAMANI CONDORI, Antonia                                                         </t>
  </si>
  <si>
    <t xml:space="preserve">976790078                     </t>
  </si>
  <si>
    <t xml:space="preserve">velasquez563@hotmail.com                                                        </t>
  </si>
  <si>
    <t xml:space="preserve">RAMOS AGUILAR, Ana María                                                        </t>
  </si>
  <si>
    <t xml:space="preserve">iep70042@agpugelpuno.edu.pe                                                     </t>
  </si>
  <si>
    <t xml:space="preserve">DUEÑAS QUISPE, Jorge Ruben                                                      </t>
  </si>
  <si>
    <t xml:space="preserve">930337176                     </t>
  </si>
  <si>
    <t xml:space="preserve">disaac9979@gmail.com                                                            </t>
  </si>
  <si>
    <t xml:space="preserve">RUELAS CHOQUE, David Isaac                                                      </t>
  </si>
  <si>
    <t xml:space="preserve">950006516                     </t>
  </si>
  <si>
    <t xml:space="preserve">berdini100@gmail.com                                                            </t>
  </si>
  <si>
    <t xml:space="preserve">DIAZ NINA, Bernardo                                                             </t>
  </si>
  <si>
    <t xml:space="preserve">951658775                     </t>
  </si>
  <si>
    <t xml:space="preserve">knitosperu17@hotmail.com                                                        </t>
  </si>
  <si>
    <t xml:space="preserve">CUPE JAEN, Maria De Jesus                                                       </t>
  </si>
  <si>
    <t xml:space="preserve">926320254                     </t>
  </si>
  <si>
    <t xml:space="preserve">evacard2926@gmail.com                                                           </t>
  </si>
  <si>
    <t xml:space="preserve">CARDENAS QUISPE, Eva Rita                                                       </t>
  </si>
  <si>
    <t xml:space="preserve">959880820                     </t>
  </si>
  <si>
    <t xml:space="preserve">victorrcc@hotmail.com                                                           </t>
  </si>
  <si>
    <t xml:space="preserve">CUTIMBO CARAZAS, Victor Raul                                                    </t>
  </si>
  <si>
    <t>TICANIPAMPA</t>
  </si>
  <si>
    <t xml:space="preserve">MENDOZA VILCA, Fanny Katherine                                                  </t>
  </si>
  <si>
    <t xml:space="preserve">951438330                     </t>
  </si>
  <si>
    <t xml:space="preserve">iessanjdll@agpugelpuno.edu.pe                                                   </t>
  </si>
  <si>
    <t xml:space="preserve">CONDORI VILCAPAZA, Hilver                                                       </t>
  </si>
  <si>
    <t xml:space="preserve">CAMPANA CHOQUE, Nattaly                                                         </t>
  </si>
  <si>
    <t xml:space="preserve">961797057                     </t>
  </si>
  <si>
    <t xml:space="preserve">magdacasmi@gmail.com                                                            </t>
  </si>
  <si>
    <t xml:space="preserve">CASTILLO MIRANDA, Segundina Magda                                               </t>
  </si>
  <si>
    <t xml:space="preserve">996003088                     </t>
  </si>
  <si>
    <t xml:space="preserve">luzvilcaa40@gmail.com                                                           </t>
  </si>
  <si>
    <t xml:space="preserve">ROSAS CARDENAS, Gloria Dominga                                                  </t>
  </si>
  <si>
    <t xml:space="preserve">980583675                     </t>
  </si>
  <si>
    <t xml:space="preserve">silviazoraida20@gmail.com                                                       </t>
  </si>
  <si>
    <t xml:space="preserve">LLANQUE CHAYÑA, Silvia Zoraida                                                  </t>
  </si>
  <si>
    <t xml:space="preserve">993676117                     </t>
  </si>
  <si>
    <t xml:space="preserve">iei1281njse@agpugelpuno.edu.pe                                                  </t>
  </si>
  <si>
    <t xml:space="preserve">CCALLO MACEDO, Amelia                                                           </t>
  </si>
  <si>
    <t xml:space="preserve">988099424                     </t>
  </si>
  <si>
    <t xml:space="preserve">iei1248@agpugelpuno.edu.pe                                                      </t>
  </si>
  <si>
    <t xml:space="preserve">FERNANDEZ ORTEGA, Melissa Marisabel                                             </t>
  </si>
  <si>
    <t xml:space="preserve">990474756                     </t>
  </si>
  <si>
    <t xml:space="preserve">scarbajalq@gmail.com                                                            </t>
  </si>
  <si>
    <t xml:space="preserve">CRUZ ZARAVIA, Emilia Valentina                                                  </t>
  </si>
  <si>
    <t xml:space="preserve">951611186                     </t>
  </si>
  <si>
    <t xml:space="preserve">gdrosasc@hotmail.com                                                            </t>
  </si>
  <si>
    <t xml:space="preserve">CHAÑI ALARCON, Elizabeth                                                        </t>
  </si>
  <si>
    <t xml:space="preserve">940419350                     </t>
  </si>
  <si>
    <t xml:space="preserve">cavafig116@hotmail.com                                                          </t>
  </si>
  <si>
    <t xml:space="preserve">GOMEZ QUILCA, Simona                                                            </t>
  </si>
  <si>
    <t xml:space="preserve">950089941                     </t>
  </si>
  <si>
    <t xml:space="preserve">973164830                     </t>
  </si>
  <si>
    <t xml:space="preserve">GUERRA PARI, Karen                                                              </t>
  </si>
  <si>
    <t xml:space="preserve">944000191                     </t>
  </si>
  <si>
    <t xml:space="preserve">jeremysalashuaranca@gmail.com                                                   </t>
  </si>
  <si>
    <t xml:space="preserve">SALAS HUARANCA, Jeremy                                                          </t>
  </si>
  <si>
    <t xml:space="preserve">951565199                     </t>
  </si>
  <si>
    <t xml:space="preserve">patsalm2@hotmail.com                                                            </t>
  </si>
  <si>
    <t xml:space="preserve">MARTINEZ MARTINEZ, Patricia Salome                                              </t>
  </si>
  <si>
    <t xml:space="preserve">985848447                     </t>
  </si>
  <si>
    <t xml:space="preserve">paulinamauraarana@gmail.com                                                     </t>
  </si>
  <si>
    <t xml:space="preserve">ARANA TICONA, Paulina Maura                                                     </t>
  </si>
  <si>
    <t xml:space="preserve">951972734                     </t>
  </si>
  <si>
    <t xml:space="preserve">PARICOTO CCOPA, Sergio Leonardo                                                 </t>
  </si>
  <si>
    <t xml:space="preserve">981803672                     </t>
  </si>
  <si>
    <t xml:space="preserve">profesornaquito@gmail.com                                                       </t>
  </si>
  <si>
    <t xml:space="preserve">RAMOS BARRIGA, Anacleto                                                         </t>
  </si>
  <si>
    <t xml:space="preserve">999829090                     </t>
  </si>
  <si>
    <t xml:space="preserve">iep70037vdlm@agpugelpuno.edu.pe                                                 </t>
  </si>
  <si>
    <t xml:space="preserve">AMADO GUTIERREZ, Marianne Aurelia                                               </t>
  </si>
  <si>
    <t xml:space="preserve">998060620                     </t>
  </si>
  <si>
    <t xml:space="preserve">lulacp_71@hotmail.com                                                           </t>
  </si>
  <si>
    <t xml:space="preserve">CUTIMBO PANCCA, Lourdes Maria                                                   </t>
  </si>
  <si>
    <t xml:space="preserve">917805238                     </t>
  </si>
  <si>
    <t xml:space="preserve">yenyzic@gmail.com                                                               </t>
  </si>
  <si>
    <t xml:space="preserve">ZIRENA CANO, Yeny Gianinna                                                      </t>
  </si>
  <si>
    <t xml:space="preserve">958196885                     </t>
  </si>
  <si>
    <t xml:space="preserve">chelodaboya@hotmail.com                                                         </t>
  </si>
  <si>
    <t xml:space="preserve">BORDA BRUNA, Monica Diana                                                       </t>
  </si>
  <si>
    <t>ADVENTISTA SANCAYUNI</t>
  </si>
  <si>
    <t>0227439</t>
  </si>
  <si>
    <t xml:space="preserve">951585646                     </t>
  </si>
  <si>
    <t xml:space="preserve">nortic18@hotmail.com                                                            </t>
  </si>
  <si>
    <t xml:space="preserve">TICONA ANTAHUANACO, Norma                                                       </t>
  </si>
  <si>
    <t xml:space="preserve">938534230                     </t>
  </si>
  <si>
    <t xml:space="preserve">yparedes2016@hotmail.com                                                        </t>
  </si>
  <si>
    <t xml:space="preserve">QUISPE CORDERO, Susy Ruth                                                       </t>
  </si>
  <si>
    <t xml:space="preserve">990333393                     </t>
  </si>
  <si>
    <t xml:space="preserve">lorenaflores1528@gmail.com                                                      </t>
  </si>
  <si>
    <t xml:space="preserve">FLORES MIRANDA, Lorena Lourdes                                                  </t>
  </si>
  <si>
    <t xml:space="preserve">HUANCOLLO RAMOS, Roxana                                                         </t>
  </si>
  <si>
    <t xml:space="preserve">951598219                     </t>
  </si>
  <si>
    <t xml:space="preserve">marinacuro07@gmail.com                                                          </t>
  </si>
  <si>
    <t xml:space="preserve">CURO YUCRA, Marina Elizabeth                                                    </t>
  </si>
  <si>
    <t xml:space="preserve">956617809                     </t>
  </si>
  <si>
    <t xml:space="preserve">leandrohuanacuni14@gmail.com                                                    </t>
  </si>
  <si>
    <t xml:space="preserve">HUANACUNI CUSI, Leandro Florentino                                              </t>
  </si>
  <si>
    <t xml:space="preserve">ROJAS HUARACHA, Freddy Walter                                                   </t>
  </si>
  <si>
    <t xml:space="preserve">CCACCALLACA NEYRA, Osmar Francisco                                              </t>
  </si>
  <si>
    <t xml:space="preserve">efchinito@hotmail.com                                                           </t>
  </si>
  <si>
    <t xml:space="preserve">CHINO TICONA, Efrain Marcial                                                    </t>
  </si>
  <si>
    <t xml:space="preserve">974443565                     </t>
  </si>
  <si>
    <t xml:space="preserve">torreslunaacora@gmail.com                                                       </t>
  </si>
  <si>
    <t xml:space="preserve">QUISPE SANTOS, Luz Mary                                                         </t>
  </si>
  <si>
    <t xml:space="preserve">915187613                     </t>
  </si>
  <si>
    <t xml:space="preserve">auroraaguilarccama@gmail.com                                                    </t>
  </si>
  <si>
    <t xml:space="preserve">AGUILAR CCAMA, Aurora                                                           </t>
  </si>
  <si>
    <t xml:space="preserve">951933183                     </t>
  </si>
  <si>
    <t xml:space="preserve">zegarra.19@hotmail.com                                                          </t>
  </si>
  <si>
    <t xml:space="preserve">CHAVEZ ZEGARRA, Victor                                                          </t>
  </si>
  <si>
    <t xml:space="preserve">951591095                     </t>
  </si>
  <si>
    <t xml:space="preserve">almar18gomez@gmail.com                                                          </t>
  </si>
  <si>
    <t xml:space="preserve">GOMEZ BAILON, Almario                                                           </t>
  </si>
  <si>
    <t xml:space="preserve">986985616                     </t>
  </si>
  <si>
    <t xml:space="preserve">mamanipilcomamaniw@gmail.com                                                    </t>
  </si>
  <si>
    <t xml:space="preserve">MAMANI PILCOMAMANI, Wilber                                                      </t>
  </si>
  <si>
    <t xml:space="preserve">950070414                     </t>
  </si>
  <si>
    <t xml:space="preserve">madetiro@gmail.com                                                              </t>
  </si>
  <si>
    <t xml:space="preserve">TITO ROMERO, Madelaine                                                          </t>
  </si>
  <si>
    <t xml:space="preserve">LUQUE LIMA, Rosaura                                                             </t>
  </si>
  <si>
    <t xml:space="preserve">945157449                     </t>
  </si>
  <si>
    <t xml:space="preserve">isabel_6163@hotmail.com                                                         </t>
  </si>
  <si>
    <t xml:space="preserve">AGUILAR QUISPE, Rosa Isabel                                                     </t>
  </si>
  <si>
    <t xml:space="preserve">974587485                     </t>
  </si>
  <si>
    <t xml:space="preserve">ladys1910@hotmail.com                                                           </t>
  </si>
  <si>
    <t xml:space="preserve">FERNANDEZ GUTIERREZ, Gladys                                                     </t>
  </si>
  <si>
    <t xml:space="preserve">950903022                     </t>
  </si>
  <si>
    <t xml:space="preserve">iep70106@hotmail.com                                                            </t>
  </si>
  <si>
    <t xml:space="preserve">CONDORI PEÑALOZA, Ignacio Salvador                                              </t>
  </si>
  <si>
    <t xml:space="preserve">iep70104@agpugelpuno.edu.pe                                                     </t>
  </si>
  <si>
    <t xml:space="preserve">CUTIPA LUQUE, Benilda                                                           </t>
  </si>
  <si>
    <t xml:space="preserve">951660776                     </t>
  </si>
  <si>
    <t xml:space="preserve">iep70103@agpugelpuno.edu.pe                                                     </t>
  </si>
  <si>
    <t xml:space="preserve">QUISPE VARGAS, Margara                                                          </t>
  </si>
  <si>
    <t xml:space="preserve">951940178                     </t>
  </si>
  <si>
    <t xml:space="preserve">iep70101@ugelpuno.com                                                           </t>
  </si>
  <si>
    <t xml:space="preserve">QUISPE TARQUI, Roger Hernan                                                     </t>
  </si>
  <si>
    <t xml:space="preserve">951801226                     </t>
  </si>
  <si>
    <t xml:space="preserve">jorgitofloresj@gmail.com                                                        </t>
  </si>
  <si>
    <t xml:space="preserve">FLORES JINEZ, Jorge                                                             </t>
  </si>
  <si>
    <t xml:space="preserve">MIRANDA TEVES, Julio                                                            </t>
  </si>
  <si>
    <t xml:space="preserve">935355450                     </t>
  </si>
  <si>
    <t xml:space="preserve">sacredmanfire@gmail.com                                                         </t>
  </si>
  <si>
    <t xml:space="preserve">CHANA ARIZACA, Ernesto                                                          </t>
  </si>
  <si>
    <t xml:space="preserve">951783478                     </t>
  </si>
  <si>
    <t xml:space="preserve">marlenimgj@gmail.com                                                            </t>
  </si>
  <si>
    <t xml:space="preserve">MAMANI GUTIERREZ, Marleni Rogac                                                 </t>
  </si>
  <si>
    <t xml:space="preserve">996608809                     </t>
  </si>
  <si>
    <t xml:space="preserve">robertocanazaroque@gmail.com                                                    </t>
  </si>
  <si>
    <t xml:space="preserve">CANAZA ROQUE, Roberto                                                           </t>
  </si>
  <si>
    <t xml:space="preserve">957312968                     </t>
  </si>
  <si>
    <t xml:space="preserve">sumakullaka@hotmail.com                                                         </t>
  </si>
  <si>
    <t xml:space="preserve">QUISPE MARCE, Gregoria                                                          </t>
  </si>
  <si>
    <t xml:space="preserve">968858545                     </t>
  </si>
  <si>
    <t xml:space="preserve">iep70154@agpugelpuno.edu.pe                                                     </t>
  </si>
  <si>
    <t xml:space="preserve">APAZA CATACORA, Demetrio                                                        </t>
  </si>
  <si>
    <t xml:space="preserve">QUISPE RAMOS, Gilberto                                                          </t>
  </si>
  <si>
    <t xml:space="preserve">PALOMINO AGUILAR, Hilda                                                         </t>
  </si>
  <si>
    <t xml:space="preserve">951930862                     </t>
  </si>
  <si>
    <t xml:space="preserve">capaquiralaura123@gmail.com                                                     </t>
  </si>
  <si>
    <t xml:space="preserve">CAPAQUIRA LAURA, German                                                         </t>
  </si>
  <si>
    <t xml:space="preserve">950073418                     </t>
  </si>
  <si>
    <t xml:space="preserve">zavala1211@hotmail.com                                                          </t>
  </si>
  <si>
    <t xml:space="preserve">GALLEGOS RAMOS, Candelaria                                                      </t>
  </si>
  <si>
    <t xml:space="preserve">ZAPANA CHOQUE, Julian Edgar                                                     </t>
  </si>
  <si>
    <t xml:space="preserve">966615648                     </t>
  </si>
  <si>
    <t xml:space="preserve">elianaparedes12@gmail.com                                                       </t>
  </si>
  <si>
    <t xml:space="preserve">PAREDES FLORES, Julia Eliana                                                    </t>
  </si>
  <si>
    <t xml:space="preserve">951577577                     </t>
  </si>
  <si>
    <t xml:space="preserve">vicentitocueva@gmail.com                                                        </t>
  </si>
  <si>
    <t xml:space="preserve">ORDOÑO VILCA, Carlos                                                            </t>
  </si>
  <si>
    <t xml:space="preserve">939605051                     </t>
  </si>
  <si>
    <t xml:space="preserve">adelmi30@hotmail.com                                                            </t>
  </si>
  <si>
    <t xml:space="preserve">PINEDA LLANQUI, Adelmi Milagros                                                 </t>
  </si>
  <si>
    <t xml:space="preserve">iep70129@ugelpuno.edu.pe                                                        </t>
  </si>
  <si>
    <t xml:space="preserve">CHAMBILLA HUARACHA, Yudith                                                      </t>
  </si>
  <si>
    <t xml:space="preserve">985040427                     </t>
  </si>
  <si>
    <t xml:space="preserve">mary_sol891@hotmail.com                                                         </t>
  </si>
  <si>
    <t xml:space="preserve">QUISPE APAZA, Marisol                                                           </t>
  </si>
  <si>
    <t xml:space="preserve">951974302                     </t>
  </si>
  <si>
    <t xml:space="preserve">davidpilco33@gmail.com                                                          </t>
  </si>
  <si>
    <t xml:space="preserve">PILCO CUTIPA, David                                                             </t>
  </si>
  <si>
    <t xml:space="preserve">958101650                     </t>
  </si>
  <si>
    <t xml:space="preserve">iep70147@ugelpuno.edu.pe                                                        </t>
  </si>
  <si>
    <t xml:space="preserve">CARIAPAZA ROQUE, Miguel Placido                                                 </t>
  </si>
  <si>
    <t xml:space="preserve">CCOSI CONDORI, Jose Alcides                                                     </t>
  </si>
  <si>
    <t xml:space="preserve">950447899                     </t>
  </si>
  <si>
    <t xml:space="preserve">fredyvelasquezv@gmail.com                                                       </t>
  </si>
  <si>
    <t xml:space="preserve">VELASQUEZ VELASQUEZ, Fredy Hernan                                               </t>
  </si>
  <si>
    <t xml:space="preserve">iepchallacollo@gmail.com                                                        </t>
  </si>
  <si>
    <t xml:space="preserve">PÀXI CRUZ, Julio Cesar                                                          </t>
  </si>
  <si>
    <t xml:space="preserve">920306612                     </t>
  </si>
  <si>
    <t xml:space="preserve">slaquil24@gmail.com                                                             </t>
  </si>
  <si>
    <t xml:space="preserve">LAQUI LAYME, Sonia                                                              </t>
  </si>
  <si>
    <t xml:space="preserve">976778383                     </t>
  </si>
  <si>
    <t xml:space="preserve">alewofra7@gmail.com                                                             </t>
  </si>
  <si>
    <t xml:space="preserve">ORTEGA FRANCO, Alex Wigberto                                                    </t>
  </si>
  <si>
    <t xml:space="preserve">955503633                     </t>
  </si>
  <si>
    <t xml:space="preserve">fiory-08@hotmail.com                                                            </t>
  </si>
  <si>
    <t xml:space="preserve">LOPE FLORES, Luisa Florencia                                                    </t>
  </si>
  <si>
    <t xml:space="preserve">951452468                     </t>
  </si>
  <si>
    <t xml:space="preserve">jessi_condori@hotmail.com                                                       </t>
  </si>
  <si>
    <t xml:space="preserve">CONDORI MENDOZA, Jessica                                                        </t>
  </si>
  <si>
    <t xml:space="preserve">990484844                     </t>
  </si>
  <si>
    <t xml:space="preserve">iep70085@ugelpuno.edu.pe                                                        </t>
  </si>
  <si>
    <t xml:space="preserve">ARCE PAYI, Andres                                                               </t>
  </si>
  <si>
    <t xml:space="preserve">990807071                     </t>
  </si>
  <si>
    <t xml:space="preserve">joseroma18@gmail.com                                                            </t>
  </si>
  <si>
    <t xml:space="preserve">BALCONA FLORES, Jose Alfredo                                                    </t>
  </si>
  <si>
    <t xml:space="preserve">975769961                     </t>
  </si>
  <si>
    <t xml:space="preserve">ALATA TITO DE PINEDA, Miriam Lilian                                             </t>
  </si>
  <si>
    <t xml:space="preserve">955763928                     </t>
  </si>
  <si>
    <t xml:space="preserve">maritzac10@hotmail.com                                                          </t>
  </si>
  <si>
    <t xml:space="preserve">CRUZ CURASI, Maritza                                                            </t>
  </si>
  <si>
    <t xml:space="preserve">ORTEGA PAURO, Flor Mariela                                                      </t>
  </si>
  <si>
    <t xml:space="preserve">961655884                     </t>
  </si>
  <si>
    <t xml:space="preserve">DAMIAN-CONDOR@HOTMAIL.COM                                                       </t>
  </si>
  <si>
    <t xml:space="preserve">DAMIAN CONDORI, Alberto                                                         </t>
  </si>
  <si>
    <t xml:space="preserve">980750316                     </t>
  </si>
  <si>
    <t xml:space="preserve">jovanamla.73@gmail.com                                                          </t>
  </si>
  <si>
    <t xml:space="preserve">LAZO APAZA, Jovana Mavel                                                        </t>
  </si>
  <si>
    <t xml:space="preserve">973681128                     </t>
  </si>
  <si>
    <t xml:space="preserve">karen_cf_120d@hotmail.com                                                       </t>
  </si>
  <si>
    <t xml:space="preserve">CRUZ FLORES, Jackeline Karen                                                    </t>
  </si>
  <si>
    <t xml:space="preserve">973996263                     </t>
  </si>
  <si>
    <t xml:space="preserve">rusito776@hotmail.com                                                           </t>
  </si>
  <si>
    <t xml:space="preserve">PEÑALOZA HUANCA, Alexander Ruso                                                 </t>
  </si>
  <si>
    <t xml:space="preserve">editorgarra@hotmail.com                                                         </t>
  </si>
  <si>
    <t xml:space="preserve">PUMA QUISPE, Armando Guillermo                                                  </t>
  </si>
  <si>
    <t xml:space="preserve">958345060                     </t>
  </si>
  <si>
    <t xml:space="preserve">jorlandomara@gmail.com                                                          </t>
  </si>
  <si>
    <t xml:space="preserve">MAMANI RAMOS, Javier Orlando                                                    </t>
  </si>
  <si>
    <t xml:space="preserve">942641374                     </t>
  </si>
  <si>
    <t xml:space="preserve">CHAMBI HUALPA, Oswaldo                                                          </t>
  </si>
  <si>
    <t xml:space="preserve">987513752                     </t>
  </si>
  <si>
    <t xml:space="preserve">vilmagcq@gmail.com                                                              </t>
  </si>
  <si>
    <t xml:space="preserve">CCAMA QUISPE, Vilma Gloria                                                      </t>
  </si>
  <si>
    <t xml:space="preserve">985416097                     </t>
  </si>
  <si>
    <t xml:space="preserve">HUARAHUARA DE MAYTA, Cecilia                                                    </t>
  </si>
  <si>
    <t xml:space="preserve">990011139                     </t>
  </si>
  <si>
    <t xml:space="preserve">jucopa19@hotmail.com                                                            </t>
  </si>
  <si>
    <t xml:space="preserve">CAPIA CAMA, Florentino                                                          </t>
  </si>
  <si>
    <t xml:space="preserve">951909885                     </t>
  </si>
  <si>
    <t xml:space="preserve">laquiticona76@hotmail.com                                                       </t>
  </si>
  <si>
    <t xml:space="preserve">CONDORI MAMANI, Teofilo Celestino                                               </t>
  </si>
  <si>
    <t xml:space="preserve">950935500                     </t>
  </si>
  <si>
    <t xml:space="preserve">Marielita_01vargas@hotmail.com                                                  </t>
  </si>
  <si>
    <t xml:space="preserve">VARGAS COILA, Mariela                                                           </t>
  </si>
  <si>
    <t xml:space="preserve">976311595                     </t>
  </si>
  <si>
    <t xml:space="preserve">perazalas1970@gmail.com                                                         </t>
  </si>
  <si>
    <t xml:space="preserve">QUISPE CUTIPA, Oracio                                                           </t>
  </si>
  <si>
    <t xml:space="preserve">940881660                     </t>
  </si>
  <si>
    <t xml:space="preserve">romellapa07@hotmail.com                                                         </t>
  </si>
  <si>
    <t xml:space="preserve">SANTOS QUISPE, Nira Zenaida                                                     </t>
  </si>
  <si>
    <t xml:space="preserve">iep70727y@ugelpuno.com                                                          </t>
  </si>
  <si>
    <t xml:space="preserve">PALOMINO ROJAS, Georgina                                                        </t>
  </si>
  <si>
    <t xml:space="preserve">931101266                     </t>
  </si>
  <si>
    <t xml:space="preserve">gchataflores@hotmail.com                                                        </t>
  </si>
  <si>
    <t xml:space="preserve">CHATA FLORES, German Felix                                                      </t>
  </si>
  <si>
    <t xml:space="preserve">CHURA CONDORI, Eufemia                                                          </t>
  </si>
  <si>
    <t xml:space="preserve">951500710                     </t>
  </si>
  <si>
    <t xml:space="preserve">roxisc@gmail.com                                                                </t>
  </si>
  <si>
    <t xml:space="preserve">SALAS COLQUE, Roxana Marisol                                                    </t>
  </si>
  <si>
    <t xml:space="preserve">+51925991172                  </t>
  </si>
  <si>
    <t xml:space="preserve">sckyte_12@hotmail.com                                                           </t>
  </si>
  <si>
    <t xml:space="preserve">CUEVA MAMANI, Jose Jorge                                                        </t>
  </si>
  <si>
    <t xml:space="preserve">956688880                     </t>
  </si>
  <si>
    <t xml:space="preserve">iescapalla@gmail.com                                                            </t>
  </si>
  <si>
    <t xml:space="preserve">LAURENTE CHOQUE, Victor                                                         </t>
  </si>
  <si>
    <t xml:space="preserve">MAMANI LLANOS, Jaime                                                            </t>
  </si>
  <si>
    <t xml:space="preserve">MAMANI TICONA, Wilmerth Amilkar                                                 </t>
  </si>
  <si>
    <t xml:space="preserve">951625800                     </t>
  </si>
  <si>
    <t xml:space="preserve">jesuschoque@gmail.com                                                           </t>
  </si>
  <si>
    <t xml:space="preserve">CCUNO CHOQUE, Jesus                                                             </t>
  </si>
  <si>
    <t xml:space="preserve">983869926                     </t>
  </si>
  <si>
    <t xml:space="preserve">rubenquispeblanco@gmail.com                                                     </t>
  </si>
  <si>
    <t xml:space="preserve">QUISPE BLANCO, Ruben                                                            </t>
  </si>
  <si>
    <t xml:space="preserve">951957772                     </t>
  </si>
  <si>
    <t xml:space="preserve">jaimeantallaca68@gmail.com                                                      </t>
  </si>
  <si>
    <t xml:space="preserve">GONZA SUCASAIRE, Jose Hector                                                    </t>
  </si>
  <si>
    <t xml:space="preserve">992846205                     </t>
  </si>
  <si>
    <t xml:space="preserve">judinavelma@gmail.com                                                           </t>
  </si>
  <si>
    <t xml:space="preserve">CHECALLA PONCE, Victor Josimar                                                  </t>
  </si>
  <si>
    <t xml:space="preserve">HUANCA CALIZAYA, Dina Marisol                                                   </t>
  </si>
  <si>
    <t xml:space="preserve">990505336                     </t>
  </si>
  <si>
    <t xml:space="preserve">amarisol_at@hotmail.com                                                         </t>
  </si>
  <si>
    <t xml:space="preserve">ARPASI TURPO, Aydee Marisol                                                     </t>
  </si>
  <si>
    <t xml:space="preserve">975779551                     </t>
  </si>
  <si>
    <t xml:space="preserve">SALAS ROSSEL, Leslie Rosario                                                    </t>
  </si>
  <si>
    <t xml:space="preserve">987358059                     </t>
  </si>
  <si>
    <t xml:space="preserve">SALAS QUISPE, Esther Marleny                                                    </t>
  </si>
  <si>
    <t xml:space="preserve">951021324                     </t>
  </si>
  <si>
    <t xml:space="preserve">churalidu@outlook.com                                                           </t>
  </si>
  <si>
    <t xml:space="preserve">CHURA CALJARO, Liduvina                                                         </t>
  </si>
  <si>
    <t xml:space="preserve">968888321                     </t>
  </si>
  <si>
    <t xml:space="preserve">joelllanque709@hotmail.com                                                      </t>
  </si>
  <si>
    <t xml:space="preserve">CONDORI LOZA, Juan Jees                                                         </t>
  </si>
  <si>
    <t xml:space="preserve">956090562                     </t>
  </si>
  <si>
    <t xml:space="preserve">zhigiro.ruth@gmail.com                                                          </t>
  </si>
  <si>
    <t xml:space="preserve">GARAVITO FLORES, Elvia                                                          </t>
  </si>
  <si>
    <t xml:space="preserve">950670999                     </t>
  </si>
  <si>
    <t xml:space="preserve">DUEÑAS SALAS, Nohemi                                                            </t>
  </si>
  <si>
    <t xml:space="preserve">925227740                     </t>
  </si>
  <si>
    <t xml:space="preserve">kalia-2020@hotmail.com                                                          </t>
  </si>
  <si>
    <t xml:space="preserve">DUEÑAS RAMOS, Miriam Lourdes                                                    </t>
  </si>
  <si>
    <t xml:space="preserve">990882411                     </t>
  </si>
  <si>
    <t xml:space="preserve">gusmane.chinov@gmail.com                                                        </t>
  </si>
  <si>
    <t xml:space="preserve">QUISPE TITO, Cleto                                                              </t>
  </si>
  <si>
    <t xml:space="preserve">952273959                     </t>
  </si>
  <si>
    <t xml:space="preserve">fredlemaquera@gmail.com                                                         </t>
  </si>
  <si>
    <t xml:space="preserve">MAQUERA MARCA, Freddy Eleuterio                                                 </t>
  </si>
  <si>
    <t xml:space="preserve">947507000                     </t>
  </si>
  <si>
    <t xml:space="preserve">kullakaelipuno@hotmail.com                                                      </t>
  </si>
  <si>
    <t xml:space="preserve">HUARCAYA CCAMAPAZA, Elizabeth                                                   </t>
  </si>
  <si>
    <t>NUR</t>
  </si>
  <si>
    <t>1571397</t>
  </si>
  <si>
    <t>1571389</t>
  </si>
  <si>
    <t xml:space="preserve">950337897                     </t>
  </si>
  <si>
    <t xml:space="preserve">javier13ov@gmail.com                                                            </t>
  </si>
  <si>
    <t xml:space="preserve">ORTEGA VELASQUEZ, Javier                                                        </t>
  </si>
  <si>
    <t xml:space="preserve">953451464                     </t>
  </si>
  <si>
    <t xml:space="preserve">iei396@agpugelpuno.edu.pe                                                       </t>
  </si>
  <si>
    <t xml:space="preserve">CONDORI CUPI, Jannet                                                            </t>
  </si>
  <si>
    <t xml:space="preserve">QUISPE CALLAPANI, Victoria Santusa                                              </t>
  </si>
  <si>
    <t xml:space="preserve">950020706                     </t>
  </si>
  <si>
    <t xml:space="preserve">leofadf.2010@gmail.com                                                          </t>
  </si>
  <si>
    <t xml:space="preserve">QUISPE DELGADO DE LA FLOR, Reyna Fanny                                          </t>
  </si>
  <si>
    <t xml:space="preserve">951986921                     </t>
  </si>
  <si>
    <t xml:space="preserve">a.j.ailed.1020@gmail.com                                                        </t>
  </si>
  <si>
    <t xml:space="preserve">AGUIRRE JUSTO, Carolia Delia                                                    </t>
  </si>
  <si>
    <t xml:space="preserve">981513268                     </t>
  </si>
  <si>
    <t xml:space="preserve">Almarebelde_17@hotmail.com                                                      </t>
  </si>
  <si>
    <t xml:space="preserve">RAMOS QUENAYA, Naty                                                             </t>
  </si>
  <si>
    <t xml:space="preserve">92859283                      </t>
  </si>
  <si>
    <t xml:space="preserve">miryamgavinomaquera@gmail.com                                                   </t>
  </si>
  <si>
    <t xml:space="preserve">GAVINO MAQUERA, Miryam                                                          </t>
  </si>
  <si>
    <t xml:space="preserve">TICONA QUISPE, Jackeline Liliana                                                </t>
  </si>
  <si>
    <t xml:space="preserve">948437724                     </t>
  </si>
  <si>
    <t xml:space="preserve">aivlysrzls@gmail.com                                                            </t>
  </si>
  <si>
    <t xml:space="preserve">RIZALASO INCACUTIPA, Silvia                                                     </t>
  </si>
  <si>
    <t xml:space="preserve">993895627                     </t>
  </si>
  <si>
    <t xml:space="preserve">lisssi06@hotmail.com                                                            </t>
  </si>
  <si>
    <t xml:space="preserve">RAMOS SURCO, Lisbeth                                                            </t>
  </si>
  <si>
    <t xml:space="preserve">969995664                     </t>
  </si>
  <si>
    <t xml:space="preserve">glourdesco@hotmail.com                                                          </t>
  </si>
  <si>
    <t xml:space="preserve">GARCIA CURO, Fiorella Mercedes                                                  </t>
  </si>
  <si>
    <t xml:space="preserve">FERNANDEZ BACA, Geraldine Gabriela                                              </t>
  </si>
  <si>
    <t xml:space="preserve">951068103                     </t>
  </si>
  <si>
    <t xml:space="preserve">saguanorma@gmail.com                                                            </t>
  </si>
  <si>
    <t xml:space="preserve">SAGUA VILCA, Norma                                                              </t>
  </si>
  <si>
    <t xml:space="preserve">951156523                     </t>
  </si>
  <si>
    <t xml:space="preserve">doritanuro@hotmail.com                                                          </t>
  </si>
  <si>
    <t xml:space="preserve">NUÑEZ ROMERO, Antonina Dora                                                     </t>
  </si>
  <si>
    <t xml:space="preserve">974355069                     </t>
  </si>
  <si>
    <t xml:space="preserve">adalmi_81@hotmail.com                                                           </t>
  </si>
  <si>
    <t xml:space="preserve">CUTIMBO ORTEGA, Gladys Lourdes                                                  </t>
  </si>
  <si>
    <t xml:space="preserve">950818131                     </t>
  </si>
  <si>
    <t xml:space="preserve">beritoroque@gmail.com                                                           </t>
  </si>
  <si>
    <t xml:space="preserve">ROQUE CLAROS, Ruth Beronica                                                     </t>
  </si>
  <si>
    <t xml:space="preserve">950094954                     </t>
  </si>
  <si>
    <t xml:space="preserve">canela1973@hotmail.com                                                          </t>
  </si>
  <si>
    <t xml:space="preserve">ONOFRE TTITO, Sonia                                                             </t>
  </si>
  <si>
    <t xml:space="preserve">988167052                     </t>
  </si>
  <si>
    <t xml:space="preserve">aydeemaquera08@gmail.com                                                        </t>
  </si>
  <si>
    <t xml:space="preserve">MAQUERA MAMANI, Aydee Julia                                                     </t>
  </si>
  <si>
    <t xml:space="preserve">ARIZACA PHALA, Maribel                                                          </t>
  </si>
  <si>
    <t xml:space="preserve">938835147                     </t>
  </si>
  <si>
    <t xml:space="preserve">madeleylujan15.94@gmail.com                                                     </t>
  </si>
  <si>
    <t xml:space="preserve">MENDOZA ENCINAS, Delia                                                          </t>
  </si>
  <si>
    <t xml:space="preserve">951546995                     </t>
  </si>
  <si>
    <t xml:space="preserve">AQUINO CHOQUE, Maritza                                                          </t>
  </si>
  <si>
    <t xml:space="preserve">989479580                     </t>
  </si>
  <si>
    <t xml:space="preserve">PACHO MARCA, Yeny                                                               </t>
  </si>
  <si>
    <t xml:space="preserve">920787801                     </t>
  </si>
  <si>
    <t xml:space="preserve">yanetvaldez313@gmail.com                                                        </t>
  </si>
  <si>
    <t xml:space="preserve">VALDEZ CORDOVA, Yanet Magaly                                                    </t>
  </si>
  <si>
    <t xml:space="preserve">926035413                     </t>
  </si>
  <si>
    <t xml:space="preserve">doritaanquise@gmail.com                                                         </t>
  </si>
  <si>
    <t xml:space="preserve">ANQUISE TORRES, Dora                                                            </t>
  </si>
  <si>
    <t xml:space="preserve">969040421                     </t>
  </si>
  <si>
    <t xml:space="preserve">CHANA MARCE, Yesica                                                             </t>
  </si>
  <si>
    <t xml:space="preserve">942820514                     </t>
  </si>
  <si>
    <t xml:space="preserve">marita_zea@hotmail.com                                                          </t>
  </si>
  <si>
    <t xml:space="preserve">APAZA ZEA, Marisol                                                              </t>
  </si>
  <si>
    <t xml:space="preserve">971486562                     </t>
  </si>
  <si>
    <t xml:space="preserve">yeny_esca@hotmail.com                                                           </t>
  </si>
  <si>
    <t xml:space="preserve">escarcena baca, Yeny                                                            </t>
  </si>
  <si>
    <t xml:space="preserve">951507293                     </t>
  </si>
  <si>
    <t xml:space="preserve">mbustinzac@hotmail.com                                                          </t>
  </si>
  <si>
    <t xml:space="preserve">BUSTINZA CABALA, Martha Maxima                                                  </t>
  </si>
  <si>
    <t xml:space="preserve">969501825                     </t>
  </si>
  <si>
    <t xml:space="preserve">jhenire2911@gmail.com                                                           </t>
  </si>
  <si>
    <t xml:space="preserve">SANTOS QUISPE, Gina Liz                                                         </t>
  </si>
  <si>
    <t xml:space="preserve">932986973                     </t>
  </si>
  <si>
    <t xml:space="preserve">kimsamsoonss501@gmail.com                                                       </t>
  </si>
  <si>
    <t xml:space="preserve">GONZALES SALAS, Maryluz                                                         </t>
  </si>
  <si>
    <t xml:space="preserve">958889592                     </t>
  </si>
  <si>
    <t xml:space="preserve">ivizcarrarodriguez@gmail.com                                                    </t>
  </si>
  <si>
    <t xml:space="preserve">VIZCARRA RODRIGUEZ, Iris                                                        </t>
  </si>
  <si>
    <t xml:space="preserve">958612210                     </t>
  </si>
  <si>
    <t xml:space="preserve">maga_62_6@hotmail.com                                                           </t>
  </si>
  <si>
    <t xml:space="preserve">AGUILAR MENDIZABAL, Margarita Justina                                           </t>
  </si>
  <si>
    <t xml:space="preserve">950319575                     </t>
  </si>
  <si>
    <t xml:space="preserve">eustaquiachambilla@gmail.com                                                    </t>
  </si>
  <si>
    <t xml:space="preserve">CARBAJAL MANZANO, Veronica Aurora                                               </t>
  </si>
  <si>
    <t xml:space="preserve">CARCAUSTO VELASQUEZ, Patricia Estela                                            </t>
  </si>
  <si>
    <t xml:space="preserve">938859998                     </t>
  </si>
  <si>
    <t xml:space="preserve">pilarcito30@hotmail.com                                                         </t>
  </si>
  <si>
    <t xml:space="preserve">ARIAS RODRIGUEZ, Clotilde                                                       </t>
  </si>
  <si>
    <t xml:space="preserve">956573400                     </t>
  </si>
  <si>
    <t xml:space="preserve">norhugui_7@hotmail.com                                                          </t>
  </si>
  <si>
    <t xml:space="preserve">965987742                     </t>
  </si>
  <si>
    <t xml:space="preserve">yevi.1059@gmail.com                                                             </t>
  </si>
  <si>
    <t xml:space="preserve">950899480                     </t>
  </si>
  <si>
    <t xml:space="preserve">pathdi@hotmail.com                                                              </t>
  </si>
  <si>
    <t xml:space="preserve">952660001                     </t>
  </si>
  <si>
    <t xml:space="preserve">Pathdi@hotmail.com                                                              </t>
  </si>
  <si>
    <t xml:space="preserve">maga_62_@hotmail.com                                                            </t>
  </si>
  <si>
    <t xml:space="preserve">957060893                     </t>
  </si>
  <si>
    <t xml:space="preserve">marcyliceth.c@gmail.com                                                         </t>
  </si>
  <si>
    <t xml:space="preserve">938858889                     </t>
  </si>
  <si>
    <t>Nro. Personal Registrado</t>
  </si>
  <si>
    <t>Nro. Usuarios Descentralizados</t>
  </si>
  <si>
    <t>Telefono</t>
  </si>
  <si>
    <t>Correo</t>
  </si>
  <si>
    <t>Nombre Director</t>
  </si>
  <si>
    <t>Tipo Reg. Eval</t>
  </si>
  <si>
    <t>Total Secciones</t>
  </si>
  <si>
    <t>Total Grados</t>
  </si>
  <si>
    <t>Total  de estudiantes matriculados (2023)</t>
  </si>
  <si>
    <t>Anexo</t>
  </si>
  <si>
    <t>Departamento</t>
  </si>
  <si>
    <t>UGEL</t>
  </si>
  <si>
    <t>DRE</t>
  </si>
  <si>
    <t>(*)Excluye estudiantes trasladados a otra IE</t>
  </si>
  <si>
    <t>Nro. Registros:961</t>
  </si>
  <si>
    <t>Fecha: 29/09/2023</t>
  </si>
  <si>
    <t xml:space="preserve">957707026                     </t>
  </si>
  <si>
    <t xml:space="preserve">joviso14@gmail.com                                                              </t>
  </si>
  <si>
    <t xml:space="preserve">EDUCACIÓN BÁSICA ALTERNATIVA  </t>
  </si>
  <si>
    <t xml:space="preserve">D2 - Básica Alternativa - Avanzado </t>
  </si>
  <si>
    <t>Presupuesto Final</t>
  </si>
  <si>
    <t>Cto. Especial</t>
  </si>
  <si>
    <t xml:space="preserve">Educación Básica Alternativa  </t>
  </si>
  <si>
    <t>Costo/Alumno</t>
  </si>
  <si>
    <t>4DM1Nue311@_</t>
  </si>
  <si>
    <t>Incremento Porcentual</t>
  </si>
  <si>
    <t>Presupuesto Ajustado</t>
  </si>
  <si>
    <t>limpieza</t>
  </si>
  <si>
    <t>646100060001</t>
  </si>
  <si>
    <t>646100060030</t>
  </si>
  <si>
    <t>711100010036</t>
  </si>
  <si>
    <t>133000070095</t>
  </si>
  <si>
    <t>133000070085</t>
  </si>
  <si>
    <t>133000070053</t>
  </si>
  <si>
    <t>711100030011</t>
  </si>
  <si>
    <t>716000030040</t>
  </si>
  <si>
    <t>710600050118</t>
  </si>
  <si>
    <t>139200500001</t>
  </si>
  <si>
    <t>317500150324</t>
  </si>
  <si>
    <t>239400090215</t>
  </si>
  <si>
    <t>135000190239</t>
  </si>
  <si>
    <t>235200040014</t>
  </si>
  <si>
    <t>290500060082</t>
  </si>
  <si>
    <t>317500440007</t>
  </si>
  <si>
    <t>317500250005</t>
  </si>
  <si>
    <t>317500380002</t>
  </si>
  <si>
    <t>317500410020</t>
  </si>
  <si>
    <t>716000190004</t>
  </si>
  <si>
    <t>317500290006</t>
  </si>
  <si>
    <t>135000210006</t>
  </si>
  <si>
    <t>239400060013</t>
  </si>
  <si>
    <t>239400060137</t>
  </si>
  <si>
    <t>317500040020</t>
  </si>
  <si>
    <t>716000060410</t>
  </si>
  <si>
    <t>716000060485</t>
  </si>
  <si>
    <t>716000060466</t>
  </si>
  <si>
    <t>135000130003</t>
  </si>
  <si>
    <t>133000370069</t>
  </si>
  <si>
    <t>716000090048</t>
  </si>
  <si>
    <t>716000090047</t>
  </si>
  <si>
    <t>716000090046</t>
  </si>
  <si>
    <t>716000090045</t>
  </si>
  <si>
    <t>291000100057</t>
  </si>
  <si>
    <t>291000100055</t>
  </si>
  <si>
    <t>291000100056</t>
  </si>
  <si>
    <t>291000100058</t>
  </si>
  <si>
    <t>291000100054</t>
  </si>
  <si>
    <t>291000100077</t>
  </si>
  <si>
    <t>291000100061</t>
  </si>
  <si>
    <t>291000100002</t>
  </si>
  <si>
    <t>Ciento</t>
  </si>
  <si>
    <t>Empaque X 25</t>
  </si>
  <si>
    <t>Empaque X 500</t>
  </si>
  <si>
    <t>Decena</t>
  </si>
  <si>
    <t>716000260045</t>
  </si>
  <si>
    <t>716000260044</t>
  </si>
  <si>
    <t>716000260047</t>
  </si>
  <si>
    <t>716000260046</t>
  </si>
  <si>
    <t>716000160013</t>
  </si>
  <si>
    <t>716000160014</t>
  </si>
  <si>
    <t>716000160015</t>
  </si>
  <si>
    <t>716000010193</t>
  </si>
  <si>
    <t>716000010192</t>
  </si>
  <si>
    <t>716000010194</t>
  </si>
  <si>
    <t>BOLIGRAFO (LAPICERO) TINTA GEL PUNTA FINA COLOR NEGRO</t>
  </si>
  <si>
    <t>BOLIGRAFO (LAPICERO) TINTA GEL PUNTA FINA COLOR AZUL</t>
  </si>
  <si>
    <t>BOLIGRAFO (LAPICERO) TINTA GEL PUNTA FINA COLOR ROJO</t>
  </si>
  <si>
    <t>BOLIGRAFO (LAPICERO) DE TINTA SECA PUNTA FINA RETRACTIL COLOR AZUL</t>
  </si>
  <si>
    <t>BOLIGRAFO (LAPICERO) DE TINTA SECA PUNTA FINA RETRACTIL COLOR ROJO</t>
  </si>
  <si>
    <t>BOLIGRAFO (LAPICERO) DE TINTA SECA PUNTA FINA RETRACTIL COLOR NEGRO</t>
  </si>
  <si>
    <t>716000010434</t>
  </si>
  <si>
    <t>716000010298</t>
  </si>
  <si>
    <t>716000010435</t>
  </si>
  <si>
    <t>PAPEL BOND 75 G  TAMAÑO A4</t>
  </si>
  <si>
    <t>ARCHIVADOR DE CARTON CON PALANCA LOMO ANCHO TAMAÑO OFICIO</t>
  </si>
  <si>
    <t>FOLDER DE PLASTICO TAMAÑO A4</t>
  </si>
  <si>
    <t>FOLDER MANILA TAMAÑO  A4</t>
  </si>
  <si>
    <t>TAJADOR DE MESA ACRILICO</t>
  </si>
  <si>
    <t>TAMPON PARA HUELLA DACTILAR</t>
  </si>
  <si>
    <t>TIJERA DE METAL DE 5 IN CON PUNTA ROMA Y MANGO DE PLASTICO</t>
  </si>
  <si>
    <t>TIJERA DE METAL DE 5 IN PARA ZURDO CON PUNTA ROMA Y MANGO DE PLÁSTICO</t>
  </si>
  <si>
    <t>TIJERA DE METAL DE 9 IN CON MANGO DE PLASTICO</t>
  </si>
  <si>
    <t>PLASTILINA GRUESA JUEGO X 12</t>
  </si>
  <si>
    <t>PLUMON RESALTADOR PUNTA GRUESA BISELADA COLOR AMARILLO</t>
  </si>
  <si>
    <t>PLUMON RESALTADOR PUNTA GRUESA BISELADA COLOR CELESTE</t>
  </si>
  <si>
    <t>PLUMON RESALTADOR PUNTA GRUESA BISELADA ROSADO</t>
  </si>
  <si>
    <t>PORTA CLIPS ACRILICO CON IMAN</t>
  </si>
  <si>
    <t xml:space="preserve">BORRADOR BLANCO PARA LAPIZ TAMAÑO GRANDE </t>
  </si>
  <si>
    <t>ENGRAPADOR DE OFICINA (25 HOJAS)</t>
  </si>
  <si>
    <t>CINTA DE PAPEL PARA ENMASCARAR - MASKING TAPE 2 IN X 55 YD</t>
  </si>
  <si>
    <t>CLIP DE METAL 33 MM X 100</t>
  </si>
  <si>
    <t>COLA SINTETICA X 250 ML</t>
  </si>
  <si>
    <t>CORRECTOR LIQUIDO TIPO LAPICERO</t>
  </si>
  <si>
    <t>CORRECTOR TIPO CINTA</t>
  </si>
  <si>
    <t>CUCHILLA PARA CORTAR PAPEL CON MANGO DE PLASTICO</t>
  </si>
  <si>
    <t>MICA PORTAPAPELES TAMAÑO   A4</t>
  </si>
  <si>
    <t>MOTA PARA PIZARRA ACRILICA</t>
  </si>
  <si>
    <t>ESPONJERO DE JEBE REDONDO</t>
  </si>
  <si>
    <t>FECHADOR DE CAUCHO DE 4 MM</t>
  </si>
  <si>
    <t>FORRO DE PLASTICO TRANSPARENTE TAMAÑO OFICIO X 5 M</t>
  </si>
  <si>
    <t>GOMA LIQUIDA X 250 ML CON APLICADOR</t>
  </si>
  <si>
    <t>GRAPA 26/6 X 5000</t>
  </si>
  <si>
    <t>LAPIZ BICOLOR PUNTA DELGADA</t>
  </si>
  <si>
    <t>LAPIZ DE CERA CRAYON GRUESO JUEGO X 12</t>
  </si>
  <si>
    <t>LAPIZ DE COLOR TAMAÑO GRANDE (JUEGO X 12 COLORES)</t>
  </si>
  <si>
    <t>PLUMON DE TINTA INDELEBLE PUNTA FINA COLOR AZUL</t>
  </si>
  <si>
    <t>PLUMON DE TINTA INDELEBLE PUNTA MEDIANA COLOR NEGRO</t>
  </si>
  <si>
    <t>PLUMON MARCADOR DE TINTA AL AGUA PUNTA DELGADA JUEGO X 10 COLORES</t>
  </si>
  <si>
    <t>PLUMON MARCADOR DE TINTA AL AGUA PUNTA GRUESA JUEGO X 12 COLORES</t>
  </si>
  <si>
    <t>PLUMON PARA PIZARRA ACRILICA PUNTA MEDIANA JUEGO X 4 COLORES</t>
  </si>
  <si>
    <t>PLUMON PARA PIZARRA ACRILICA PUNTA GRUESA RECARGABLE COLOR AZUL</t>
  </si>
  <si>
    <t>PLUMON PARA PIZARRA ACRILICA PUNTA GRUESA RECARGABLE COLOR NEGRO</t>
  </si>
  <si>
    <t>PLUMON PARA PIZARRA ACRILICA PUNTA GRUESA RECARGABLE COLOR ROJO</t>
  </si>
  <si>
    <t>PLUMON PARA PIZARRA ACRILICA PUNTA GRUESA RECARGABLE COLOR VERDE</t>
  </si>
  <si>
    <t>TINTA PARA PLUMÓN DE PIZARRA ACRÍLICA X 5.5 ML COLOR AZUL</t>
  </si>
  <si>
    <t>TINTA PARA PLUMÓN DE PIZARRA ACRÍLICA X 5.5 ML COLOR NEGRO</t>
  </si>
  <si>
    <t>TINTA PARA PLUMÓN DE PIZARRA ACRÍLICA X 5.5 ML COLOR ROJO</t>
  </si>
  <si>
    <t>TINTA PARA PLUMÓN DE PIZARRA ACRÍLICA X 5.5 ML COLOR VERDE</t>
  </si>
  <si>
    <t>TAMPON CON CUBIERTA DE PLASTICO TAMAÑO MEDIANO COLOR AZUL</t>
  </si>
  <si>
    <t>TAMPON CON CUBIERTA DE PLASTICO TAMAÑO MEDIANO COLOR NEGRO</t>
  </si>
  <si>
    <t>TAMPON CON CUBIERTA DE PLASTICO TAMAÑO MEDIANO COLOR ROJO</t>
  </si>
  <si>
    <t>TINTA PARA TAMPON X 30 ML APROX. COLOR AZUL</t>
  </si>
  <si>
    <t>TINTA PARA TAMPON X 30 ML APROX. COLOR NEGRO</t>
  </si>
  <si>
    <t>TINTA PARA TAMPON X 30 ML COLOR ROJO</t>
  </si>
  <si>
    <t>TEMPERA X 30 ML APROX. X 7</t>
  </si>
  <si>
    <t>TEMPERA CON APLICADOR X 250 ML COLOR AMARILLO</t>
  </si>
  <si>
    <t>TEMPERA CON APLICADOR X 250 ML COLOR AZUL</t>
  </si>
  <si>
    <t>TEMPERA CON APLICADOR X 250 ML COLOR BLANCO</t>
  </si>
  <si>
    <t>TEMPERA CON APLICADOR X 250 ML COLOR NEGRO</t>
  </si>
  <si>
    <t>TEMPERA CON APLICADOR X 250 ML COLOR ROJO</t>
  </si>
  <si>
    <t>TEMPERA CON APLICADOR X 250 ML COLOR ROSADO</t>
  </si>
  <si>
    <t>TEMPERA CON APLICADOR X 250 ML COLOR VERDE</t>
  </si>
  <si>
    <t>PAPEL CUADRICULADO 8 OFICIOS</t>
  </si>
  <si>
    <t>PAPEL LUSTRE 48 CM X 64 CM COLOR ANARANJADO</t>
  </si>
  <si>
    <t>PAPEL LUSTRE 48 CM X 64 CM COLOR AZUL</t>
  </si>
  <si>
    <t>PAPEL LUSTRE 48 CM X 64 CM COLOR CELESTE</t>
  </si>
  <si>
    <t>PAPEL LUSTRE 48 CM X 64 CM COLOR FUCSIA</t>
  </si>
  <si>
    <t>PAPEL LUSTRE DE 48 CM X 64 CM COLOR ROJO</t>
  </si>
  <si>
    <t>PAPEL LUSTRE DE 48 CM X 64 CM COLOR VERDE</t>
  </si>
  <si>
    <t>PAPEL CREPE 50 CM X 1.80 M COLOR ANARANJADO</t>
  </si>
  <si>
    <t>PAPEL CREPE 50 CM X 1.80 M COLOR CELESTE</t>
  </si>
  <si>
    <t>PAPEL CREPE 50 CM X 1.80 M COLOR GUINDA</t>
  </si>
  <si>
    <t>PAPEL CREPE 50 CM X 1.80 M COLOR NEGRO</t>
  </si>
  <si>
    <t>PAPEL CREPE 50 CM X 1.80 M COLOR ROJO</t>
  </si>
  <si>
    <t>PAPEL CREPE 50 CM X 1.80 M COLOR VERDE LIMON</t>
  </si>
  <si>
    <t>CARTULINA SIMPLE 140 G 50 CM X 65 CM  COLOR CELESTE</t>
  </si>
  <si>
    <t>CARTULINA SIMPLE 140 G 50 CM X 65 CM COLOR AMARILLO</t>
  </si>
  <si>
    <t>CARTULINA SIMPLE 140 G 50 CM X 65 CM COLOR BLANCO</t>
  </si>
  <si>
    <t>CARTULINA SIMPLE 140 G 50 CM X 65 CM COLOR NEGRO</t>
  </si>
  <si>
    <t>CARTULINA SIMPLE 140 G 50 CM X 65 CM COLOR ROSADO</t>
  </si>
  <si>
    <t>CARTULINA SIMPLE 140 G 50 CM X 65 CM COLOR VERDE</t>
  </si>
  <si>
    <t>GUSANO TUNEL DE LINO PLASTIFICADO DE 60 CM X 1.80 M</t>
  </si>
  <si>
    <t>HULA HULA DE PLASTICO DE 65 CM</t>
  </si>
  <si>
    <t>JUEGO DE AJEDREZ</t>
  </si>
  <si>
    <t>JUEGO DE ESCUADRAS DE PLASTICO X 4 PIEZAS</t>
  </si>
  <si>
    <t>JUEGO DIDÁCTICO DE ESLABONES GEOMÉTRICOS DE PLÁSTICO X 64 PIEZAS</t>
  </si>
  <si>
    <t>JUEGO DIDÁCTICO DE PLANTADO DE MADERA X 25 PIEZAS</t>
  </si>
  <si>
    <t>JUEGO DIDÁCTICO DE TUERCAS Y PERNOS DE PLÁSTICO X 38 PIEZAS</t>
  </si>
  <si>
    <t>JUEGO DIDÁCTICO TABLERO DE COORDINACIÓN MAGNÉTICO CURVILINEO</t>
  </si>
  <si>
    <t>MEMORIA PORTATIL USB (MENOR A 1/4 UIT) DE 32 GB</t>
  </si>
  <si>
    <t>MULTIBASE DE PLÁSTICO X 121 PIEZAS</t>
  </si>
  <si>
    <t>NET PARA VOLEY</t>
  </si>
  <si>
    <t>PELOTA DE BASQUETBOL Nº 5</t>
  </si>
  <si>
    <t>PELOTA DE CUERO SINTÉTICO PARA BASQUETBOL Nº 6</t>
  </si>
  <si>
    <t>PELOTA DE CUERO SINTETICO PARA VOLEIBOL Nº 5</t>
  </si>
  <si>
    <t>PELOTA DE CUERO SINTÉTICO VULCANIZADO PARA VOLEIBOL Nº 5</t>
  </si>
  <si>
    <t>PELOTA DE FUTBOL DE CUERO SINTETICO N° 5</t>
  </si>
  <si>
    <t>SILBATO</t>
  </si>
  <si>
    <t>KRESO X 1 GAL</t>
  </si>
  <si>
    <t>LIMPIA VIDRIOS X 650 ML</t>
  </si>
  <si>
    <t>RECOGEDOR DE METAL TAMAÑO GRANDE</t>
  </si>
  <si>
    <t>RECOGEDOR DE PLASTICO TAMAÑO GRANDE</t>
  </si>
  <si>
    <t>REMOVEDOR DE SARRO X 1 GAL</t>
  </si>
  <si>
    <t>SILICONA PARA LIMPIEZA DE COMPUTADORA X 1 L</t>
  </si>
  <si>
    <t>TACHO DE PLÁSTICO CON TAPA VAIVÉN 20 L APROX.</t>
  </si>
  <si>
    <t>PAÑO ABSORBENTE</t>
  </si>
  <si>
    <t>PAPEL HIGIENICO (ROLLO PERSONAL) DOBLE HOJA BLANCO X 24</t>
  </si>
  <si>
    <t>PAPEL HIGIENICO HOJA SIMPLE BLANCO X 550 M</t>
  </si>
  <si>
    <t>PAPEL TOALLA HOJA SIMPLE NATURAL X 200 M</t>
  </si>
  <si>
    <t>JABON DE TOCADOR LIQUIDO X 1 L</t>
  </si>
  <si>
    <t>JALADOR DE AGUA DE JEBE DE 80 CM</t>
  </si>
  <si>
    <t>BATEA DE PLÁSTICO X 10 L APROX.</t>
  </si>
  <si>
    <t>BATEA DE PLÁSTICO X 20 L APROX.</t>
  </si>
  <si>
    <t>BOLSA DE POLIETILENO 2 µM X 50 CM X 60 CM COLOR NEGRO</t>
  </si>
  <si>
    <t>DESATORADOR DE JEBE PARA SERVICIOS HIGIENICO DE 26 IN</t>
  </si>
  <si>
    <t>DESINFECTANTE LIMPIADOR AROMATICO X 1 GAL</t>
  </si>
  <si>
    <t>DETERGENTE GRANULADO X 4 KG</t>
  </si>
  <si>
    <t>ESCOBA BAJA POLICIA DE 3 PITAS 2 ZUNCHOS</t>
  </si>
  <si>
    <t>ESCOBA DE CERDA DE PLÁSTICO 40 CM</t>
  </si>
  <si>
    <t>ESCOBILLA CIRCULAR DE NAILON PARA INODORO</t>
  </si>
  <si>
    <t>ESCOBILLON DE CERDA PARA PISO X 40 CM</t>
  </si>
  <si>
    <t>GEL ANTIBACTERIAL PARA MANOS X 1 L APROX.</t>
  </si>
  <si>
    <t>GUANTE DE JEBE DE USO DOMESTICO TALLA L</t>
  </si>
  <si>
    <t>GUANTE DE JEBE DE USO DOMESTICO TALLA M</t>
  </si>
  <si>
    <t>GUANTE DE JEBE DE USO DOMESTICO TALLA S</t>
  </si>
  <si>
    <t>BALDE DE PLASTICO CON TAPA X 20 L</t>
  </si>
  <si>
    <t>BALDE DE PLÁSTICO X 10 L</t>
  </si>
  <si>
    <t>BALDE DE PLASTICO X 15 L CON ESCURRIDOR DE MOPA</t>
  </si>
  <si>
    <t>AMBIENTADOR EN PASTILLA PARA BAÑO X 40 GR APROX.</t>
  </si>
  <si>
    <t>CERA EN PASTA PARA PISO COLOR AMARILLO X 1 GAL</t>
  </si>
  <si>
    <t>CERA EN PASTA PARA PISO COLOR NEUTRO X 1 GAL</t>
  </si>
  <si>
    <t>CERA EN PASTA PARA PISO COLOR ROJO X 1 GAL</t>
  </si>
  <si>
    <t>CERA LÍQUIDA PARA PISO CON SILICONA COLOR AMARILLO X 1 GAL</t>
  </si>
  <si>
    <t>CERA LÍQUIDA PARA PISO CON SILICONA COLOR NEUTRO X 1 GAL</t>
  </si>
  <si>
    <t>CERA LÍQUIDA PARA PISO CON SILICONA COLOR ROJO X 1 GAL</t>
  </si>
  <si>
    <t>895700080034</t>
  </si>
  <si>
    <t>TELA FRANELA X 70 cm DE ANCHO</t>
  </si>
  <si>
    <t>Metro</t>
  </si>
  <si>
    <t>715000220029</t>
  </si>
  <si>
    <t>Tajador de Metal para Lapiz Tamaño Estándar</t>
  </si>
  <si>
    <t>Precio referencial</t>
  </si>
  <si>
    <t>716000060415</t>
  </si>
  <si>
    <t>PLUMON MARCADOR DE TINTA AL AGUA PUNTA GRUESA COLOR AZUL</t>
  </si>
  <si>
    <t>716000060413</t>
  </si>
  <si>
    <t>PLUMON MARCADOR DE TINTA AL AGUA PUNTA GRUESA COLOR NEGRO</t>
  </si>
  <si>
    <t>716000060414</t>
  </si>
  <si>
    <t>PLUMON MARCADOR DE TINTA AL AGUA PUNTA GRUESA COLOR ROJO</t>
  </si>
  <si>
    <t>PERFORADOR DE 2 ESPIGAS PARA 30 HOJAS APROX.</t>
  </si>
  <si>
    <t>715000120042</t>
  </si>
  <si>
    <t>COLECTOR REVISTERO DE METAL TIPO MALLA LOMO ANCHO TAMAÑO OFICIO</t>
  </si>
  <si>
    <t>710600080046</t>
  </si>
  <si>
    <t>CUADERNO CUADRICULADO TAMAÑO A4 X 100 HOJAS</t>
  </si>
  <si>
    <t>717200030014</t>
  </si>
  <si>
    <t>710600120069</t>
  </si>
  <si>
    <t>NOTA AUTOADHESIVA 3 in X 3 in APROX. X 400 HOJAS CON DISPENSADOR</t>
  </si>
  <si>
    <t>710300120165</t>
  </si>
  <si>
    <t>710300060057</t>
  </si>
  <si>
    <t>GOMA EN BARRA X 40 g APROX.</t>
  </si>
  <si>
    <t>LAPIZ NEGRO GRADO 2B  CON BORRADOR</t>
  </si>
  <si>
    <t>716000040139</t>
  </si>
  <si>
    <t>PAPEL KRAFT 50 g DE 75 cm X 1.20 m</t>
  </si>
  <si>
    <t>717200080005</t>
  </si>
  <si>
    <t>AMBIENTADOR EN SPRAY X 360 mL</t>
  </si>
  <si>
    <t>133000140079</t>
  </si>
  <si>
    <t>JUEGO TRAPEADOR COMPLETO (MOPA DE PISO ATRAPA POLVO 30 cm + MANGO DE MADERA)</t>
  </si>
  <si>
    <t>135000140148</t>
  </si>
  <si>
    <t>LEJIA (HIPOCLORITO DE SODIO) AL 5% X 1 gal</t>
  </si>
  <si>
    <t>133000240075</t>
  </si>
  <si>
    <t>CONO DE SEÑALIZACION COLOR FOSFORESCENTE DE 70 cm</t>
  </si>
  <si>
    <t>801600060007</t>
  </si>
  <si>
    <t>239400090233</t>
  </si>
  <si>
    <t>CONO VALLA DE PLÁSTICO PARA ENTRENAMIENTO</t>
  </si>
  <si>
    <t>JUEGO DIDÁCTICO DE BLOQUES DE CONSTRUCCIÓN DE PLÁSTICO X 72 PIEZAS</t>
  </si>
  <si>
    <t>317500200037</t>
  </si>
  <si>
    <t>TECHO PRESUPUESTAL</t>
  </si>
  <si>
    <t>MONTO PROGRAMADO</t>
  </si>
  <si>
    <t>SALDO POR PROGRAMAR</t>
  </si>
  <si>
    <t>Nº de Alum. Matriculados 2024</t>
  </si>
  <si>
    <t>CODIGO MODULAR</t>
  </si>
  <si>
    <t xml:space="preserve">                        CUADRO DE NECESIDADES 2025</t>
  </si>
  <si>
    <t xml:space="preserve">                         UNIDAD DE GESTION EDUCATIVA LOCAL PUNO UE 311</t>
  </si>
  <si>
    <t>N° CELULAR</t>
  </si>
  <si>
    <t>II.EE</t>
  </si>
  <si>
    <t>717200050353</t>
  </si>
  <si>
    <t>PAPEL BOND 80 g TAMAÑO A4 DE COLOR</t>
  </si>
  <si>
    <t>TÉMPERA : COLORES INTENSOS TAPA ROSCA CONT: 30 ML(30 CC) COL: ROJO / AZUL / VERDE / AMARILLO / MARRON / NEGRO / BLANCO ESTUCHE X 7 UNIDADES SI SI 12 MESES UNIDAD F. D. DIGESA: 26/05/2025 ARTESCO TEMPERA SET X7 COLORES + PINCEL + PALETA MEZCLADORA AR13094000PC</t>
  </si>
  <si>
    <t>DRAGON PAPEL KRAFT 50 G 75 X 120 CM X 3 UND</t>
  </si>
  <si>
    <t>SUGERENCIAS DE CARACTERISTICAS</t>
  </si>
  <si>
    <t>ARCHIVADOR : T/LOMO ANCHO D/CARTON C/D: D/CARTON TAM: OFICIO COL: NEGRO G.F: 12 MESES UNIDAD IBIS IBIS100313 IBIS100313</t>
  </si>
  <si>
    <t>PAPEL BOND : T/FOTOCOPIA-ALISADO TAM: OFICIO G: 75 gr COL: BLANCO G.F: 12 MESES PAQUETE X 500 HOJAS ATLAS FOTOCOPIA 7750822010406</t>
  </si>
  <si>
    <t>PAPEL BOND : T/FOTOCOPIA-ALISADO TAM: A4 G: 80 gr COL: COLORES VARIOS G.F: 12 MESES PAQUETE X 500 HOJAS F FERNELLY PAPEL ARCO IRIS PA-5080500</t>
  </si>
  <si>
    <t>BOLIGRAFO : D/TINTA GEL D/PLASTICO C/D: CIRCULAR ANCHO D/TRAZO: 0.50 mm COL: AZUL G.F: 12 MESES UNIDAD PILOT G1 4902505130212</t>
  </si>
  <si>
    <t>BOLÍGRAFO : D/TINTA GEL D/PLASTICO C/D: CIRCULAR ANCHO D/TRAZO: 0.50 mm COL: NEGRO G.F: 12 MESES UNIDAD PILOT G1 4902505130205</t>
  </si>
  <si>
    <t>BOLÍGRAFO : D/TINTA GEL D/PLASTICO C/D: CIRCULAR ANCHO D/TRAZO: 0.50 mm COL: ROJO G.F: 12 MESES UNIDAD PILOT G1 4902505130229</t>
  </si>
  <si>
    <t>BOLIGRAFO : D/TINTA SECA D/PLASTICO C/D: HEXAGONAL ANCHO D/TRAZO: 0.70 mm COL: AZUL G.F: 12 MESES UNIDAD PILOT BP1RT 4902505482021</t>
  </si>
  <si>
    <t>BOLIGRAFO : D/TINTA SECA D/PLASTICO C/D: HEXAGONAL ANCHO D/TRAZO: 0.70 mm COL: NEGRO G.F: 12 MESES UNIDAD PILOT BP1RT 4902505482007</t>
  </si>
  <si>
    <t>BOLIGRAFO : D/TINTA SECA D/PLASTICO C/D: HEXAGONAL ANCHO D/TRAZO: 0.70 mm COL: ROJO G.F: 12 MESES UNIDAD PILOT BP1RT 4902505482014</t>
  </si>
  <si>
    <t>FOLDER : C/DOBLE TAPA D/CARTON C/CUBIERTA D/PLASTICO TAM: A4 CAP. MAX: 150 HOJAS COL: AZUL G.F: 18 MESES UNIDAD VINIFAN 03383 03383</t>
  </si>
  <si>
    <t>FOLDER : T/MANILA D/CARTON TAM: A4 CAP. MAX: 20 HOJAS COL: CREMA G.F: 12 MESES PAQUETE X 25 UNIDADES GALLO FOLDER GALLO FM5GCP320001</t>
  </si>
  <si>
    <t>tela FRANELA 0.70CM * 1M X60M</t>
  </si>
  <si>
    <t>TAJADOR : D/ESCRITORIO D/METAL C/D: DEPOSITO COL: ROJO G.F: 12 MESES UNIDAD CARL ND ANGEL5-R</t>
  </si>
  <si>
    <t>TAJADOR : T/PORTATIL D/METAL C/D: S/DEPOSITO COL: PLATEADO G.F: 12 MESES UNIDAD STANDFORD 1 ORIFICIO 37850822778212</t>
  </si>
  <si>
    <t>TAMPÓN : T/DACTILAR D/ CERAMICO CON TAPA DE PLASTICO C/D: CIRCULAR COL: NEGRO G.F: 12 MESES UNIDAD ARTESCO TAMPÓN DACTILAR NEGRO AR16314700PC</t>
  </si>
  <si>
    <t>TIJERA : D/METAL C/MANGO D/CAUCHO C/D: PUNTA ROMA MED: 5" COL: COLORES VARIOS G.F: 12 MESES UNIDAD MAPED ESSENTIALS SOFT 5" 4 64410</t>
  </si>
  <si>
    <t>TIJERA : D/METAL C/MANGO D/PLASTICO C/D: PUNTA ROMA MED: 5" COL: AMARILLO G.F: 12 MESES UNIDAD ARTESCO TIJERA ZURDO 5” ESCOLAR AMARILLO AR16322012PC</t>
  </si>
  <si>
    <t>TIJERA : D/METAL C/MANGO D/PLASTICO C/D: PUNTA FINA MED: 21.00 cm COL: NEGRO G.F: 60 MESES UNIDAD MAPED ESSENTIALS GREEN 468110.</t>
  </si>
  <si>
    <t>PLASTILINA : C/D: BARRA TAM: JUMBO COL: COLORES VARIOS G.F: 6 MESES ESTUCHE ZIPPER X 12 UNIDADES F. D. DIGESA: 30/09/2023 ALPHA 2000000055711 2000000055711</t>
  </si>
  <si>
    <t>ARTESCO CLIPS METALICOS 33MM. CAJA X 100UND
CLIP : T/ESTANDAR D/METAL MED: 33.00 mm COL: PLATEADO G.F: 12 MESES CAJA X 100 UNIDADES ARTESCO CLIPS METALICOS 33MM. CAJA X 100UND AR16305000PC</t>
  </si>
  <si>
    <t>PORTA CLIPS : T/IMANTADO D/PLASTICO C/D: CILINDRICO CAP. MAX: 100 CLIPS COL: NEGRO G.F: 12 MESES UNIDAD ARTI CREATIVO PORTACLIPS IMANTADO CMTAC725/46</t>
  </si>
  <si>
    <t>BORRADOR : P/LAPIZ D/CAUCHO C/D: RECTANGULAR MED: 62.00 X 21.00 X 11.00 mm COL: BLANCO G.F: 12 MESES UNIDAD VINIFAN BORRADOR BLANCO GRANDE VINIFAN 7754807002677</t>
  </si>
  <si>
    <t>ARTESCO ENGRAPADOR M-526 CON SACAGRAPAS AZUL
ENGRAPADOR : T/TENAZA D/METAL C/D: C/YUNQUE GIRATORIO C/SACAGRAPA CAP. MAX: 25 HOJAS COL: AZUL G.F: 12 MESES UNIDAD ARTESCO ENGRAPADOR M-526 CON SACAGRAPAS AZUL AR16062008PC</t>
  </si>
  <si>
    <t>ENGRAPADOR : T/ALICATE D/METAL C/D: C/YUNQUE GIRATORIO CAP. MAX: 30 HOJAS COL: METAL CROMADO G.F: 12 MESES UNIDAD ARTESCO ENGRAPADORA M-222 AR16030000PC</t>
  </si>
  <si>
    <t>ARTESCO GRAPAS 26/6 X 5000 ZINCADO
GRAPA : TAM: 26/6 G.F: 12 MESES CAJA X 5000 UNIDADES ARTESCO GRAPAS 26/6 X 5000 ZINCADO AR16027000PC</t>
  </si>
  <si>
    <t>PEGAFAN CINTA DE EMBALAJE MULTIUSO 2"X72YDS
CINTA : T/ADHESIVO D/EMBALAJE D/PLASTICO L: 72 yd A: 48.00 mm COL: TRANSPARENTE G.F: 12 MESES UNIDAD PEGAFAN CINTA DE EMBALAJE MULTIUSO 2"X72YDS 7754005019231</t>
  </si>
  <si>
    <t>CINTA : T/ADHESIVO D/PAPEL CREPE L: 55 yd A: 48.00 mm COL: BLANCO G.F: 12 MESES UNIDAD PEGAFAN MASKING TAPE 2"X55YDS 7754005014557</t>
  </si>
  <si>
    <t>REVISTERO : T/LOMO ANCHO D/METAL C/D: MALLA TAM: OFICIO CAP. MAX: 750 HOJAS COL: NEGRO G.F: 12 MESES UNIDAD ALPHA OFFICE REVISTERO DE MALLA METALICA 2000000057934</t>
  </si>
  <si>
    <t>CORRECTOR : T/BOLIGRAFO D/LIQUIDO L: 13.00 cm A: 2.00 cm CONT: 9 ml G.F: 12 MESES UNIDAD FABER-CASTELL LAPIZ CORRECTOR 9ML 4716493 732330</t>
  </si>
  <si>
    <t>CORRECTOR : T/CINTA D/PLASTICO L: 10.00 m A: 4.00 mm CONT: NO APLICA G.F: 12 MESES UNIDAD FABER-CASTELL CINTA CORRECTORA 4 MM X 10 M 7703336-601028</t>
  </si>
  <si>
    <t>CUADERNO : T/CUADRICULADO D/PAPEL BOND C/D: ENGRAPADO TAM: A4 CONT: 100 HOJAS G: 56 gr COL: ROJO/AMARILLO/AZUL/VERDE/CELESTE/ANARANJADO G.F: 12 MESES UNIDAD JUSTUS MAX 004022028</t>
  </si>
  <si>
    <t>CLASSIC OFFICE
CUADERNO : T/CUADRICULADO D/PAPEL BOND C/D: DOBLE ANILLO TAM: A4 CONT: 180 HOJAS G: 60 gr COL: ROJO/AMARILLO/AZUL/VERDE/CELESTE/ANARANJADO G.F: 12 MESES UNIDAD CLASSIC OFFICE 0606110334198</t>
  </si>
  <si>
    <t>CUADERNO : T/CUADRICULADO D/PAPEL BOND C/D: DOBLE ANILLO TAM: A4 CONT: 170 HOJAS G: 70 gr. COL: COLORES VARIOS G.F: 12 MESES UNIDAD IRIS COLORS ULTRA CUD0000021</t>
  </si>
  <si>
    <t>CUCHILLA : D/METAL C/CUBIERTA PLASTICA C/SOFT MED: 18.00 mm COL: AZUL/GRIS G.F: 12 MESES UNIDAD ARTESCO CUCHILLA ERGONOMIC 18MM MODELO SX866L AR16066151PC</t>
  </si>
  <si>
    <t>FORRO : T/ROLLO D/PLASTICO TAM: OFICIO G.F: 12 MESES UNIDAD ARTESCO FORRO ECOFAN OFICIO AR13084001PC</t>
  </si>
  <si>
    <t>FUNDA PORTAPAPEL : T/MICA D/PLASTICO TAM: A4 CAP. MAX: 10 HOJAS COL: CRISTAL G.F: 12 MESES BOLSA X 10 UNIDADES VINIFAN MICAS PORTAPAPELES VINIFAN - A4 V08032</t>
  </si>
  <si>
    <t>MOTA : P/PIZARRA ACRILICA D/FIELTRO COL: AZUL/ROJO/AMARILLO/ANARANJADO G.F: 12 MESES UNIDAD ARTESCO AR10405000PC</t>
  </si>
  <si>
    <t>NOTA : T/ADHESIVO C/D: CUADRADO L: 7.60 cm A: 7.60 cm CONT: 400 HOJAS COL: CELESTE PASTEL/AMARILLO PASTEL/ROSADO PASTEL/VERDE PASTEL G.F: 12 MESES PAQUETE X 1 TACO STICK'N C/DISPENSADOR - PORTALAPERO 21271-D-1</t>
  </si>
  <si>
    <t>ESPONJERO : D/PLASTICO D: 8.00 cm COL: NEGRO/AZUL G.F: 12 MESES UNIDAD F FERNELLY E-8139</t>
  </si>
  <si>
    <t>FECHADOR : T/ MANUAL SIMPLE D/METAL C/MANGO D/PLASTICO MED: 4.00 mm G.F: 12 MESES UNIDAD REYSER R100351 R100351</t>
  </si>
  <si>
    <t>PEGAMENTO : T/GOMA C/D: BARRA C/APLICADOR CONT: 40 gr COL: BLANCO G.F: 12 MESES UNIDAD F. D. DIGESA: 16/06/2025 ARTESCO GOMA EN BARRA STICKY 40G AR16318006PC</t>
  </si>
  <si>
    <t xml:space="preserve">PEGAMENTO : T/COLA SINTETICA C/D: FRASCO C/APLICADOR CONT: 250 gr COL: BLANCO G.F: 12 MESES UNIDAD F. D. DIGESA: 01/07/2024 REYSER COLA SINTETICA 250 GR R100649
</t>
  </si>
  <si>
    <t>PEGAMENTO : T/COLA SINTETICA C/D: POTE CONT: 250 gr COL: BLANCO G.F: 12 MESES UNIDAD F. D. DIGESA: 23/05/2025 LAYCONSA 2110110004CO 2110110004CO</t>
  </si>
  <si>
    <t>LÁPIZ : T/2B D/MADERA C/D: TRIANGULAR C/BORRADOR ANCHO D/TRAZO: NO APLICA COL: AMARILLO G.F: 12 MESES UNIDAD F. D. DIGESA: 13/02/2025 FABER-CASTELL TITAN AMARILLO 2B TITAN AMARILLO 2B</t>
  </si>
  <si>
    <t>LÁPICES DE COLORES : T/BICOLOR C/D: TRIANGULAR MED: 180.00 mm COL: ROJO/AZUL G.F: 12 MESES UNIDAD F. D. DIGESA: 18/05/2025 LAYCONSA 2000140115CO 2000140115CO</t>
  </si>
  <si>
    <t>CRAYONES : T/ESTANDAR D/CERA C/D: CIRCULAR TAM: JUMBO COL: COLORES VARIOS G.F: 12 MESES CAJA X 12 UNIDADES F. D. DIGESA: 06/11/2025 VINIFAN CRAYONES GRUESOS JUMBO X 12 V77138</t>
  </si>
  <si>
    <t>LÁPICES DE COLORES : T/JUMBO C/D: TRIANGULAR MED: 17.60 cm COL: COLORES VARIOS G.F: 18 MESES CAJA X 12 UNIDADES F. D. DIGESA: 13/11/2025 VINIFAN LAPICES DE COLOR JUMBO LARGOS X 12 + TAJADOR V77146</t>
  </si>
  <si>
    <t>PLUMÓN : T/RESALTADOR ANCHO D/TRAZO: 1.00 - 5.00 mm COL: AMARILLO NEON G.F: 12 MESES UNIDAD FABER-CASTELL TEXTLINER 48 AMARILLO 4005401 548072</t>
  </si>
  <si>
    <t>PLUMÓN : T/RESALTADOR ANCHO D/TRAZO: 1.00 - 5.00 mm COL: CELESTE NEON G.F: 12 MESES UNIDAD FABER-CASTELL TEXTLINER 48 CELESTE 4005401 548515</t>
  </si>
  <si>
    <t>PLUMÓN : T/RESALTADOR ANCHO D/TRAZO: 1.00 - 5.00 mm COL: ROSA NEON G.F: 12 MESES UNIDAD FABER-CASTELL TEXTLINER 48 ROSA 4005401 548287</t>
  </si>
  <si>
    <t>PLUMÓN : T/INDELEBLE ANCHO D/TRAZO: 1.00 mm COL: AZUL G.F: 12 MESES UNIDAD FABER-CASTELL MULTIMARK 27 AZUL 7754111 615013</t>
  </si>
  <si>
    <t>PLUMÓN : T/INDELEBLE ANCHO D/TRAZO: 1.00 mm COL: NEGRO G.F: 12 MESES UNIDAD FABER-CASTELL MULTIMARK 27 NEGRO 7754111 615037</t>
  </si>
  <si>
    <t>PLUMÓN : D/COLORES ANCHO D/TRAZO: 3.00 mm COL: AZUL G.F: 6 MESES UNIDAD F. D. DIGESA: 23/05/2025 LAYCONSA LAYCONSA L-47 2110020104CO</t>
  </si>
  <si>
    <t>PLUMÓN : D/COLORES ANCHO D/TRAZO: 3.00 mm COL: NEGRO G.F: 6 MESES UNIDAD F. D. DIGESA: 23/05/2025 LAYCONSA L-47 2110020105CO</t>
  </si>
  <si>
    <t>PLUMÓN : D/COLORES ANCHO D/TRAZO: 3.00 mm COL: ROJO G.F: 6 MESES UNIDAD F. D. DIGESA: 23/05/2025 LAYCONSA L-47 2110020106CO</t>
  </si>
  <si>
    <t>PLUMÓN : D/COLORES ANCHO D/TRAZO: 0.70 mm COL: COLORES VARIOS G.F: 12 MESES ESTUCHE X 12 UNIDADES F. D. DIGESA: 26/05/2025 ARTESCO PLUMONES DELGADOS MAX 45 ESTUCHE X 12 PLUMONES AR07001051PC</t>
  </si>
  <si>
    <t>PLUMÓN : D/COLORES ANCHO D/TRAZO: 3.00 mm COL: COLORES VARIOS G.F: 6 MESES ESTUCHE X 10 UNIDADES F. D. DIGESA: 14/07/2024 LAYCONSA LAYCONSA L-47 2110020109CO</t>
  </si>
  <si>
    <t>PLUMÓN : P/PIZARRA ANCHO D/TRAZO: 3.20 mm COL: AZUL/ROJO/NEGRO/VERDE G.F: 6 MESES ESTUCHE X 4 UNIDADES LAYCONSA LAYCONSA L-123 2110020224CO</t>
  </si>
  <si>
    <t>PLUMÓN : P/PIZARRA ANCHO D/TRAZO: 2.30 mm COL: AZUL G.F: 12 MESES UNIDAD PILOT WBMA 4902505355783</t>
  </si>
  <si>
    <t>PLUMÓN : P/PIZARRA ANCHO D/TRAZO: 2.30 mm COL: NEGRO G.F: 12 MESES UNIDAD PILOT WBMA 4902505355769</t>
  </si>
  <si>
    <t>PLUMÓN : P/PIZARRA ANCHO D/TRAZO: 2.30 mm COL: ROJO G.F: 12 MESES UNIDAD PILOT WBMA 4902505355776</t>
  </si>
  <si>
    <t>PLUMÓN : P/PIZARRA ANCHO D/TRAZO: 2.30 mm COL: VERDE G.F: 12 MESES UNIDAD PILOT WBMA 4902505355790</t>
  </si>
  <si>
    <t>P/PLUMON D/PIZARRA ACRILICA:GARANTIA_DE_FABRICA G.F: 12 MESES, P/PLUMON D/PIZARRA ACRILICA:GARANTIA_DE_FABRICA G.F: 12 MESES, CODIGO: 4902505343568</t>
  </si>
  <si>
    <t>P/PLUMON D/PIZARRA ACRILICA:GARANTIA_DE_FABRICA G.F: 12 MESES, P/PLUMON D/PIZARRA ACRILICA:GARANTIA_DE_FABRICA G.F: 12 MESES, CODIGO: 4902505343544</t>
  </si>
  <si>
    <t>P/PLUMON D/PIZARRA ACRILICA:GARANTIA_DE_FABRICA G.F: 12 MESES, P/PLUMON D/PIZARRA ACRILICA:GARANTIA_DE_FABRICA G.F: 12 MESES, CODIGO: 4902505343551</t>
  </si>
  <si>
    <t>P/PLUMON D/PIZARRA ACRILICA:GARANTIA_DE_FABRICA G.F: 12 MESES, P/PLUMON D/PIZARRA ACRILICA:GARANTIA_DE_FABRICA G.F: 12 MESES, CODIGO: 4902505343575</t>
  </si>
  <si>
    <t>TAMPÓN : P/SELLO D/PLASTICO C/D: RECTANGULAR COL: AZUL G.F: 12 MESES UNIDAD ARTESCO TAMPON ARTESCO AZUL AR13088008PC</t>
  </si>
  <si>
    <t>TAMPÓN : P/SELLO D/PLASTICO C/D: RECTANGULAR COL: NEGRO G.F: 12 MESES UNIDAD ARTESCO TAMPON ARTESCO NEGRO AR13088015PC</t>
  </si>
  <si>
    <t>TAMPÓN : P/SELLO D/PLASTICO C/D: RECTANGULAR COL: ROJO G.F: 12 MESES UNIDAD ARTESCO TAMPON ARTESCO ROJO AR13088007PC</t>
  </si>
  <si>
    <t>TINTA : P/TAMPON CONT: 30 ml COL: AZUL G.F: 12 MESES UNIDAD CODIGO: AR13089008PC</t>
  </si>
  <si>
    <t>TINTA : P/TAMPON CONT: 30 ml COL: NEGRO G.F: 12 MESES UNIDAD CODIGO: AR13089015PC</t>
  </si>
  <si>
    <t>TINTA : P/TAMPON CONT: 30 ml COL: ROJO G.F: 12 MESES UNIDAD CODIGO: AR13089007PC</t>
  </si>
  <si>
    <t>TÉMPERA : COLORES INTENSOS APLICADOR CONT: 250 ML(250 CC) COL: AMARILLO UNIDAD NO NO 12 MESES UNIDAD F. D. DIGESA: 23/05/2025 LAYCONSA CON APLICADOR 2110030059CO</t>
  </si>
  <si>
    <t>TÉMPERA : COLORES INTENSOS APLICADOR CONT: 250 ML(250 CC) COL: AZUL UNIDAD NO NO 12 MESES UNIDAD F. D. DIGESA: 23/05/2025 LAYCONSA CON APLICADOR 2110030057CO</t>
  </si>
  <si>
    <t>TÉMPERA : COLORES INTENSOS APLICADOR CONT: 250 ML(250 CC) COL: BLANCO UNIDAD NO NO 12 MESES UNIDAD F. D. DIGESA: 23/05/2025 LAYCONSA CON APLICADOR 2110030056CO</t>
  </si>
  <si>
    <t>TÉMPERA : COLORES INTENSOS APLICADOR CONT: 250 ML(250 CC) COL: NEGRO UNIDAD NO NO 12 MESES UNIDAD F. D. DIGESA: 23/05/2025 LAYCONSA CON APLICADOR 2110030079CO</t>
  </si>
  <si>
    <t>TÉMPERA : COLORES INTENSOS APLICADOR CONT: 250 ML(250 CC) COL: ROJO UNIDAD NO NO 12 MESES UNIDAD F. D. DIGESA: 23/05/2025 LAYCONSA CON APLICADOR 2110030058CO</t>
  </si>
  <si>
    <t>TÉMPERA : COLORES INTENSOS APLICADOR CONT: 250 ML(250 CC) COL: ROSADO UNIDAD NO NO 12 MESES UNIDAD F. D. DIGESA: 23/05/2025 LAYCONSA CON APLICADOR 2110030080CO</t>
  </si>
  <si>
    <t>TÉMPERA : COLORES NEON APLICADOR CONT: 250 ML(250 CC) COL: VERDE NEÓN UNIDAD NO NO 12 MESES UNIDAD F. D. DIGESA: 14/07/2024 LAYCONSA CON APLICADOR 2110030124CO</t>
  </si>
  <si>
    <t>PAPELÓGRAFO : T/CUADRIMAX D/PAPEL BOND MED: 61 X 86 cm G: 75 gr COL: BLANCO G.F: 12 MESES UNIDAD REYSER R100694 R100694</t>
  </si>
  <si>
    <t>PAPEL LUSTRE : D/PAPEL SUPERCALAMBRADO MED: 48 X 64 cm G: 56 gr COL: ANARANJADO G.F: 12 MESES UNIDAD MMULTIMAZ WM15212</t>
  </si>
  <si>
    <t>PAPEL LUSTRE : D/PAPEL SUPERCALAMBRADO MED: 48 X 64 cm G: 56 gr COL: AZUL G.F: 12 MESES UNIDAD MMULTIMAZ WM15420</t>
  </si>
  <si>
    <t>PAPEL LUSTRE : D/PAPEL SUPERCALAMBRADO MED: 48 X 64 cm G: 56 gr COL: CELESTE G.F: 12 MESES UNIDAD MMULTIMAZ WM15084</t>
  </si>
  <si>
    <t>PAPEL LUSTRE : D/PAPEL SUPERCALAMBRADO MED: 48 X 64 cm G: 56 gr COL: FUCSIA G.F: 12 MESES UNIDAD MMULTIMAZ WM15116</t>
  </si>
  <si>
    <t>PAPEL LUSTRE : D/PAPEL SUPERCALAMBRADO MED: 48 X 64 cm G: 56 gr COL: ROJO G.F: 12 MESES UNIDAD MMULTIMAZ WM15260</t>
  </si>
  <si>
    <t>PAPEL LUSTRE : D/PAPEL SUPERCALAMBRADO MED: 48 X 64 cm G: 56 gr COL: VERDE G.F: 12 MESES UNIDAD MMULTIMAZ WM15356</t>
  </si>
  <si>
    <t>PAPEL CREPÉ : MED: 50 X 180 cm G: 17 gr COL: ANARANJADO G.F: 12 MESES BOLSA X 10 PLIEGOS F FERNELLY N.D PC34501809</t>
  </si>
  <si>
    <t>PAPEL CREPÉ : MED: 50 X 180 cm G: 17 gr COL: CELESTE G.F: 12 MESES BOLSA X 10 PLIEGOS F FERNELLY N.D PC34501805</t>
  </si>
  <si>
    <t>PAPEL CREPÉ : MED: 50 X 180 cm G: 17 gr COL: GUINDA G.F: 12 MESES BOLSA X 10 PLIEGOS F FERNELLY N.D PC345018017</t>
  </si>
  <si>
    <t>PAPEL CREPÉ : MED: 50 X 180 cm G: 17 gr COL: NEGRO G.F: 12 MESES BOLSA X 10 PLIEGOS F FERNELLY N.D PC34501808</t>
  </si>
  <si>
    <t>PAPEL CREPÉ : MED: 50 X 180 cm G: 17 gr COL: ROJO G.F: 12 MESES BOLSA X 10 PLIEGOS F FERNELLY N.D PC345018015</t>
  </si>
  <si>
    <t>PAPEL CREPÉ : MED: 50 X 180 cm G: 17 gr COL: VERDE LIMON G.F: 12 MESES BOLSA X 10 PLIEGOS F FERNELLY N.D PC34501807</t>
  </si>
  <si>
    <t>CARTULINA : T/ESCOLAR TAM: 50 X 65 cm MED: 50 X 65 cm G: 140 gr COL: CELESTE G.F: 12 MESES UNIDAD REYSER R100200 R100200</t>
  </si>
  <si>
    <t>CARTULINA : T/ESCOLAR TAM: 50 X 65 cm MED: 50 X 65 cm G: 140 gr COL: AMARILLO G.F: 12 MESES UNIDAD REYSER R100199 R100199</t>
  </si>
  <si>
    <t>CARTULINA : T/ESCOLAR TAM: 50 X 65 cm MED: 50 X 65 cm G: 140 gr COL: BLANCO G.F: 12 MESES UNIDAD REYSER R100196 R100196</t>
  </si>
  <si>
    <t>CARTULINA : T/ESCOLAR TAM: 50 X 65 cm MED: 50 X 65 cm G: 140 gr COL: NEGRO G.F: 12 MESES UNIDAD REYSER R100201 R100201</t>
  </si>
  <si>
    <t>CARTULINA : T/ESCOLAR TAM: 50 X 65 cm MED: 50 X 65 cm G: 140 gr COL: ROSADO G.F: 12 MESES UNIDAD REYSER R100197 R100197</t>
  </si>
  <si>
    <t>CARTULINA : T/ESCOLAR TAM: 50 X 65 cm MED: 50 X 65 cm G: 140 gr COL: VERDE G.F: 12 MESES UNIDAD REYSER R100523 R100523</t>
  </si>
  <si>
    <t>Memoria USB Kingston 32GB (Con Diseño)</t>
  </si>
  <si>
    <t>Aromatizador Lavanda Spray X 360 ML</t>
  </si>
  <si>
    <t>PASTILLA PARA BAÑO X 60 GR.LIMON</t>
  </si>
  <si>
    <t>BALDE : MATERIAL: POLIPROPILENO 100% VIRGEN DE ALTA DENSIDAD CAPACIDAD: 20 LT MED: LARGO 37.10 CM X ANCHO 34.10 CM X ALTO 38.30 CM DISEÑO: CON TAPA Y ASA COLOR: CUERPO TRANSPARENTE, TAPA DE COLORES G.F: 12 MESES, ON SITE U.DESPACHO: UNIDAD MARCA: ECOLIMPIA BALDE TRANSPARENTE 20 LT 2000057E</t>
  </si>
  <si>
    <t>BALDE : MATERIAL: POLIETILENO DE ALTA DENSIDAD CAPACIDAD : 10 LT MED: LARGO 23 CM X ANCHO 21 CM X ALTO 18.6 CM DISEÑO: CON TAPA Y ASA COLOR: CUERPO TRANSPARENTE, TAPA DE COLORES G.F: 12 MESES, ON SITE U.DESPACHO: UNIDAD MARCA: BUGUI(H) BALDE PLÁSTICO 10 LTS. CON TAPA Y ASA BLDBGHTA210</t>
  </si>
  <si>
    <t>Balde Escurridor Trapeador 3 Mopas + Dispensador Celeste, SKU: 1000494273</t>
  </si>
  <si>
    <t>Batea Rectangular Trébol # 18 Rey;REYPLAST Cód prod: BTX024500</t>
  </si>
  <si>
    <t>Batea Moisés # 30 Rey, REYPLAST Cód. prod: BTX019000</t>
  </si>
  <si>
    <t>Bolsa De Polietileno 2 µm X 50 Cm X 60 Cm Color Negro</t>
  </si>
  <si>
    <t>Cera en pasta Amarilla 1 gl ,marca tekno</t>
  </si>
  <si>
    <t>Cera en pasta selladora 1 gl, Marca Tekno</t>
  </si>
  <si>
    <t>Cera en pasta Roja 1 gl, Marca Tekno</t>
  </si>
  <si>
    <t>Cera líquida Amarilla 1 gl, Tekno</t>
  </si>
  <si>
    <t>Cera líquida Neutro 1 gl, Tekno</t>
  </si>
  <si>
    <t>Cera Líquida Hércules Siliconada Roja Galón 1 L</t>
  </si>
  <si>
    <t>DESATORADOR NEGRO GRANDE JEBE | Ferre Huanca</t>
  </si>
  <si>
    <t>DESINFECTANTES : LIMPIADOR DESINFECTANTE Y AROMATIZANTE LÍQUIDO CLORURO DE BENZALCONIO DOMESTICO / INDUSTRIAL / SALUD PUBLICA CON.T: GALÓN X 3.8 LT G.F: 12 MESES - 1 AÑO UNIDAD AROMAS VARIOS</t>
  </si>
  <si>
    <t>Detergente Marsella Petalos relajantes 4kg, SKU: 634</t>
  </si>
  <si>
    <t>ESCOBAS : MANGO DE MADERA CERDAS DE: PAJA BASE DE PAJA C: MADERA LARGO DEL MANGO: 110 CM DIAMETO DEL MANGO: 2.00 CM LARGO DE CERDAS: 56.00 CM LARGO DE BASE: 27.00 CM ANCHO DE BASE: 4.50 CM G.F: 6 MESES UNIDAD PLASTIC STEEL FORJA ESCOBA BAJA POLICIA DE 02 ZUNCHOS CON 03 PITAS ECBSF-BP2</t>
  </si>
  <si>
    <t>ESCOBAS : MANGO DE METAL DE: POLIPROPILENO BASE DE POLIPROPILENO C: VERDE LARGO DEL MANGO: 120 CM DIAMETO DEL MANGO: 2.00 CM LARGO DE CERDAS: 13.30 CM LARGO DE BASE: 45.00 CM ANCHO DE BASE: 5.00 CM G.F: 6 MESES UNIDAD INSOMED ESCOBA INSOMED-MARG VERDE INS-2022ESCMVERDE 17.87</t>
  </si>
  <si>
    <t>CEPILLOS Y ESCOBILLAS : CEPILLO DE POLIPROPILENO DE: NYLON MEDIANA DUREZA C: CELESTE LARGO: 36.00 CM ANCHO: 8 CM G.F: 6 MESES UNIDAD PROSERLIM 638 – CELESTE</t>
  </si>
  <si>
    <t>ESCOBILLONES : MANGO DE MADERA DE: NYLON BASE DE MADERA C: MADERA LARGO DEL MANGO: 130 CM DIAMETO DEL MANGO: 2.50 CM LARGO DE CERDAS: 10.00 CM LARGO DE BASE: 60.00 CM ANCHO DE BASE: 5 CM G.F: 6 MESES UNIDAD PLASTIC STEEL FORJA SUPER ESCOBILLON EBLLNSF-M10</t>
  </si>
  <si>
    <t>ALCOHOL ETÍLICO GEL DE USO NO MEDICINAL : ALCOHOL ETILICO GEL C: INCOLORO AROMA: ALCOHOL CONT.: FRASCO X 1 LT G.F: 24 MESES - 2 AÑOS UNIDAD EBRIEL 00545</t>
  </si>
  <si>
    <t>Guante Super Industrial C35 INDULATEX Antibacterial Talla 9-L-9 Verde Uso Domestico</t>
  </si>
  <si>
    <t>Guante Super Industrial C35 INDULATEX Antibacterial Talla 8-M-8, Domestico</t>
  </si>
  <si>
    <t>Guante Super Industrial C35 INDULATEX Antibacterial Talla 7-S-7, Domestico</t>
  </si>
  <si>
    <t>JABON : T/LIQUIDO ANTIBACTERIAL FRASCO C/DOSIFICADOR 1000 ML G.F: 12 MESES ON SITE UNIDAD EBRIEL 912</t>
  </si>
  <si>
    <t>JALADORES DE AGUA : DE: MADERA MANGO DE MADERA C: MADERA LARGO DEL MANGO: 120 CM DIAMETO DEL MANGO: 2.50 CM LARGO DE BASE: 60.00 CM ANCHO DE BASE: 5.50 CM G.F: 6 MESES UNIDAD APOLO JALADOR DE AGUA DE MADERA JLDMAP60X03</t>
  </si>
  <si>
    <t>MOPA TRAPEADOR 45CM ALGODON+MANGO EBRIEL SKU:PMP00002713735</t>
  </si>
  <si>
    <t>DESINFECTANTE KRESSO LÍQUIDO CONT.: GALÓN X 3.785 LT G.F: 12 MESES - 1 AÑO UNIDAD LAMOSA CLEAN LAMOSA-KRES3785</t>
  </si>
  <si>
    <t>HIPOCLORITO DE SODIO : LEJIA LÍQUIDO HIPOCLORITO DE SODIO: 4.90 - 5.10 % CLORO DISPONIBLE: 5.00 - 5.20 % CONT.: GALÓN X 4 LT G.F: 12 MESES - 1 AÑO UNIDAD DARYZA LEJÍA 5 % GALÓN X 4 LT 31322 (Lejía Biodegradable 5% x Galón Daryza)</t>
  </si>
  <si>
    <t xml:space="preserve"> LIMPIA VIDRIOS LÍQUIDO Cloruro de Benzalconio CONT.: FRASCO X 650 ML G.F: 12 MESES - 1 AÑO UNIDAD ECOLOGICO INDUBRILL 20000337 o (Limpia Vidrios SAPOLIO Lavanda Gatillo 650ml)</t>
  </si>
  <si>
    <t>PAÑO MULTIUSO 70% VISCOSA 30% POLIESTER LARGO: 60 cm ANCHO: 33 cm C: AZUL / ROJO / VERDE GRAMAJE: 50 gr/m2 G.F.: 06 MESES PAQUETE X 6 UNIDADES VIRUTEX PAÑO LIMPIEZA MULTIUSO X6 CLASICA 1100720 VIRUTEX</t>
  </si>
  <si>
    <t>PAPEL HIGIENICO : DOBLE HOJA COL: BLANCO GOFRADO LONGITUD: 20,000 MM ANCHO: 90 MM 20 MTS C/U 35 GR/M2 G.F: 12 MESES ON SITE PAQUETE X 24 ROLLOS PARACAS 600100200076-CELESTE 4X6</t>
  </si>
  <si>
    <t>PAPEL HIGIENICO : UNA HOJA COL: BLANCO GOFRADO LONGITUD: 550,000 MM ANCHO: 95 MM 550 MTS C/U 20 GR/M2 G.F: 12 MESES ON SITE PAQUETE X 1 ROLLO REGGIO 20006188</t>
  </si>
  <si>
    <t>ELITE
PAPEL TOALLA : ROLLO UNA HOJA COL: BLANCO GOFRADO 200 MTS C/U 34 GR/M2 G.F: 12 MESES ON SITE PAQUETE X 2 ROLLOS ELITE 361668</t>
  </si>
  <si>
    <t>RECOGEDOR DE METAL BAJA POLICIA T/GRANDE</t>
  </si>
  <si>
    <t>RECOGEDORES : RECOGEDOR MANGO DE METAL CON BASE DE PLASTICO SIN TAPA C: ANARANJADO LARGO DEL MANGO: 81.00 CM LARGO DE BASE: 29.00 CM ANCHO DE BASE: 28.00 CM G.F: 6 MESES UNIDAD ECOLIMPIA LAURA E2001088</t>
  </si>
  <si>
    <t>REMOVEDORES DE SARRO : LÍQUIDO INGREDIENTE ACTIVO MAYORITARIO: ACIDO FOSFORICO CON.T: GALÓN X 3.8 LT G.F: 12 MESES - 1 AÑO UNIDAD ECOLOGICO INDUBRILL 20000207</t>
  </si>
  <si>
    <t>SILICONA : SILICONA LÍQUIDO CONT.: FRASCO X 1 LT G.F: 12 MESES - 1 AÑO LAMOSA CLEAN LAMOSA-SILI1000 UNIDAD</t>
  </si>
  <si>
    <t>TACHO POLIETILENO FORMA CUADRADA CAPACIDAD: 20 LT CON TAPA CON PEDAL LARGO: 35.00 CM ANCHO: 25.50 CM ALTO: 42.00 CM G.F: 6 MESES UNIDAD MARCA: LIMCOFER TACHO CON PEDAL TACHO-P200010 (TACHO CON PEDAL 20 LTS)</t>
  </si>
  <si>
    <t>Gusano tunel plegable de motricidad gruesa, Dimensiones: Diámetro: 60 cm. Largo: 1.80 m.
• Colores: rojo, amarrillo, azul, verde. naranja
• El juego es de una sola pieza.
• Material: lino pesado.</t>
  </si>
  <si>
    <t>COD. 06062 Categorías MI DEPORTE, EDUCACIÓN FÍSICA Y COLEGIOS, ENTRENADORES Y PREPARACIÓN FÍSICA (Grosor del tubo 2 cm.
Grosor de pared 2 mm); Material HDPE No tóxico; Categoria Miscelaneo</t>
  </si>
  <si>
    <t>ablero De Ajedrez De Madera Nº4+ de 44×44 Cm Con Anotación Caoba y Sicomoro; Precioso tablero de ajedrez de madera Nº4+ de sicomoro y caoba. Tiene un tamaño de 44×44 cm, con un escaque de 4,5 cm, está indicado para las figuras más pequeñas y medias con una altura de rey entre 80 y 90 mm. Contiene anotación alfanumérica.</t>
  </si>
  <si>
    <t>JUEGO DE ESCUADRAS OVE X 30 CM - 789822: Juego de escuadras: 2 escuadras, 1 transportador y 1 regla. Escala en centímetros y divisiones en milímetros de alta precisión; (Marca OVE, VINIFAN)</t>
  </si>
  <si>
    <t>Eslabones Geometricos – El Buho Luigi: SKU: EBL-19651; Material: Plástico; 
Dimensiones: 18 x 26 cm. Contenido: 64 eslabones geométricos y 1 Instructivo.</t>
  </si>
  <si>
    <t>PLANTADO DE MADERA DE 25 PIEZAS; Medidas de la base: 25cm x 30cm Material: pino, Piezas tratadas no tóxicas y barniz ecológico</t>
  </si>
  <si>
    <t>JUGUETE DIDÁCTICO TUERCAS: SKU JUGUETESRENZO239, Tamaño (L x P x A cm) 4.50 x 0.38 x 5.50; Peso 4.50 Kg</t>
  </si>
  <si>
    <t>TABLERO DE COORDINACIÓN MAGNETICO: Color: variado
• Material: madera y plástico</t>
  </si>
  <si>
    <t>BASE 10 O MULTIBASE X 121 PIEZAS EVAFLEX</t>
  </si>
  <si>
    <t>Net de Voley Semi-Profesional 10x1x6 – #80; Medidas: 10 metros de Largo x 1 metro de Alto Ojalillos en ambos extremos superiores para mejor tensión Viene con sogas para sujetar a los postes Las bandas son de colores  variados</t>
  </si>
  <si>
    <t xml:space="preserve">PELOTA DE BASKET MIBALON GRABADA CELULAR – #5: SKU:1814074 (Balón de categoría Mini FIBA. Minibasket. Alevín y Benjamín tanto masculino como femenino)  Goma Celular, 8 paneles, Suavidad al tacto, Peso 397gr, perimetro de circunferencia 70 cm, Ideal para interior y exterior, Fabricacion en Tailandia. </t>
  </si>
  <si>
    <t xml:space="preserve">PELOTA DE BASKET MIBALÓN GOMA CELULAR NEÓN – TALLA 6- Balón de categoría senior femenino, junior, cadete, infantil 12 años en adelante. Perímetro de circunferencia es de 72 cm y su peso de 510 a 567 gramos; Cubierta de goma texturada, cámara de butylo devanado con nylon para mejor retención de aire, de 8 paneles y 2 colores </t>
  </si>
  <si>
    <t>BALÓN PARA VOLEYBALL MI BALON CELULAR SUAVECITA o PELOTA DE VOLEY MIBALON CELULAR ESPIRAL #5– TALLA 5: Tamaño #5 Modelo: Celular Color, Suave al Tacto, Laminado al calor, Cámara de butilo, 100% Hilo Nylon, Construcción: 18 paneles, Material Goma Celular.</t>
  </si>
  <si>
    <t>PELOTAS DEPORTIVAS MIBALÓN #5 FÚTBOL MODELO COSIDO ALEATORIO, SKU:2083770, Modelo Cosido AleatorioPelota De Fútbol Showgol #5 Pvc Cuero Sintético 32 Paños</t>
  </si>
  <si>
    <t>Silbato Deportivo Para Árbitro + Cordón</t>
  </si>
  <si>
    <t>SET x 1 JUEGOS DE CONO VALLA COD. 07948 Conos de 36 cm. de alto, con perforacines en tres niveles (2 conos y 1 bastones)</t>
  </si>
  <si>
    <t>Cono Naranja 28" CLUTE SKU: 12279 ( Altura Del Producto 70 cm, Ancho Del Producto 35 cm, Profundidad Del Producto 35 cm)</t>
  </si>
  <si>
    <t>CHINCHE CON CABEZA DORADA X 100</t>
  </si>
  <si>
    <t>718500060002</t>
  </si>
  <si>
    <t>ARTESCO CHINCHES DORADOS 10MM X 100
CHINCHE : T/ESTANDAR C/D: CABEZA DORADA COL: DORADO G.F: 12 MESES CAJA X 100 UNIDADES ARTESCO CHINCHES DORADOS 10MM X 100 AR16079000PC</t>
  </si>
  <si>
    <t>CUADERNO ESPIRAL CUADRICULADO TAMAÑO A4 X 180 HOJAS</t>
  </si>
  <si>
    <t>717200030162</t>
  </si>
  <si>
    <t>CUADERNO ESPIRAL CUADRICULADO TAMAÑO OFICIO X 180 HOJAS</t>
  </si>
  <si>
    <t>LIBRO DE ACTAS DE 200 FOLIOS</t>
  </si>
  <si>
    <t>717200140003</t>
  </si>
  <si>
    <t>LIBRO DE ACTAS DE 100 FOLIOS</t>
  </si>
  <si>
    <t>717200140002</t>
  </si>
  <si>
    <t>LIBRO DE ACTAS : T/CUADRICULADO D/PAPEL BOND C/D: EMPASTADO TAM: A4 CONT: 100 HOJAS G: 55 gr COL: AZUL G.F: 12 MESES UNIDAD PILLKO LIACPIN0036</t>
  </si>
  <si>
    <t>LIBRO DE ACTAS : T/CUADRICULADO D/PAPEL BOND C/D: EMPASTADO TAM: A4 CONT: 200 HOJAS G: 55 gr COL: AZUL G.F: 12 MESES UNIDAD PILLKO LIACPIN0024</t>
  </si>
  <si>
    <t>GUANTE DE NAILON CON PALMA DE NITRILO TALLA L</t>
  </si>
  <si>
    <t>GUANTE DE NAILON CON PALMA DE NITRILO TALLA M</t>
  </si>
  <si>
    <t>GUANTE DE NAILON CON PALMA DE NITRILO TALLA S</t>
  </si>
  <si>
    <t>805000050380</t>
  </si>
  <si>
    <t>805000050381</t>
  </si>
  <si>
    <t>805000050382</t>
  </si>
  <si>
    <t>par</t>
  </si>
  <si>
    <t>2.3. 1  6. 1  4</t>
  </si>
  <si>
    <t>2.3. 1  2. 1 3</t>
  </si>
  <si>
    <t>2.3. 1  2. 1  3</t>
  </si>
  <si>
    <t>BOTA DE JEBE CAÑA ALTA UNISEX COLOR BLANCO TALLA 42</t>
  </si>
  <si>
    <t>BOTA DE JEBE CAÑA ALTA UNISEX COLOR BLANCO TALLA 40</t>
  </si>
  <si>
    <t>BOTA DE JEBE CAÑA ALTA UNISEX COLOR BLANCO TALLA 38</t>
  </si>
  <si>
    <t>890200010133</t>
  </si>
  <si>
    <t>890200010135</t>
  </si>
  <si>
    <t>890200010134</t>
  </si>
  <si>
    <t>GUARDAPOLVO DE DRIL MANGA LARGA UNISEX</t>
  </si>
  <si>
    <t>899600170038</t>
  </si>
  <si>
    <t>2.3. 1  2. 1  1</t>
  </si>
  <si>
    <t>208000100673</t>
  </si>
  <si>
    <t>UNIDAD</t>
  </si>
  <si>
    <t>BANDEJA DE METAL PARA ESCRITORIO DE 2 PISOS</t>
  </si>
  <si>
    <t>646300010006</t>
  </si>
  <si>
    <t>REYSER R100648
BANDEJA PORTAPAPEL : T/2 PISOS D/METAL CAP. MAX: 1000 HOJAS COL: NEGRO G.F: 12 MESES UNIDAD REYSER R100648 R100648</t>
  </si>
  <si>
    <t>SOBRE MANILA  TAMAÑO  A4</t>
  </si>
  <si>
    <t>710600100250</t>
  </si>
  <si>
    <t>REYSER
SOBRE : T/MANILA D/PAPEL TAM: A4 COL: AMARILLO G.F: 12 MESES PAQUETE X 25 UNIDADES REYSER R101066</t>
  </si>
  <si>
    <t>CINTA ADHESIVA TRANSPARENTE 2 in X 110 yd</t>
  </si>
  <si>
    <t>710300010046</t>
  </si>
  <si>
    <t xml:space="preserve">carmelo_segundo@hotmail.com                                                     </t>
  </si>
  <si>
    <t xml:space="preserve">ESCOBAR LUPACA, Jose                                                            </t>
  </si>
  <si>
    <t xml:space="preserve">marielita_01vargas@hotmail.com                                                  </t>
  </si>
  <si>
    <t xml:space="preserve">eufemiachura@gmail.com                                                          </t>
  </si>
  <si>
    <t xml:space="preserve">951910066                     </t>
  </si>
  <si>
    <t xml:space="preserve">hoschua.dnv03@gmail.com                                                         </t>
  </si>
  <si>
    <t xml:space="preserve">927553634                     </t>
  </si>
  <si>
    <t xml:space="preserve">profecelestino2014@gmail.com                                                    </t>
  </si>
  <si>
    <t xml:space="preserve">florortegapauro@gmail.com                                                       </t>
  </si>
  <si>
    <t xml:space="preserve">FLORES CAHUANA, Yaned                                                           </t>
  </si>
  <si>
    <t xml:space="preserve">julyusm@hotmail.com                                                             </t>
  </si>
  <si>
    <t xml:space="preserve">951840302                     </t>
  </si>
  <si>
    <t xml:space="preserve">MOLLISACA AGUILAR, Hermelinda                                                   </t>
  </si>
  <si>
    <t xml:space="preserve">SANTOS TINTAYA, Olivia                                                          </t>
  </si>
  <si>
    <t xml:space="preserve">isabelaguilar6164@gmail.com                                                     </t>
  </si>
  <si>
    <t xml:space="preserve">904439385                     </t>
  </si>
  <si>
    <t xml:space="preserve">MAMANI CCAÑI, Flavio German                                                     </t>
  </si>
  <si>
    <t xml:space="preserve">MENDOZA VILCA, Alfonso                                                          </t>
  </si>
  <si>
    <t xml:space="preserve">988608090                     </t>
  </si>
  <si>
    <t xml:space="preserve">VELASQUEZ MACHACA, Marina                                                       </t>
  </si>
  <si>
    <t xml:space="preserve">fredyvelasquezv123@gmail.com                                                    </t>
  </si>
  <si>
    <t xml:space="preserve">CCALLE CHINO, Fredy Nestor                                                      </t>
  </si>
  <si>
    <t xml:space="preserve">QUISPE MARCE, Ruben                                                             </t>
  </si>
  <si>
    <t xml:space="preserve">cgramos_9@hotmail.com                                                           </t>
  </si>
  <si>
    <t xml:space="preserve">986399321                     </t>
  </si>
  <si>
    <t xml:space="preserve">APAZA CARDENAS, Roberto                                                         </t>
  </si>
  <si>
    <t xml:space="preserve">sonyrober1@gmail.com                                                            </t>
  </si>
  <si>
    <t xml:space="preserve">951048458                     </t>
  </si>
  <si>
    <t xml:space="preserve">efchinito@gmail.com                                                             </t>
  </si>
  <si>
    <t xml:space="preserve">CONDORI PACHO, Isaias Feliciano                                                 </t>
  </si>
  <si>
    <t xml:space="preserve">pacoif21@gmail.com                                                              </t>
  </si>
  <si>
    <t xml:space="preserve">951098651                     </t>
  </si>
  <si>
    <t xml:space="preserve">jilatafreddy9@gmail.com                                                         </t>
  </si>
  <si>
    <t xml:space="preserve">985745804                     </t>
  </si>
  <si>
    <t xml:space="preserve">MORANN PERCA, Maguin                                                            </t>
  </si>
  <si>
    <t xml:space="preserve">jaimemll2014@gmail.com                                                          </t>
  </si>
  <si>
    <t xml:space="preserve">950995577                     </t>
  </si>
  <si>
    <t xml:space="preserve">MAMANI MAYTA, Edwin Octavio                                                     </t>
  </si>
  <si>
    <t xml:space="preserve">EDWINMAYTA35@gmail.com                                                          </t>
  </si>
  <si>
    <t xml:space="preserve">989995219                     </t>
  </si>
  <si>
    <t xml:space="preserve">CALLACONDO PONCE, Fernando                                                      </t>
  </si>
  <si>
    <t xml:space="preserve">CUTIPA LLANO, Fredy                                                             </t>
  </si>
  <si>
    <t xml:space="preserve">SARDON ÑACA, Norma                                                              </t>
  </si>
  <si>
    <t xml:space="preserve">SANIZO MAMANI, Amelia Hermelinda                                                </t>
  </si>
  <si>
    <t xml:space="preserve">GONZALO VILCAPAZA, Beatriz                                                      </t>
  </si>
  <si>
    <t>HUATACHI CHILA</t>
  </si>
  <si>
    <t>BARRIO MIRAFLORES</t>
  </si>
  <si>
    <t>BARRIO SAN JUAN</t>
  </si>
  <si>
    <t xml:space="preserve">bgonzalo.pronoei@gmail.com                                                      </t>
  </si>
  <si>
    <t xml:space="preserve">948554094                     </t>
  </si>
  <si>
    <t>VILLA SOCCA</t>
  </si>
  <si>
    <t xml:space="preserve">ginalizsq@gmail.com                                                             </t>
  </si>
  <si>
    <t xml:space="preserve">marisolapazazea@gmail.com                                                       </t>
  </si>
  <si>
    <t xml:space="preserve">MENESES NUÑEZ, Elizabeth Adilmy                                                 </t>
  </si>
  <si>
    <t xml:space="preserve">PACA QUISPE, Maritza                                                            </t>
  </si>
  <si>
    <t xml:space="preserve">maryzza_28@hotmail.com                                                          </t>
  </si>
  <si>
    <t xml:space="preserve">951419537                     </t>
  </si>
  <si>
    <t xml:space="preserve">AGUILAR HUANCA, Durya Meliza                                                    </t>
  </si>
  <si>
    <t xml:space="preserve">TITO GUERRA, Soledad                                                            </t>
  </si>
  <si>
    <t xml:space="preserve">tguerra.soledad@gmail.com                                                       </t>
  </si>
  <si>
    <t xml:space="preserve">968393791                     </t>
  </si>
  <si>
    <t xml:space="preserve">marizamarizita@hotmail.com                                                      </t>
  </si>
  <si>
    <t xml:space="preserve">935948794                     </t>
  </si>
  <si>
    <t xml:space="preserve">lourdesayala2028@gmail.com                                                      </t>
  </si>
  <si>
    <t xml:space="preserve">918911009                     </t>
  </si>
  <si>
    <t xml:space="preserve">VELASQUEZ COLLQUE, Doris Ana                                                    </t>
  </si>
  <si>
    <t xml:space="preserve">CARRASCO CHOQUE, Martha Gladys                                                  </t>
  </si>
  <si>
    <t xml:space="preserve">LUPACA LUPACA, Luordes                                                          </t>
  </si>
  <si>
    <t xml:space="preserve">CALDERON INQUILLA, Yeny Luz                                                     </t>
  </si>
  <si>
    <t xml:space="preserve">MONTES DE OCA CACERES, Maria Elena                                              </t>
  </si>
  <si>
    <t xml:space="preserve">marely_67@hotmail.com                                                           </t>
  </si>
  <si>
    <t xml:space="preserve">950486853                     </t>
  </si>
  <si>
    <t xml:space="preserve">ATAHUACHI LAYME, Pilar                                                          </t>
  </si>
  <si>
    <t xml:space="preserve">ANCHAPURI APAZA, Irma Aurea                                                     </t>
  </si>
  <si>
    <t xml:space="preserve">MAMANI RAMOS, Darwin Charly                                                     </t>
  </si>
  <si>
    <t xml:space="preserve">darwincharlym@gmail.com                                                         </t>
  </si>
  <si>
    <t xml:space="preserve">981530861                     </t>
  </si>
  <si>
    <t>3995690</t>
  </si>
  <si>
    <t>CAMINITOS DORADOS DE JACHA HUINCHOCA</t>
  </si>
  <si>
    <t>3995691</t>
  </si>
  <si>
    <t>LOS ROSALES DE HAÑUSCURO</t>
  </si>
  <si>
    <t>3997273</t>
  </si>
  <si>
    <t>SOCCA PATJJA</t>
  </si>
  <si>
    <t>MIS PEQUEÑOS PASOS</t>
  </si>
  <si>
    <t xml:space="preserve">MOLINA CASTILLO, Karen Yesenia                                                  </t>
  </si>
  <si>
    <t xml:space="preserve">karen.05mc@gmail.com                                                            </t>
  </si>
  <si>
    <t xml:space="preserve">NEIRA BELIZARIO, Sandra Edith                                                   </t>
  </si>
  <si>
    <t xml:space="preserve">944412375                     </t>
  </si>
  <si>
    <t xml:space="preserve">ALANDRES GARNICA, Ana Agustina                                                  </t>
  </si>
  <si>
    <t xml:space="preserve">PEREZ QUISPE, Juan Crisóstomo                                                   </t>
  </si>
  <si>
    <t xml:space="preserve">993845186                     </t>
  </si>
  <si>
    <t xml:space="preserve">VILCA APAZA, Sonia Virginia                                                     </t>
  </si>
  <si>
    <t xml:space="preserve">vikisoni@hotmail.com                                                            </t>
  </si>
  <si>
    <t xml:space="preserve">950788905                     </t>
  </si>
  <si>
    <t xml:space="preserve">QUISPE CHUA, Tomas De Villanueva                                                </t>
  </si>
  <si>
    <t>3995684</t>
  </si>
  <si>
    <t>SANKAYUNI</t>
  </si>
  <si>
    <t>WAWAKUNA ISLAPA</t>
  </si>
  <si>
    <t>3999541</t>
  </si>
  <si>
    <t>WAWAKUNA PUKLLANKU</t>
  </si>
  <si>
    <t xml:space="preserve">ARAPA LUQUE, Luzgarda                                                           </t>
  </si>
  <si>
    <t xml:space="preserve">VELASQUEZ QUISPE, Yenny Margot                                                  </t>
  </si>
  <si>
    <t xml:space="preserve">PANCCA QUISPE, Rosa Agustina                                                    </t>
  </si>
  <si>
    <t xml:space="preserve">emiliavalentinacruz@gmail.com                                                   </t>
  </si>
  <si>
    <t xml:space="preserve">silviazoraida06@gmail.com                                                       </t>
  </si>
  <si>
    <t xml:space="preserve">997938060                     </t>
  </si>
  <si>
    <t xml:space="preserve">MAMANI CHURA, Juana Flora                                                       </t>
  </si>
  <si>
    <t xml:space="preserve">floramamanichura24@gmail.com                                                    </t>
  </si>
  <si>
    <t xml:space="preserve">988151547                     </t>
  </si>
  <si>
    <t xml:space="preserve">PAMPA RAMOS, Elena                                                              </t>
  </si>
  <si>
    <t xml:space="preserve">CHAIÑA MAMANI, Heidi Policaria                                                  </t>
  </si>
  <si>
    <t>AMANECER QOLLA</t>
  </si>
  <si>
    <t xml:space="preserve">cutimbocarazas@gmail.com                                                        </t>
  </si>
  <si>
    <t xml:space="preserve">GARAMBEL SOTO, Lidia                                                            </t>
  </si>
  <si>
    <t xml:space="preserve">lidiagarambelsoto@gmail.com                                                     </t>
  </si>
  <si>
    <t xml:space="preserve">951086006                     </t>
  </si>
  <si>
    <t xml:space="preserve">ROMERO HERRERA, Carla                                                           </t>
  </si>
  <si>
    <t xml:space="preserve">junethgamarra@gmail.com                                                         </t>
  </si>
  <si>
    <t xml:space="preserve">LUJANO SANDOVAL, Noelia                                                         </t>
  </si>
  <si>
    <t xml:space="preserve">noelusapineda@gmail.com                                                         </t>
  </si>
  <si>
    <t xml:space="preserve">977637605                     </t>
  </si>
  <si>
    <t xml:space="preserve">CARBAJAL QUISPE, Melina                                                         </t>
  </si>
  <si>
    <t xml:space="preserve">meli151614@gmail.com                                                            </t>
  </si>
  <si>
    <t xml:space="preserve">CRUZ SALAZAR, Percy                                                             </t>
  </si>
  <si>
    <t xml:space="preserve">DIAZ QUISPE, Liocarion                                                          </t>
  </si>
  <si>
    <t xml:space="preserve">BELLIDO LAUREL, Lidia Magda                                                     </t>
  </si>
  <si>
    <t xml:space="preserve">pedritto22@gmail.com                                                            </t>
  </si>
  <si>
    <t xml:space="preserve">phuacasivasquez@gmail.com                                                       </t>
  </si>
  <si>
    <t xml:space="preserve">MAMANI CHAMBILLA, Juan                                                          </t>
  </si>
  <si>
    <t xml:space="preserve">MARCA ORTEGA, Wenceslao Freddy                                                  </t>
  </si>
  <si>
    <t xml:space="preserve">koreamao68@gmail.com                                                            </t>
  </si>
  <si>
    <t xml:space="preserve">950910994                     </t>
  </si>
  <si>
    <t xml:space="preserve">MAMANI MACHACA, Fany Carola                                                     </t>
  </si>
  <si>
    <t xml:space="preserve">fany.fcmm@gmail.com                                                             </t>
  </si>
  <si>
    <t xml:space="preserve">951548799                     </t>
  </si>
  <si>
    <t xml:space="preserve">BORDA PILCO, Jhone Marleni                                                      </t>
  </si>
  <si>
    <t xml:space="preserve">taencha@gmail.com                                                               </t>
  </si>
  <si>
    <t xml:space="preserve">952843353                     </t>
  </si>
  <si>
    <t>3995682</t>
  </si>
  <si>
    <t>OTOYLE</t>
  </si>
  <si>
    <t xml:space="preserve">VELASQUEZ PONCE, Maria Lourdes                                                  </t>
  </si>
  <si>
    <t xml:space="preserve">lourdesvelasquez2309@gmail.com                                                  </t>
  </si>
  <si>
    <t xml:space="preserve">982384619                     </t>
  </si>
  <si>
    <t xml:space="preserve">apomaita2022@gmail.com                                                          </t>
  </si>
  <si>
    <t xml:space="preserve">RIVAS APAZA, Juan Alberto                                                       </t>
  </si>
  <si>
    <t xml:space="preserve">CONDORI GOMEZ, Gloria Yovana                                                    </t>
  </si>
  <si>
    <t xml:space="preserve">yovanagmz@gmail.com                                                             </t>
  </si>
  <si>
    <t xml:space="preserve">970955940                     </t>
  </si>
  <si>
    <t xml:space="preserve">wilywilywily2017@gmail.com                                                      </t>
  </si>
  <si>
    <t xml:space="preserve">997622168                     </t>
  </si>
  <si>
    <t xml:space="preserve">CHAMBI PALOMINO, Maritza                                                        </t>
  </si>
  <si>
    <t xml:space="preserve">paulinacari.61@gmaail.com                                                       </t>
  </si>
  <si>
    <t xml:space="preserve">QUISPE CRUZ, Amelia                                                             </t>
  </si>
  <si>
    <t xml:space="preserve">RAMOS CONDE, Nicolas                                                            </t>
  </si>
  <si>
    <t xml:space="preserve">MAMANI CARIAPAZA, Belza Gladys                                                  </t>
  </si>
  <si>
    <t xml:space="preserve">MENESES VANEGAS, Abraham                                                        </t>
  </si>
  <si>
    <t xml:space="preserve">CLAROS VILCA, Elmer                                                             </t>
  </si>
  <si>
    <t xml:space="preserve">jaelsardon@gmail.com                                                            </t>
  </si>
  <si>
    <t xml:space="preserve">951695596                     </t>
  </si>
  <si>
    <t xml:space="preserve">QUISPE ARIZACA, Zenon                                                           </t>
  </si>
  <si>
    <t xml:space="preserve">zenonqa2021@gmail.com                                                           </t>
  </si>
  <si>
    <t xml:space="preserve">957666001                     </t>
  </si>
  <si>
    <t xml:space="preserve">ARIAS ZIRENA, Duverly Manuel                                                    </t>
  </si>
  <si>
    <t xml:space="preserve">duverlyariaszirena@gmail.com                                                    </t>
  </si>
  <si>
    <t xml:space="preserve">901756812                     </t>
  </si>
  <si>
    <t xml:space="preserve">APAZA RODRIGUEZ, Clotilde                                                       </t>
  </si>
  <si>
    <t xml:space="preserve">cloti.rodriguez.123@gmail.com                                                   </t>
  </si>
  <si>
    <t xml:space="preserve">951887631                     </t>
  </si>
  <si>
    <t xml:space="preserve">CHAIÑA CHIPANA, Jaden Pamela                                                    </t>
  </si>
  <si>
    <t>BARRIO SANTA BARBARA</t>
  </si>
  <si>
    <t xml:space="preserve">jadefel2018@gmail.com                                                           </t>
  </si>
  <si>
    <t>1236 HUELLITAS DE ALEGRIA</t>
  </si>
  <si>
    <t xml:space="preserve">SALAZAR MAMANI, Haydee                                                          </t>
  </si>
  <si>
    <t xml:space="preserve">FLORES RAMOS, Yeni                                                              </t>
  </si>
  <si>
    <t xml:space="preserve">VILCA CRUZ, Dante Santos                                                        </t>
  </si>
  <si>
    <t xml:space="preserve">SILVA PACOVILCA, Salvador                                                       </t>
  </si>
  <si>
    <t>3995683</t>
  </si>
  <si>
    <t>CALACHACA</t>
  </si>
  <si>
    <t>3995688</t>
  </si>
  <si>
    <t>CHACAPUÑA</t>
  </si>
  <si>
    <t>3995681</t>
  </si>
  <si>
    <t>PALOMITAS DE BARCO</t>
  </si>
  <si>
    <t>3999537</t>
  </si>
  <si>
    <t>AMIGUITOS DE ICHU RAYA</t>
  </si>
  <si>
    <t xml:space="preserve">ARRATEA CHUSI, Alicia Wenden                                                    </t>
  </si>
  <si>
    <t xml:space="preserve">ZEVALLOS ARAGON, Carmen Karim                                                   </t>
  </si>
  <si>
    <t xml:space="preserve">jomiwik7za@gmail.com                                                            </t>
  </si>
  <si>
    <t xml:space="preserve">951622466                     </t>
  </si>
  <si>
    <t xml:space="preserve">SUCAPUCA CASTILLO, Milagros                                                     </t>
  </si>
  <si>
    <t xml:space="preserve">FLORES ARGOLLO, Noemi Shang                                                     </t>
  </si>
  <si>
    <t xml:space="preserve">MACHACA JUSTO, Rina Melania                                                     </t>
  </si>
  <si>
    <t xml:space="preserve">machacarina08@gmail.com                                                         </t>
  </si>
  <si>
    <t xml:space="preserve">992445214                     </t>
  </si>
  <si>
    <t xml:space="preserve">GONZALES QUISPE, Elva                                                           </t>
  </si>
  <si>
    <t xml:space="preserve">SANDOVAL MAMANI, Maria Elena                                                    </t>
  </si>
  <si>
    <t xml:space="preserve">sandovalmary1971@gmail.com                                                      </t>
  </si>
  <si>
    <t xml:space="preserve">971571340                     </t>
  </si>
  <si>
    <t xml:space="preserve">rubencondorivilcapaza@gmail.com                                                 </t>
  </si>
  <si>
    <t xml:space="preserve">DIAZ ABADO, Elias                                                               </t>
  </si>
  <si>
    <t xml:space="preserve">marios22_@hotmail.com                                                           </t>
  </si>
  <si>
    <t xml:space="preserve">956280159                     </t>
  </si>
  <si>
    <t xml:space="preserve">MAMANI CASTILLO, Alfonso Serapio                                                </t>
  </si>
  <si>
    <t xml:space="preserve">alsemaca23@gmail.com                                                            </t>
  </si>
  <si>
    <t xml:space="preserve">979421011                     </t>
  </si>
  <si>
    <t xml:space="preserve">ARELA CAHUANIHANCCO, Milagros Yakeli                                            </t>
  </si>
  <si>
    <t xml:space="preserve">MACEDO ARGANDOÑA, Lizbeth                                                       </t>
  </si>
  <si>
    <t xml:space="preserve">VILCA CUTIPA, Robinet Socrates                                                  </t>
  </si>
  <si>
    <t xml:space="preserve">DIAZ VILCANQUI, Flor Azucena                                                    </t>
  </si>
  <si>
    <t xml:space="preserve">florazucenadv@gmail.com                                                         </t>
  </si>
  <si>
    <t xml:space="preserve">944433390                     </t>
  </si>
  <si>
    <t xml:space="preserve">FLORES ALCOS, Domingo Alberto                                                   </t>
  </si>
  <si>
    <t xml:space="preserve">PARISACA CUADROS, Edwin Alex                                                    </t>
  </si>
  <si>
    <t xml:space="preserve">AMONES HUMPIRI, Luz Yovana                                                      </t>
  </si>
  <si>
    <t xml:space="preserve">lucerito.28.norpa@gmail.com                                                     </t>
  </si>
  <si>
    <t xml:space="preserve">irenechino21@gmail.com                                                          </t>
  </si>
  <si>
    <t xml:space="preserve">968675678                     </t>
  </si>
  <si>
    <t xml:space="preserve">VELASQUEZ MAMANI, Iveth Erika                                                   </t>
  </si>
  <si>
    <t xml:space="preserve">ivetherikavelasquez@gmail.com                                                   </t>
  </si>
  <si>
    <t xml:space="preserve">957399255                     </t>
  </si>
  <si>
    <t xml:space="preserve">CACERES HUANACUNI, Yaneth Rebeca                                                </t>
  </si>
  <si>
    <t xml:space="preserve">lucianarebecac7@gmail.com                                                       </t>
  </si>
  <si>
    <t xml:space="preserve">922227445                     </t>
  </si>
  <si>
    <t xml:space="preserve">AQUINO CUTIPA, Alfredo                                                          </t>
  </si>
  <si>
    <t xml:space="preserve">hilverconvil@gmail.com                                                          </t>
  </si>
  <si>
    <t xml:space="preserve">CARITA CALANCHO, Elvira                                                         </t>
  </si>
  <si>
    <t>CENTRAL</t>
  </si>
  <si>
    <t xml:space="preserve">INCARROCA CHURATA, Gil Santiago                                                 </t>
  </si>
  <si>
    <t xml:space="preserve">LLANOS CAUNA, Mario                                                             </t>
  </si>
  <si>
    <t xml:space="preserve">marllanos8@gmail.com                                                            </t>
  </si>
  <si>
    <t xml:space="preserve">942030904                     </t>
  </si>
  <si>
    <t xml:space="preserve">988533052                     </t>
  </si>
  <si>
    <t xml:space="preserve">QUISPE GORDILLO, Clorinda                                                       </t>
  </si>
  <si>
    <t xml:space="preserve">clorigordillo@gmail.com                                                         </t>
  </si>
  <si>
    <t xml:space="preserve">925280881                     </t>
  </si>
  <si>
    <t xml:space="preserve">PAUCAR HUAHUACHAMPI, Cledy Jeannette                                            </t>
  </si>
  <si>
    <t xml:space="preserve">SOSA SANDOVAL, Wilber Guido                                                     </t>
  </si>
  <si>
    <t xml:space="preserve">colegioalmamater24@gmail.com                                                    </t>
  </si>
  <si>
    <t xml:space="preserve">981800811                     </t>
  </si>
  <si>
    <t xml:space="preserve">HERENCIA LIRA, FELIX EDUARDO                                                    </t>
  </si>
  <si>
    <t xml:space="preserve">eduardo140167@gmail.com                                                         </t>
  </si>
  <si>
    <t xml:space="preserve">988662061                     </t>
  </si>
  <si>
    <t>LOS PIMPOLLITOS DE SANTA ROSA</t>
  </si>
  <si>
    <t>4000358</t>
  </si>
  <si>
    <t>LOS INGENIOSOS DE MAÑAZO</t>
  </si>
  <si>
    <t>4000359</t>
  </si>
  <si>
    <t>NIÑOS CREATIVOS DE MAÑAZO</t>
  </si>
  <si>
    <t xml:space="preserve">ruelas.bertha@gmail.com                                                         </t>
  </si>
  <si>
    <t xml:space="preserve">CALSINA PARICAHUA, Vilma                                                        </t>
  </si>
  <si>
    <t xml:space="preserve">godoy15jq@gmail.com                                                             </t>
  </si>
  <si>
    <t xml:space="preserve">MAMANI CHOQUE, Bernarda Gladis                                                  </t>
  </si>
  <si>
    <t xml:space="preserve">gladis-1203@hotmail.com                                                         </t>
  </si>
  <si>
    <t xml:space="preserve">951944552                     </t>
  </si>
  <si>
    <t xml:space="preserve">CONDORI VENEGAS, Efrain                                                         </t>
  </si>
  <si>
    <t xml:space="preserve">condorivenegasefrain@gmail.com                                                  </t>
  </si>
  <si>
    <t xml:space="preserve">948516520                     </t>
  </si>
  <si>
    <t xml:space="preserve">BELTRAN PINEDA, Teodora                                                         </t>
  </si>
  <si>
    <t xml:space="preserve">radat123@hotmail.com                                                            </t>
  </si>
  <si>
    <t xml:space="preserve">958666294                     </t>
  </si>
  <si>
    <t xml:space="preserve">amantaniticona@gmail.com                                                        </t>
  </si>
  <si>
    <t xml:space="preserve">913123278                     </t>
  </si>
  <si>
    <t xml:space="preserve">LUQUE MENDOZA, Alicia Nancy                                                     </t>
  </si>
  <si>
    <t xml:space="preserve">RAMIREZ COLLATUPA, Amanda Silvia                                                </t>
  </si>
  <si>
    <t xml:space="preserve">yanquiparedesmariaisabel@gmail.com                                              </t>
  </si>
  <si>
    <t xml:space="preserve">979836791                     </t>
  </si>
  <si>
    <t xml:space="preserve">HOLGUIN MAMANI, Elisban                                                         </t>
  </si>
  <si>
    <t xml:space="preserve">holguinxpuno@gmail.com                                                          </t>
  </si>
  <si>
    <t xml:space="preserve">942072197                     </t>
  </si>
  <si>
    <t xml:space="preserve">scorpio-puno@hotmail.com                                                        </t>
  </si>
  <si>
    <t xml:space="preserve">959800301                     </t>
  </si>
  <si>
    <t xml:space="preserve">COAPAZA MAMANI, Marina Yanet                                                    </t>
  </si>
  <si>
    <t xml:space="preserve">ESTAÑA GONZALES, Gladys                                                         </t>
  </si>
  <si>
    <t xml:space="preserve">yane_888@hotmail.com                                                            </t>
  </si>
  <si>
    <t xml:space="preserve">951935708                     </t>
  </si>
  <si>
    <t xml:space="preserve">ARUHUANCA AROAPAZA, Arturo                                                      </t>
  </si>
  <si>
    <t xml:space="preserve">arturoaruhuanca01@gmail.com                                                     </t>
  </si>
  <si>
    <t xml:space="preserve">SARDON CONTRERAS, Norma                                                         </t>
  </si>
  <si>
    <t xml:space="preserve">nsardon7@gmail.com                                                              </t>
  </si>
  <si>
    <t xml:space="preserve">978293799                     </t>
  </si>
  <si>
    <t>3995680</t>
  </si>
  <si>
    <t xml:space="preserve">SUMI TINTAYA, Carmen Rosa                                                       </t>
  </si>
  <si>
    <t xml:space="preserve">QUIÑONEZ LARICO, Justino                                                        </t>
  </si>
  <si>
    <t xml:space="preserve">smarimarle@gmail.com                                                            </t>
  </si>
  <si>
    <t xml:space="preserve">VARGAS PAREDES, Jose Antonio                                                    </t>
  </si>
  <si>
    <t xml:space="preserve">jovapa012@gmail.com                                                             </t>
  </si>
  <si>
    <t xml:space="preserve">988926022                     </t>
  </si>
  <si>
    <t xml:space="preserve">RAMOS YUCRA, Betzabe                                                            </t>
  </si>
  <si>
    <t xml:space="preserve">CHIPANA CHOQUE, Carmen                                                          </t>
  </si>
  <si>
    <t xml:space="preserve">profesora_camila@hotmail.com                                                    </t>
  </si>
  <si>
    <t xml:space="preserve">MARON SALAS, Martha                                                             </t>
  </si>
  <si>
    <t xml:space="preserve">mayr2701@hotmail.com                                                            </t>
  </si>
  <si>
    <t xml:space="preserve">935399909                     </t>
  </si>
  <si>
    <t xml:space="preserve">APAZA CONDORI, Roxana                                                           </t>
  </si>
  <si>
    <t xml:space="preserve">roxana_apaza2014@hotmail.com                                                    </t>
  </si>
  <si>
    <t xml:space="preserve">CCAMA MENDOZA, Roxana                                                           </t>
  </si>
  <si>
    <t>3995689</t>
  </si>
  <si>
    <t>LACONI</t>
  </si>
  <si>
    <t>3995686</t>
  </si>
  <si>
    <t>TORAZAYA</t>
  </si>
  <si>
    <t>3995687</t>
  </si>
  <si>
    <t xml:space="preserve">GONZALES GONZALES, Nilda Nayda                                                  </t>
  </si>
  <si>
    <t xml:space="preserve">COPA JIMENEZ, Judith                                                            </t>
  </si>
  <si>
    <t xml:space="preserve">judith_copa@hotmail.com                                                         </t>
  </si>
  <si>
    <t xml:space="preserve">CABRERA BELTRAN, Marcy Liceth                                                   </t>
  </si>
  <si>
    <t xml:space="preserve">RODRIGUEZ QUISPE, YENNI AIDE                                                    </t>
  </si>
  <si>
    <t xml:space="preserve">yerocami@gmail.com                                                              </t>
  </si>
  <si>
    <t xml:space="preserve">925988299                     </t>
  </si>
  <si>
    <t xml:space="preserve">CHOQUE COPARI, Rene                                                             </t>
  </si>
  <si>
    <t xml:space="preserve">zenaida.paricahua.2013@gmail.com                                                </t>
  </si>
  <si>
    <t xml:space="preserve">951698692                     </t>
  </si>
  <si>
    <t xml:space="preserve">luzmavarsa09@gmail.com                                                          </t>
  </si>
  <si>
    <t xml:space="preserve">AROHUANCA CHECALLA, CESAR                                                       </t>
  </si>
  <si>
    <t xml:space="preserve">cebaaplicaped@agpugelpuno.edu.pe                                                </t>
  </si>
  <si>
    <t xml:space="preserve">995650062                     </t>
  </si>
  <si>
    <t xml:space="preserve">jannetvaldi12@gmail.com                                                         </t>
  </si>
  <si>
    <t xml:space="preserve">LIMA HUAMANSULCA, Yaneth                                                        </t>
  </si>
  <si>
    <t xml:space="preserve">FLORES ILLACUTIPA, Rosa Maria                                                   </t>
  </si>
  <si>
    <t>SALCEDO TEPRO</t>
  </si>
  <si>
    <t xml:space="preserve">ACHATA COYLA, Otilia                                                            </t>
  </si>
  <si>
    <t xml:space="preserve">PILCO MONJE, Eliana                                                             </t>
  </si>
  <si>
    <t xml:space="preserve">pilcomonjeeliana77@gmail.com                                                    </t>
  </si>
  <si>
    <t xml:space="preserve">954846922                     </t>
  </si>
  <si>
    <t xml:space="preserve">magafripuno@gmail.com                                                           </t>
  </si>
  <si>
    <t xml:space="preserve">951794493                     </t>
  </si>
  <si>
    <t xml:space="preserve">NUÑEZ CHOQUE, Eva Maria                                                         </t>
  </si>
  <si>
    <t xml:space="preserve">BANEGAS CARIAPAZA, Marina Ines                                                  </t>
  </si>
  <si>
    <t xml:space="preserve">CHICATA CHICATA, Marisel Divian                                                 </t>
  </si>
  <si>
    <t>3018579</t>
  </si>
  <si>
    <t>TUNUHUIRI CHICO</t>
  </si>
  <si>
    <t xml:space="preserve">MONTESINOS MENDOZA, Fausta Martha                                               </t>
  </si>
  <si>
    <t xml:space="preserve">fausmar19@gmail.com                                                             </t>
  </si>
  <si>
    <t xml:space="preserve">CUBA ROQUE, Jeny Zelmira                                                        </t>
  </si>
  <si>
    <t xml:space="preserve">cesarsucari@gmail.com                                                           </t>
  </si>
  <si>
    <t xml:space="preserve">patymuchi@gmail.com                                                             </t>
  </si>
  <si>
    <t xml:space="preserve">992275625                     </t>
  </si>
  <si>
    <t xml:space="preserve">GUARDAMINO HERRERA, Maritza                                                     </t>
  </si>
  <si>
    <t xml:space="preserve">aeqt62@gmail.com                                                                </t>
  </si>
  <si>
    <t xml:space="preserve">RUELAS CRUZ, Marcelino                                                          </t>
  </si>
  <si>
    <t xml:space="preserve">ruelascruz2017@gmail.com                                                        </t>
  </si>
  <si>
    <t xml:space="preserve">981623797                     </t>
  </si>
  <si>
    <t xml:space="preserve">luisgonzago6164@gmail.com                                                       </t>
  </si>
  <si>
    <t xml:space="preserve">NEYRA RAMOS, Eduardo                                                            </t>
  </si>
  <si>
    <t xml:space="preserve">QUISPE MAMANI, Mery Karina                                                      </t>
  </si>
  <si>
    <t xml:space="preserve">jade86rubi@gmail.com                                                            </t>
  </si>
  <si>
    <t xml:space="preserve">950731233                     </t>
  </si>
  <si>
    <t xml:space="preserve">VILCANQUI CAPAQUIRA, Edgar                                                      </t>
  </si>
  <si>
    <t xml:space="preserve">AZA TACCA, Maria Crosia                                                         </t>
  </si>
  <si>
    <t xml:space="preserve">UTURUNCO MAMANI, Leonor                                                         </t>
  </si>
  <si>
    <t xml:space="preserve">leo2012city@gmail.com                                                           </t>
  </si>
  <si>
    <t xml:space="preserve">947034862                     </t>
  </si>
  <si>
    <t xml:space="preserve">APAZA LLANQUE, Julia                                                            </t>
  </si>
  <si>
    <t xml:space="preserve">jallprimaria@gmail.com                                                          </t>
  </si>
  <si>
    <t xml:space="preserve">953779753                     </t>
  </si>
  <si>
    <t xml:space="preserve">VILCA SOTO, JOSE                                                                </t>
  </si>
  <si>
    <t xml:space="preserve">JAHUIRA CRUZ, Roger Celso                                                       </t>
  </si>
  <si>
    <t xml:space="preserve">ELITAC31@HOTMAIL.COM                                                            </t>
  </si>
  <si>
    <t xml:space="preserve">951361057                     </t>
  </si>
  <si>
    <t xml:space="preserve">evilcanqui@gmail.com                                                            </t>
  </si>
  <si>
    <t xml:space="preserve">D1 - EBA - Inicial e Intermedio    </t>
  </si>
  <si>
    <t xml:space="preserve">986073131                     </t>
  </si>
  <si>
    <t xml:space="preserve">rherreraponce40@gmail.com                                                       </t>
  </si>
  <si>
    <t xml:space="preserve">915122232                     </t>
  </si>
  <si>
    <t xml:space="preserve">PINO CUTIPA, Leonidas                                                           </t>
  </si>
  <si>
    <t xml:space="preserve">955665070                     </t>
  </si>
  <si>
    <t xml:space="preserve">CONDORI MAMANI, Yanet Roxana                                                    </t>
  </si>
  <si>
    <t xml:space="preserve">yanetroxana84@gmail.com                                                         </t>
  </si>
  <si>
    <t xml:space="preserve">953735955                     </t>
  </si>
  <si>
    <t xml:space="preserve">VILCA ARCE, Maria Elizabeth                                                     </t>
  </si>
  <si>
    <t xml:space="preserve">elizabeth_1_2@hotmail.es                                                        </t>
  </si>
  <si>
    <t xml:space="preserve">990909066                     </t>
  </si>
  <si>
    <t xml:space="preserve">VALENCIA NUÑEZ, Moira Adriana                                                   </t>
  </si>
  <si>
    <t>252 SAN ANTONIO DE PADUA</t>
  </si>
  <si>
    <t xml:space="preserve">dania.soledad01@gmail.com                                                       </t>
  </si>
  <si>
    <t xml:space="preserve">APAZA ESCARCENA, Eugenio                                                        </t>
  </si>
  <si>
    <t xml:space="preserve">apazaes1963@gmail.com                                                           </t>
  </si>
  <si>
    <t xml:space="preserve">986732580                     </t>
  </si>
  <si>
    <t xml:space="preserve">MAMANI MONTES, JOEL LOT                                                         </t>
  </si>
  <si>
    <t xml:space="preserve">MAMANI PASTOR, HERNAN IGNACIO                                                   </t>
  </si>
  <si>
    <t xml:space="preserve">hemapastor@hotmail.com                                                          </t>
  </si>
  <si>
    <t xml:space="preserve">999447185                     </t>
  </si>
  <si>
    <t xml:space="preserve">CHURA CHURA, HILARIO                                                            </t>
  </si>
  <si>
    <t xml:space="preserve">ceba70025inav@agpugelpuno.edu.pe                                                </t>
  </si>
  <si>
    <t xml:space="preserve">951070095                     </t>
  </si>
  <si>
    <t xml:space="preserve">equizagallegos@gmail.com                                                        </t>
  </si>
  <si>
    <t xml:space="preserve">ceba70025inii@agpugelpuno.edu.pe                                                </t>
  </si>
  <si>
    <t xml:space="preserve">gallitodelasroca@gmail.com                                                      </t>
  </si>
  <si>
    <t xml:space="preserve">lidianorq@gmail.com                                                             </t>
  </si>
  <si>
    <t xml:space="preserve">951902413                     </t>
  </si>
  <si>
    <t xml:space="preserve">VELASQUEZ MARONA, Juana Dina                                                    </t>
  </si>
  <si>
    <t xml:space="preserve">MAMANI CHOQUEHUANCA, Adrian                                                     </t>
  </si>
  <si>
    <t xml:space="preserve">YUGRA MARCE, Alfonso                                                            </t>
  </si>
  <si>
    <t xml:space="preserve">VILCANQUI CAPAQUIRA, Leonor                                                     </t>
  </si>
  <si>
    <t xml:space="preserve">TACANAHUI QUISPE, Gardenia Lizbeth                                              </t>
  </si>
  <si>
    <t xml:space="preserve">CUSI ALFARO, MARCOS                                                             </t>
  </si>
  <si>
    <t xml:space="preserve">iescomercial45eba@yahoo.es                                                      </t>
  </si>
  <si>
    <t xml:space="preserve">jaeceba@gmail.com                                                               </t>
  </si>
  <si>
    <t xml:space="preserve">367564                        </t>
  </si>
  <si>
    <t xml:space="preserve">CHOQUE TEVES, RENE ROBERTO                                                      </t>
  </si>
  <si>
    <t xml:space="preserve">atencio.c.puno@gmail.com                                                        </t>
  </si>
  <si>
    <t xml:space="preserve">986724403                     </t>
  </si>
  <si>
    <t xml:space="preserve">CCUNO CHOQUE, JESUS                                                             </t>
  </si>
  <si>
    <t xml:space="preserve">951099083                     </t>
  </si>
  <si>
    <t xml:space="preserve">mayamaqui11@gmail.com                                                           </t>
  </si>
  <si>
    <t>BARRIO ALTO SANTA ROSA</t>
  </si>
  <si>
    <t>3995692</t>
  </si>
  <si>
    <t>LOS PEQUES DE AAC</t>
  </si>
  <si>
    <t>3995678</t>
  </si>
  <si>
    <t>VIRGEN DE COPACABANA CHANU CHANU</t>
  </si>
  <si>
    <t>3995679</t>
  </si>
  <si>
    <t>LOS ANGELES DE INDEPENDENCIA</t>
  </si>
  <si>
    <t>3997272</t>
  </si>
  <si>
    <t>AZIRUNI CHUPA</t>
  </si>
  <si>
    <t>3999540</t>
  </si>
  <si>
    <t>CARRUSEL DE MANTO</t>
  </si>
  <si>
    <t>3999534</t>
  </si>
  <si>
    <t>ABEJITAS DE SANTA ROSA</t>
  </si>
  <si>
    <t>3999536</t>
  </si>
  <si>
    <t>SENDERITOS DEL SABER</t>
  </si>
  <si>
    <t>3999545</t>
  </si>
  <si>
    <t>PEQUEÑOS DE SAN LUIS DE ALBA</t>
  </si>
  <si>
    <t>3999546</t>
  </si>
  <si>
    <t>HUELLITAS DE GUADALUPE UNA</t>
  </si>
  <si>
    <t>4000320</t>
  </si>
  <si>
    <t>ARCO IRIS PUNO</t>
  </si>
  <si>
    <t>4000324</t>
  </si>
  <si>
    <t>EL PEQUEÑO MUNDO DE MIRAFLORES</t>
  </si>
  <si>
    <t xml:space="preserve">CONDORI VELASQUEZ, Lily                                                         </t>
  </si>
  <si>
    <t xml:space="preserve">QUISPE ESTOFANERO, Humberto Evans                                               </t>
  </si>
  <si>
    <t xml:space="preserve">Juancito_7776@hotmail.com                                                       </t>
  </si>
  <si>
    <t xml:space="preserve">VALERIANO AGUILAR, Miguel Arcangel                                              </t>
  </si>
  <si>
    <t xml:space="preserve">CCUNO CHOQUE, Eleana Yoly                                                       </t>
  </si>
  <si>
    <t xml:space="preserve">BARRIOS COAQUIRA, Roman Bartolome                                               </t>
  </si>
  <si>
    <t xml:space="preserve">PINEDA GONZALES, Jaqueline Janet Carolina                                       </t>
  </si>
  <si>
    <t xml:space="preserve">micatitapg172730@gmail.com                                                      </t>
  </si>
  <si>
    <t xml:space="preserve">986351047                     </t>
  </si>
  <si>
    <t xml:space="preserve">ALDUDE COLQUE, Rubert                                                           </t>
  </si>
  <si>
    <t>1271 EXALTACION</t>
  </si>
  <si>
    <t xml:space="preserve">ASQUI AROAPAZA, Silvia                                                          </t>
  </si>
  <si>
    <t xml:space="preserve">silviasq.aro@gmail.com                                                          </t>
  </si>
  <si>
    <t xml:space="preserve">984188059                     </t>
  </si>
  <si>
    <t xml:space="preserve">CALDERON BERNAL, Mayda                                                          </t>
  </si>
  <si>
    <t xml:space="preserve">mayda772@gmail.com                                                              </t>
  </si>
  <si>
    <t xml:space="preserve">951172381                     </t>
  </si>
  <si>
    <t>Tipo de Gestión</t>
  </si>
  <si>
    <t>Dependencia</t>
  </si>
  <si>
    <t>Localidad</t>
  </si>
  <si>
    <t>LLAVINI</t>
  </si>
  <si>
    <t>BARRIO MANAZO</t>
  </si>
  <si>
    <t>EL CONDOR</t>
  </si>
  <si>
    <t>BARRIO SAN JOSE</t>
  </si>
  <si>
    <t>CIUDAD HUMANIDAD</t>
  </si>
  <si>
    <t>COMUNIDAD DE KARINA</t>
  </si>
  <si>
    <t>AVENIDA TECNICA S/N</t>
  </si>
  <si>
    <t>23 DE SETIEMBRE</t>
  </si>
  <si>
    <t>PAMPILLA</t>
  </si>
  <si>
    <t>HUATACACHI</t>
  </si>
  <si>
    <t>PARCIALIDAD OJHERANI</t>
  </si>
  <si>
    <t>MZ O LOTE 8 AA.HH.</t>
  </si>
  <si>
    <t>JIRON CANCHARANI 305</t>
  </si>
  <si>
    <t>AVENIDA SAN FRANCISCO CON CARLOS RUBINA B S/N</t>
  </si>
  <si>
    <t>JIRON VIZCARDO Y GUZMAN 380</t>
  </si>
  <si>
    <t>LA UNIION</t>
  </si>
  <si>
    <t>CONO SUR</t>
  </si>
  <si>
    <t>SECTOR YANAPATA</t>
  </si>
  <si>
    <t>PURUAPIRUANI</t>
  </si>
  <si>
    <t>VIRGEN DE COPACABANA</t>
  </si>
  <si>
    <t>PRIMERA COLLANA</t>
  </si>
  <si>
    <t>JIRON GRAN CHIMU S/N MZ G LOTE 21</t>
  </si>
  <si>
    <t>JIRON ESPERANZA S/N MZ H LOTE 2</t>
  </si>
  <si>
    <t>SECTOR TOTORANI</t>
  </si>
  <si>
    <t>CHACAPATA</t>
  </si>
  <si>
    <t>SAN CRSITOBAL</t>
  </si>
  <si>
    <t>CARRETERA PANAMERICANA S/N</t>
  </si>
  <si>
    <t>SECTOR VILUYO</t>
  </si>
  <si>
    <t>JIRON CANCHARANI 263</t>
  </si>
  <si>
    <t>RICARDO PLAMA</t>
  </si>
  <si>
    <t>PARQUE HUANTACACHI CHILA S/N</t>
  </si>
  <si>
    <t>HACIENDA UCUMAN S/N</t>
  </si>
  <si>
    <t>JIRON TORIBIO PACHECO 134</t>
  </si>
  <si>
    <t>JIRON INDEPENDENCIA 215</t>
  </si>
  <si>
    <t>AVENIDA CIRCUNVALACION 1223</t>
  </si>
  <si>
    <t>JIRON BUENOS AIRES S/N</t>
  </si>
  <si>
    <t>JIRON SAN SALVADOR 229</t>
  </si>
  <si>
    <t>AVENIDA FRANCISCO CHOQUEHUANCA S/N</t>
  </si>
  <si>
    <t>AVENIDA EMANCIPACION 339</t>
  </si>
  <si>
    <t>JIRON BARTOLOME 117</t>
  </si>
  <si>
    <t>JIRON CAJAMARCA S/N</t>
  </si>
  <si>
    <t>JIRON PIURA 331</t>
  </si>
  <si>
    <t>1801703</t>
  </si>
  <si>
    <t>SEHO MANUEL NUÑEZ BUTRIN</t>
  </si>
  <si>
    <t>AVENIDA EL SOL 1022</t>
  </si>
  <si>
    <t>Reporte de Datos de Institución Educativa 2023</t>
  </si>
  <si>
    <t>Total  de estudiantes matriculados (*) 2024</t>
  </si>
  <si>
    <t>Total  de estudiantes matriculados (*) 2023</t>
  </si>
  <si>
    <t>Pública de gestión privada</t>
  </si>
  <si>
    <t>Convenio con Sector Educación</t>
  </si>
  <si>
    <t>Neutro (No Perm.Calc) 2023</t>
  </si>
  <si>
    <t xml:space="preserve">Nota, los criterios de asignacion de pto para la IIEE es distinta por Area Geografica EBR y EBE; en cuanto a los PRONOEIS, se calcula indistintamente que los de EBRE y EBE asi como el area geografica </t>
  </si>
  <si>
    <t>- Aprobado</t>
  </si>
  <si>
    <t>Limpieza 30%</t>
  </si>
  <si>
    <t>Material didactico 70%</t>
  </si>
  <si>
    <t>TECHO</t>
  </si>
  <si>
    <r>
      <t xml:space="preserve">PISO ANTIDESLIZANTE DE ESPUMA DE EVA (ACETATO VINILO ETILENO) 15 mm X 60 cm X 60 cm </t>
    </r>
    <r>
      <rPr>
        <sz val="8"/>
        <color rgb="FFFF0000"/>
        <rFont val="Arial Narrow"/>
        <family val="2"/>
      </rPr>
      <t>(PAQUETE 10 UNIDADES)</t>
    </r>
  </si>
  <si>
    <r>
      <t xml:space="preserve">Nomnres y Apellidos </t>
    </r>
    <r>
      <rPr>
        <b/>
        <sz val="9"/>
        <color theme="0"/>
        <rFont val="Arial"/>
        <family val="2"/>
      </rPr>
      <t>DIRECTOR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</si>
</sst>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&quot;S/.&quot;\ #,##0.00;&quot;S/.&quot;\ \-#,##0.00"/>
    <numFmt numFmtId="165" formatCode="_ * #,##0.00_ ;_ * \-#,##0.00_ ;_ * &quot;-&quot;??_ ;_ @_ "/>
    <numFmt numFmtId="166" formatCode="&quot;S/.&quot;\ #,##0.00"/>
    <numFmt numFmtId="167" formatCode="#,##0.0"/>
  </numFmts>
  <fonts count="9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7.5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3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rgb="FF3333CC"/>
      <name val="Arial"/>
      <family val="2"/>
    </font>
    <font>
      <b/>
      <sz val="8"/>
      <color rgb="FF3333CC"/>
      <name val="Calibri"/>
      <family val="2"/>
      <scheme val="minor"/>
    </font>
    <font>
      <b/>
      <sz val="14"/>
      <color rgb="FFC00000"/>
      <name val="Arial"/>
      <family val="2"/>
    </font>
    <font>
      <b/>
      <sz val="7.5"/>
      <color theme="0"/>
      <name val="Arial"/>
      <family val="2"/>
    </font>
    <font>
      <b/>
      <sz val="12"/>
      <color rgb="FF3333CC"/>
      <name val="Arial"/>
      <family val="2"/>
    </font>
    <font>
      <b/>
      <u/>
      <sz val="12"/>
      <name val="Arial"/>
      <family val="2"/>
    </font>
    <font>
      <b/>
      <u/>
      <sz val="12"/>
      <color rgb="FF3333CC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theme="8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24"/>
      <color rgb="FF3333CC"/>
      <name val="Calibri"/>
      <family val="2"/>
      <scheme val="minor"/>
    </font>
    <font>
      <b/>
      <sz val="7"/>
      <color theme="0"/>
      <name val="Arial"/>
      <family val="2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10"/>
      <name val="Calibri"/>
      <family val="2"/>
    </font>
    <font>
      <sz val="6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Trebuchet MS"/>
      <family val="2"/>
    </font>
    <font>
      <b/>
      <sz val="7"/>
      <color rgb="FFFFFFFF"/>
      <name val="Trebuchet MS"/>
      <family val="2"/>
    </font>
    <font>
      <sz val="8"/>
      <color rgb="FF000000"/>
      <name val="Trebuchet MS"/>
      <family val="2"/>
    </font>
    <font>
      <sz val="5"/>
      <color rgb="FF000000"/>
      <name val="Arial"/>
      <family val="2"/>
    </font>
    <font>
      <sz val="15"/>
      <color rgb="FF000000"/>
      <name val="Tahoma"/>
      <family val="2"/>
    </font>
    <font>
      <sz val="7"/>
      <color rgb="FF000000"/>
      <name val="Trebuchet MS"/>
      <family val="2"/>
    </font>
    <font>
      <sz val="7"/>
      <name val="Trebuchet MS"/>
      <family val="2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8"/>
      <color theme="1"/>
      <name val="Arial Narrow"/>
      <family val="2"/>
    </font>
    <font>
      <sz val="18"/>
      <color indexed="63"/>
      <name val="Arial Narrow"/>
      <family val="2"/>
    </font>
    <font>
      <sz val="14"/>
      <color theme="1"/>
      <name val="Arial"/>
      <family val="2"/>
    </font>
    <font>
      <sz val="9"/>
      <color theme="1"/>
      <name val="Arial Narrow"/>
      <family val="2"/>
    </font>
    <font>
      <sz val="9"/>
      <color indexed="63"/>
      <name val="Arial Narrow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sz val="8"/>
      <color theme="1"/>
      <name val="Arial Narrow"/>
      <family val="2"/>
    </font>
    <font>
      <sz val="8"/>
      <color indexed="63"/>
      <name val="Arial Narrow"/>
      <family val="2"/>
    </font>
    <font>
      <sz val="8"/>
      <color rgb="FF212529"/>
      <name val="Arial Narrow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7"/>
      <color indexed="63"/>
      <name val="Arial Narrow"/>
      <family val="2"/>
    </font>
    <font>
      <sz val="11"/>
      <color rgb="FFFF0000"/>
      <name val="Arial"/>
      <family val="2"/>
    </font>
    <font>
      <b/>
      <u/>
      <sz val="8"/>
      <color rgb="FF3333CC"/>
      <name val="Arial"/>
      <family val="2"/>
    </font>
    <font>
      <b/>
      <sz val="8"/>
      <color theme="0"/>
      <name val="Calibri"/>
      <family val="2"/>
      <scheme val="minor"/>
    </font>
    <font>
      <sz val="7"/>
      <color indexed="63"/>
      <name val="Arial Narrow"/>
      <family val="2"/>
    </font>
    <font>
      <b/>
      <sz val="9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color indexed="81"/>
      <name val="Tahoma"/>
      <family val="2"/>
    </font>
    <font>
      <b/>
      <sz val="12"/>
      <color theme="5"/>
      <name val="Arial"/>
      <family val="2"/>
    </font>
    <font>
      <b/>
      <sz val="12"/>
      <color theme="9"/>
      <name val="Arial"/>
      <family val="2"/>
    </font>
    <font>
      <u/>
      <sz val="11"/>
      <name val="Calibri"/>
      <family val="2"/>
      <scheme val="minor"/>
    </font>
    <font>
      <b/>
      <sz val="9"/>
      <color rgb="FF3333CC"/>
      <name val="Arial"/>
      <family val="2"/>
    </font>
    <font>
      <sz val="9"/>
      <color rgb="FF3333CC"/>
      <name val="Calibri"/>
      <family val="2"/>
      <scheme val="minor"/>
    </font>
    <font>
      <sz val="9"/>
      <color rgb="FF3333CC"/>
      <name val="Arial"/>
      <family val="2"/>
    </font>
    <font>
      <sz val="8"/>
      <color rgb="FFFF0000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/>
    <xf numFmtId="0" fontId="4" fillId="0" borderId="0"/>
    <xf numFmtId="0" fontId="4" fillId="0" borderId="0"/>
    <xf numFmtId="0" fontId="50" fillId="0" borderId="0"/>
    <xf numFmtId="43" fontId="75" fillId="0" borderId="0" applyFont="0" applyFill="0" applyBorder="0" applyAlignment="0" applyProtection="0"/>
    <xf numFmtId="0" fontId="75" fillId="31" borderId="17" applyNumberFormat="0" applyFont="0" applyAlignment="0" applyProtection="0"/>
  </cellStyleXfs>
  <cellXfs count="296">
    <xf numFmtId="0" fontId="0" fillId="0" borderId="0" xfId="0"/>
    <xf numFmtId="0" fontId="22" fillId="0" borderId="0" xfId="0" applyFont="1" applyAlignment="1">
      <alignment horizontal="left" vertical="center" indent="1"/>
    </xf>
    <xf numFmtId="4" fontId="35" fillId="4" borderId="0" xfId="0" applyNumberFormat="1" applyFont="1" applyFill="1" applyProtection="1">
      <protection hidden="1"/>
    </xf>
    <xf numFmtId="4" fontId="0" fillId="0" borderId="0" xfId="0" applyNumberFormat="1"/>
    <xf numFmtId="4" fontId="36" fillId="0" borderId="0" xfId="0" applyNumberFormat="1" applyFont="1"/>
    <xf numFmtId="4" fontId="1" fillId="0" borderId="0" xfId="0" applyNumberFormat="1" applyFont="1"/>
    <xf numFmtId="0" fontId="0" fillId="3" borderId="0" xfId="0" applyFill="1"/>
    <xf numFmtId="4" fontId="35" fillId="3" borderId="0" xfId="0" applyNumberFormat="1" applyFont="1" applyFill="1" applyProtection="1">
      <protection hidden="1"/>
    </xf>
    <xf numFmtId="0" fontId="40" fillId="3" borderId="1" xfId="0" applyFont="1" applyFill="1" applyBorder="1" applyAlignment="1" applyProtection="1">
      <alignment horizontal="center" vertical="center" wrapText="1"/>
      <protection locked="0"/>
    </xf>
    <xf numFmtId="0" fontId="40" fillId="3" borderId="5" xfId="0" applyFont="1" applyFill="1" applyBorder="1" applyAlignment="1" applyProtection="1">
      <alignment horizontal="center" wrapText="1"/>
      <protection locked="0"/>
    </xf>
    <xf numFmtId="0" fontId="40" fillId="3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 vertical="center"/>
      <protection hidden="1"/>
    </xf>
    <xf numFmtId="0" fontId="44" fillId="0" borderId="0" xfId="0" applyFont="1" applyProtection="1">
      <protection hidden="1"/>
    </xf>
    <xf numFmtId="49" fontId="44" fillId="0" borderId="0" xfId="0" applyNumberFormat="1" applyFont="1" applyProtection="1">
      <protection hidden="1"/>
    </xf>
    <xf numFmtId="0" fontId="44" fillId="0" borderId="0" xfId="0" applyFont="1" applyAlignment="1" applyProtection="1">
      <alignment horizontal="left"/>
      <protection hidden="1"/>
    </xf>
    <xf numFmtId="4" fontId="44" fillId="0" borderId="0" xfId="0" applyNumberFormat="1" applyFont="1" applyProtection="1">
      <protection hidden="1"/>
    </xf>
    <xf numFmtId="4" fontId="44" fillId="3" borderId="0" xfId="0" applyNumberFormat="1" applyFont="1" applyFill="1" applyProtection="1"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44" fillId="3" borderId="0" xfId="0" applyFont="1" applyFill="1" applyProtection="1">
      <protection hidden="1"/>
    </xf>
    <xf numFmtId="0" fontId="44" fillId="3" borderId="0" xfId="0" applyFont="1" applyFill="1" applyAlignment="1" applyProtection="1">
      <alignment horizontal="left"/>
      <protection hidden="1"/>
    </xf>
    <xf numFmtId="49" fontId="44" fillId="3" borderId="0" xfId="0" applyNumberFormat="1" applyFont="1" applyFill="1" applyProtection="1">
      <protection hidden="1"/>
    </xf>
    <xf numFmtId="4" fontId="31" fillId="0" borderId="0" xfId="0" applyNumberFormat="1" applyFont="1" applyProtection="1">
      <protection hidden="1"/>
    </xf>
    <xf numFmtId="0" fontId="44" fillId="0" borderId="0" xfId="0" applyFont="1"/>
    <xf numFmtId="0" fontId="2" fillId="0" borderId="0" xfId="0" applyFont="1" applyAlignment="1">
      <alignment horizontal="left" vertical="top"/>
    </xf>
    <xf numFmtId="0" fontId="45" fillId="0" borderId="0" xfId="0" applyFont="1" applyAlignment="1">
      <alignment vertical="top"/>
    </xf>
    <xf numFmtId="0" fontId="45" fillId="0" borderId="0" xfId="0" applyFont="1" applyAlignment="1">
      <alignment horizontal="center" vertical="top"/>
    </xf>
    <xf numFmtId="0" fontId="46" fillId="5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45" fillId="0" borderId="1" xfId="0" applyFont="1" applyBorder="1"/>
    <xf numFmtId="0" fontId="47" fillId="5" borderId="1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49" fillId="0" borderId="1" xfId="0" applyFont="1" applyBorder="1"/>
    <xf numFmtId="0" fontId="31" fillId="0" borderId="0" xfId="0" applyFont="1" applyAlignment="1" applyProtection="1">
      <alignment vertical="center"/>
      <protection hidden="1"/>
    </xf>
    <xf numFmtId="49" fontId="31" fillId="0" borderId="0" xfId="0" applyNumberFormat="1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9" fillId="0" borderId="0" xfId="0" applyFont="1" applyAlignment="1">
      <alignment vertical="top"/>
    </xf>
    <xf numFmtId="0" fontId="0" fillId="0" borderId="0" xfId="0" applyAlignment="1">
      <alignment vertical="top"/>
    </xf>
    <xf numFmtId="0" fontId="45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6" fillId="5" borderId="9" xfId="0" applyFont="1" applyFill="1" applyBorder="1" applyAlignment="1">
      <alignment horizontal="center" vertical="center"/>
    </xf>
    <xf numFmtId="0" fontId="5" fillId="0" borderId="0" xfId="0" applyFont="1"/>
    <xf numFmtId="0" fontId="31" fillId="3" borderId="0" xfId="0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vertical="center" wrapText="1"/>
      <protection hidden="1"/>
    </xf>
    <xf numFmtId="2" fontId="44" fillId="0" borderId="0" xfId="0" applyNumberFormat="1" applyFont="1" applyProtection="1">
      <protection hidden="1"/>
    </xf>
    <xf numFmtId="0" fontId="51" fillId="0" borderId="0" xfId="4" applyFont="1"/>
    <xf numFmtId="0" fontId="52" fillId="0" borderId="10" xfId="4" applyFont="1" applyBorder="1" applyAlignment="1">
      <alignment horizontal="center" vertical="center" wrapText="1" readingOrder="1"/>
    </xf>
    <xf numFmtId="0" fontId="51" fillId="0" borderId="11" xfId="4" applyFont="1" applyBorder="1" applyAlignment="1">
      <alignment vertical="top" wrapText="1"/>
    </xf>
    <xf numFmtId="0" fontId="52" fillId="0" borderId="10" xfId="4" applyFont="1" applyBorder="1" applyAlignment="1">
      <alignment horizontal="left" vertical="center" wrapText="1" readingOrder="1"/>
    </xf>
    <xf numFmtId="49" fontId="52" fillId="0" borderId="10" xfId="4" applyNumberFormat="1" applyFont="1" applyBorder="1" applyAlignment="1">
      <alignment horizontal="center" vertical="center" wrapText="1" readingOrder="1"/>
    </xf>
    <xf numFmtId="0" fontId="53" fillId="20" borderId="10" xfId="4" applyFont="1" applyFill="1" applyBorder="1" applyAlignment="1">
      <alignment horizontal="center" vertical="center" wrapText="1" readingOrder="1"/>
    </xf>
    <xf numFmtId="49" fontId="51" fillId="0" borderId="0" xfId="4" applyNumberFormat="1" applyFont="1"/>
    <xf numFmtId="0" fontId="31" fillId="14" borderId="0" xfId="0" applyFont="1" applyFill="1" applyAlignment="1" applyProtection="1">
      <alignment vertical="center"/>
      <protection hidden="1"/>
    </xf>
    <xf numFmtId="0" fontId="31" fillId="0" borderId="0" xfId="0" applyFont="1" applyAlignment="1" applyProtection="1">
      <alignment vertical="center" wrapText="1"/>
      <protection hidden="1"/>
    </xf>
    <xf numFmtId="44" fontId="44" fillId="0" borderId="0" xfId="0" applyNumberFormat="1" applyFont="1" applyProtection="1">
      <protection hidden="1"/>
    </xf>
    <xf numFmtId="0" fontId="44" fillId="22" borderId="0" xfId="0" applyFont="1" applyFill="1" applyProtection="1">
      <protection hidden="1"/>
    </xf>
    <xf numFmtId="0" fontId="44" fillId="19" borderId="0" xfId="0" applyFont="1" applyFill="1" applyProtection="1">
      <protection hidden="1"/>
    </xf>
    <xf numFmtId="0" fontId="44" fillId="23" borderId="0" xfId="0" applyFont="1" applyFill="1" applyProtection="1">
      <protection hidden="1"/>
    </xf>
    <xf numFmtId="0" fontId="57" fillId="0" borderId="10" xfId="4" applyFont="1" applyBorder="1" applyAlignment="1">
      <alignment horizontal="center" vertical="center" wrapText="1" readingOrder="1"/>
    </xf>
    <xf numFmtId="0" fontId="58" fillId="0" borderId="0" xfId="4" applyFont="1"/>
    <xf numFmtId="0" fontId="58" fillId="0" borderId="0" xfId="4" applyFont="1" applyAlignment="1">
      <alignment horizontal="center"/>
    </xf>
    <xf numFmtId="0" fontId="58" fillId="3" borderId="0" xfId="4" applyFont="1" applyFill="1" applyAlignment="1">
      <alignment horizontal="center"/>
    </xf>
    <xf numFmtId="4" fontId="44" fillId="24" borderId="0" xfId="0" applyNumberFormat="1" applyFont="1" applyFill="1" applyProtection="1">
      <protection hidden="1"/>
    </xf>
    <xf numFmtId="0" fontId="44" fillId="0" borderId="8" xfId="0" applyFont="1" applyBorder="1" applyProtection="1">
      <protection hidden="1"/>
    </xf>
    <xf numFmtId="4" fontId="59" fillId="0" borderId="0" xfId="0" applyNumberFormat="1" applyFont="1" applyProtection="1">
      <protection hidden="1"/>
    </xf>
    <xf numFmtId="0" fontId="3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4" fontId="33" fillId="4" borderId="0" xfId="0" applyNumberFormat="1" applyFont="1" applyFill="1" applyAlignment="1" applyProtection="1">
      <alignment horizontal="center"/>
      <protection locked="0"/>
    </xf>
    <xf numFmtId="0" fontId="5" fillId="0" borderId="0" xfId="0" quotePrefix="1" applyFont="1"/>
    <xf numFmtId="0" fontId="60" fillId="0" borderId="0" xfId="0" applyFont="1" applyProtection="1">
      <protection locked="0"/>
    </xf>
    <xf numFmtId="0" fontId="39" fillId="12" borderId="3" xfId="0" applyFont="1" applyFill="1" applyBorder="1" applyAlignment="1" applyProtection="1">
      <alignment horizontal="center" vertical="center" wrapText="1"/>
      <protection locked="0"/>
    </xf>
    <xf numFmtId="0" fontId="37" fillId="12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4" fillId="0" borderId="0" xfId="1" applyFont="1" applyBorder="1" applyAlignment="1" applyProtection="1">
      <alignment vertical="center" wrapText="1"/>
      <protection locked="0"/>
    </xf>
    <xf numFmtId="49" fontId="23" fillId="0" borderId="0" xfId="0" applyNumberFormat="1" applyFont="1" applyAlignment="1" applyProtection="1">
      <alignment vertical="center" wrapText="1"/>
      <protection locked="0"/>
    </xf>
    <xf numFmtId="0" fontId="39" fillId="12" borderId="3" xfId="0" applyFont="1" applyFill="1" applyBorder="1" applyAlignment="1" applyProtection="1">
      <alignment vertical="center" wrapText="1"/>
      <protection locked="0"/>
    </xf>
    <xf numFmtId="0" fontId="37" fillId="12" borderId="3" xfId="0" applyFont="1" applyFill="1" applyBorder="1" applyAlignment="1" applyProtection="1">
      <alignment vertical="center" wrapText="1"/>
      <protection locked="0"/>
    </xf>
    <xf numFmtId="0" fontId="1" fillId="0" borderId="13" xfId="0" applyFont="1" applyBorder="1" applyProtection="1">
      <protection locked="0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wrapText="1"/>
    </xf>
    <xf numFmtId="0" fontId="45" fillId="0" borderId="1" xfId="0" applyFont="1" applyBorder="1" applyAlignment="1">
      <alignment horizontal="center"/>
    </xf>
    <xf numFmtId="0" fontId="4" fillId="0" borderId="0" xfId="2"/>
    <xf numFmtId="49" fontId="29" fillId="0" borderId="14" xfId="0" quotePrefix="1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24" fillId="0" borderId="16" xfId="1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4" fontId="31" fillId="30" borderId="0" xfId="0" applyNumberFormat="1" applyFont="1" applyFill="1" applyAlignment="1" applyProtection="1">
      <alignment horizontal="center" vertical="center" wrapText="1"/>
      <protection hidden="1"/>
    </xf>
    <xf numFmtId="0" fontId="31" fillId="25" borderId="0" xfId="0" applyFont="1" applyFill="1" applyAlignment="1" applyProtection="1">
      <alignment horizontal="center" vertical="center" wrapText="1"/>
      <protection hidden="1"/>
    </xf>
    <xf numFmtId="0" fontId="31" fillId="25" borderId="0" xfId="0" applyFont="1" applyFill="1" applyAlignment="1" applyProtection="1">
      <alignment vertical="center" wrapText="1"/>
      <protection hidden="1"/>
    </xf>
    <xf numFmtId="0" fontId="31" fillId="14" borderId="0" xfId="0" applyFont="1" applyFill="1" applyAlignment="1" applyProtection="1">
      <alignment horizontal="center" vertical="center" wrapText="1"/>
      <protection hidden="1"/>
    </xf>
    <xf numFmtId="0" fontId="31" fillId="19" borderId="0" xfId="0" applyFont="1" applyFill="1" applyAlignment="1" applyProtection="1">
      <alignment horizontal="center" vertical="center" wrapText="1"/>
      <protection hidden="1"/>
    </xf>
    <xf numFmtId="0" fontId="31" fillId="18" borderId="0" xfId="0" applyFont="1" applyFill="1" applyAlignment="1" applyProtection="1">
      <alignment vertical="center" wrapText="1"/>
      <protection hidden="1"/>
    </xf>
    <xf numFmtId="0" fontId="31" fillId="19" borderId="0" xfId="0" applyFont="1" applyFill="1" applyAlignment="1" applyProtection="1">
      <alignment vertical="center" wrapText="1"/>
      <protection hidden="1"/>
    </xf>
    <xf numFmtId="0" fontId="31" fillId="18" borderId="0" xfId="0" applyFont="1" applyFill="1" applyAlignment="1" applyProtection="1">
      <alignment horizontal="center" vertical="center" wrapText="1"/>
      <protection hidden="1"/>
    </xf>
    <xf numFmtId="0" fontId="58" fillId="0" borderId="10" xfId="4" applyFont="1" applyBorder="1" applyAlignment="1">
      <alignment horizontal="center" vertical="center" wrapText="1" readingOrder="1"/>
    </xf>
    <xf numFmtId="49" fontId="58" fillId="8" borderId="10" xfId="4" applyNumberFormat="1" applyFont="1" applyFill="1" applyBorder="1" applyAlignment="1">
      <alignment horizontal="center" vertical="center" wrapText="1" readingOrder="1"/>
    </xf>
    <xf numFmtId="0" fontId="58" fillId="8" borderId="10" xfId="4" applyFont="1" applyFill="1" applyBorder="1" applyAlignment="1">
      <alignment horizontal="center" vertical="center" wrapText="1" readingOrder="1"/>
    </xf>
    <xf numFmtId="0" fontId="58" fillId="29" borderId="10" xfId="4" applyFont="1" applyFill="1" applyBorder="1" applyAlignment="1">
      <alignment horizontal="center" vertical="center" wrapText="1" readingOrder="1"/>
    </xf>
    <xf numFmtId="0" fontId="58" fillId="9" borderId="10" xfId="4" applyFont="1" applyFill="1" applyBorder="1" applyAlignment="1">
      <alignment horizontal="center" vertical="center" wrapText="1" readingOrder="1"/>
    </xf>
    <xf numFmtId="0" fontId="89" fillId="0" borderId="0" xfId="1" applyFont="1" applyProtection="1">
      <protection hidden="1"/>
    </xf>
    <xf numFmtId="0" fontId="80" fillId="0" borderId="0" xfId="0" applyFont="1" applyAlignment="1" applyProtection="1">
      <alignment horizontal="left" vertical="center"/>
      <protection locked="0"/>
    </xf>
    <xf numFmtId="0" fontId="62" fillId="0" borderId="0" xfId="0" applyFont="1" applyAlignment="1" applyProtection="1">
      <alignment horizontal="left" vertical="center"/>
      <protection locked="0"/>
    </xf>
    <xf numFmtId="0" fontId="63" fillId="0" borderId="0" xfId="0" applyFont="1" applyAlignment="1" applyProtection="1">
      <alignment horizontal="left" vertical="center"/>
      <protection locked="0"/>
    </xf>
    <xf numFmtId="43" fontId="80" fillId="0" borderId="0" xfId="0" applyNumberFormat="1" applyFont="1" applyAlignment="1" applyProtection="1">
      <alignment horizontal="left" vertical="center"/>
      <protection locked="0"/>
    </xf>
    <xf numFmtId="2" fontId="66" fillId="0" borderId="0" xfId="0" applyNumberFormat="1" applyFont="1" applyAlignment="1" applyProtection="1">
      <alignment horizontal="left" vertical="center"/>
      <protection locked="0"/>
    </xf>
    <xf numFmtId="0" fontId="6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left" vertical="center"/>
      <protection locked="0"/>
    </xf>
    <xf numFmtId="0" fontId="78" fillId="0" borderId="0" xfId="0" applyFont="1" applyAlignment="1" applyProtection="1">
      <alignment horizontal="center" vertical="center"/>
      <protection locked="0"/>
    </xf>
    <xf numFmtId="4" fontId="63" fillId="0" borderId="0" xfId="0" applyNumberFormat="1" applyFont="1" applyAlignment="1" applyProtection="1">
      <alignment horizontal="right" vertical="center"/>
      <protection locked="0"/>
    </xf>
    <xf numFmtId="49" fontId="69" fillId="0" borderId="0" xfId="0" applyNumberFormat="1" applyFont="1" applyAlignment="1" applyProtection="1">
      <alignment horizontal="center" vertical="center"/>
      <protection locked="0"/>
    </xf>
    <xf numFmtId="0" fontId="63" fillId="0" borderId="0" xfId="0" applyFont="1" applyAlignment="1" applyProtection="1">
      <alignment horizontal="center" vertical="center"/>
      <protection locked="0"/>
    </xf>
    <xf numFmtId="0" fontId="63" fillId="0" borderId="0" xfId="5" applyNumberFormat="1" applyFont="1" applyAlignment="1" applyProtection="1">
      <alignment vertical="center"/>
      <protection locked="0"/>
    </xf>
    <xf numFmtId="0" fontId="14" fillId="17" borderId="1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horizontal="center" vertical="center"/>
    </xf>
    <xf numFmtId="4" fontId="61" fillId="17" borderId="1" xfId="0" applyNumberFormat="1" applyFont="1" applyFill="1" applyBorder="1" applyAlignment="1">
      <alignment horizontal="center" vertical="center" wrapText="1"/>
    </xf>
    <xf numFmtId="0" fontId="61" fillId="17" borderId="1" xfId="0" applyFont="1" applyFill="1" applyBorder="1" applyAlignment="1">
      <alignment horizontal="center" vertical="center"/>
    </xf>
    <xf numFmtId="0" fontId="61" fillId="17" borderId="0" xfId="5" applyNumberFormat="1" applyFont="1" applyFill="1" applyBorder="1" applyAlignment="1" applyProtection="1">
      <alignment horizontal="center" vertical="center"/>
    </xf>
    <xf numFmtId="0" fontId="67" fillId="27" borderId="1" xfId="0" applyFont="1" applyFill="1" applyBorder="1" applyAlignment="1">
      <alignment horizontal="center" vertical="center"/>
    </xf>
    <xf numFmtId="49" fontId="68" fillId="26" borderId="1" xfId="2" applyNumberFormat="1" applyFont="1" applyFill="1" applyBorder="1" applyAlignment="1">
      <alignment horizontal="center" vertical="center" wrapText="1"/>
    </xf>
    <xf numFmtId="4" fontId="77" fillId="0" borderId="1" xfId="0" applyNumberFormat="1" applyFont="1" applyBorder="1" applyAlignment="1">
      <alignment horizontal="center" vertical="center"/>
    </xf>
    <xf numFmtId="4" fontId="64" fillId="0" borderId="1" xfId="0" applyNumberFormat="1" applyFont="1" applyBorder="1" applyAlignment="1">
      <alignment horizontal="right" vertical="center"/>
    </xf>
    <xf numFmtId="49" fontId="67" fillId="0" borderId="1" xfId="0" applyNumberFormat="1" applyFont="1" applyBorder="1" applyAlignment="1">
      <alignment horizontal="center" vertical="center"/>
    </xf>
    <xf numFmtId="49" fontId="65" fillId="0" borderId="1" xfId="2" applyNumberFormat="1" applyFont="1" applyBorder="1" applyAlignment="1">
      <alignment horizontal="center" vertical="center" wrapText="1"/>
    </xf>
    <xf numFmtId="0" fontId="83" fillId="0" borderId="1" xfId="5" applyNumberFormat="1" applyFont="1" applyBorder="1" applyAlignment="1" applyProtection="1">
      <alignment vertical="center" wrapText="1"/>
    </xf>
    <xf numFmtId="0" fontId="67" fillId="26" borderId="1" xfId="0" quotePrefix="1" applyFont="1" applyFill="1" applyBorder="1" applyAlignment="1">
      <alignment horizontal="center" vertical="center"/>
    </xf>
    <xf numFmtId="49" fontId="68" fillId="26" borderId="1" xfId="2" quotePrefix="1" applyNumberFormat="1" applyFont="1" applyFill="1" applyBorder="1" applyAlignment="1">
      <alignment horizontal="center" vertical="center" wrapText="1"/>
    </xf>
    <xf numFmtId="49" fontId="68" fillId="21" borderId="1" xfId="2" applyNumberFormat="1" applyFont="1" applyFill="1" applyBorder="1" applyAlignment="1">
      <alignment horizontal="center" vertical="center" wrapText="1"/>
    </xf>
    <xf numFmtId="49" fontId="72" fillId="21" borderId="1" xfId="2" applyNumberFormat="1" applyFont="1" applyFill="1" applyBorder="1" applyAlignment="1">
      <alignment horizontal="left" vertical="center" wrapText="1"/>
    </xf>
    <xf numFmtId="0" fontId="67" fillId="21" borderId="1" xfId="0" quotePrefix="1" applyFont="1" applyFill="1" applyBorder="1" applyAlignment="1">
      <alignment horizontal="center" vertical="center"/>
    </xf>
    <xf numFmtId="0" fontId="71" fillId="21" borderId="1" xfId="0" applyFont="1" applyFill="1" applyBorder="1" applyAlignment="1">
      <alignment horizontal="left" vertical="center"/>
    </xf>
    <xf numFmtId="0" fontId="77" fillId="0" borderId="1" xfId="0" applyFont="1" applyBorder="1" applyAlignment="1">
      <alignment horizontal="center" vertical="center"/>
    </xf>
    <xf numFmtId="0" fontId="67" fillId="21" borderId="1" xfId="0" applyFont="1" applyFill="1" applyBorder="1" applyAlignment="1">
      <alignment horizontal="center" vertical="center"/>
    </xf>
    <xf numFmtId="49" fontId="68" fillId="21" borderId="1" xfId="2" quotePrefix="1" applyNumberFormat="1" applyFont="1" applyFill="1" applyBorder="1" applyAlignment="1">
      <alignment horizontal="center" vertical="center" wrapText="1"/>
    </xf>
    <xf numFmtId="4" fontId="65" fillId="0" borderId="1" xfId="2" applyNumberFormat="1" applyFont="1" applyBorder="1" applyAlignment="1">
      <alignment horizontal="right" vertical="center" wrapText="1"/>
    </xf>
    <xf numFmtId="0" fontId="71" fillId="21" borderId="1" xfId="0" applyFont="1" applyFill="1" applyBorder="1" applyAlignment="1">
      <alignment horizontal="left" vertical="center" wrapText="1"/>
    </xf>
    <xf numFmtId="0" fontId="67" fillId="0" borderId="1" xfId="0" applyFont="1" applyBorder="1" applyAlignment="1">
      <alignment horizontal="center" vertical="center"/>
    </xf>
    <xf numFmtId="49" fontId="68" fillId="21" borderId="1" xfId="2" applyNumberFormat="1" applyFont="1" applyFill="1" applyBorder="1" applyAlignment="1">
      <alignment horizontal="left" vertical="center" wrapText="1"/>
    </xf>
    <xf numFmtId="49" fontId="68" fillId="21" borderId="1" xfId="0" applyNumberFormat="1" applyFont="1" applyFill="1" applyBorder="1" applyAlignment="1">
      <alignment horizontal="center" vertical="center" wrapText="1"/>
    </xf>
    <xf numFmtId="49" fontId="68" fillId="21" borderId="1" xfId="0" applyNumberFormat="1" applyFont="1" applyFill="1" applyBorder="1" applyAlignment="1">
      <alignment horizontal="left" vertical="center" wrapText="1"/>
    </xf>
    <xf numFmtId="49" fontId="67" fillId="21" borderId="1" xfId="0" applyNumberFormat="1" applyFont="1" applyFill="1" applyBorder="1" applyAlignment="1">
      <alignment horizontal="center" vertical="center"/>
    </xf>
    <xf numFmtId="0" fontId="67" fillId="21" borderId="1" xfId="0" applyFont="1" applyFill="1" applyBorder="1" applyAlignment="1">
      <alignment horizontal="left" vertical="center"/>
    </xf>
    <xf numFmtId="0" fontId="85" fillId="21" borderId="1" xfId="0" quotePrefix="1" applyFont="1" applyFill="1" applyBorder="1" applyAlignment="1">
      <alignment horizontal="center" vertical="center"/>
    </xf>
    <xf numFmtId="0" fontId="79" fillId="0" borderId="1" xfId="5" applyNumberFormat="1" applyFont="1" applyBorder="1" applyAlignment="1" applyProtection="1">
      <alignment vertical="center" wrapText="1"/>
    </xf>
    <xf numFmtId="49" fontId="68" fillId="18" borderId="1" xfId="2" quotePrefix="1" applyNumberFormat="1" applyFont="1" applyFill="1" applyBorder="1" applyAlignment="1">
      <alignment horizontal="center" vertical="center" wrapText="1"/>
    </xf>
    <xf numFmtId="49" fontId="72" fillId="18" borderId="1" xfId="2" applyNumberFormat="1" applyFont="1" applyFill="1" applyBorder="1" applyAlignment="1">
      <alignment horizontal="left" vertical="center" wrapText="1"/>
    </xf>
    <xf numFmtId="49" fontId="68" fillId="18" borderId="1" xfId="2" applyNumberFormat="1" applyFont="1" applyFill="1" applyBorder="1" applyAlignment="1">
      <alignment horizontal="center" vertical="center" wrapText="1"/>
    </xf>
    <xf numFmtId="0" fontId="67" fillId="18" borderId="1" xfId="0" quotePrefix="1" applyFont="1" applyFill="1" applyBorder="1" applyAlignment="1">
      <alignment horizontal="center" vertical="center"/>
    </xf>
    <xf numFmtId="0" fontId="71" fillId="18" borderId="1" xfId="0" applyFont="1" applyFill="1" applyBorder="1" applyAlignment="1">
      <alignment horizontal="left" vertical="center"/>
    </xf>
    <xf numFmtId="0" fontId="73" fillId="18" borderId="1" xfId="0" applyFont="1" applyFill="1" applyBorder="1" applyAlignment="1">
      <alignment vertical="center"/>
    </xf>
    <xf numFmtId="0" fontId="67" fillId="18" borderId="1" xfId="0" applyFont="1" applyFill="1" applyBorder="1" applyAlignment="1">
      <alignment horizontal="center" vertical="center"/>
    </xf>
    <xf numFmtId="0" fontId="83" fillId="0" borderId="1" xfId="5" applyNumberFormat="1" applyFont="1" applyFill="1" applyBorder="1" applyAlignment="1" applyProtection="1">
      <alignment vertical="center" wrapText="1"/>
    </xf>
    <xf numFmtId="49" fontId="84" fillId="0" borderId="1" xfId="0" applyNumberFormat="1" applyFont="1" applyBorder="1" applyAlignment="1">
      <alignment horizontal="center" vertical="center"/>
    </xf>
    <xf numFmtId="0" fontId="67" fillId="24" borderId="1" xfId="0" applyFont="1" applyFill="1" applyBorder="1" applyAlignment="1">
      <alignment horizontal="center" vertical="center"/>
    </xf>
    <xf numFmtId="49" fontId="68" fillId="24" borderId="1" xfId="2" applyNumberFormat="1" applyFont="1" applyFill="1" applyBorder="1" applyAlignment="1">
      <alignment horizontal="center" vertical="center" wrapText="1"/>
    </xf>
    <xf numFmtId="49" fontId="68" fillId="24" borderId="1" xfId="2" quotePrefix="1" applyNumberFormat="1" applyFont="1" applyFill="1" applyBorder="1" applyAlignment="1">
      <alignment horizontal="center" vertical="center" wrapText="1"/>
    </xf>
    <xf numFmtId="0" fontId="71" fillId="24" borderId="1" xfId="0" applyFont="1" applyFill="1" applyBorder="1" applyAlignment="1">
      <alignment horizontal="left" vertical="center"/>
    </xf>
    <xf numFmtId="49" fontId="72" fillId="24" borderId="1" xfId="2" applyNumberFormat="1" applyFont="1" applyFill="1" applyBorder="1" applyAlignment="1">
      <alignment horizontal="left" vertical="center" wrapText="1"/>
    </xf>
    <xf numFmtId="0" fontId="67" fillId="24" borderId="1" xfId="0" quotePrefix="1" applyFont="1" applyFill="1" applyBorder="1" applyAlignment="1">
      <alignment horizontal="center" vertical="center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2" fontId="15" fillId="4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2" fontId="12" fillId="0" borderId="0" xfId="0" applyNumberFormat="1" applyFont="1" applyAlignment="1">
      <alignment horizontal="left" vertical="center"/>
    </xf>
    <xf numFmtId="165" fontId="14" fillId="6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2" fontId="15" fillId="4" borderId="0" xfId="0" applyNumberFormat="1" applyFont="1" applyFill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2" fontId="18" fillId="8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2" fontId="11" fillId="0" borderId="3" xfId="0" applyNumberFormat="1" applyFont="1" applyBorder="1" applyAlignment="1">
      <alignment vertical="center" wrapText="1"/>
    </xf>
    <xf numFmtId="0" fontId="1" fillId="9" borderId="1" xfId="0" applyFont="1" applyFill="1" applyBorder="1"/>
    <xf numFmtId="4" fontId="11" fillId="10" borderId="2" xfId="0" applyNumberFormat="1" applyFont="1" applyFill="1" applyBorder="1"/>
    <xf numFmtId="4" fontId="11" fillId="0" borderId="2" xfId="0" applyNumberFormat="1" applyFont="1" applyBorder="1"/>
    <xf numFmtId="0" fontId="1" fillId="0" borderId="1" xfId="0" applyFont="1" applyBorder="1"/>
    <xf numFmtId="49" fontId="1" fillId="0" borderId="0" xfId="0" applyNumberFormat="1" applyFont="1"/>
    <xf numFmtId="0" fontId="1" fillId="9" borderId="1" xfId="0" applyFont="1" applyFill="1" applyBorder="1" applyAlignment="1">
      <alignment wrapText="1"/>
    </xf>
    <xf numFmtId="4" fontId="11" fillId="10" borderId="1" xfId="0" applyNumberFormat="1" applyFont="1" applyFill="1" applyBorder="1"/>
    <xf numFmtId="4" fontId="11" fillId="0" borderId="1" xfId="0" applyNumberFormat="1" applyFont="1" applyBorder="1"/>
    <xf numFmtId="0" fontId="27" fillId="0" borderId="15" xfId="0" applyFont="1" applyBorder="1" applyAlignment="1" applyProtection="1">
      <alignment vertical="center" shrinkToFit="1"/>
      <protection locked="0"/>
    </xf>
    <xf numFmtId="2" fontId="15" fillId="4" borderId="0" xfId="0" applyNumberFormat="1" applyFont="1" applyFill="1" applyAlignment="1" applyProtection="1">
      <alignment vertical="center"/>
      <protection locked="0"/>
    </xf>
    <xf numFmtId="166" fontId="21" fillId="4" borderId="0" xfId="0" applyNumberFormat="1" applyFont="1" applyFill="1" applyAlignment="1" applyProtection="1">
      <alignment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6" fillId="14" borderId="14" xfId="0" applyFont="1" applyFill="1" applyBorder="1" applyAlignment="1">
      <alignment horizontal="center" vertical="center" wrapText="1"/>
    </xf>
    <xf numFmtId="0" fontId="76" fillId="14" borderId="14" xfId="0" applyFont="1" applyFill="1" applyBorder="1" applyAlignment="1">
      <alignment horizontal="left" vertical="center" wrapText="1"/>
    </xf>
    <xf numFmtId="0" fontId="76" fillId="14" borderId="15" xfId="0" applyFont="1" applyFill="1" applyBorder="1" applyAlignment="1">
      <alignment horizontal="left" vertical="center" wrapText="1"/>
    </xf>
    <xf numFmtId="0" fontId="15" fillId="14" borderId="15" xfId="0" applyFont="1" applyFill="1" applyBorder="1" applyAlignment="1">
      <alignment horizontal="left" vertical="center" wrapText="1"/>
    </xf>
    <xf numFmtId="0" fontId="26" fillId="14" borderId="16" xfId="0" applyFont="1" applyFill="1" applyBorder="1" applyAlignment="1">
      <alignment horizontal="left" vertical="center" wrapText="1"/>
    </xf>
    <xf numFmtId="0" fontId="43" fillId="14" borderId="14" xfId="0" applyFont="1" applyFill="1" applyBorder="1" applyAlignment="1">
      <alignment vertical="center" wrapText="1" shrinkToFit="1"/>
    </xf>
    <xf numFmtId="0" fontId="43" fillId="14" borderId="14" xfId="0" applyFont="1" applyFill="1" applyBorder="1" applyAlignment="1">
      <alignment horizontal="center" vertical="center" wrapText="1" shrinkToFit="1"/>
    </xf>
    <xf numFmtId="0" fontId="15" fillId="28" borderId="20" xfId="0" applyFont="1" applyFill="1" applyBorder="1" applyAlignment="1">
      <alignment horizontal="center" vertical="center" wrapText="1" shrinkToFit="1"/>
    </xf>
    <xf numFmtId="2" fontId="14" fillId="16" borderId="14" xfId="0" applyNumberFormat="1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vertical="center"/>
    </xf>
    <xf numFmtId="0" fontId="82" fillId="28" borderId="21" xfId="0" applyFont="1" applyFill="1" applyBorder="1" applyAlignment="1">
      <alignment horizontal="center" vertical="center" wrapText="1"/>
    </xf>
    <xf numFmtId="4" fontId="38" fillId="0" borderId="15" xfId="0" applyNumberFormat="1" applyFont="1" applyBorder="1" applyAlignment="1">
      <alignment horizontal="center" vertical="center" wrapText="1" shrinkToFit="1"/>
    </xf>
    <xf numFmtId="0" fontId="15" fillId="14" borderId="16" xfId="0" applyFont="1" applyFill="1" applyBorder="1" applyAlignment="1">
      <alignment vertical="center" wrapText="1"/>
    </xf>
    <xf numFmtId="0" fontId="82" fillId="28" borderId="22" xfId="0" applyFont="1" applyFill="1" applyBorder="1" applyAlignment="1">
      <alignment horizontal="center" vertical="center" wrapText="1"/>
    </xf>
    <xf numFmtId="167" fontId="38" fillId="0" borderId="16" xfId="0" applyNumberFormat="1" applyFont="1" applyBorder="1" applyAlignment="1">
      <alignment horizontal="center" vertical="center" wrapText="1" shrinkToFit="1"/>
    </xf>
    <xf numFmtId="164" fontId="1" fillId="4" borderId="16" xfId="0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vertical="center"/>
    </xf>
    <xf numFmtId="166" fontId="21" fillId="4" borderId="0" xfId="0" applyNumberFormat="1" applyFont="1" applyFill="1" applyAlignment="1">
      <alignment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2" fontId="41" fillId="11" borderId="1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3" fillId="15" borderId="1" xfId="0" applyNumberFormat="1" applyFont="1" applyFill="1" applyBorder="1" applyAlignment="1">
      <alignment vertical="center" wrapText="1"/>
    </xf>
    <xf numFmtId="4" fontId="12" fillId="13" borderId="1" xfId="0" applyNumberFormat="1" applyFont="1" applyFill="1" applyBorder="1" applyAlignment="1">
      <alignment vertical="center" wrapText="1"/>
    </xf>
    <xf numFmtId="4" fontId="12" fillId="13" borderId="1" xfId="0" applyNumberFormat="1" applyFont="1" applyFill="1" applyBorder="1" applyAlignment="1">
      <alignment horizontal="right" vertical="center" wrapText="1"/>
    </xf>
    <xf numFmtId="2" fontId="32" fillId="0" borderId="0" xfId="0" applyNumberFormat="1" applyFont="1" applyAlignment="1">
      <alignment horizontal="center" vertical="center" wrapText="1"/>
    </xf>
    <xf numFmtId="4" fontId="5" fillId="13" borderId="1" xfId="0" applyNumberFormat="1" applyFont="1" applyFill="1" applyBorder="1" applyAlignment="1">
      <alignment vertical="center"/>
    </xf>
    <xf numFmtId="0" fontId="60" fillId="0" borderId="0" xfId="0" applyFont="1"/>
    <xf numFmtId="0" fontId="14" fillId="28" borderId="0" xfId="0" applyFont="1" applyFill="1" applyAlignment="1">
      <alignment vertical="center"/>
    </xf>
    <xf numFmtId="0" fontId="30" fillId="28" borderId="0" xfId="0" applyFont="1" applyFill="1" applyAlignment="1">
      <alignment vertical="center"/>
    </xf>
    <xf numFmtId="0" fontId="25" fillId="0" borderId="0" xfId="0" applyFont="1"/>
    <xf numFmtId="0" fontId="42" fillId="0" borderId="0" xfId="0" applyFont="1" applyAlignment="1">
      <alignment vertical="center"/>
    </xf>
    <xf numFmtId="0" fontId="81" fillId="8" borderId="18" xfId="0" applyFont="1" applyFill="1" applyBorder="1" applyAlignment="1">
      <alignment horizontal="center" vertical="center"/>
    </xf>
    <xf numFmtId="43" fontId="92" fillId="8" borderId="19" xfId="5" applyFont="1" applyFill="1" applyBorder="1" applyAlignment="1" applyProtection="1">
      <alignment horizontal="center" vertical="center"/>
    </xf>
    <xf numFmtId="43" fontId="91" fillId="8" borderId="3" xfId="5" applyFont="1" applyFill="1" applyBorder="1" applyAlignment="1" applyProtection="1">
      <alignment horizontal="center" vertical="center"/>
    </xf>
    <xf numFmtId="43" fontId="90" fillId="8" borderId="0" xfId="0" applyNumberFormat="1" applyFont="1" applyFill="1" applyAlignment="1">
      <alignment horizontal="center" vertical="center"/>
    </xf>
    <xf numFmtId="43" fontId="9" fillId="8" borderId="1" xfId="5" applyFont="1" applyFill="1" applyBorder="1" applyAlignment="1" applyProtection="1">
      <alignment horizontal="center" vertical="center"/>
    </xf>
    <xf numFmtId="43" fontId="35" fillId="8" borderId="1" xfId="5" applyFont="1" applyFill="1" applyBorder="1" applyAlignment="1" applyProtection="1">
      <alignment horizontal="center" vertical="center"/>
    </xf>
    <xf numFmtId="43" fontId="9" fillId="8" borderId="1" xfId="5" applyFont="1" applyFill="1" applyBorder="1" applyAlignment="1" applyProtection="1">
      <alignment vertical="center"/>
    </xf>
    <xf numFmtId="0" fontId="29" fillId="8" borderId="15" xfId="0" applyFont="1" applyFill="1" applyBorder="1" applyAlignment="1">
      <alignment horizontal="center" vertical="center" shrinkToFit="1"/>
    </xf>
    <xf numFmtId="164" fontId="87" fillId="3" borderId="17" xfId="6" applyNumberFormat="1" applyFont="1" applyFill="1" applyAlignment="1" applyProtection="1">
      <alignment horizontal="center" vertical="center"/>
      <protection locked="0"/>
    </xf>
    <xf numFmtId="164" fontId="88" fillId="3" borderId="17" xfId="6" applyNumberFormat="1" applyFont="1" applyFill="1" applyAlignment="1" applyProtection="1">
      <alignment horizontal="center" vertical="center"/>
      <protection locked="0"/>
    </xf>
    <xf numFmtId="49" fontId="72" fillId="26" borderId="1" xfId="2" applyNumberFormat="1" applyFont="1" applyFill="1" applyBorder="1" applyAlignment="1">
      <alignment horizontal="left" vertical="center" wrapText="1"/>
    </xf>
    <xf numFmtId="0" fontId="71" fillId="26" borderId="1" xfId="0" applyFont="1" applyFill="1" applyBorder="1" applyAlignment="1">
      <alignment horizontal="left" vertical="center"/>
    </xf>
    <xf numFmtId="49" fontId="83" fillId="21" borderId="1" xfId="2" applyNumberFormat="1" applyFont="1" applyFill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3" fontId="34" fillId="0" borderId="7" xfId="0" applyNumberFormat="1" applyFont="1" applyBorder="1" applyAlignment="1">
      <alignment horizontal="center" vertical="center"/>
    </xf>
    <xf numFmtId="3" fontId="34" fillId="0" borderId="4" xfId="0" applyNumberFormat="1" applyFont="1" applyBorder="1" applyAlignment="1">
      <alignment horizontal="center" vertical="center"/>
    </xf>
    <xf numFmtId="0" fontId="16" fillId="5" borderId="0" xfId="0" applyFont="1" applyFill="1" applyAlignment="1">
      <alignment horizontal="right" vertical="center" wrapText="1"/>
    </xf>
    <xf numFmtId="0" fontId="16" fillId="5" borderId="6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indent="15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indent="25"/>
    </xf>
    <xf numFmtId="2" fontId="15" fillId="4" borderId="0" xfId="0" applyNumberFormat="1" applyFont="1" applyFill="1" applyAlignment="1">
      <alignment horizontal="center" vertical="center"/>
    </xf>
    <xf numFmtId="0" fontId="48" fillId="0" borderId="8" xfId="0" applyFont="1" applyBorder="1" applyAlignment="1">
      <alignment horizontal="left" wrapText="1"/>
    </xf>
    <xf numFmtId="0" fontId="52" fillId="0" borderId="12" xfId="4" applyFont="1" applyBorder="1" applyAlignment="1">
      <alignment horizontal="center" vertical="center" wrapText="1" readingOrder="1"/>
    </xf>
    <xf numFmtId="0" fontId="52" fillId="0" borderId="11" xfId="4" applyFont="1" applyBorder="1" applyAlignment="1">
      <alignment horizontal="center" vertical="center" wrapText="1" readingOrder="1"/>
    </xf>
    <xf numFmtId="0" fontId="53" fillId="20" borderId="12" xfId="4" applyFont="1" applyFill="1" applyBorder="1" applyAlignment="1">
      <alignment horizontal="center" vertical="center" wrapText="1" readingOrder="1"/>
    </xf>
    <xf numFmtId="0" fontId="56" fillId="0" borderId="0" xfId="4" applyFont="1" applyAlignment="1">
      <alignment horizontal="center" vertical="top" wrapText="1" readingOrder="1"/>
    </xf>
    <xf numFmtId="0" fontId="51" fillId="0" borderId="0" xfId="4" applyFont="1"/>
    <xf numFmtId="0" fontId="55" fillId="0" borderId="0" xfId="4" applyFont="1" applyAlignment="1">
      <alignment horizontal="right" vertical="top" wrapText="1" readingOrder="1"/>
    </xf>
    <xf numFmtId="0" fontId="54" fillId="0" borderId="0" xfId="4" applyFont="1" applyAlignment="1">
      <alignment vertical="top" wrapText="1" readingOrder="1"/>
    </xf>
  </cellXfs>
  <cellStyles count="7">
    <cellStyle name="Hipervínculo" xfId="1" builtinId="8"/>
    <cellStyle name="Millares" xfId="5" builtinId="3"/>
    <cellStyle name="Normal" xfId="0" builtinId="0"/>
    <cellStyle name="Normal 2" xfId="2"/>
    <cellStyle name="Normal 3" xfId="3"/>
    <cellStyle name="Normal 4" xfId="4"/>
    <cellStyle name="Notas" xfId="6" builtinId="1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rgb="FFFFFF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CC"/>
      <color rgb="FFFFFFFF"/>
      <color rgb="FF99FFCC"/>
      <color rgb="FFFFFF99"/>
      <color rgb="FFB9ED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438791</xdr:colOff>
      <xdr:row>2</xdr:row>
      <xdr:rowOff>145680</xdr:rowOff>
    </xdr:from>
    <xdr:to>
      <xdr:col>11</xdr:col>
      <xdr:colOff>2486</xdr:colOff>
      <xdr:row>7</xdr:row>
      <xdr:rowOff>47625</xdr:rowOff>
    </xdr:to>
    <xdr:sp macro="" textlink="">
      <xdr:nvSpPr>
        <xdr:cNvPr id="2" name="8 Rectángulo redondead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439541" y="860055"/>
          <a:ext cx="5897820" cy="1652164"/>
        </a:xfrm>
        <a:prstGeom prst="roundRect">
          <a:avLst>
            <a:gd name="adj" fmla="val 6887"/>
          </a:avLst>
        </a:prstGeom>
        <a:noFill/>
        <a:ln w="69850" cmpd="tri"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s-PE"/>
            <a:t>S</a:t>
          </a:r>
        </a:p>
      </xdr:txBody>
    </xdr:sp>
    <xdr:clientData/>
  </xdr:twoCellAnchor>
  <xdr:twoCellAnchor>
    <xdr:from>
      <xdr:col>0</xdr:col>
      <xdr:colOff>427027</xdr:colOff>
      <xdr:row>0</xdr:row>
      <xdr:rowOff>46038</xdr:rowOff>
    </xdr:from>
    <xdr:to>
      <xdr:col>2</xdr:col>
      <xdr:colOff>428090</xdr:colOff>
      <xdr:row>2</xdr:row>
      <xdr:rowOff>25977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427027" y="46038"/>
          <a:ext cx="1670739" cy="697115"/>
          <a:chOff x="1428750" y="180975"/>
          <a:chExt cx="1539875" cy="335856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xmlns="" id="{00000000-0008-0000-0000-00000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8750" y="180975"/>
            <a:ext cx="590550" cy="334962"/>
          </a:xfrm>
          <a:prstGeom prst="rect">
            <a:avLst/>
          </a:prstGeom>
          <a:solidFill>
            <a:srgbClr val="FF0000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0" tIns="0" rIns="0" bIns="45720" anchor="t" upright="1"/>
          <a:lstStyle/>
          <a:p>
            <a:pPr algn="l" rtl="0">
              <a:defRPr sz="1000"/>
            </a:pPr>
            <a:endParaRPr lang="es-PE" sz="600" b="0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PE" sz="105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PERÚ</a:t>
            </a:r>
          </a:p>
          <a:p>
            <a:pPr algn="l" rtl="0">
              <a:defRPr sz="1000"/>
            </a:pPr>
            <a:endParaRPr lang="es-PE" sz="1150" b="0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xmlns="" id="{00000000-0008-0000-0000-00000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8825" y="180977"/>
            <a:ext cx="939800" cy="335854"/>
          </a:xfrm>
          <a:prstGeom prst="rect">
            <a:avLst/>
          </a:prstGeom>
          <a:solidFill>
            <a:srgbClr val="5A5A5A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000" tIns="0" rIns="0" bIns="0" anchor="t" upright="1"/>
          <a:lstStyle/>
          <a:p>
            <a:pPr algn="l" rtl="0">
              <a:defRPr sz="1000"/>
            </a:pPr>
            <a:r>
              <a:rPr lang="es-PE" sz="105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Ministerio de Educación</a:t>
            </a:r>
          </a:p>
          <a:p>
            <a:pPr algn="l" rtl="0">
              <a:defRPr sz="1000"/>
            </a:pPr>
            <a:endParaRPr lang="es-PE" sz="1100" b="1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 editAs="oneCell">
    <xdr:from>
      <xdr:col>0</xdr:col>
      <xdr:colOff>23420</xdr:colOff>
      <xdr:row>0</xdr:row>
      <xdr:rowOff>63857</xdr:rowOff>
    </xdr:from>
    <xdr:to>
      <xdr:col>0</xdr:col>
      <xdr:colOff>406686</xdr:colOff>
      <xdr:row>1</xdr:row>
      <xdr:rowOff>257243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0" y="63857"/>
          <a:ext cx="383266" cy="55726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5</xdr:row>
      <xdr:rowOff>105949</xdr:rowOff>
    </xdr:from>
    <xdr:to>
      <xdr:col>11</xdr:col>
      <xdr:colOff>0</xdr:colOff>
      <xdr:row>7</xdr:row>
      <xdr:rowOff>11906</xdr:rowOff>
    </xdr:to>
    <xdr:sp macro="[0]!Hoja14.prueba1" textlink="">
      <xdr:nvSpPr>
        <xdr:cNvPr id="7" name="Rectángulo redondeado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99031" y="1951418"/>
          <a:ext cx="1035844" cy="525082"/>
        </a:xfrm>
        <a:prstGeom prst="roundRect">
          <a:avLst/>
        </a:prstGeom>
        <a:solidFill>
          <a:srgbClr val="00B050"/>
        </a:solidFill>
        <a:effectLst>
          <a:glow rad="228600">
            <a:schemeClr val="accent5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artDeco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050" b="1">
              <a:solidFill>
                <a:schemeClr val="bg1"/>
              </a:solidFill>
            </a:rPr>
            <a:t>VERIFICAR</a:t>
          </a:r>
          <a:endParaRPr lang="es-PE" sz="9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564576</xdr:colOff>
      <xdr:row>0</xdr:row>
      <xdr:rowOff>86821</xdr:rowOff>
    </xdr:from>
    <xdr:to>
      <xdr:col>7</xdr:col>
      <xdr:colOff>290818</xdr:colOff>
      <xdr:row>2</xdr:row>
      <xdr:rowOff>46474</xdr:rowOff>
    </xdr:to>
    <xdr:pic>
      <xdr:nvPicPr>
        <xdr:cNvPr id="8" name="Imagen 7" descr="http://i.imgur.com/fq2rqUX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913" y="86821"/>
          <a:ext cx="635933" cy="68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109377</xdr:colOff>
      <xdr:row>2</xdr:row>
      <xdr:rowOff>154502</xdr:rowOff>
    </xdr:from>
    <xdr:to>
      <xdr:col>4</xdr:col>
      <xdr:colOff>184292</xdr:colOff>
      <xdr:row>7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09377" y="868877"/>
          <a:ext cx="6075665" cy="1643342"/>
        </a:xfrm>
        <a:prstGeom prst="roundRect">
          <a:avLst>
            <a:gd name="adj" fmla="val 6887"/>
          </a:avLst>
        </a:prstGeom>
        <a:noFill/>
        <a:ln w="69850" cmpd="tri"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359017</xdr:colOff>
      <xdr:row>3</xdr:row>
      <xdr:rowOff>153864</xdr:rowOff>
    </xdr:from>
    <xdr:to>
      <xdr:col>10</xdr:col>
      <xdr:colOff>109902</xdr:colOff>
      <xdr:row>4</xdr:row>
      <xdr:rowOff>226496</xdr:rowOff>
    </xdr:to>
    <xdr:sp macro="[0]!Hoja1.prueba" textlink="">
      <xdr:nvSpPr>
        <xdr:cNvPr id="3" name="6 Rectángulo redondead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483717" y="515814"/>
          <a:ext cx="998660" cy="263132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s-PE" sz="750" b="1">
              <a:solidFill>
                <a:schemeClr val="tx1"/>
              </a:solidFill>
              <a:latin typeface="+mn-lt"/>
              <a:cs typeface="Arial" pitchFamily="34" charset="0"/>
            </a:rPr>
            <a:t>CALCULAR</a:t>
          </a:r>
          <a:r>
            <a:rPr lang="es-PE" sz="750" b="1" baseline="0">
              <a:solidFill>
                <a:schemeClr val="tx1"/>
              </a:solidFill>
              <a:latin typeface="+mn-lt"/>
              <a:cs typeface="Arial" pitchFamily="34" charset="0"/>
            </a:rPr>
            <a:t> TECHO PRESUPUESTAL ANUAL</a:t>
          </a:r>
          <a:endParaRPr lang="es-PE" sz="750" b="1"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5</xdr:col>
      <xdr:colOff>344366</xdr:colOff>
      <xdr:row>3</xdr:row>
      <xdr:rowOff>95250</xdr:rowOff>
    </xdr:from>
    <xdr:to>
      <xdr:col>10</xdr:col>
      <xdr:colOff>556847</xdr:colOff>
      <xdr:row>9</xdr:row>
      <xdr:rowOff>58615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125916" y="457200"/>
          <a:ext cx="3803406" cy="953965"/>
        </a:xfrm>
        <a:prstGeom prst="roundRect">
          <a:avLst>
            <a:gd name="adj" fmla="val 6887"/>
          </a:avLst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E"/>
        </a:p>
      </xdr:txBody>
    </xdr:sp>
    <xdr:clientData/>
  </xdr:twoCellAnchor>
  <xdr:twoCellAnchor>
    <xdr:from>
      <xdr:col>1</xdr:col>
      <xdr:colOff>531802</xdr:colOff>
      <xdr:row>1</xdr:row>
      <xdr:rowOff>46038</xdr:rowOff>
    </xdr:from>
    <xdr:to>
      <xdr:col>3</xdr:col>
      <xdr:colOff>785802</xdr:colOff>
      <xdr:row>3</xdr:row>
      <xdr:rowOff>16809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pSpPr/>
      </xdr:nvGrpSpPr>
      <xdr:grpSpPr>
        <a:xfrm>
          <a:off x="663687" y="133961"/>
          <a:ext cx="1543538" cy="351771"/>
          <a:chOff x="1428750" y="180975"/>
          <a:chExt cx="1539875" cy="335856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8750" y="180975"/>
            <a:ext cx="590550" cy="334962"/>
          </a:xfrm>
          <a:prstGeom prst="rect">
            <a:avLst/>
          </a:prstGeom>
          <a:solidFill>
            <a:srgbClr val="FF0000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0" tIns="0" rIns="0" bIns="45720" anchor="t" upright="1"/>
          <a:lstStyle/>
          <a:p>
            <a:pPr algn="l" rtl="0">
              <a:defRPr sz="1000"/>
            </a:pPr>
            <a:endParaRPr lang="es-PE" sz="600" b="0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PE" sz="105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PERÚ</a:t>
            </a:r>
          </a:p>
          <a:p>
            <a:pPr algn="l" rtl="0">
              <a:defRPr sz="1000"/>
            </a:pPr>
            <a:endParaRPr lang="es-PE" sz="1150" b="0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8825" y="180977"/>
            <a:ext cx="939800" cy="335854"/>
          </a:xfrm>
          <a:prstGeom prst="rect">
            <a:avLst/>
          </a:prstGeom>
          <a:solidFill>
            <a:srgbClr val="5A5A5A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000" tIns="0" rIns="0" bIns="0" anchor="t" upright="1"/>
          <a:lstStyle/>
          <a:p>
            <a:pPr algn="l" rtl="0">
              <a:defRPr sz="1000"/>
            </a:pPr>
            <a:r>
              <a:rPr lang="es-PE" sz="105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Ministerio de Educación</a:t>
            </a:r>
          </a:p>
          <a:p>
            <a:pPr algn="l" rtl="0">
              <a:defRPr sz="1000"/>
            </a:pPr>
            <a:endParaRPr lang="es-PE" sz="1100" b="1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 editAs="oneCell">
    <xdr:from>
      <xdr:col>1</xdr:col>
      <xdr:colOff>95250</xdr:colOff>
      <xdr:row>1</xdr:row>
      <xdr:rowOff>31750</xdr:rowOff>
    </xdr:from>
    <xdr:to>
      <xdr:col>1</xdr:col>
      <xdr:colOff>480892</xdr:colOff>
      <xdr:row>3</xdr:row>
      <xdr:rowOff>39688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1750"/>
          <a:ext cx="385642" cy="385763"/>
        </a:xfrm>
        <a:prstGeom prst="rect">
          <a:avLst/>
        </a:prstGeom>
      </xdr:spPr>
    </xdr:pic>
    <xdr:clientData/>
  </xdr:twoCellAnchor>
  <xdr:twoCellAnchor>
    <xdr:from>
      <xdr:col>3</xdr:col>
      <xdr:colOff>1557583</xdr:colOff>
      <xdr:row>2</xdr:row>
      <xdr:rowOff>155698</xdr:rowOff>
    </xdr:from>
    <xdr:to>
      <xdr:col>4</xdr:col>
      <xdr:colOff>178900</xdr:colOff>
      <xdr:row>5</xdr:row>
      <xdr:rowOff>51287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2979006" y="456102"/>
          <a:ext cx="1508125" cy="48174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1"/>
            <a:t>PASO 1.</a:t>
          </a:r>
          <a:r>
            <a:rPr lang="es-PE" sz="900" b="1" baseline="0"/>
            <a:t> </a:t>
          </a:r>
          <a:r>
            <a:rPr lang="es-PE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Insertar, Codigo Modular  y digitar Nombres y Apellidos</a:t>
          </a:r>
          <a:endParaRPr lang="es-PE" sz="900"/>
        </a:p>
      </xdr:txBody>
    </xdr:sp>
    <xdr:clientData/>
  </xdr:twoCellAnchor>
  <xdr:twoCellAnchor>
    <xdr:from>
      <xdr:col>3</xdr:col>
      <xdr:colOff>593481</xdr:colOff>
      <xdr:row>4</xdr:row>
      <xdr:rowOff>37551</xdr:rowOff>
    </xdr:from>
    <xdr:to>
      <xdr:col>3</xdr:col>
      <xdr:colOff>1557583</xdr:colOff>
      <xdr:row>4</xdr:row>
      <xdr:rowOff>102577</xdr:rowOff>
    </xdr:to>
    <xdr:cxnSp macro="">
      <xdr:nvCxnSpPr>
        <xdr:cNvPr id="7170" name="Conector recto de flecha 7169">
          <a:extLst>
            <a:ext uri="{FF2B5EF4-FFF2-40B4-BE49-F238E27FC236}">
              <a16:creationId xmlns:a16="http://schemas.microsoft.com/office/drawing/2014/main" xmlns="" id="{00000000-0008-0000-0200-0000021C0000}"/>
            </a:ext>
          </a:extLst>
        </xdr:cNvPr>
        <xdr:cNvCxnSpPr>
          <a:stCxn id="2" idx="1"/>
        </xdr:cNvCxnSpPr>
      </xdr:nvCxnSpPr>
      <xdr:spPr>
        <a:xfrm flipH="1">
          <a:off x="2014904" y="696974"/>
          <a:ext cx="964102" cy="65026"/>
        </a:xfrm>
        <a:prstGeom prst="straightConnector1">
          <a:avLst/>
        </a:prstGeom>
        <a:ln w="12700">
          <a:solidFill>
            <a:srgbClr val="3333CC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492126</xdr:colOff>
      <xdr:row>5</xdr:row>
      <xdr:rowOff>36633</xdr:rowOff>
    </xdr:from>
    <xdr:to>
      <xdr:col>6</xdr:col>
      <xdr:colOff>0</xdr:colOff>
      <xdr:row>9</xdr:row>
      <xdr:rowOff>39682</xdr:rowOff>
    </xdr:to>
    <xdr:sp macro="" textlink="">
      <xdr:nvSpPr>
        <xdr:cNvPr id="7183" name="Abrir llave 7182">
          <a:extLst>
            <a:ext uri="{FF2B5EF4-FFF2-40B4-BE49-F238E27FC236}">
              <a16:creationId xmlns:a16="http://schemas.microsoft.com/office/drawing/2014/main" xmlns="" id="{00000000-0008-0000-0200-00000F1C0000}"/>
            </a:ext>
          </a:extLst>
        </xdr:cNvPr>
        <xdr:cNvSpPr/>
      </xdr:nvSpPr>
      <xdr:spPr>
        <a:xfrm>
          <a:off x="5408491" y="923191"/>
          <a:ext cx="174624" cy="574549"/>
        </a:xfrm>
        <a:prstGeom prst="leftBrace">
          <a:avLst>
            <a:gd name="adj1" fmla="val 45371"/>
            <a:gd name="adj2" fmla="val 50000"/>
          </a:avLst>
        </a:prstGeom>
        <a:ln>
          <a:solidFill>
            <a:srgbClr val="3333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0</xdr:colOff>
      <xdr:row>2</xdr:row>
      <xdr:rowOff>47625</xdr:rowOff>
    </xdr:from>
    <xdr:to>
      <xdr:col>7</xdr:col>
      <xdr:colOff>206375</xdr:colOff>
      <xdr:row>4</xdr:row>
      <xdr:rowOff>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/>
      </xdr:nvSpPr>
      <xdr:spPr>
        <a:xfrm>
          <a:off x="5667375" y="254000"/>
          <a:ext cx="1222375" cy="31750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s-PE" sz="900" b="1"/>
            <a:t>PASO</a:t>
          </a:r>
          <a:r>
            <a:rPr lang="es-PE" sz="900" b="1" baseline="0"/>
            <a:t> 5. </a:t>
          </a:r>
          <a:r>
            <a:rPr lang="es-PE" sz="900" b="0" baseline="0"/>
            <a:t>Pulsar aqui para calcular techo anual</a:t>
          </a:r>
          <a:endParaRPr lang="es-PE" sz="900"/>
        </a:p>
      </xdr:txBody>
    </xdr:sp>
    <xdr:clientData/>
  </xdr:twoCellAnchor>
  <xdr:twoCellAnchor>
    <xdr:from>
      <xdr:col>7</xdr:col>
      <xdr:colOff>214313</xdr:colOff>
      <xdr:row>3</xdr:row>
      <xdr:rowOff>47625</xdr:rowOff>
    </xdr:from>
    <xdr:to>
      <xdr:col>8</xdr:col>
      <xdr:colOff>333375</xdr:colOff>
      <xdr:row>4</xdr:row>
      <xdr:rowOff>55563</xdr:rowOff>
    </xdr:to>
    <xdr:cxnSp macro="">
      <xdr:nvCxnSpPr>
        <xdr:cNvPr id="7185" name="Conector recto de flecha 7184">
          <a:extLst>
            <a:ext uri="{FF2B5EF4-FFF2-40B4-BE49-F238E27FC236}">
              <a16:creationId xmlns:a16="http://schemas.microsoft.com/office/drawing/2014/main" xmlns="" id="{00000000-0008-0000-0200-0000111C0000}"/>
            </a:ext>
          </a:extLst>
        </xdr:cNvPr>
        <xdr:cNvCxnSpPr/>
      </xdr:nvCxnSpPr>
      <xdr:spPr>
        <a:xfrm>
          <a:off x="6897688" y="428625"/>
          <a:ext cx="563562" cy="198438"/>
        </a:xfrm>
        <a:prstGeom prst="straightConnector1">
          <a:avLst/>
        </a:prstGeom>
        <a:ln w="12700">
          <a:solidFill>
            <a:srgbClr val="3333CC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230186</xdr:colOff>
      <xdr:row>6</xdr:row>
      <xdr:rowOff>15875</xdr:rowOff>
    </xdr:from>
    <xdr:to>
      <xdr:col>13</xdr:col>
      <xdr:colOff>301625</xdr:colOff>
      <xdr:row>6</xdr:row>
      <xdr:rowOff>214313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/>
      </xdr:nvSpPr>
      <xdr:spPr>
        <a:xfrm>
          <a:off x="8604249" y="873125"/>
          <a:ext cx="1420814" cy="198438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s-PE" sz="900"/>
            <a:t>Indica techo presupuestal</a:t>
          </a:r>
        </a:p>
      </xdr:txBody>
    </xdr:sp>
    <xdr:clientData/>
  </xdr:twoCellAnchor>
  <xdr:twoCellAnchor>
    <xdr:from>
      <xdr:col>10</xdr:col>
      <xdr:colOff>246064</xdr:colOff>
      <xdr:row>7</xdr:row>
      <xdr:rowOff>31747</xdr:rowOff>
    </xdr:from>
    <xdr:to>
      <xdr:col>13</xdr:col>
      <xdr:colOff>317503</xdr:colOff>
      <xdr:row>9</xdr:row>
      <xdr:rowOff>71437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/>
      </xdr:nvSpPr>
      <xdr:spPr>
        <a:xfrm>
          <a:off x="8620127" y="1103310"/>
          <a:ext cx="1420814" cy="32544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s-PE" sz="850"/>
            <a:t>Indica sumatoria total de cuanto se va a adquiriendo</a:t>
          </a:r>
        </a:p>
      </xdr:txBody>
    </xdr:sp>
    <xdr:clientData/>
  </xdr:twoCellAnchor>
  <xdr:twoCellAnchor>
    <xdr:from>
      <xdr:col>10</xdr:col>
      <xdr:colOff>7937</xdr:colOff>
      <xdr:row>6</xdr:row>
      <xdr:rowOff>115094</xdr:rowOff>
    </xdr:from>
    <xdr:to>
      <xdr:col>10</xdr:col>
      <xdr:colOff>230186</xdr:colOff>
      <xdr:row>6</xdr:row>
      <xdr:rowOff>127000</xdr:rowOff>
    </xdr:to>
    <xdr:cxnSp macro="">
      <xdr:nvCxnSpPr>
        <xdr:cNvPr id="7188" name="Conector recto de flecha 7187">
          <a:extLst>
            <a:ext uri="{FF2B5EF4-FFF2-40B4-BE49-F238E27FC236}">
              <a16:creationId xmlns:a16="http://schemas.microsoft.com/office/drawing/2014/main" xmlns="" id="{00000000-0008-0000-0200-0000141C0000}"/>
            </a:ext>
          </a:extLst>
        </xdr:cNvPr>
        <xdr:cNvCxnSpPr>
          <a:stCxn id="58" idx="1"/>
        </xdr:cNvCxnSpPr>
      </xdr:nvCxnSpPr>
      <xdr:spPr>
        <a:xfrm flipH="1">
          <a:off x="8382000" y="972344"/>
          <a:ext cx="222249" cy="11906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746125</xdr:colOff>
      <xdr:row>8</xdr:row>
      <xdr:rowOff>119063</xdr:rowOff>
    </xdr:from>
    <xdr:to>
      <xdr:col>10</xdr:col>
      <xdr:colOff>246064</xdr:colOff>
      <xdr:row>8</xdr:row>
      <xdr:rowOff>138905</xdr:rowOff>
    </xdr:to>
    <xdr:cxnSp macro="">
      <xdr:nvCxnSpPr>
        <xdr:cNvPr id="7190" name="Conector recto de flecha 7189">
          <a:extLst>
            <a:ext uri="{FF2B5EF4-FFF2-40B4-BE49-F238E27FC236}">
              <a16:creationId xmlns:a16="http://schemas.microsoft.com/office/drawing/2014/main" xmlns="" id="{00000000-0008-0000-0200-0000161C0000}"/>
            </a:ext>
          </a:extLst>
        </xdr:cNvPr>
        <xdr:cNvCxnSpPr>
          <a:stCxn id="59" idx="1"/>
        </xdr:cNvCxnSpPr>
      </xdr:nvCxnSpPr>
      <xdr:spPr>
        <a:xfrm flipH="1" flipV="1">
          <a:off x="8366125" y="1246188"/>
          <a:ext cx="254002" cy="19842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119062</xdr:colOff>
      <xdr:row>11</xdr:row>
      <xdr:rowOff>55561</xdr:rowOff>
    </xdr:from>
    <xdr:to>
      <xdr:col>3</xdr:col>
      <xdr:colOff>2333625</xdr:colOff>
      <xdr:row>16</xdr:row>
      <xdr:rowOff>21980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/>
      </xdr:nvSpPr>
      <xdr:spPr>
        <a:xfrm>
          <a:off x="1540485" y="2011849"/>
          <a:ext cx="2214563" cy="102882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1"/>
            <a:t>PASO 3.</a:t>
          </a:r>
          <a:r>
            <a:rPr lang="es-PE" sz="900" b="1" baseline="0"/>
            <a:t> </a:t>
          </a:r>
          <a:r>
            <a:rPr lang="es-PE" sz="900" b="0" baseline="0"/>
            <a:t>Para insertar items copiar de la pestaña "CATALOGO", el numero correspondiente del item de la primera columna de color "amarillo"; automaticamente rellenara "CATALOGO SIGA", la descripcion, unidad de medida y precio, no copiar el "CODIGO"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900"/>
        </a:p>
      </xdr:txBody>
    </xdr:sp>
    <xdr:clientData/>
  </xdr:twoCellAnchor>
  <xdr:twoCellAnchor>
    <xdr:from>
      <xdr:col>2</xdr:col>
      <xdr:colOff>714374</xdr:colOff>
      <xdr:row>16</xdr:row>
      <xdr:rowOff>53733</xdr:rowOff>
    </xdr:from>
    <xdr:to>
      <xdr:col>3</xdr:col>
      <xdr:colOff>2436812</xdr:colOff>
      <xdr:row>17</xdr:row>
      <xdr:rowOff>186838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/>
      </xdr:nvSpPr>
      <xdr:spPr>
        <a:xfrm>
          <a:off x="1381124" y="3072425"/>
          <a:ext cx="2477111" cy="34558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1" i="0">
              <a:solidFill>
                <a:schemeClr val="bg1"/>
              </a:solidFill>
            </a:rPr>
            <a:t>MUY IMPORTANTE.</a:t>
          </a:r>
          <a:r>
            <a:rPr lang="es-PE" sz="900" b="1" i="0" baseline="0">
              <a:solidFill>
                <a:schemeClr val="bg1"/>
              </a:solidFill>
            </a:rPr>
            <a:t> I</a:t>
          </a:r>
          <a:r>
            <a:rPr lang="es-PE" sz="900" baseline="0">
              <a:solidFill>
                <a:schemeClr val="bg1"/>
              </a:solidFill>
            </a:rPr>
            <a:t>nsertar los bienes e insumos requeridos segun orden de prioridad</a:t>
          </a:r>
          <a:endParaRPr lang="es-PE" sz="9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410307</xdr:colOff>
      <xdr:row>13</xdr:row>
      <xdr:rowOff>145011</xdr:rowOff>
    </xdr:from>
    <xdr:to>
      <xdr:col>3</xdr:col>
      <xdr:colOff>133716</xdr:colOff>
      <xdr:row>17</xdr:row>
      <xdr:rowOff>124558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 flipH="1">
          <a:off x="542192" y="2526261"/>
          <a:ext cx="1012947" cy="829470"/>
        </a:xfrm>
        <a:prstGeom prst="straightConnector1">
          <a:avLst/>
        </a:prstGeom>
        <a:ln w="12700">
          <a:solidFill>
            <a:srgbClr val="3333CC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47624</xdr:rowOff>
    </xdr:from>
    <xdr:to>
      <xdr:col>7</xdr:col>
      <xdr:colOff>412750</xdr:colOff>
      <xdr:row>13</xdr:row>
      <xdr:rowOff>134936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5429249" y="2103437"/>
          <a:ext cx="1666876" cy="29368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1"/>
            <a:t>PASO 4.</a:t>
          </a:r>
          <a:r>
            <a:rPr lang="es-PE" sz="900" b="1" baseline="0"/>
            <a:t>  </a:t>
          </a:r>
          <a:r>
            <a:rPr lang="es-PE" sz="900" b="0" baseline="0"/>
            <a:t>Insertar las cantidades requerida por semestre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900"/>
        </a:p>
      </xdr:txBody>
    </xdr:sp>
    <xdr:clientData/>
  </xdr:twoCellAnchor>
  <xdr:twoCellAnchor>
    <xdr:from>
      <xdr:col>5</xdr:col>
      <xdr:colOff>515936</xdr:colOff>
      <xdr:row>11</xdr:row>
      <xdr:rowOff>23812</xdr:rowOff>
    </xdr:from>
    <xdr:to>
      <xdr:col>8</xdr:col>
      <xdr:colOff>79374</xdr:colOff>
      <xdr:row>11</xdr:row>
      <xdr:rowOff>190501</xdr:rowOff>
    </xdr:to>
    <xdr:sp macro="" textlink="">
      <xdr:nvSpPr>
        <xdr:cNvPr id="26" name="Abrir llave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/>
      </xdr:nvSpPr>
      <xdr:spPr>
        <a:xfrm rot="16200000">
          <a:off x="6171404" y="1004095"/>
          <a:ext cx="166689" cy="1905000"/>
        </a:xfrm>
        <a:prstGeom prst="leftBrace">
          <a:avLst>
            <a:gd name="adj1" fmla="val 45371"/>
            <a:gd name="adj2" fmla="val 50000"/>
          </a:avLst>
        </a:prstGeom>
        <a:ln/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1770063</xdr:colOff>
      <xdr:row>8</xdr:row>
      <xdr:rowOff>222250</xdr:rowOff>
    </xdr:from>
    <xdr:to>
      <xdr:col>4</xdr:col>
      <xdr:colOff>47625</xdr:colOff>
      <xdr:row>10</xdr:row>
      <xdr:rowOff>111125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/>
      </xdr:nvSpPr>
      <xdr:spPr>
        <a:xfrm>
          <a:off x="3055938" y="1349375"/>
          <a:ext cx="1166812" cy="2698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s-PE" sz="850"/>
            <a:t>Precio estimado, es solo referencial</a:t>
          </a:r>
        </a:p>
      </xdr:txBody>
    </xdr:sp>
    <xdr:clientData/>
  </xdr:twoCellAnchor>
  <xdr:twoCellAnchor>
    <xdr:from>
      <xdr:col>4</xdr:col>
      <xdr:colOff>47625</xdr:colOff>
      <xdr:row>9</xdr:row>
      <xdr:rowOff>127000</xdr:rowOff>
    </xdr:from>
    <xdr:to>
      <xdr:col>5</xdr:col>
      <xdr:colOff>119062</xdr:colOff>
      <xdr:row>10</xdr:row>
      <xdr:rowOff>119063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>
          <a:stCxn id="28" idx="3"/>
        </xdr:cNvCxnSpPr>
      </xdr:nvCxnSpPr>
      <xdr:spPr>
        <a:xfrm>
          <a:off x="4222750" y="1484313"/>
          <a:ext cx="682625" cy="1428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359017</xdr:colOff>
      <xdr:row>3</xdr:row>
      <xdr:rowOff>153864</xdr:rowOff>
    </xdr:from>
    <xdr:to>
      <xdr:col>10</xdr:col>
      <xdr:colOff>109902</xdr:colOff>
      <xdr:row>4</xdr:row>
      <xdr:rowOff>226496</xdr:rowOff>
    </xdr:to>
    <xdr:sp macro="[0]!Hoja1.prueba" textlink="">
      <xdr:nvSpPr>
        <xdr:cNvPr id="31" name="6 Rectángulo redondeado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/>
      </xdr:nvSpPr>
      <xdr:spPr>
        <a:xfrm>
          <a:off x="7483717" y="534864"/>
          <a:ext cx="998660" cy="263132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s-PE" sz="750" b="1">
              <a:solidFill>
                <a:schemeClr val="tx1"/>
              </a:solidFill>
              <a:latin typeface="+mn-lt"/>
              <a:cs typeface="Arial" pitchFamily="34" charset="0"/>
            </a:rPr>
            <a:t>CALCULAR</a:t>
          </a:r>
          <a:r>
            <a:rPr lang="es-PE" sz="750" b="1" baseline="0">
              <a:solidFill>
                <a:schemeClr val="tx1"/>
              </a:solidFill>
              <a:latin typeface="+mn-lt"/>
              <a:cs typeface="Arial" pitchFamily="34" charset="0"/>
            </a:rPr>
            <a:t> TECHO PRESxUPUESTAL ANUAL</a:t>
          </a:r>
          <a:endParaRPr lang="es-PE" sz="750" b="1"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531802</xdr:colOff>
      <xdr:row>1</xdr:row>
      <xdr:rowOff>46038</xdr:rowOff>
    </xdr:from>
    <xdr:to>
      <xdr:col>3</xdr:col>
      <xdr:colOff>785802</xdr:colOff>
      <xdr:row>3</xdr:row>
      <xdr:rowOff>16809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GrpSpPr/>
      </xdr:nvGrpSpPr>
      <xdr:grpSpPr>
        <a:xfrm>
          <a:off x="663687" y="133961"/>
          <a:ext cx="1543538" cy="351771"/>
          <a:chOff x="1428750" y="180975"/>
          <a:chExt cx="1539875" cy="335856"/>
        </a:xfrm>
      </xdr:grpSpPr>
      <xdr:sp macro="" textlink="">
        <xdr:nvSpPr>
          <xdr:cNvPr id="33" name="Cuadro de texto 2">
            <a:extLst>
              <a:ext uri="{FF2B5EF4-FFF2-40B4-BE49-F238E27FC236}">
                <a16:creationId xmlns:a16="http://schemas.microsoft.com/office/drawing/2014/main" xmlns="" id="{00000000-0008-0000-02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8750" y="180975"/>
            <a:ext cx="590550" cy="334962"/>
          </a:xfrm>
          <a:prstGeom prst="rect">
            <a:avLst/>
          </a:prstGeom>
          <a:solidFill>
            <a:srgbClr val="FF0000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0" tIns="0" rIns="0" bIns="45720" anchor="t" upright="1"/>
          <a:lstStyle/>
          <a:p>
            <a:pPr algn="l" rtl="0">
              <a:defRPr sz="1000"/>
            </a:pPr>
            <a:endParaRPr lang="es-PE" sz="600" b="0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PE" sz="105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PERÚ</a:t>
            </a:r>
          </a:p>
          <a:p>
            <a:pPr algn="l" rtl="0">
              <a:defRPr sz="1000"/>
            </a:pPr>
            <a:endParaRPr lang="es-PE" sz="1150" b="0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  <xdr:sp macro="" textlink="">
        <xdr:nvSpPr>
          <xdr:cNvPr id="34" name="Cuadro de texto 2">
            <a:extLst>
              <a:ext uri="{FF2B5EF4-FFF2-40B4-BE49-F238E27FC236}">
                <a16:creationId xmlns:a16="http://schemas.microsoft.com/office/drawing/2014/main" xmlns="" id="{00000000-0008-0000-02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28825" y="180977"/>
            <a:ext cx="939800" cy="335854"/>
          </a:xfrm>
          <a:prstGeom prst="rect">
            <a:avLst/>
          </a:prstGeom>
          <a:solidFill>
            <a:srgbClr val="5A5A5A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36000" tIns="0" rIns="0" bIns="0" anchor="t" upright="1"/>
          <a:lstStyle/>
          <a:p>
            <a:pPr algn="l" rtl="0">
              <a:defRPr sz="1000"/>
            </a:pPr>
            <a:r>
              <a:rPr lang="es-PE" sz="1050" b="1" i="0" u="none" strike="noStrike" baseline="0">
                <a:solidFill>
                  <a:srgbClr val="FFFFFF"/>
                </a:solidFill>
                <a:latin typeface="Calibri"/>
                <a:cs typeface="Calibri"/>
              </a:rPr>
              <a:t>Ministerio de Educación</a:t>
            </a:r>
          </a:p>
          <a:p>
            <a:pPr algn="l" rtl="0">
              <a:defRPr sz="1000"/>
            </a:pPr>
            <a:endParaRPr lang="es-PE" sz="1100" b="1" i="0" u="none" strike="noStrike" baseline="0">
              <a:solidFill>
                <a:srgbClr val="FFFFFF"/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 editAs="oneCell">
    <xdr:from>
      <xdr:col>1</xdr:col>
      <xdr:colOff>95250</xdr:colOff>
      <xdr:row>1</xdr:row>
      <xdr:rowOff>31750</xdr:rowOff>
    </xdr:from>
    <xdr:to>
      <xdr:col>1</xdr:col>
      <xdr:colOff>480892</xdr:colOff>
      <xdr:row>3</xdr:row>
      <xdr:rowOff>58738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1750"/>
          <a:ext cx="385642" cy="388938"/>
        </a:xfrm>
        <a:prstGeom prst="rect">
          <a:avLst/>
        </a:prstGeom>
      </xdr:spPr>
    </xdr:pic>
    <xdr:clientData/>
  </xdr:twoCellAnchor>
  <xdr:twoCellAnchor>
    <xdr:from>
      <xdr:col>9</xdr:col>
      <xdr:colOff>619125</xdr:colOff>
      <xdr:row>1</xdr:row>
      <xdr:rowOff>190501</xdr:rowOff>
    </xdr:from>
    <xdr:to>
      <xdr:col>10</xdr:col>
      <xdr:colOff>230187</xdr:colOff>
      <xdr:row>3</xdr:row>
      <xdr:rowOff>111125</xdr:rowOff>
    </xdr:to>
    <xdr:cxnSp macro="">
      <xdr:nvCxnSpPr>
        <xdr:cNvPr id="39" name="Conector recto de flecha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 flipH="1" flipV="1">
          <a:off x="8239125" y="190501"/>
          <a:ext cx="365125" cy="301624"/>
        </a:xfrm>
        <a:prstGeom prst="straightConnector1">
          <a:avLst/>
        </a:prstGeom>
        <a:ln w="12700">
          <a:solidFill>
            <a:srgbClr val="3333CC"/>
          </a:solidFill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238124</xdr:colOff>
      <xdr:row>2</xdr:row>
      <xdr:rowOff>127000</xdr:rowOff>
    </xdr:from>
    <xdr:to>
      <xdr:col>13</xdr:col>
      <xdr:colOff>341312</xdr:colOff>
      <xdr:row>4</xdr:row>
      <xdr:rowOff>205154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/>
      </xdr:nvSpPr>
      <xdr:spPr>
        <a:xfrm>
          <a:off x="8752009" y="427404"/>
          <a:ext cx="1458668" cy="43717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r>
            <a:rPr lang="es-PE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PASO</a:t>
          </a:r>
          <a:r>
            <a:rPr lang="es-PE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2. </a:t>
          </a:r>
          <a:r>
            <a:rPr lang="es-PE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verificar si esta bien el distrito.</a:t>
          </a:r>
          <a:endParaRPr lang="es-PE" sz="900">
            <a:effectLst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</xdr:colOff>
      <xdr:row>6</xdr:row>
      <xdr:rowOff>9525</xdr:rowOff>
    </xdr:to>
    <xdr:sp macro="" textlink="">
      <xdr:nvSpPr>
        <xdr:cNvPr id="7169" name="CommandButton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xmlns="" id="{00000000-0008-0000-02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1164981</xdr:colOff>
      <xdr:row>4</xdr:row>
      <xdr:rowOff>37551</xdr:rowOff>
    </xdr:from>
    <xdr:to>
      <xdr:col>3</xdr:col>
      <xdr:colOff>1557583</xdr:colOff>
      <xdr:row>8</xdr:row>
      <xdr:rowOff>117231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xmlns="" id="{A7E6B539-37D3-42D9-AE6A-D50B46B24FB4}"/>
            </a:ext>
          </a:extLst>
        </xdr:cNvPr>
        <xdr:cNvCxnSpPr>
          <a:stCxn id="2" idx="1"/>
        </xdr:cNvCxnSpPr>
      </xdr:nvCxnSpPr>
      <xdr:spPr>
        <a:xfrm flipH="1">
          <a:off x="2586404" y="696974"/>
          <a:ext cx="392602" cy="651180"/>
        </a:xfrm>
        <a:prstGeom prst="straightConnector1">
          <a:avLst/>
        </a:prstGeom>
        <a:ln w="12700">
          <a:solidFill>
            <a:srgbClr val="3333CC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CUADRO%20COMPARATIVO%20VARIOS%202013%20corregid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\Unidad%20de%20Costeo%20IIEE\Formato%20de%20CN\Cuadro%20de%20Necesidades%202023%20secundar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CTA BP 3"/>
      <sheetName val="h"/>
      <sheetName val="BASE1"/>
    </sheetNames>
    <sheetDataSet>
      <sheetData sheetId="0"/>
      <sheetData sheetId="1"/>
      <sheetData sheetId="2"/>
      <sheetData sheetId="3">
        <row r="1">
          <cell r="A1" t="str">
            <v>20102034571</v>
          </cell>
          <cell r="B1" t="str">
            <v xml:space="preserve"> A Y M IMPORTACIONES S A</v>
          </cell>
          <cell r="C1" t="str">
            <v>JR. COLINA NRO. 100 INT. B</v>
          </cell>
        </row>
        <row r="2">
          <cell r="A2" t="str">
            <v>10448653442</v>
          </cell>
          <cell r="B2" t="str">
            <v xml:space="preserve"> BENITO CALIZAYA JOSSIE ADA</v>
          </cell>
          <cell r="C2" t="str">
            <v>JR. MOQUEGUA NRO. 478 CERCADO (ENTRE JR. MOQUEGUA Y JR- CAJAMARCA)</v>
          </cell>
        </row>
        <row r="3">
          <cell r="A3" t="str">
            <v>10435271451</v>
          </cell>
          <cell r="B3" t="str">
            <v xml:space="preserve"> BUTRON QUISPE MARIELLA FIORELLA</v>
          </cell>
          <cell r="C3" t="str">
            <v>AV. EL SOL Nº 830</v>
          </cell>
        </row>
        <row r="4">
          <cell r="A4" t="str">
            <v>20504575919</v>
          </cell>
          <cell r="B4" t="str">
            <v xml:space="preserve"> IMPORTACIONES ALPES PERU SOCIEDAD ANONIMA CERRADA</v>
          </cell>
          <cell r="C4" t="str">
            <v>JR. E.ZEVALLOS NRO. 216 URB. VILLA SOL III ET (CRUCE UNIVERSITARIA CON</v>
          </cell>
        </row>
        <row r="5">
          <cell r="A5" t="str">
            <v>10012634086</v>
          </cell>
          <cell r="B5" t="str">
            <v xml:space="preserve"> MAMANI MENACHO DAVID</v>
          </cell>
          <cell r="C5" t="str">
            <v>JR. AREQUIPA NRO. 1151 BARRIO VICTORIA</v>
          </cell>
        </row>
        <row r="6">
          <cell r="A6" t="str">
            <v>20447675545</v>
          </cell>
          <cell r="B6" t="str">
            <v xml:space="preserve"> REPRESENTACIONES DISMAT E.I.R.L.</v>
          </cell>
          <cell r="C6" t="str">
            <v>AV. SAN MARTIN NRO. 649 INT. 147 GALERIAS GENOVA (PRIMER PISO)</v>
          </cell>
        </row>
        <row r="7">
          <cell r="A7" t="str">
            <v>20100024862</v>
          </cell>
          <cell r="B7" t="str">
            <v>A. TARRILLO BARBA S.A.</v>
          </cell>
          <cell r="C7" t="str">
            <v>AV. EMANCIPACION NRO. 282 INT. 201</v>
          </cell>
        </row>
        <row r="8">
          <cell r="A8" t="str">
            <v>20100096936</v>
          </cell>
          <cell r="B8" t="str">
            <v>ABBOTT LABORATORIOS SA</v>
          </cell>
          <cell r="C8" t="str">
            <v>AV. BRASIL NRO. 2730</v>
          </cell>
        </row>
        <row r="9">
          <cell r="A9" t="str">
            <v>20514302473</v>
          </cell>
          <cell r="B9" t="str">
            <v>ACCORD HEALTHCARE S.A.C.</v>
          </cell>
          <cell r="C9" t="str">
            <v>AV. MANUEL OLGUIN NRO. 215 DPTO. 1403 (EDIFICIO OMEGA)</v>
          </cell>
        </row>
        <row r="10">
          <cell r="A10" t="str">
            <v>20358856684</v>
          </cell>
          <cell r="B10" t="str">
            <v>ACUARIU´S OPTICAL SOCIEDAD ANONIMA CERRADA-ACUARIU´S OPTICAL S.A.C.</v>
          </cell>
          <cell r="C10" t="str">
            <v>CAL. INDEPENDENCIA NRO. 360 URB. MIRAFLORES</v>
          </cell>
        </row>
        <row r="11">
          <cell r="A11" t="str">
            <v>10428090000</v>
          </cell>
          <cell r="B11" t="str">
            <v>AGUIRRE URVIOLA DOMINGO ALEXANDER</v>
          </cell>
          <cell r="C11" t="str">
            <v>JR. AREQUIPA NRO. 360 INT. 111 CERCADO (STAND 111, A MEDIA CDRA DE PAR</v>
          </cell>
        </row>
        <row r="12">
          <cell r="A12" t="str">
            <v>10012971392</v>
          </cell>
          <cell r="B12" t="str">
            <v>AJROTA AROCUTIPA CORINA</v>
          </cell>
          <cell r="C12" t="str">
            <v>MZA. M LOTE. 6 A.H. SIMON BOLIVAR</v>
          </cell>
        </row>
        <row r="13">
          <cell r="A13" t="str">
            <v>20418140551</v>
          </cell>
          <cell r="B13" t="str">
            <v>ALBIS S.A.</v>
          </cell>
          <cell r="C13" t="str">
            <v>CAL. LOS NEGOCIOS NRO. 185 URB. JARDIN</v>
          </cell>
        </row>
        <row r="14">
          <cell r="A14" t="str">
            <v>20130329471</v>
          </cell>
          <cell r="B14" t="str">
            <v>ALBUJAR MEDICA S.A.C.</v>
          </cell>
          <cell r="C14" t="str">
            <v>JR. CANTA NRO. 985 (ALT.CDRA.1 DE AV.ISABEL LA CATÓLICA) LIMA - LIMA -</v>
          </cell>
        </row>
        <row r="15">
          <cell r="A15" t="str">
            <v>20467534026</v>
          </cell>
          <cell r="B15" t="str">
            <v>AMERICA MOVIL PERU S.A.C.</v>
          </cell>
          <cell r="C15" t="str">
            <v>AV. NICOLAS ARRIOLA NRO. 480 URB. SANTA CATALINA</v>
          </cell>
        </row>
        <row r="16">
          <cell r="A16" t="str">
            <v>10013177495</v>
          </cell>
          <cell r="B16" t="str">
            <v>APARICIO LECAROS MARIA TERESA</v>
          </cell>
          <cell r="C16" t="str">
            <v>JR. RICARDO PALMA NRO. 410 BR. SEÑOR DE HUANCA</v>
          </cell>
        </row>
        <row r="17">
          <cell r="A17" t="str">
            <v>10407223808</v>
          </cell>
          <cell r="B17" t="str">
            <v>APAZA ECHEGARAY ADRIANA ALICIA</v>
          </cell>
          <cell r="C17" t="str">
            <v>JR. LOS ALAMOS NRO. 129 URB. LOS PINOS</v>
          </cell>
        </row>
        <row r="18">
          <cell r="A18" t="str">
            <v>10460102923</v>
          </cell>
          <cell r="B18" t="str">
            <v>APAZA LIMACHI NELSON</v>
          </cell>
          <cell r="C18" t="str">
            <v>JR. CRISTOBAL COLON NRO. 145 (A 1 CUADRA DE LA PLATAFORMA)</v>
          </cell>
        </row>
        <row r="19">
          <cell r="A19" t="str">
            <v>10013236530</v>
          </cell>
          <cell r="B19" t="str">
            <v>APAZA MAMANI ALEX AGUSTIN</v>
          </cell>
          <cell r="C19" t="str">
            <v>JR. JULIO C. TELLO NRO. 132 BARRIO BELLAVISTA PUNO - PUNO - PUNO</v>
          </cell>
        </row>
        <row r="20">
          <cell r="A20" t="str">
            <v>20513034661</v>
          </cell>
          <cell r="B20" t="str">
            <v>AQUATROL PERU SOCIEDAD ANONIMA CERRADA</v>
          </cell>
          <cell r="C20" t="str">
            <v>CAL. FRANCISCO GRAñA NRO. 652 URB. SANTA CATALINA (ALT.CDRA.16 AV. CAN</v>
          </cell>
        </row>
        <row r="21">
          <cell r="A21" t="str">
            <v>20512883941</v>
          </cell>
          <cell r="B21" t="str">
            <v>ARANG CONSULTORES SOCIEDAD ANONIMA CERRADA ARANG CONSULTORES S.A.C</v>
          </cell>
          <cell r="C21" t="str">
            <v>JR. HUARAZ NRO. 1681 DPTO. 402 (4TO PISO-ESPALDA RED GLOBAL) LIMA - LI</v>
          </cell>
        </row>
        <row r="22">
          <cell r="A22" t="str">
            <v>10013199600</v>
          </cell>
          <cell r="B22" t="str">
            <v>AROAPAZA QUISPE REGIS NIELS</v>
          </cell>
          <cell r="C22" t="str">
            <v>JR. MARISCAL NIETO NRO. 186 BARRIO LAYKAKOTA</v>
          </cell>
        </row>
        <row r="23">
          <cell r="A23" t="str">
            <v>20321856145</v>
          </cell>
          <cell r="B23" t="str">
            <v>ASOC.PAST.SERV.MEDICO ASIST.JULIACA IASD</v>
          </cell>
          <cell r="C23" t="str">
            <v>JR. LORETO NRO. 315 URB. LA RINCONADA</v>
          </cell>
        </row>
        <row r="24">
          <cell r="A24" t="str">
            <v>20377339461</v>
          </cell>
          <cell r="B24" t="str">
            <v>B.BRAUN MEDICAL PERU S.A.</v>
          </cell>
          <cell r="C24" t="str">
            <v>AV. SEPARADORA INDUSTRIAL NRO. 887 URB. MIGUEL GRAU</v>
          </cell>
        </row>
        <row r="25">
          <cell r="A25" t="str">
            <v>10400834585</v>
          </cell>
          <cell r="B25" t="str">
            <v>BARRIOS SOLARI ELGA HERLINDA</v>
          </cell>
          <cell r="C25" t="str">
            <v>FRANCISCO DE ZELA NRO. 1563 INT. 2PIS DPTO. 201 (ALT. PUERTA EMERGENCI</v>
          </cell>
        </row>
        <row r="26">
          <cell r="A26" t="str">
            <v>20101281702</v>
          </cell>
          <cell r="B26" t="str">
            <v>BASCAT Y CIA S.A.C.</v>
          </cell>
          <cell r="C26" t="str">
            <v>JR. GENERAL CORDOVA NRO. 879 URB. FUNDO OYAGUE (ESPALDA DEL MINISTERIO</v>
          </cell>
        </row>
        <row r="27">
          <cell r="A27" t="str">
            <v>10426887121</v>
          </cell>
          <cell r="B27" t="str">
            <v>BENITO ROQUE NEYDA VANESSA</v>
          </cell>
          <cell r="C27" t="str">
            <v>AV. INDUSTRIAL MZA. "H" LOTE 10 URB.VILLA PARAISO</v>
          </cell>
        </row>
        <row r="28">
          <cell r="A28" t="str">
            <v>20511081913</v>
          </cell>
          <cell r="B28" t="str">
            <v>BORLAND EIRL</v>
          </cell>
          <cell r="C28" t="str">
            <v>JR. PALLASCA NRO. 1424 URB. COVIDA (CENTRO DE PAGOS DE TELEFONICA)</v>
          </cell>
        </row>
        <row r="29">
          <cell r="A29" t="str">
            <v>10065259791</v>
          </cell>
          <cell r="B29" t="str">
            <v>BUSTINZA CABALA HECTOR SANTIAGO</v>
          </cell>
          <cell r="C29" t="str">
            <v>JR. SANTA BARBARA NRO. 789 BARRIO SANTA BARBARA PUNO - PUNO - CHUCUITO</v>
          </cell>
        </row>
        <row r="30">
          <cell r="A30" t="str">
            <v>10409508320</v>
          </cell>
          <cell r="B30" t="str">
            <v>CALISAYA BONIFAZ MARINA</v>
          </cell>
          <cell r="C30" t="str">
            <v>CAL JORGE CHAVEZ Nº115 URB. JOSE ABELARDO QUIÑONES LIMA</v>
          </cell>
        </row>
        <row r="31">
          <cell r="A31" t="str">
            <v>10433036005</v>
          </cell>
          <cell r="B31" t="str">
            <v>CALSIN CALSIN MATILDE</v>
          </cell>
          <cell r="C31" t="str">
            <v>AV. EL SOL NRO. 1465 BR. LAYKAKOTA</v>
          </cell>
        </row>
        <row r="32">
          <cell r="A32" t="str">
            <v>20506789207</v>
          </cell>
          <cell r="B32" t="str">
            <v>CASCONI PLAST S.R.L.</v>
          </cell>
          <cell r="C32" t="str">
            <v>CAL. HUAMACHUCO NRO. 951 URB. SAN FERNANDO</v>
          </cell>
        </row>
        <row r="33">
          <cell r="A33" t="str">
            <v>10017639931</v>
          </cell>
          <cell r="B33" t="str">
            <v>CASTILLO VELO DANIEL</v>
          </cell>
          <cell r="C33" t="str">
            <v>JR. SANTA CRUZ NRO. 234 BRR. SANTA CRUZ</v>
          </cell>
        </row>
        <row r="34">
          <cell r="A34" t="str">
            <v>10414625211</v>
          </cell>
          <cell r="B34" t="str">
            <v>CASTRO CRUZ EMILIANA</v>
          </cell>
          <cell r="C34" t="str">
            <v>JR. CARABAYA NRO. 190A BR. VICTORIA PUNO - PUNO - PUNO</v>
          </cell>
        </row>
        <row r="35">
          <cell r="A35" t="str">
            <v>10422030277</v>
          </cell>
          <cell r="B35" t="str">
            <v>CCALLA MAMANI JENNY SOLEDAD</v>
          </cell>
          <cell r="C35" t="str">
            <v>AV. EL SOL NRO. 913A (TDA 103 PORTEÑO)</v>
          </cell>
        </row>
        <row r="36">
          <cell r="A36" t="str">
            <v>10455755099</v>
          </cell>
          <cell r="B36" t="str">
            <v>CCAMA AROAPAZA TATIANA</v>
          </cell>
          <cell r="C36" t="str">
            <v>JR. PACCAMAYA NRO. 163 BARRIO SAN PEDRO PUNO - PUNO - ACORA</v>
          </cell>
        </row>
        <row r="37">
          <cell r="A37" t="str">
            <v>10296176716</v>
          </cell>
          <cell r="B37" t="str">
            <v>CENTELLAS SANCHEZ MARCO ANTONIO</v>
          </cell>
          <cell r="C37" t="str">
            <v>JR. AREQUIPA NRO. 531 CERCADO</v>
          </cell>
        </row>
        <row r="38">
          <cell r="A38" t="str">
            <v>10012128521</v>
          </cell>
          <cell r="B38" t="str">
            <v>CENTENO ZAVALA EVA MARINA</v>
          </cell>
          <cell r="C38" t="str">
            <v>JR. CAJAMARCA NRO. 330 CERCADO</v>
          </cell>
        </row>
        <row r="39">
          <cell r="A39" t="str">
            <v>20447837031</v>
          </cell>
          <cell r="B39" t="str">
            <v>CENTRO DE IMAGENES MEDICAS DR PARI EIRL</v>
          </cell>
          <cell r="C39" t="str">
            <v>JR APURIMAC Nº 746</v>
          </cell>
        </row>
        <row r="40">
          <cell r="A40" t="str">
            <v>10464073201</v>
          </cell>
          <cell r="B40" t="str">
            <v>CHAMBILLA SANCHEZ YOVANA</v>
          </cell>
          <cell r="C40" t="str">
            <v>JR. CARABAYA NRO. 210 PUNO - PUNO - PUNO</v>
          </cell>
        </row>
        <row r="41">
          <cell r="A41" t="str">
            <v>10443627826</v>
          </cell>
          <cell r="B41" t="str">
            <v>CHAVEZ DELGADO SANDRA GLORIA</v>
          </cell>
          <cell r="C41" t="str">
            <v>JR. CAJAMARCA NRO. 119 CERCADO</v>
          </cell>
        </row>
        <row r="42">
          <cell r="A42" t="str">
            <v>10402492231</v>
          </cell>
          <cell r="B42" t="str">
            <v>CHOQUECAHUA GOMEZ RITA</v>
          </cell>
          <cell r="C42" t="str">
            <v>PJ. PRIMAVERA MZA. K LOTE. 8 URB. SAN VALENTIN</v>
          </cell>
        </row>
        <row r="43">
          <cell r="A43" t="str">
            <v>10424187335</v>
          </cell>
          <cell r="B43" t="str">
            <v>CHOQUEGONZA ROQUE ELOISA</v>
          </cell>
          <cell r="C43" t="str">
            <v>AV. EL SOL NRO. 858 BARRIO PORTEÑO</v>
          </cell>
        </row>
        <row r="44">
          <cell r="A44" t="str">
            <v>10433859443</v>
          </cell>
          <cell r="B44" t="str">
            <v>CHUQUITARQUI HALLASI EDWIN ANGEL</v>
          </cell>
          <cell r="C44" t="str">
            <v>JR. LAS LAJAS NRO. 248 URB. LAS FLORES 78 LIMA - LIMA - SAN JUAN DE LU</v>
          </cell>
        </row>
        <row r="45">
          <cell r="A45" t="str">
            <v>10013257782</v>
          </cell>
          <cell r="B45" t="str">
            <v>CHURA APAZA JOSE ROLANDO</v>
          </cell>
          <cell r="C45" t="str">
            <v>JR. LOS ANDES NRO. 360 BARRIO JOSE A ENCINAS PUNO - PUNO - PUNO</v>
          </cell>
        </row>
        <row r="46">
          <cell r="A46" t="str">
            <v>20100049857</v>
          </cell>
          <cell r="B46" t="str">
            <v>COLD IMPORT S A</v>
          </cell>
          <cell r="C46" t="str">
            <v>AV. ANGAMOS OESTE NRO. 686</v>
          </cell>
        </row>
        <row r="47">
          <cell r="A47" t="str">
            <v>20321936505</v>
          </cell>
          <cell r="B47" t="str">
            <v>COLEGIO DE CONTADORES PUBLICOS DE PUNO</v>
          </cell>
          <cell r="C47" t="str">
            <v>JR. LIBERTAD NRO. 745 BARRIO HUAJSAPATA PUNO - PUNO - PUNO</v>
          </cell>
        </row>
        <row r="48">
          <cell r="A48" t="str">
            <v>10024121181</v>
          </cell>
          <cell r="B48" t="str">
            <v>COLQUEHUANCA NEYRA ANGELICA</v>
          </cell>
          <cell r="C48" t="str">
            <v>AV. EL SOL NRO. 977 MAGISTERIAL</v>
          </cell>
        </row>
        <row r="49">
          <cell r="A49" t="str">
            <v>20100262291</v>
          </cell>
          <cell r="B49" t="str">
            <v>COMERC. E IND DENT TARRILLO BARBA S.A.C</v>
          </cell>
          <cell r="C49" t="str">
            <v>AV. EMANCIPACION NRO. 267 LIMA - LIMA - LIMA</v>
          </cell>
        </row>
        <row r="50">
          <cell r="A50" t="str">
            <v>20448161481</v>
          </cell>
          <cell r="B50" t="str">
            <v>COMERCIAL DISTRIBUCIONES NUEVO MUNDO E.I.R.L.</v>
          </cell>
          <cell r="C50" t="str">
            <v>MZA. M LOTE. 2 Z.I. PARQUE INDUSTRIAL SALCEDO</v>
          </cell>
        </row>
        <row r="51">
          <cell r="A51" t="str">
            <v>20447864275</v>
          </cell>
          <cell r="B51" t="str">
            <v>COMERCIAL ROESVIL EMPRESA INDIVIDUAL DE RESPONSABILIDAD LIMITADA</v>
          </cell>
          <cell r="C51" t="str">
            <v>JR. AREQUIPA NRO.644</v>
          </cell>
        </row>
        <row r="52">
          <cell r="A52" t="str">
            <v>20448127380</v>
          </cell>
          <cell r="B52" t="str">
            <v>COMERCIAL SECME S.A.C.</v>
          </cell>
          <cell r="C52" t="str">
            <v>JR. AREQUIPA NRO. 1153 CERCADO</v>
          </cell>
        </row>
        <row r="53">
          <cell r="A53" t="str">
            <v>20406265146</v>
          </cell>
          <cell r="B53" t="str">
            <v>COMERCIAL Y FERRETERIA HERVAS S.R.LTDA.</v>
          </cell>
          <cell r="C53" t="str">
            <v>JR. AREQUIPA NRO. 1183 BARRIO VICTORIA</v>
          </cell>
        </row>
        <row r="54">
          <cell r="A54" t="str">
            <v>20507651217</v>
          </cell>
          <cell r="B54" t="str">
            <v>COMITE DE ADMINISTRACION DEL FONDO DE ASISTENCIA Y ESTIMULO DE LOS TRABAJADORES DEL ORGANISMO SUPERV</v>
          </cell>
          <cell r="C54" t="str">
            <v>AV. GREGORIO ESCOBEDO NRO. SN (CDRA 7- ALT CULTURAL JAPONES</v>
          </cell>
        </row>
        <row r="55">
          <cell r="A55" t="str">
            <v>20447972752</v>
          </cell>
          <cell r="B55" t="str">
            <v>COMPULINE PERU E.I.R.L.</v>
          </cell>
          <cell r="C55" t="str">
            <v>JR. AREQUIPA NRO. 522 INT. 100 CERCADO</v>
          </cell>
        </row>
        <row r="56">
          <cell r="A56" t="str">
            <v>20509850675</v>
          </cell>
          <cell r="B56" t="str">
            <v>COMPUTER SALAZAR HNOS SOCIEDAD COMERCIAL DE RESPONSABILIDAD LIMITADA</v>
          </cell>
          <cell r="C56" t="str">
            <v>CAL. JOSE ANTONIO ENCINAS NRO. 332 COO. LAS FLORES (ALT. 3 COLEGIO SAN</v>
          </cell>
        </row>
        <row r="57">
          <cell r="A57" t="str">
            <v>20447712840</v>
          </cell>
          <cell r="B57" t="str">
            <v>COMPUTINTAS EMPRESA INDIVIDUAL DE RESPONSABILIDAD LIMITADA</v>
          </cell>
          <cell r="C57" t="str">
            <v>JR. AREQUIPA NRO. 345 CERCADO PUNO - PUNO - PUNO</v>
          </cell>
        </row>
        <row r="58">
          <cell r="A58" t="str">
            <v>20447989051</v>
          </cell>
          <cell r="B58" t="str">
            <v>CONTINENTAL ELECTRONIC SOCIEDAD COMERCIAL DE RESPONSABILIDAD LIMITADA</v>
          </cell>
          <cell r="C58" t="str">
            <v>AV. FLORAL NRO. 149 (A MEDIA CDR. DEL PARQUE DE LA MADRE) PUNO - PUNO</v>
          </cell>
        </row>
        <row r="59">
          <cell r="A59" t="str">
            <v>20364349379</v>
          </cell>
          <cell r="B59" t="str">
            <v>COPRADSA S.R.L.</v>
          </cell>
          <cell r="C59" t="str">
            <v>JR. LORETO NRO. 429 CERCADO</v>
          </cell>
        </row>
        <row r="60">
          <cell r="A60" t="str">
            <v>10292587347</v>
          </cell>
          <cell r="B60" t="str">
            <v>CORDOVA GUTIERREZ HIPOLITO</v>
          </cell>
          <cell r="C60" t="str">
            <v>MZA. A1 LOTE. 15 URB. AGRICULTURA</v>
          </cell>
        </row>
        <row r="61">
          <cell r="A61" t="str">
            <v>20453886892</v>
          </cell>
          <cell r="B61" t="str">
            <v>CORPORACION CASTILLO S.R.L.</v>
          </cell>
          <cell r="C61" t="str">
            <v>AV. ALEJANDRO TIRADO NRO. 275C URB. SANTA BEATRIZ</v>
          </cell>
        </row>
        <row r="62">
          <cell r="A62" t="str">
            <v>20406410847</v>
          </cell>
          <cell r="B62" t="str">
            <v>CORPORACION DE VENTAS EIRL</v>
          </cell>
          <cell r="C62" t="str">
            <v>JR. AREQUIPA NRO. 501 CENTRA</v>
          </cell>
        </row>
        <row r="63">
          <cell r="A63" t="str">
            <v>20448347827</v>
          </cell>
          <cell r="B63" t="str">
            <v>CORPORACION INGENIERIAS ALIMENTARIAS NIFE DEL PERU SOCIEDAD ANONIMA CERRADA</v>
          </cell>
          <cell r="C63" t="str">
            <v>JR. JULI NRO. 654 BARRIO MAGISTERIAL (A TRES CUADRAS DEL HOSPITAL REGI</v>
          </cell>
        </row>
        <row r="64">
          <cell r="A64" t="str">
            <v>20447708222</v>
          </cell>
          <cell r="B64" t="str">
            <v>CORPORACION LATINA EMPRESA INDIVIDUAL DE RESPONSABILIDAD LIMITADA</v>
          </cell>
          <cell r="C64" t="str">
            <v>JR. FEDERICO MORE NRO. 120 BRR. VICTORIA</v>
          </cell>
        </row>
        <row r="65">
          <cell r="A65" t="str">
            <v>20448550975</v>
          </cell>
          <cell r="B65" t="str">
            <v>CORPORACION MULTIMEDIC E.I.R.L.</v>
          </cell>
          <cell r="C65" t="str">
            <v>JR. JOSE ANTONIO ENCINAS NRO. 164 BARRIO VICTORIA PUNO - PUNO - PUNO</v>
          </cell>
        </row>
        <row r="66">
          <cell r="A66" t="str">
            <v>20448010946</v>
          </cell>
          <cell r="B66" t="str">
            <v>CORPORATIVO ALBORADA SOCIEDAD ANONIMA CERRADA</v>
          </cell>
          <cell r="C66" t="str">
            <v>JR. TRUJILLO NRO. 128 (DETRAS DE LA PLANTA ELECTRICA)</v>
          </cell>
        </row>
        <row r="67">
          <cell r="A67" t="str">
            <v>20172847898</v>
          </cell>
          <cell r="B67" t="str">
            <v>COSMOS EMPRESA IND.DE RESPONSAB.LTDA.</v>
          </cell>
          <cell r="C67" t="str">
            <v>JR. LAS BEGONIAS NRO. 132 URB. LOS PINOS</v>
          </cell>
        </row>
        <row r="68">
          <cell r="A68" t="str">
            <v>10012099113</v>
          </cell>
          <cell r="B68" t="str">
            <v>CRUZ COLQUE MIGUEL ISIDRO</v>
          </cell>
          <cell r="C68" t="str">
            <v>JR. AZOGUINE NRO. 106 BARRIO AZOGUINE</v>
          </cell>
        </row>
        <row r="69">
          <cell r="A69" t="str">
            <v>20477904506</v>
          </cell>
          <cell r="B69" t="str">
            <v>CVI REPRESENTACIONES S.A.C.</v>
          </cell>
          <cell r="C69" t="str">
            <v>JR. LOS LUCUMOS MZA. M LOTE. 20 URB. PORTADA DE CERES</v>
          </cell>
        </row>
        <row r="70">
          <cell r="A70" t="str">
            <v>20507955437</v>
          </cell>
          <cell r="B70" t="str">
            <v>D. OMEGA E.I.R.L.</v>
          </cell>
          <cell r="C70" t="str">
            <v>CAL. HEFESTOS NRO. 271 URB. OLIMPO LIMA - LIMA - ATE</v>
          </cell>
        </row>
        <row r="71">
          <cell r="A71" t="str">
            <v>10408689096</v>
          </cell>
          <cell r="B71" t="str">
            <v>DAVALOS TAPIA ABIGAIL LAURA</v>
          </cell>
          <cell r="C71" t="str">
            <v>JR. EL PUERTO NRO. 159 BARRIO PORTEÑO (FRENTE A LA UNIDAD SAN CARLOS)</v>
          </cell>
        </row>
        <row r="72">
          <cell r="A72" t="str">
            <v>10432615036</v>
          </cell>
          <cell r="B72" t="str">
            <v>DELGADO NINA CRISS MARGOTH</v>
          </cell>
          <cell r="C72" t="str">
            <v>MZA. K LOTE. 14 A. H. M. SIMON BOLIVAR</v>
          </cell>
        </row>
        <row r="73">
          <cell r="A73" t="str">
            <v>10468117253</v>
          </cell>
          <cell r="B73" t="str">
            <v>DIAZ MANZANARES JEISON RONY</v>
          </cell>
          <cell r="C73" t="str">
            <v>JR ENRIQUE ENCINAS Nº 120</v>
          </cell>
        </row>
        <row r="74">
          <cell r="A74" t="str">
            <v>20100220700</v>
          </cell>
          <cell r="B74" t="str">
            <v>DIMEXA S.A.</v>
          </cell>
          <cell r="C74" t="str">
            <v>NRO. MZ B INT. LT12 URB. SANTA MARIA</v>
          </cell>
        </row>
        <row r="75">
          <cell r="A75" t="str">
            <v>20522237176</v>
          </cell>
          <cell r="B75" t="str">
            <v>DIMSAC GROUP S.A.C.</v>
          </cell>
          <cell r="C75" t="str">
            <v>MZA. F LOTE. 18 ALTO DE LA LUNA II ETAPA</v>
          </cell>
        </row>
        <row r="76">
          <cell r="A76" t="str">
            <v>20447694175</v>
          </cell>
          <cell r="B76" t="str">
            <v>DISEÑOS Y CORTINAS ELMER E.I.R.L.</v>
          </cell>
          <cell r="C76" t="str">
            <v>PASAJE JOSE DOMINGOCHOQUEHUANCA Nº 119</v>
          </cell>
        </row>
        <row r="77">
          <cell r="A77" t="str">
            <v>20448665951</v>
          </cell>
          <cell r="B77" t="str">
            <v>DISTRIBUCIONES GRAFICAS RAYSUR SOCIEDAD ANONIMA CERRADA</v>
          </cell>
          <cell r="C77" t="str">
            <v>JR CAJAMARCA Nº150 CERCADO</v>
          </cell>
        </row>
        <row r="78">
          <cell r="A78" t="str">
            <v>20447649978</v>
          </cell>
          <cell r="B78" t="str">
            <v>DISTRIBUCIONES SAN FRANCISCO SOCIEDAD COMERCIAL DE RESPONSABILIDAD LIMITADA</v>
          </cell>
          <cell r="C78" t="str">
            <v>AV. SIMON BOLIVAR NRO. 425B BARRIO PORTEÑO (A 1 CDR. DEL ESTADIO 425-B</v>
          </cell>
        </row>
        <row r="79">
          <cell r="A79" t="str">
            <v>20115190165</v>
          </cell>
          <cell r="B79" t="str">
            <v>DISTRIBUIDORA ABARROTERA DEL SUR EIRL</v>
          </cell>
          <cell r="C79" t="str">
            <v>AV. TACNA Y ARICA NRO. S/N</v>
          </cell>
        </row>
        <row r="80">
          <cell r="A80" t="str">
            <v>20448588352</v>
          </cell>
          <cell r="B80" t="str">
            <v>DISTRIBUIDORA CONCORDIA S.A.C.</v>
          </cell>
          <cell r="C80" t="str">
            <v>JR. TACNA NRO. 554 BARRIO VICTORIA (AL COSTADO DE LA IES GUESC) PUNO -</v>
          </cell>
        </row>
        <row r="81">
          <cell r="A81" t="str">
            <v>20100067081</v>
          </cell>
          <cell r="B81" t="str">
            <v>DISTRIBUIDORA CONTINENTAL 6 S A</v>
          </cell>
          <cell r="C81" t="str">
            <v>CAL. LUIS GALVANI NRO. 498 Z.I. SANTA ROSA (AL FRENTE DE LA FABRICA NE</v>
          </cell>
        </row>
        <row r="82">
          <cell r="A82" t="str">
            <v>20135699081</v>
          </cell>
          <cell r="B82" t="str">
            <v>DISTRIBUIDORA DANY S R LTDA</v>
          </cell>
          <cell r="C82" t="str">
            <v>CAL. HERMANOS CATARI NRO. 175 (1ER PISO)</v>
          </cell>
        </row>
        <row r="83">
          <cell r="A83" t="str">
            <v>20528004980</v>
          </cell>
          <cell r="B83" t="str">
            <v>DISTRIBUIDORA DE MATERIALES MEDICOS DEL PERU EMPRESA INDIVIDUAL DE RESPONSABILIDAD LIMITADA</v>
          </cell>
          <cell r="C83" t="str">
            <v>AV. TUPAC AMARU NRO. H-20 URB. PROGRESO</v>
          </cell>
        </row>
        <row r="84">
          <cell r="A84" t="str">
            <v>20171586608</v>
          </cell>
          <cell r="B84" t="str">
            <v>DISTRIBUIDORA DROGUERIA SAGITARIO S.R.L.</v>
          </cell>
          <cell r="C84" t="str">
            <v>CAL. LOS HORNOS NRO. 106 URB. INDUSTRIAL VULCANO</v>
          </cell>
        </row>
        <row r="85">
          <cell r="A85" t="str">
            <v>20447612543</v>
          </cell>
          <cell r="B85" t="str">
            <v>DISTRIBUIDORA D'TODO SOCIEDAD ANONIMA CERRADA</v>
          </cell>
          <cell r="C85" t="str">
            <v>JR. TACNA NRO. 556 INT. 2-A BR. VICTORIA PUNO - PUNO - PUNO</v>
          </cell>
        </row>
        <row r="86">
          <cell r="A86" t="str">
            <v>20524593387</v>
          </cell>
          <cell r="B86" t="str">
            <v>DISTRIBUIDORA RAYJEN CLEAN S.A.</v>
          </cell>
          <cell r="C86" t="str">
            <v>MZA. I LOTE. 13 STA ELIZABETH 1 ET LIMA - LIMA - SAN JUAN DE LURIGANCH</v>
          </cell>
        </row>
        <row r="87">
          <cell r="A87" t="str">
            <v>20513501111</v>
          </cell>
          <cell r="B87" t="str">
            <v>DROGUERIA DANY S.A.C.</v>
          </cell>
          <cell r="C87" t="str">
            <v>CAL. HERMANOS CATARI NRO. 175 INT. 203 URB. MARANGA</v>
          </cell>
        </row>
        <row r="88">
          <cell r="A88" t="str">
            <v>20527056731</v>
          </cell>
          <cell r="B88" t="str">
            <v>E &amp; T DISTRIBUCIONES MEDICAS EMPRESA IN DIVIDUAL DE RESPONSABILIDAD LIMITADA</v>
          </cell>
          <cell r="C88" t="str">
            <v>AV. PERU MZA. G LOTE. 6 URB. SANTA URSULA (ALTURA BAY PASS SAN SEBASTI</v>
          </cell>
        </row>
        <row r="89">
          <cell r="A89" t="str">
            <v>20221106912</v>
          </cell>
          <cell r="B89" t="str">
            <v>EDITORIAL ALTIPLANO EMPRESA INDIVIDUAL DE RESPONSABILIDAD LIMITADA</v>
          </cell>
          <cell r="C89" t="str">
            <v>AV. LA TORRE NRO. 585 BARRIO LA TORRE PUNO - PUNO - PUNO</v>
          </cell>
        </row>
        <row r="90">
          <cell r="A90" t="str">
            <v>20447993679</v>
          </cell>
          <cell r="B90" t="str">
            <v>EDITORIAL PACIFICO SOCIEDAD COMERCIAL DE RESPONSABILIDAD LIMITADA</v>
          </cell>
          <cell r="C90" t="str">
            <v>JR. CAJAMARCA NRO. 111 BARRIO VICTORIA (FRENTE G.U.E. SAN CARLOS)</v>
          </cell>
        </row>
        <row r="91">
          <cell r="A91" t="str">
            <v>20338974991</v>
          </cell>
          <cell r="B91" t="str">
            <v>EDITORIAL PLANETA PERU S.A.</v>
          </cell>
          <cell r="C91" t="str">
            <v>AV. SANTA CRUZ NRO. 244 (FRENTE AL COLEGIO DE ABOGADOS)</v>
          </cell>
        </row>
        <row r="92">
          <cell r="A92" t="str">
            <v>20163947693</v>
          </cell>
          <cell r="B92" t="str">
            <v>EMP.MUNICIPAL DE SANEAMIENTO BASICO PUNO S A</v>
          </cell>
          <cell r="C92" t="str">
            <v>AV. LA TORRE NRO. 573 BARRIO LA TORRE</v>
          </cell>
        </row>
        <row r="93">
          <cell r="A93" t="str">
            <v>20447829101</v>
          </cell>
          <cell r="B93" t="str">
            <v>EMPORIO FILETE DE TORO SOCIEDAD COMERCIAL DE RESPONSABILIDAD LIMITADA</v>
          </cell>
          <cell r="C93" t="str">
            <v>JR. LOS INCAS NRO. 439 BARRIO PORTEÑO</v>
          </cell>
        </row>
        <row r="94">
          <cell r="A94" t="str">
            <v>20406479961</v>
          </cell>
          <cell r="B94" t="str">
            <v>EMPRESA DE SERVICIOS LEO TOURS SOCIEDAD COMERCIAL DE RESPONSABILIDAD LIMITADA</v>
          </cell>
          <cell r="C94" t="str">
            <v>JR. VILCAPAZA NRO. 139 BARRIO INDEPENDENCIA (ENTRE GAMARRA Y INDEPENDE</v>
          </cell>
        </row>
        <row r="95">
          <cell r="A95" t="str">
            <v>20100087945</v>
          </cell>
          <cell r="B95" t="str">
            <v>EMPRESA PERIODISTICA NACIONAL S.A.- EPEN SA</v>
          </cell>
          <cell r="C95" t="str">
            <v>JR. JORGE SALAZAR AR NRO. 171 URB. SANTA CATALINA</v>
          </cell>
        </row>
        <row r="96">
          <cell r="A96" t="str">
            <v>20405479592</v>
          </cell>
          <cell r="B96" t="str">
            <v>EMPRESA REGIONAL DE SERV PUBLICO DE ELEC TRICIDAD DE PUNO SOCIEDAD ANONIMA ABIERT A</v>
          </cell>
          <cell r="C96" t="str">
            <v>JR. MARIANO H. CORNEJO NRO. 160 BARRIO INDEPENDENCIA</v>
          </cell>
        </row>
        <row r="97">
          <cell r="A97" t="str">
            <v>20499088656</v>
          </cell>
          <cell r="B97" t="str">
            <v>ENERGETICA Y AGRO INDUSTRIAS S.C.R.L.</v>
          </cell>
          <cell r="C97" t="str">
            <v>CAL. RICARDO HERRERA NRO. 858 (ALT.CDRA.14 AV.COLONIAL) LIMA - LIMA -</v>
          </cell>
        </row>
        <row r="98">
          <cell r="A98" t="str">
            <v>20448400221</v>
          </cell>
          <cell r="B98" t="str">
            <v>ENSAMBLE PCS EMPRESA INDIVIDUAL DE RESPONSABILIDAD LIMITADA</v>
          </cell>
          <cell r="C98" t="str">
            <v>JR. AREQUIPA NRO. 608 CERCADO (COSTADO DEL BANCO FINANCIERO)</v>
          </cell>
        </row>
        <row r="99">
          <cell r="A99" t="str">
            <v>20518282086</v>
          </cell>
          <cell r="B99" t="str">
            <v>E-TRADING &amp; SUPPLY SOCIEDAD ANONIMA CERRADA- E-TRADING &amp; SUPPLY SAC</v>
          </cell>
          <cell r="C99" t="str">
            <v>AV. JOSE PARDO NRO. 182 (OFICINA 701)</v>
          </cell>
        </row>
        <row r="100">
          <cell r="A100" t="str">
            <v>20508074281</v>
          </cell>
          <cell r="B100" t="str">
            <v>EXPRESO GRAEL SOCIEDAD ANONIMA CERRADA</v>
          </cell>
          <cell r="C100" t="str">
            <v>AV. PROLONGACION ANDAHUAYLAS NRO. 699 INT. A</v>
          </cell>
        </row>
        <row r="101">
          <cell r="A101" t="str">
            <v>20447754411</v>
          </cell>
          <cell r="B101" t="str">
            <v>F &amp; J GLOBALTRADE SOCIED. COM. DE RESPONS. LTDA</v>
          </cell>
          <cell r="C101" t="str">
            <v>JR. RAUL PORRAS BARRENECHEA NRO. 456 BR. TUPAC AMARU</v>
          </cell>
        </row>
        <row r="102">
          <cell r="A102" t="str">
            <v>20212562697</v>
          </cell>
          <cell r="B102" t="str">
            <v>FABRICA DE PRODUCTOS MEDICOS S.A.C. - FAPROMED S.A.C.</v>
          </cell>
          <cell r="C102" t="str">
            <v>CAL. MACHUPICCHU NRO. 104 INT. 3 LOS JARDINES (ALT. CDRA. 36 DE AV. EV</v>
          </cell>
        </row>
        <row r="103">
          <cell r="A103" t="str">
            <v>10442640284</v>
          </cell>
          <cell r="B103" t="str">
            <v>FARFAN CRUZ RONALD</v>
          </cell>
          <cell r="C103" t="str">
            <v>JR. TIAHUANACO NRO. 108 BR. AZOGUINI</v>
          </cell>
        </row>
        <row r="104">
          <cell r="A104" t="str">
            <v>20504007864</v>
          </cell>
          <cell r="B104" t="str">
            <v>FARMACHIF S.R.L.</v>
          </cell>
          <cell r="C104" t="str">
            <v>CAL. LA MAR NRO. 316 INT. 2PIS</v>
          </cell>
        </row>
        <row r="105">
          <cell r="A105" t="str">
            <v>20262996329</v>
          </cell>
          <cell r="B105" t="str">
            <v>FARMINDUSTRIA S.A.</v>
          </cell>
          <cell r="C105" t="str">
            <v>JR. MARISCAL MILLER NRO. 2151 URB. LOBATON</v>
          </cell>
        </row>
        <row r="106">
          <cell r="A106" t="str">
            <v>20515660098</v>
          </cell>
          <cell r="B106" t="str">
            <v>FEDERACION PERUANA DE ADMINISTRADORES DE SALUD (FEPAS)</v>
          </cell>
          <cell r="C106" t="str">
            <v>PJ. BUCKLEY NRO. 340 DPTO. 203 URB. SAN ANTONIO</v>
          </cell>
        </row>
        <row r="107">
          <cell r="A107" t="str">
            <v>20448254730</v>
          </cell>
          <cell r="B107" t="str">
            <v>FERRETERIA Y DISTRIBUCIONES K&amp;J E.I.R.L.</v>
          </cell>
          <cell r="C107" t="str">
            <v>AV. EL SOL NRO. 489 BARRIO PORTEÑO</v>
          </cell>
        </row>
        <row r="108">
          <cell r="A108" t="str">
            <v>20448532721</v>
          </cell>
          <cell r="B108" t="str">
            <v>FIRE EXTINSER PERU SOCIEDAD ANONIMA CERRADA</v>
          </cell>
          <cell r="C108" t="str">
            <v>JR. CAJAMARCA NRO. 154 CERCADO (A MEDIA CUADRA DE LA ESCUELA Nº 70005)</v>
          </cell>
        </row>
        <row r="109">
          <cell r="A109" t="str">
            <v>10012264599</v>
          </cell>
          <cell r="B109" t="str">
            <v>FLORES CHAMBILLA PASTOR</v>
          </cell>
          <cell r="C109" t="str">
            <v>JR. JULI NRO. 148 BARRIO PAMPILLA DEL LAGO PUNO - PUNO - PUNO</v>
          </cell>
        </row>
        <row r="110">
          <cell r="A110" t="str">
            <v>10416350103</v>
          </cell>
          <cell r="B110" t="str">
            <v>FLORES CONDORI DELIA ESPERANZA</v>
          </cell>
          <cell r="C110" t="str">
            <v>MZA. A11 LOTE. 05 URB. AGRICULTURA SALCEDO</v>
          </cell>
        </row>
        <row r="111">
          <cell r="A111" t="str">
            <v>10013227204</v>
          </cell>
          <cell r="B111" t="str">
            <v>FLORES FLORES FREDY WEITEYA</v>
          </cell>
          <cell r="C111" t="str">
            <v>PJ. FLORES NRO. 248 INT. 3 BARRIO SANTA ROSA</v>
          </cell>
        </row>
        <row r="112">
          <cell r="A112" t="str">
            <v>10012186121</v>
          </cell>
          <cell r="B112" t="str">
            <v>FLORES MERMA LUCIO</v>
          </cell>
          <cell r="C112" t="str">
            <v>JR MOQUEGUA Nº 663 CERCADO  (A MEDIA CUADRA DE LA TELEFONICA )</v>
          </cell>
        </row>
        <row r="113">
          <cell r="A113" t="str">
            <v>20447976740</v>
          </cell>
          <cell r="B113" t="str">
            <v>FRANK'S SOCIEDAD COMERCIAL DE RESPONSABILIDAD LIMITADA</v>
          </cell>
          <cell r="C113" t="str">
            <v>JR. ARICA NRO. 155B BARRIO CHACARILLA ALTA PUNO - PUNO - PUNO</v>
          </cell>
        </row>
        <row r="114">
          <cell r="A114" t="str">
            <v>20406481272</v>
          </cell>
          <cell r="B114" t="str">
            <v>GAIA SERVICIOS GENERALES E.I.R.L.</v>
          </cell>
          <cell r="C114" t="str">
            <v>JR. LIMA NRO. 419 INT. 111 CERCADO (FRENTE AL BANCO CONTINENTAL)</v>
          </cell>
        </row>
        <row r="115">
          <cell r="A115" t="str">
            <v>10296617178</v>
          </cell>
          <cell r="B115" t="str">
            <v>GALDOS MACEDO JOSE LUIS</v>
          </cell>
          <cell r="C115" t="str">
            <v>CAL. 27 DE NOVIEMBRE NRO. 304 URB. LA LIBERTAD</v>
          </cell>
        </row>
        <row r="116">
          <cell r="A116" t="str">
            <v>10415519490</v>
          </cell>
          <cell r="B116" t="str">
            <v>GAUNA LARICO, TERESA GLORIA</v>
          </cell>
          <cell r="C116" t="str">
            <v>SALCEDO MZ-L, LOTE 05 URB. APROVISA I ETAPA</v>
          </cell>
        </row>
        <row r="117">
          <cell r="A117" t="str">
            <v>10012640892</v>
          </cell>
          <cell r="B117" t="str">
            <v>GONZALES VALERO GUIDO</v>
          </cell>
          <cell r="C117" t="str">
            <v>JR. MOQUEGUA NRO. 271</v>
          </cell>
        </row>
        <row r="118">
          <cell r="A118" t="str">
            <v>10017726507</v>
          </cell>
          <cell r="B118" t="str">
            <v>GORDILLO MOLINA JOSE LUIS</v>
          </cell>
          <cell r="C118" t="str">
            <v>JR. SALCEDO NRO. 146 BARRIO SAN ANTONIO</v>
          </cell>
        </row>
        <row r="119">
          <cell r="A119" t="str">
            <v>20448137261</v>
          </cell>
          <cell r="B119" t="str">
            <v>GOZATA S.A.C.</v>
          </cell>
          <cell r="C119" t="str">
            <v>JR. CARABAYA NRO. 150 BRR. VICTORIA</v>
          </cell>
        </row>
        <row r="120">
          <cell r="A120" t="str">
            <v>20447652171</v>
          </cell>
          <cell r="B120" t="str">
            <v>GRAFIC &amp; SERVICIOS GENERALES UNIVERSAL EMPRESA INDIVIDUAL DE RESPONSABILIDAD LIMITADA</v>
          </cell>
          <cell r="C120" t="str">
            <v>JR. LOS CLAVELES NRO. 167 URB. LOS PINOS</v>
          </cell>
        </row>
        <row r="121">
          <cell r="A121" t="str">
            <v>20451462602</v>
          </cell>
          <cell r="B121" t="str">
            <v>GRUPO DE CAPACITACION PUBLICA S.A.C.</v>
          </cell>
          <cell r="C121" t="str">
            <v>JR. FRANCISCO DE ZELA NRO. 1563 DPTO. 201 (FRENTE AL HOSPITAL DEL EMPL</v>
          </cell>
        </row>
        <row r="122">
          <cell r="A122" t="str">
            <v>20454612389</v>
          </cell>
          <cell r="B122" t="str">
            <v>GRUPO OPC S.R.L.</v>
          </cell>
          <cell r="C122" t="str">
            <v>CAL. SAN JOSE NRO 205 AREQUIPA</v>
          </cell>
        </row>
        <row r="123">
          <cell r="A123" t="str">
            <v>20454043660</v>
          </cell>
          <cell r="B123" t="str">
            <v>GRUPO UPGRADE S.A.C.</v>
          </cell>
          <cell r="C123" t="str">
            <v>CAL. RIVERO NRO. 408 INT. 1 (HORARIO NOTIFIC 9AM A 2PM Y DE 4 A 8PM) A</v>
          </cell>
        </row>
        <row r="124">
          <cell r="A124" t="str">
            <v>10012151336</v>
          </cell>
          <cell r="B124" t="str">
            <v>GUTIERREZ MAMANI HILDA FLORENTINA</v>
          </cell>
          <cell r="C124" t="str">
            <v>JR. VILLA DEL LAGO NRO. 196 BARRIO LAYKAKOTA</v>
          </cell>
        </row>
        <row r="125">
          <cell r="A125" t="str">
            <v>10013204565</v>
          </cell>
          <cell r="B125" t="str">
            <v>GUTIERREZ MAMANI RENE</v>
          </cell>
          <cell r="C125" t="str">
            <v>JR. PRIMERO DE MAYO NRO. 471 BARRIO MAGISTERIAL</v>
          </cell>
        </row>
        <row r="126">
          <cell r="A126" t="str">
            <v>10415885089</v>
          </cell>
          <cell r="B126" t="str">
            <v>GUZMAN QUENTA ABEL IVAN</v>
          </cell>
          <cell r="C126" t="str">
            <v>JR. BOLOGNESI NRO. 723</v>
          </cell>
        </row>
        <row r="127">
          <cell r="A127" t="str">
            <v>10013049411</v>
          </cell>
          <cell r="B127" t="str">
            <v>GUZMAN TICONA HAYDEE EFIGENIA</v>
          </cell>
          <cell r="C127" t="str">
            <v>JR. HUANCANE NRO. 731 BARRIO MANAZO PUNO - PUNO - PUNO</v>
          </cell>
        </row>
        <row r="128">
          <cell r="A128" t="str">
            <v>20100329205</v>
          </cell>
          <cell r="B128" t="str">
            <v>H.W.KESSEL S.A.C.</v>
          </cell>
          <cell r="C128" t="str">
            <v>AV. RICARDO PALMA NRO. 905 URB. SAN ANTONIO LIMA - LIMA - MIRAFLORES</v>
          </cell>
        </row>
        <row r="129">
          <cell r="A129" t="str">
            <v>10012275302</v>
          </cell>
          <cell r="B129" t="str">
            <v>HERVAS DE CRUZ JULIA RUPERTA</v>
          </cell>
          <cell r="C129" t="str">
            <v>JR. AREQUIPA NRO. 1178 BARRIO LAYKAKOTA</v>
          </cell>
        </row>
        <row r="130">
          <cell r="A130" t="str">
            <v>10422275881</v>
          </cell>
          <cell r="B130" t="str">
            <v>HILASACA SULLCA ZEHILA YULHIANA</v>
          </cell>
          <cell r="C130" t="str">
            <v>AV. FLORAL Nº 457</v>
          </cell>
        </row>
        <row r="131">
          <cell r="A131" t="str">
            <v>20447635241</v>
          </cell>
          <cell r="B131" t="str">
            <v>HK DISTRIBUCIONES S.C.R.L.</v>
          </cell>
          <cell r="C131" t="str">
            <v>AV. SIMON BOLIVAR NRO. 879</v>
          </cell>
        </row>
        <row r="132">
          <cell r="A132" t="str">
            <v>10803104595</v>
          </cell>
          <cell r="B132" t="str">
            <v>HORNA CAHUANA GONZALO HERNAN</v>
          </cell>
          <cell r="C132" t="str">
            <v>AV. PANAMA NRO. 444 BARRIO UNION LLAVINI PUNO - PUNO - PUNO</v>
          </cell>
        </row>
        <row r="133">
          <cell r="A133" t="str">
            <v>10046456730</v>
          </cell>
          <cell r="B133" t="str">
            <v>HUAMANI MADARIAGA NESTOR HUGO</v>
          </cell>
          <cell r="C133" t="str">
            <v>AV. EL SOL NRO. 1145 PUNO - PUNO - PUNO</v>
          </cell>
        </row>
        <row r="134">
          <cell r="A134" t="str">
            <v>10400729382</v>
          </cell>
          <cell r="B134" t="str">
            <v>HUAMANI MADARIAGA PAUL FRANCISCO</v>
          </cell>
          <cell r="C134" t="str">
            <v>MZA. H LOTE. 7 P.J. MIRAMAR (PARTE BAJA) MOQUEGUA - ILO - ILO</v>
          </cell>
        </row>
        <row r="135">
          <cell r="A135" t="str">
            <v>10419531630</v>
          </cell>
          <cell r="B135" t="str">
            <v>HUANCA POMA DAVID</v>
          </cell>
          <cell r="C135" t="str">
            <v>JR. CARABAYA NRO. 231 BARRIO PORTEÑO</v>
          </cell>
        </row>
        <row r="136">
          <cell r="A136" t="str">
            <v>10457197921</v>
          </cell>
          <cell r="B136" t="str">
            <v>HUANCA SALAZAR EDILSON</v>
          </cell>
          <cell r="C136" t="str">
            <v>JR APURIMAC NRO 353-PUNO - EL COLLAO - ILAVE</v>
          </cell>
        </row>
        <row r="137">
          <cell r="A137" t="str">
            <v>20448222617</v>
          </cell>
          <cell r="B137" t="str">
            <v>IASOS TECNOLOGY SOCIEDAD ANONIMA CERRADA</v>
          </cell>
          <cell r="C137" t="str">
            <v>JR. DEUSTUA NRO. 252 CERCADO</v>
          </cell>
        </row>
        <row r="138">
          <cell r="A138" t="str">
            <v>20513982543</v>
          </cell>
          <cell r="B138" t="str">
            <v>IMPORTACIONES ASTRIT SOCIEDAD ANONIMA CERRADA</v>
          </cell>
          <cell r="C138" t="str">
            <v>AV. PASEO DE LA REPUBLICA NRO. 5074</v>
          </cell>
        </row>
        <row r="139">
          <cell r="A139" t="str">
            <v>20454760655</v>
          </cell>
          <cell r="B139" t="str">
            <v>IMPORTACIONES DEL SUR S.A.C. - IMPSUR</v>
          </cell>
          <cell r="C139" t="str">
            <v>CAL. JOSE GOMEZ NRO. 19 URB. PABLO VI</v>
          </cell>
        </row>
        <row r="140">
          <cell r="A140" t="str">
            <v>20290631689</v>
          </cell>
          <cell r="B140" t="str">
            <v>IMPORTADORA FABHET SRL</v>
          </cell>
          <cell r="C140" t="str">
            <v>JR. TOMAS RAMSEY NRO. 819 (ESQ. GREGORIO ESCOBEDO-PERSHING</v>
          </cell>
        </row>
        <row r="141">
          <cell r="A141" t="str">
            <v>20112091221</v>
          </cell>
          <cell r="B141" t="str">
            <v>IMPRESIONES Y UTILES SAC</v>
          </cell>
          <cell r="C141" t="str">
            <v>JR. LAMPA NRO. 865 (FRENTE AL BANCO DE LA NACION) LIMA - LIMA - LIMA</v>
          </cell>
        </row>
        <row r="142">
          <cell r="A142" t="str">
            <v>20406293271</v>
          </cell>
          <cell r="B142" t="str">
            <v>IND. ALIMENT. NEGOLATINA S.C.R.L.</v>
          </cell>
          <cell r="C142" t="str">
            <v>JR. ALFONSO UGARTE NRO. 107</v>
          </cell>
        </row>
        <row r="143">
          <cell r="A143" t="str">
            <v>20448123805</v>
          </cell>
          <cell r="B143" t="str">
            <v>INFOTELNET E.I.R.L.</v>
          </cell>
          <cell r="C143" t="str">
            <v>JR. FERMIN ARBULU Nº231- PUNO - PUNO - PUNO</v>
          </cell>
        </row>
        <row r="144">
          <cell r="A144" t="str">
            <v>20448097456</v>
          </cell>
          <cell r="B144" t="str">
            <v>INSEVIG S.R.L.</v>
          </cell>
          <cell r="C144" t="str">
            <v>JR. SAN MARTIN NRO. 322 INT. G10 CERCADO (A 1/2 CUADRA DE LA OFIC. DE</v>
          </cell>
        </row>
        <row r="145">
          <cell r="A145" t="str">
            <v>20100287791</v>
          </cell>
          <cell r="B145" t="str">
            <v>INSTITUTO QUIMIOTERAPICO S A</v>
          </cell>
          <cell r="C145" t="str">
            <v>AV. SANTA ROSA NRO. 350 URB. FUNDO EL INQUISIDOR</v>
          </cell>
        </row>
        <row r="146">
          <cell r="A146" t="str">
            <v>20134709872</v>
          </cell>
          <cell r="B146" t="str">
            <v>INSTRUMENTAL QUIRURGICO E.I.R.LTDA</v>
          </cell>
          <cell r="C146" t="str">
            <v>NRO. B INT. 6 URB. CAMPINA DORADA</v>
          </cell>
        </row>
        <row r="147">
          <cell r="A147" t="str">
            <v>20545272688</v>
          </cell>
          <cell r="B147" t="str">
            <v>INTEGRACION Y SOLUCIONES MEDICAS DE DIAGNOSTICO S.A.C. - ISOLMEDIC S.A.C.</v>
          </cell>
          <cell r="C147" t="str">
            <v>AV. ABEL B PETIT THOARS NRO. 2488 LIMA - LIMA - LINCE</v>
          </cell>
        </row>
        <row r="148">
          <cell r="A148" t="str">
            <v>20509997340</v>
          </cell>
          <cell r="B148" t="str">
            <v>INTERNATIONAL DIAGNOSTIC IMAGING SAC</v>
          </cell>
          <cell r="C148" t="str">
            <v>AV. SAN LUIS NRO. 2266 (A MEDIA CDRA AV.SAN BORJA NORTE) LIMA - LIMA -</v>
          </cell>
        </row>
        <row r="149">
          <cell r="A149" t="str">
            <v>20498185305</v>
          </cell>
          <cell r="B149" t="str">
            <v>INVERSIONES MILENIUM E.I.R.L</v>
          </cell>
          <cell r="C149" t="str">
            <v>MZA. E LOTE. 24 ASOC. RODANTES DEL SUR (A DOS CUADRAS DEL PALACIO DEL</v>
          </cell>
        </row>
        <row r="150">
          <cell r="A150" t="str">
            <v>20492499936</v>
          </cell>
          <cell r="B150" t="str">
            <v>J &amp; M ESPECIALIDAD FARMACEUTICA SAC</v>
          </cell>
          <cell r="C150" t="str">
            <v>CAL. HERMANOS CATARI NRO. 175 INT. 202 URB. MARANGA</v>
          </cell>
        </row>
        <row r="151">
          <cell r="A151" t="str">
            <v>20440180044</v>
          </cell>
          <cell r="B151" t="str">
            <v>J P S DISTRIBUCIONES E.I.R.L</v>
          </cell>
          <cell r="C151" t="str">
            <v>AV. AMERICA OESTE NRO. 160 URB. LOS CEDROS</v>
          </cell>
        </row>
        <row r="152">
          <cell r="A152" t="str">
            <v>20421787485</v>
          </cell>
          <cell r="B152" t="str">
            <v>JAMPAR MULTIPLEST INTERNACIONAL S.R.L.</v>
          </cell>
          <cell r="C152" t="str">
            <v>JR. MOQUEGUA NRO. 632 CERCADO DE LIMA</v>
          </cell>
        </row>
        <row r="153">
          <cell r="A153" t="str">
            <v>10097815513</v>
          </cell>
          <cell r="B153" t="str">
            <v>JANAMPA QUINO ELVIRA VERONICA</v>
          </cell>
          <cell r="C153" t="str">
            <v>JR. CARABAYA NRO. 560 INT. 15 LIMA - LIMA - LIMA</v>
          </cell>
        </row>
        <row r="154">
          <cell r="A154" t="str">
            <v>10422775019</v>
          </cell>
          <cell r="B154" t="str">
            <v>JAPURA CCALLO YANETH</v>
          </cell>
          <cell r="C154" t="str">
            <v>PJ. TOMAS FLORES NRO. 180 LAYKAKOTA</v>
          </cell>
        </row>
        <row r="155">
          <cell r="A155" t="str">
            <v>10013112555</v>
          </cell>
          <cell r="B155" t="str">
            <v>JARA ZUBIETA DANTE ANIBAL</v>
          </cell>
          <cell r="C155" t="str">
            <v>JR. JOSE MANUEL MORAL NRO. 155 BRR. SAN ANTONIO</v>
          </cell>
        </row>
        <row r="156">
          <cell r="A156" t="str">
            <v>20448571891</v>
          </cell>
          <cell r="B156" t="str">
            <v>JOLUCAVA IMPORT EXPORT EMPRESA INDIVIDUAL DE RESPONSABILIDAD LIMITADA</v>
          </cell>
          <cell r="C156" t="str">
            <v>JR. ELIAS AGUIRRE Nº 181</v>
          </cell>
        </row>
        <row r="157">
          <cell r="A157" t="str">
            <v>10013224078</v>
          </cell>
          <cell r="B157" t="str">
            <v>JORDAN NINO DE GUZMAN JORGE LUIS</v>
          </cell>
          <cell r="C157" t="str">
            <v>JR. REVOLUCION NRO. 246 BARRIO ALTO ORKAPATA</v>
          </cell>
        </row>
        <row r="158">
          <cell r="A158" t="str">
            <v>20100210909</v>
          </cell>
          <cell r="B158" t="str">
            <v>LA POSITIVA SEGUROS Y REASEGUROS</v>
          </cell>
          <cell r="C158" t="str">
            <v>CAL. SAN FRANCISCO NRO. 301 AREQUIPA - AREQUIPA - AREQUIPA</v>
          </cell>
        </row>
        <row r="159">
          <cell r="A159" t="str">
            <v>20109161609</v>
          </cell>
          <cell r="B159" t="str">
            <v>LABORATORIO ROKER PERU S.A</v>
          </cell>
          <cell r="C159" t="str">
            <v>JR. HELIO NRO. 5776 URB. INDUSTRIAL INFANTAS LIMA - LIMA - LOS OLIVOS</v>
          </cell>
        </row>
        <row r="160">
          <cell r="A160" t="str">
            <v>20347268683</v>
          </cell>
          <cell r="B160" t="str">
            <v>LABORATORIOS AC FARMA S.A.</v>
          </cell>
          <cell r="C160" t="str">
            <v>CAL. LOS HORNOS NRO. 110 URB. INDUSTRIAL VULCANO (CDRA 4 AV SANTA FELI</v>
          </cell>
        </row>
        <row r="161">
          <cell r="A161" t="str">
            <v>20255361695</v>
          </cell>
          <cell r="B161" t="str">
            <v>LABORATORIOS AMERICANOS S.A.</v>
          </cell>
          <cell r="C161" t="str">
            <v>CAL. FELIPE SANTIAGO SALAVERRY NRO. 419 URB. EL PINO</v>
          </cell>
        </row>
        <row r="162">
          <cell r="A162" t="str">
            <v>20305284174</v>
          </cell>
          <cell r="B162" t="str">
            <v>LABORATORIOS LANSIER S.A.C.</v>
          </cell>
          <cell r="C162" t="str">
            <v>JR. GRAL. FELIPE VARELA NRO. 461</v>
          </cell>
        </row>
        <row r="163">
          <cell r="A163" t="str">
            <v>20100204330</v>
          </cell>
          <cell r="B163" t="str">
            <v>LABORATORIOS PORTUGAL S R L</v>
          </cell>
          <cell r="C163" t="str">
            <v>CAL. MIGUEL GRAU NRO. 317 URB. LA LIBERTAD</v>
          </cell>
        </row>
        <row r="164">
          <cell r="A164" t="str">
            <v>20341841357</v>
          </cell>
          <cell r="B164" t="str">
            <v>LAN PERU S.A.</v>
          </cell>
          <cell r="C164" t="str">
            <v>AV. JOSE PARDO NRO. 513 INT. 3 P (TERCER PISO) LIMA - LIMA - MIRAFLORE</v>
          </cell>
        </row>
        <row r="165">
          <cell r="A165" t="str">
            <v>10424249331</v>
          </cell>
          <cell r="B165" t="str">
            <v>LEON VILCA DAVID</v>
          </cell>
          <cell r="C165" t="str">
            <v>JR. LIBERACION NRO. 130 ALTO LLAVINI</v>
          </cell>
        </row>
        <row r="166">
          <cell r="A166" t="str">
            <v>20363725679</v>
          </cell>
          <cell r="B166" t="str">
            <v>LIBRERIA CONCORDIA E.I.R.LTDA.</v>
          </cell>
          <cell r="C166" t="str">
            <v>JR. TACNA NRO. 554 CERCADO PUNO - PUNO - PUNO</v>
          </cell>
        </row>
        <row r="167">
          <cell r="A167" t="str">
            <v>20532317488</v>
          </cell>
          <cell r="B167" t="str">
            <v>LIBRERIA DISTRIBUIDORA JANO E.I.R.L.</v>
          </cell>
          <cell r="C167" t="str">
            <v>CAL. ZELA NRO. 845B TACNA - TACNA - TACNA</v>
          </cell>
        </row>
        <row r="168">
          <cell r="A168" t="str">
            <v>20518686250</v>
          </cell>
          <cell r="B168" t="str">
            <v>LIFETEC SOCIEDAD ANONIMA CERRADA - LIFETEC SAC</v>
          </cell>
          <cell r="C168" t="str">
            <v>CAL. LAS GUINDAS MZA. C1 LOTE. 04 URB. CERES 2DA ETAPA (ALT CRUCE AV M</v>
          </cell>
        </row>
        <row r="169">
          <cell r="A169" t="str">
            <v>10012099903</v>
          </cell>
          <cell r="B169" t="str">
            <v>LIMACHE CONDORI ANGEL</v>
          </cell>
          <cell r="C169" t="str">
            <v>JR. AREQUIPA NRO. 707 CERCADO</v>
          </cell>
        </row>
        <row r="170">
          <cell r="A170" t="str">
            <v>10457469123</v>
          </cell>
          <cell r="B170" t="str">
            <v>LLANOS CHAMBI YESENIA</v>
          </cell>
          <cell r="C170" t="str">
            <v>AV. LOS INCAS NRO. 439 BARRIO PORTEÑO</v>
          </cell>
        </row>
        <row r="171">
          <cell r="A171" t="str">
            <v>20370715107</v>
          </cell>
          <cell r="B171" t="str">
            <v>M &amp; M PRODUCTOS MEDICOS Y FARMACEUTICOS E.I.R.L.</v>
          </cell>
          <cell r="C171" t="str">
            <v>AV. PARRA NRO. 365 INT. 5 (PASAJE BISHOP)</v>
          </cell>
        </row>
        <row r="172">
          <cell r="A172" t="str">
            <v>10012128024</v>
          </cell>
          <cell r="B172" t="str">
            <v>MACEDO ORDOÑEZ JESUS PERCY</v>
          </cell>
          <cell r="C172" t="str">
            <v>CHANU CHANU II ET MZA. O LOTE. 15 URB. VICTOR ANDRES BELAUNDE PUNO - P</v>
          </cell>
        </row>
        <row r="173">
          <cell r="A173" t="str">
            <v>10465353851</v>
          </cell>
          <cell r="B173" t="str">
            <v>MACHACA HUANCA EVELYN</v>
          </cell>
          <cell r="C173" t="str">
            <v>AV. SIMON BOLIVAR NRO. 444 PUNO - PUNO - PUNO</v>
          </cell>
        </row>
        <row r="174">
          <cell r="A174" t="str">
            <v>10013340256</v>
          </cell>
          <cell r="B174" t="str">
            <v>MACHACA JAHUIRA ULISES</v>
          </cell>
          <cell r="C174" t="str">
            <v>JR. CARLOS B. OQUENDO NRO. 289 (GCN SAN CARLOS) PUNO - PUNO - PUNO</v>
          </cell>
        </row>
        <row r="175">
          <cell r="A175" t="str">
            <v>10013207785</v>
          </cell>
          <cell r="B175" t="str">
            <v>MAMANI GALLEGOS JOSE MIGUEL</v>
          </cell>
          <cell r="C175" t="str">
            <v>AV. SIMON BOLIVAR NRO. 997</v>
          </cell>
        </row>
        <row r="176">
          <cell r="A176" t="str">
            <v>10418975461</v>
          </cell>
          <cell r="B176" t="str">
            <v>MAMANI RAMOS YURI ALBERT</v>
          </cell>
          <cell r="C176" t="str">
            <v>JR. CAÑETE NRO. 139 BARRIO LOS ANDES PUNO - PUNO - PUNO</v>
          </cell>
        </row>
        <row r="177">
          <cell r="A177" t="str">
            <v>10012068331</v>
          </cell>
          <cell r="B177" t="str">
            <v>MAMANI ZAPANA FELICIANO</v>
          </cell>
          <cell r="C177" t="str">
            <v>AV. ALTO DEL ALIANZA NRO. 451 BARRIO ALTO BELLAVISTA PUNO - PUNO - PUN</v>
          </cell>
        </row>
        <row r="178">
          <cell r="A178" t="str">
            <v>10012277381</v>
          </cell>
          <cell r="B178" t="str">
            <v>MANRIQUE SALAS LUIS EDUARDO</v>
          </cell>
          <cell r="C178" t="str">
            <v>JR. CAJAMARCA NRO. 515 CECADO (A MEDIA CUADRA DE SUNARP) PUNO - PUNO -</v>
          </cell>
        </row>
        <row r="179">
          <cell r="A179" t="str">
            <v>10013441583</v>
          </cell>
          <cell r="B179" t="str">
            <v>MAQUERA CALSIN OLGA BEATRIZ</v>
          </cell>
          <cell r="C179" t="str">
            <v>AV. LAYKAKOTA NRO. 410 INT. 2 BARRIO LAYKAKOTA (AL COSTADO DEL CEMENTE</v>
          </cell>
        </row>
        <row r="180">
          <cell r="A180" t="str">
            <v>20127745910</v>
          </cell>
          <cell r="B180" t="str">
            <v>MAXIMA INTERNACIONAL S.A.</v>
          </cell>
          <cell r="C180" t="str">
            <v>AV. REPUBLICA DE PANAMA NRO. 3852 LIMA - LIMA - SURQUILLO</v>
          </cell>
        </row>
        <row r="181">
          <cell r="A181" t="str">
            <v>20498126635</v>
          </cell>
          <cell r="B181" t="str">
            <v>MEDI.LAB S.R.L.</v>
          </cell>
          <cell r="C181" t="str">
            <v>AV. LA PAZ NRO. 512 (SECTOR 3-INTERIOR 1ER PISO</v>
          </cell>
        </row>
        <row r="182">
          <cell r="A182" t="str">
            <v>20504905137</v>
          </cell>
          <cell r="B182" t="str">
            <v>MEDICAL FULL IMPORT S.A.</v>
          </cell>
          <cell r="C182" t="str">
            <v>AV. MRCAL ANDRES A CACERES NRO. 252 URB. EL ARENAL</v>
          </cell>
        </row>
        <row r="183">
          <cell r="A183" t="str">
            <v>20498674098</v>
          </cell>
          <cell r="B183" t="str">
            <v>MEDICORP PERU S.A.C.</v>
          </cell>
          <cell r="C183" t="str">
            <v>AV. DE LA CULTURA NRO. 2140 URB. SANTA ROSA</v>
          </cell>
        </row>
        <row r="184">
          <cell r="A184" t="str">
            <v>20524590876</v>
          </cell>
          <cell r="B184" t="str">
            <v>MEDIDEN SOCIEDAD ANONIMA CERRADA - MEDIDEN S.A.C.</v>
          </cell>
          <cell r="C184" t="str">
            <v>MANUEL SEGURA NRO. 217</v>
          </cell>
        </row>
        <row r="185">
          <cell r="A185" t="str">
            <v>20100018625</v>
          </cell>
          <cell r="B185" t="str">
            <v>MEDIFARMA S A</v>
          </cell>
          <cell r="C185" t="str">
            <v>JR. ECUADOR NRO. 787</v>
          </cell>
        </row>
        <row r="186">
          <cell r="A186" t="str">
            <v>20502811674</v>
          </cell>
          <cell r="B186" t="str">
            <v>MEDINET S.A.C.</v>
          </cell>
          <cell r="C186" t="str">
            <v>AV. DEL PARQUE NORTE NRO. 605</v>
          </cell>
        </row>
        <row r="187">
          <cell r="A187" t="str">
            <v>20514710911</v>
          </cell>
          <cell r="B187" t="str">
            <v>MEDROCK CORPORATION SOCIEDAD ANONIMA CERRADA</v>
          </cell>
          <cell r="C187" t="str">
            <v>AV. BOLIVAR NRO. 795 (CDRA 7 DE BOLIVAR)</v>
          </cell>
        </row>
        <row r="188">
          <cell r="A188" t="str">
            <v>10413012444</v>
          </cell>
          <cell r="B188" t="str">
            <v>MELENDEZ FLORES ANNELL SHANDDY</v>
          </cell>
          <cell r="C188" t="str">
            <v>JR. AREQUIPA NRO. 1126</v>
          </cell>
        </row>
        <row r="189">
          <cell r="A189" t="str">
            <v>10013409914</v>
          </cell>
          <cell r="B189" t="str">
            <v>MENDOZA ORTEGA LISSETH MARLENY</v>
          </cell>
          <cell r="C189" t="str">
            <v>JR. CAJAMARCA NRO. 183 (CERCA ALA ESCUELA 70005) PUNO - PUNO - PUNO</v>
          </cell>
        </row>
        <row r="190">
          <cell r="A190" t="str">
            <v>10405743782</v>
          </cell>
          <cell r="B190" t="str">
            <v>MERCADO ARISACA ASTRIDH GUDELIA</v>
          </cell>
          <cell r="C190" t="str">
            <v>JR. LOS INCAS NRO. 261 URB. BARRIO PORTEÑO (A ESPALDAS DE LA COMANDANC</v>
          </cell>
        </row>
        <row r="191">
          <cell r="A191" t="str">
            <v>10012644839</v>
          </cell>
          <cell r="B191" t="str">
            <v>MERMA DURAN DOMITILA</v>
          </cell>
          <cell r="C191" t="str">
            <v>JR. RAMON CASTILLA NRO. 407 (PLZA DE ARMAS) PUNO - PUNO - CHUCUITO</v>
          </cell>
        </row>
        <row r="192">
          <cell r="A192" t="str">
            <v>20501701956</v>
          </cell>
          <cell r="B192" t="str">
            <v>METAX INDUSTRIA Y COMERCIO S.A.C.</v>
          </cell>
          <cell r="C192" t="str">
            <v>CAL. MCAL.CACERES NRO. 112 URB. CERCADO (A 2 CDRAS.PLAZA DE ARMAS DE S</v>
          </cell>
        </row>
        <row r="193">
          <cell r="A193" t="str">
            <v>20422824210</v>
          </cell>
          <cell r="B193" t="str">
            <v>MILAFARMA S.R.L.</v>
          </cell>
          <cell r="C193" t="str">
            <v>CAL. CAP. LUIS A. GARCIA ROJAS MZA. C LOTE. 34 ASOCIACION SARITA COLON</v>
          </cell>
        </row>
        <row r="194">
          <cell r="A194" t="str">
            <v>20131373237</v>
          </cell>
          <cell r="B194" t="str">
            <v>MINISTERIO DE SALUD</v>
          </cell>
          <cell r="C194" t="str">
            <v>AV. SALAVERRY NRO. 801</v>
          </cell>
        </row>
        <row r="195">
          <cell r="A195" t="str">
            <v>10101474670</v>
          </cell>
          <cell r="B195" t="str">
            <v>MIRANDA MAMANI EDGARD</v>
          </cell>
          <cell r="C195" t="str">
            <v>JR. 9 DE OCTUBRE NRO. 106 BARRIO LAYKAKOTA PUNO - PUNO - PUNO</v>
          </cell>
        </row>
        <row r="196">
          <cell r="A196" t="str">
            <v>10012862615</v>
          </cell>
          <cell r="B196" t="str">
            <v>MOSCOSO TAPIA LUIS ALBERTO</v>
          </cell>
          <cell r="C196" t="str">
            <v>C.C.PLAZA TIENDA NRO. 203 (FRENTE AL MERCADO CENTRAL 2DO PISO) PUNO -</v>
          </cell>
        </row>
        <row r="197">
          <cell r="A197" t="str">
            <v>20448595642</v>
          </cell>
          <cell r="B197" t="str">
            <v>MUEBLES J &amp; L GOMEZ S.A.C.</v>
          </cell>
          <cell r="C197" t="str">
            <v>PQ. INDUSTRIAL MZA. M LOTE. 8</v>
          </cell>
        </row>
        <row r="198">
          <cell r="A198" t="str">
            <v>20447601851</v>
          </cell>
          <cell r="B198" t="str">
            <v>MUEBLES NEGMA SOCIEDAD COMERCIAL DE RESPONSABILIDAD LIMITADA</v>
          </cell>
          <cell r="C198" t="str">
            <v>JR. TACNA NRO. 742 BRR. VICTORIA</v>
          </cell>
        </row>
        <row r="199">
          <cell r="A199" t="str">
            <v>20447827663</v>
          </cell>
          <cell r="B199" t="str">
            <v>MULTI - HOGAR EMPRESA INDIVIDUAL DE RESPONSABILIDAD LIMITADA</v>
          </cell>
          <cell r="C199" t="str">
            <v>JR. CARLOS B. OQUENDO NRO. 130A CERCADO PUNO - PUNO - PUNO</v>
          </cell>
        </row>
        <row r="200">
          <cell r="A200" t="str">
            <v>20448239854</v>
          </cell>
          <cell r="B200" t="str">
            <v>MULTISERVICIOS J.H. CARTAGENA EMPRESA INDIVIDUAL DE RESPONSABLIDAD LIMITADA</v>
          </cell>
          <cell r="C200" t="str">
            <v>JR. LEONCIO PRADO NRO. 868 BARRIO SAN MARTIN</v>
          </cell>
        </row>
        <row r="201">
          <cell r="A201" t="str">
            <v>20406520278</v>
          </cell>
          <cell r="B201" t="str">
            <v>MULTISERVICIOS MEDICOS EMPRESA INDIVIDUAL DE RESPONSABILIDAD LIMITADA</v>
          </cell>
          <cell r="C201" t="str">
            <v>JR. CALVARIO NRO. 110 BARRIO AZOGUINI PUNO - PUNO - PUNO</v>
          </cell>
        </row>
        <row r="202">
          <cell r="A202" t="str">
            <v>20506536414</v>
          </cell>
          <cell r="B202" t="str">
            <v>MUNDICORP MEDIC S.A.C.</v>
          </cell>
          <cell r="C202" t="str">
            <v>AV. EMANCIPACION NRO. 635 DPTO. 129 (FRENTE AL MERCADO AURORA)</v>
          </cell>
        </row>
        <row r="203">
          <cell r="A203" t="str">
            <v>20447797144</v>
          </cell>
          <cell r="B203" t="str">
            <v>NEXOS TIENDAS SOCIEDAD ANONIMA CERRADA</v>
          </cell>
          <cell r="C203" t="str">
            <v>JR. HUANCANE NRO. 867 INT. 102 BARRIO TUPAC AMARU (A UNA CUADRA DEL ME</v>
          </cell>
        </row>
        <row r="204">
          <cell r="A204" t="str">
            <v>20504312403</v>
          </cell>
          <cell r="B204" t="str">
            <v>NIPRO MEDICAL CORPORATION SUCURSAL DEL PERU</v>
          </cell>
          <cell r="C204" t="str">
            <v>AV. ESPAñA NRO. 766 (758 - 766)</v>
          </cell>
        </row>
        <row r="205">
          <cell r="A205" t="str">
            <v>10012868401</v>
          </cell>
          <cell r="B205" t="str">
            <v>NOA APAZA BOLONIA BERTHA</v>
          </cell>
          <cell r="C205" t="str">
            <v>AV. LA TORRE NRO. 970</v>
          </cell>
        </row>
        <row r="206">
          <cell r="A206" t="str">
            <v>20503794692</v>
          </cell>
          <cell r="B206" t="str">
            <v>NORDIC PHARMACEUTICAL COMPANY S.A.C</v>
          </cell>
          <cell r="C206" t="str">
            <v>JR. PATRICIO IRIARTE NRO. 279</v>
          </cell>
        </row>
        <row r="207">
          <cell r="A207" t="str">
            <v>20448290370</v>
          </cell>
          <cell r="B207" t="str">
            <v>NOVA DJ EMPRESA INDIVIDUAL DE RESPONSABILIDAD LIMITADA</v>
          </cell>
          <cell r="C207" t="str">
            <v>JR. CARABAYA NRO. 443 BARRIO MANCO CAPAC (AL FRENTE DE LA PLAZA MANCO</v>
          </cell>
        </row>
        <row r="208">
          <cell r="A208" t="str">
            <v>20101994091</v>
          </cell>
          <cell r="B208" t="str">
            <v>NUCLEAR CONTROL S.A.C.</v>
          </cell>
          <cell r="C208" t="str">
            <v>CAL. LAS CAMELIAS NRO. 511 INT. 401 LIMA - LIMA - SAN ISIDRO</v>
          </cell>
        </row>
        <row r="209">
          <cell r="A209" t="str">
            <v>20326920798</v>
          </cell>
          <cell r="B209" t="str">
            <v>ODONTO S.R.LTDA.</v>
          </cell>
          <cell r="C209" t="str">
            <v>CAL. SANTO DOMINGO NRO. 205 (SOTANO 1) AREQUIPA - AREQUIPA - AREQUIPA</v>
          </cell>
        </row>
        <row r="210">
          <cell r="A210" t="str">
            <v>20448084800</v>
          </cell>
          <cell r="B210" t="str">
            <v>OFFSET CONTINENTAL S.A.C.</v>
          </cell>
          <cell r="C210" t="str">
            <v>JR. JORGE CHAVEZ NRO. 244 PUNO - SAN ROMAN - JULIACA</v>
          </cell>
        </row>
        <row r="211">
          <cell r="A211" t="str">
            <v>20519865476</v>
          </cell>
          <cell r="B211" t="str">
            <v>OK COMPUTER E.I.R.L.</v>
          </cell>
          <cell r="C211" t="str">
            <v>JR MOQUEGUA NRO. 820 MOQUEGUA ILO -ILO</v>
          </cell>
        </row>
        <row r="212">
          <cell r="A212" t="str">
            <v>20447885515</v>
          </cell>
          <cell r="B212" t="str">
            <v>OMEGA CONTRATISTAS GENERALES SOCIEDAD COMERCIAL DE RESPONSABILIDAD LIMITADA</v>
          </cell>
          <cell r="C212" t="str">
            <v>MZA. B LOTE. 6 URB. VILLA CLARIDAD (AV. GREGORIO ALBARRACIN) TACNA - T</v>
          </cell>
        </row>
        <row r="213">
          <cell r="A213" t="str">
            <v>20478223863</v>
          </cell>
          <cell r="B213" t="str">
            <v>OQ PHARMA S.A.C</v>
          </cell>
          <cell r="C213" t="str">
            <v>AV. INDUSTRIAL NRO. 160 URB. AURORA (COSTADO HOSP. SAN JUAN DE DIOS)</v>
          </cell>
        </row>
        <row r="214">
          <cell r="A214" t="str">
            <v>20116448051</v>
          </cell>
          <cell r="B214" t="str">
            <v>PACIFIC SECURITY SRL</v>
          </cell>
          <cell r="C214" t="str">
            <v>AV. JORGE CHAVEZ MZA. T-1 LOTE. 13 URB. TTIO (4TO PARADERO DE TTIO)</v>
          </cell>
        </row>
        <row r="215">
          <cell r="A215" t="str">
            <v>10414365316</v>
          </cell>
          <cell r="B215" t="str">
            <v>PACO CUSACANI KAREN SANDRA</v>
          </cell>
          <cell r="C215" t="str">
            <v>CAL. RAMON CASTILLA NRO. 119</v>
          </cell>
        </row>
        <row r="216">
          <cell r="A216" t="str">
            <v>20448430139</v>
          </cell>
          <cell r="B216" t="str">
            <v>PANDA COMPUTER SOCIEDAD COMERCIAL DE RESPONSABILIDAD LIMITADA</v>
          </cell>
          <cell r="C216" t="str">
            <v>JR. MOQUEGUA NRO. 150 CERCADO (2DA TIENDA DEL PASAJE ATTA)</v>
          </cell>
        </row>
        <row r="217">
          <cell r="A217" t="str">
            <v>10435671646</v>
          </cell>
          <cell r="B217" t="str">
            <v>PANIURA FLORES HEBERT ANGEL</v>
          </cell>
          <cell r="C217" t="str">
            <v>AV. EL SOL Nº 986</v>
          </cell>
        </row>
        <row r="218">
          <cell r="A218" t="str">
            <v>10457366804</v>
          </cell>
          <cell r="B218" t="str">
            <v>PARICAHUA MAMANI SIMON FERNANDO</v>
          </cell>
          <cell r="C218" t="str">
            <v>AV. TITICACA NRO. 122 BARRIO PORTEÑO</v>
          </cell>
        </row>
        <row r="219">
          <cell r="A219" t="str">
            <v>10421728688</v>
          </cell>
          <cell r="B219" t="str">
            <v>PARICOTO DIAZ YUDY JUANA</v>
          </cell>
          <cell r="C219" t="str">
            <v>JR. HUASCAR NRO. 565 SANTA BARBARA</v>
          </cell>
        </row>
        <row r="220">
          <cell r="A220" t="str">
            <v>10416494652</v>
          </cell>
          <cell r="B220" t="str">
            <v>PARILLO CALSIN VILMA</v>
          </cell>
          <cell r="C220" t="str">
            <v>AV. EL SOL NRO. 871 BR. PORTEÑO (A MEDIA CUADRA DEL OVALO RAMON CASTIL</v>
          </cell>
        </row>
        <row r="221">
          <cell r="A221" t="str">
            <v>20447945275</v>
          </cell>
          <cell r="B221" t="str">
            <v>PC ANDINA E.I.R.L.</v>
          </cell>
          <cell r="C221" t="str">
            <v>JR. AREQUIPA NRO. 531 CERCADO</v>
          </cell>
        </row>
        <row r="222">
          <cell r="A222" t="str">
            <v>20448182305</v>
          </cell>
          <cell r="B222" t="str">
            <v>PC TINTAS E.I.R.L.</v>
          </cell>
          <cell r="C222" t="str">
            <v>PJ. PEATONAL JR. LIMA NRO. 419 CERCADO (FRENTE BCO. CONTINENTAL STAND</v>
          </cell>
        </row>
        <row r="223">
          <cell r="A223" t="str">
            <v>20136961528</v>
          </cell>
          <cell r="B223" t="str">
            <v>PEREDA DISTRIBUIDORES S R L</v>
          </cell>
          <cell r="C223" t="str">
            <v>AV. MRSCAL. LA MAR NRO. 318</v>
          </cell>
        </row>
        <row r="224">
          <cell r="A224" t="str">
            <v>20518042280</v>
          </cell>
          <cell r="B224" t="str">
            <v>PERUVIAN AIR LINE SOCIEDAD ANONIMA - PERUVIAN AIR LINE S.A.</v>
          </cell>
          <cell r="C224" t="str">
            <v>CAL. ENRIQUE PALACIOS NRO. 351</v>
          </cell>
        </row>
        <row r="225">
          <cell r="A225" t="str">
            <v>20406287549</v>
          </cell>
          <cell r="B225" t="str">
            <v>PERUVIAN COMPUTER TECHNOLOGIES E.I.R.L.</v>
          </cell>
          <cell r="C225" t="str">
            <v>JR. LIMA NRO 419 INT. 108 CERCADO (GALERIA MULTICENTRO)</v>
          </cell>
        </row>
        <row r="226">
          <cell r="A226" t="str">
            <v>20455368660</v>
          </cell>
          <cell r="B226" t="str">
            <v>PHARMAX PERU E.I.R.L.</v>
          </cell>
          <cell r="C226" t="str">
            <v>MZA. K LOTE. 12 COO. VICTOR ANDRES BELAUNDE</v>
          </cell>
        </row>
        <row r="227">
          <cell r="A227" t="str">
            <v>10013344626</v>
          </cell>
          <cell r="B227" t="str">
            <v>PINEDA ZAMALLOA JULIZA KATHERINE</v>
          </cell>
          <cell r="C227" t="str">
            <v>JR. ECHENIQUE NRO. 190 BR LAYKAKOTA</v>
          </cell>
        </row>
        <row r="228">
          <cell r="A228" t="str">
            <v>20447604362</v>
          </cell>
          <cell r="B228" t="str">
            <v>POMME PERU EMPRESA INDIVIDUAL DE RESPONSABILIDAD LIMITADA</v>
          </cell>
          <cell r="C228" t="str">
            <v>JR MOQUEGUA NRO 116 CERCADO PUNO</v>
          </cell>
        </row>
        <row r="229">
          <cell r="A229" t="str">
            <v>20338570041</v>
          </cell>
          <cell r="B229" t="str">
            <v>PRAXAIR PERU SRL</v>
          </cell>
          <cell r="C229" t="str">
            <v>AV. VENEZUELA NRO. 2597 PROV. CONST. DEL CALLAO</v>
          </cell>
        </row>
        <row r="230">
          <cell r="A230" t="str">
            <v>20406339875</v>
          </cell>
          <cell r="B230" t="str">
            <v>PRO PUNO E.I.R.L.</v>
          </cell>
          <cell r="C230" t="str">
            <v>JR. PEDRO VILCAPAZA NRO. 151 BARRIO MIRAFLORES</v>
          </cell>
        </row>
        <row r="231">
          <cell r="A231" t="str">
            <v>20123751664</v>
          </cell>
          <cell r="B231" t="str">
            <v>PROVERSAL SRL</v>
          </cell>
          <cell r="C231" t="str">
            <v>JR. PEDRO RUIZ NRO. 611</v>
          </cell>
        </row>
        <row r="232">
          <cell r="A232" t="str">
            <v>20100085225</v>
          </cell>
          <cell r="B232" t="str">
            <v>QUIMICA SUIZA S A</v>
          </cell>
          <cell r="C232" t="str">
            <v>AV. REPUBLICA DE PANAMA NRO. 2577 URB. SANTA CATALINA</v>
          </cell>
        </row>
        <row r="233">
          <cell r="A233" t="str">
            <v>10013356110</v>
          </cell>
          <cell r="B233" t="str">
            <v>QUIROZ YABAR GEOVANA</v>
          </cell>
          <cell r="C233" t="str">
            <v>JR. DEUSTUA NRO. 831 BARRIO MAÑAZO</v>
          </cell>
        </row>
        <row r="234">
          <cell r="A234" t="str">
            <v>10400187628</v>
          </cell>
          <cell r="B234" t="str">
            <v>QUISPE BUSTINCIO OSCAR</v>
          </cell>
          <cell r="C234" t="str">
            <v>AV. EL SOL NRO. 1149 MAGISTERIAL (FRENTE AL HOSPITAL MANUEL N.B.) PUNO</v>
          </cell>
        </row>
        <row r="235">
          <cell r="A235" t="str">
            <v>10013112687</v>
          </cell>
          <cell r="B235" t="str">
            <v>QUISPE BUSTINZA LUCY</v>
          </cell>
          <cell r="C235" t="str">
            <v>JR. ILAVE NRO. 360 CERCADO</v>
          </cell>
        </row>
        <row r="236">
          <cell r="A236" t="str">
            <v>10409236621</v>
          </cell>
          <cell r="B236" t="str">
            <v>QUISPE QUISPE LIDIA</v>
          </cell>
          <cell r="C236" t="str">
            <v>AV. EL SOL NRO. 923 BARRIO PORTEÑO</v>
          </cell>
        </row>
        <row r="237">
          <cell r="A237" t="str">
            <v>10409917122</v>
          </cell>
          <cell r="B237" t="str">
            <v>QUISPE TICONA MARIA TERESA</v>
          </cell>
          <cell r="C237" t="str">
            <v>AV. CIRCUNVALACION SUR NRO. 270 BARRIO MAÑAZO (A 3 CASAS DE LA PLATAFO</v>
          </cell>
        </row>
        <row r="238">
          <cell r="A238" t="str">
            <v>10012026141</v>
          </cell>
          <cell r="B238" t="str">
            <v>QUISPE ZAPANA VIDAL AVELINO</v>
          </cell>
          <cell r="C238" t="str">
            <v>JR. HUANCAYO NRO. 105B BARRIO VALLECITO</v>
          </cell>
        </row>
        <row r="239">
          <cell r="A239" t="str">
            <v>20490538519</v>
          </cell>
          <cell r="B239" t="str">
            <v>R Y C BIODIAGNOSTICA EMPRESA INDIVIDUAL DE RESPONSABILIDAD LIMITADA - R Y C BIODIAGNOSTICA E.I.R.L.</v>
          </cell>
          <cell r="C239" t="str">
            <v>MZA. E3 LOTE. 3B URB. LARAPA GRANDE</v>
          </cell>
        </row>
        <row r="240">
          <cell r="A240" t="str">
            <v>20364279907</v>
          </cell>
          <cell r="B240" t="str">
            <v>RADIO Y TELEVISION LIBERTAD DE EXPRESION SOCIEDAD COMERCIAL DE RESPONSABILIDAD LIMITADA</v>
          </cell>
          <cell r="C240" t="str">
            <v>AV. SIMON BOLIVAR NRO. 442 BARRIO PORTEñO</v>
          </cell>
        </row>
        <row r="241">
          <cell r="A241" t="str">
            <v>10107460646</v>
          </cell>
          <cell r="B241" t="str">
            <v>RAMOS BACAS DE RAMIREZ OLGA OLINDA</v>
          </cell>
          <cell r="C241" t="str">
            <v>AV. SINCHI ROCA NRO. 1044 URB. LA ALBORADA (ALT.AV.CAMINOS DEL INCA) L</v>
          </cell>
        </row>
        <row r="242">
          <cell r="A242" t="str">
            <v>10012285774</v>
          </cell>
          <cell r="B242" t="str">
            <v>RAMOS CCAMA RAMON RUFINO</v>
          </cell>
          <cell r="C242" t="str">
            <v>AV. EL SOL NRO. 1097 BARRIO MAGISTERIAL</v>
          </cell>
        </row>
        <row r="243">
          <cell r="A243" t="str">
            <v>10012154327</v>
          </cell>
          <cell r="B243" t="str">
            <v>RAMOS YUCRA VIDAL</v>
          </cell>
          <cell r="C243" t="str">
            <v>JR. JOSE ANTONIO ENCINAS NRO. 297 BARRIO CESAR VALLEJO</v>
          </cell>
        </row>
        <row r="244">
          <cell r="A244" t="str">
            <v>20459821652</v>
          </cell>
          <cell r="B244" t="str">
            <v>RANBAXY - PRP (PERU) S.A.C</v>
          </cell>
          <cell r="C244" t="str">
            <v>AV. JUAN DE ARONA NRO. 761 (761-765)</v>
          </cell>
        </row>
        <row r="245">
          <cell r="A245" t="str">
            <v>20100151970</v>
          </cell>
          <cell r="B245" t="str">
            <v>REFASA S.A.C.</v>
          </cell>
          <cell r="C245" t="str">
            <v>CAL. ENRIQUE VILLANUEVA NRO. 105 URB. JUAN PABLO DE MONTERRICO</v>
          </cell>
        </row>
        <row r="246">
          <cell r="A246" t="str">
            <v>20412708459</v>
          </cell>
          <cell r="B246" t="str">
            <v>REPRESENTACIONES CASTILLO S.R.L.</v>
          </cell>
          <cell r="C246" t="str">
            <v>AV. PARRA NRO. 369</v>
          </cell>
        </row>
        <row r="247">
          <cell r="A247" t="str">
            <v>10459608996</v>
          </cell>
          <cell r="B247" t="str">
            <v>RODRIGUEZ FLORES CRISTIAN MARCOS</v>
          </cell>
          <cell r="C247" t="str">
            <v>AV. LOS ANDES NRO. 213 BARRIO JOSE ANTONIO ENCIN (AL FRENTE DEL COLEGI</v>
          </cell>
        </row>
        <row r="248">
          <cell r="A248" t="str">
            <v>10012228584</v>
          </cell>
          <cell r="B248" t="str">
            <v>RODRIGUEZ LUQUE NICOLAS</v>
          </cell>
          <cell r="C248" t="str">
            <v>AV. CIRCUNVALACION NRO. 1375 BARRIO STA. ROSA</v>
          </cell>
        </row>
        <row r="249">
          <cell r="A249" t="str">
            <v>10013092368</v>
          </cell>
          <cell r="B249" t="str">
            <v>RODRIGUEZ MOLINA IDELMA LILIANA</v>
          </cell>
          <cell r="C249" t="str">
            <v>JR. CORONEL PONCE NRO. 136 BARRIO VICTORIA (A MEDIA CUADRA DE TELEFONI</v>
          </cell>
        </row>
        <row r="250">
          <cell r="A250" t="str">
            <v>20381450377</v>
          </cell>
          <cell r="B250" t="str">
            <v>SANDERSON S.A. (PERU)</v>
          </cell>
          <cell r="C250" t="str">
            <v>AV. NICOLAS ARRIOLA NRO. 345 (349 - ALT. CLINICA RICARDO PALMA</v>
          </cell>
        </row>
        <row r="251">
          <cell r="A251" t="str">
            <v>20454261659</v>
          </cell>
          <cell r="B251" t="str">
            <v>SELEMED S.R.L.</v>
          </cell>
          <cell r="C251" t="str">
            <v>AV. CAYMA NRO. 205</v>
          </cell>
        </row>
        <row r="252">
          <cell r="A252" t="str">
            <v>20448142770</v>
          </cell>
          <cell r="B252" t="str">
            <v>SELMED DEL SUR S.R.L.</v>
          </cell>
          <cell r="C252" t="str">
            <v>JR. CARLOS DREYER NRO. 161 BARRIO SAN MARTIN (A 1 CUADRA DE ADUANAS) P</v>
          </cell>
        </row>
        <row r="253">
          <cell r="A253" t="str">
            <v>20230397709</v>
          </cell>
          <cell r="B253" t="str">
            <v>SERVICENTRO JOMAFRI S. R. L.</v>
          </cell>
          <cell r="C253" t="str">
            <v>AV. EJERCITO NRO. 462 BARRIO SANTA ROSA (468</v>
          </cell>
        </row>
        <row r="254">
          <cell r="A254" t="str">
            <v>20447721245</v>
          </cell>
          <cell r="B254" t="str">
            <v>SERVICENTRO SANCHEZ EMPRESA INDIVIDUAL DE RESPONSABILIDAD LIMITADA</v>
          </cell>
          <cell r="C254" t="str">
            <v>JR. CHEVARRIA NRO. 170 BR.SILLUSTANI</v>
          </cell>
        </row>
        <row r="255">
          <cell r="A255" t="str">
            <v>20498418920</v>
          </cell>
          <cell r="B255" t="str">
            <v>SERVICIOS MEDICOS Y DIALISIS DEL SUR VIRGEN DE LA CANDELARIA S.A.C.</v>
          </cell>
          <cell r="C255" t="str">
            <v>CAL. FRANCISCO IBAÑEZ 100 102 NRO. -- URB. LA QUINTA AREQUIPA - AREQUI</v>
          </cell>
        </row>
        <row r="256">
          <cell r="A256" t="str">
            <v>20286058974</v>
          </cell>
          <cell r="B256" t="str">
            <v>SERVICIOS RECEPTIVOS TITIKAKA EIRLTDA</v>
          </cell>
          <cell r="C256" t="str">
            <v>JR. LIMA NRO. 419 INT. 207 CERCADO (MULTICENTRO PUNO) PUNO - PUNO - PU</v>
          </cell>
        </row>
        <row r="257">
          <cell r="A257" t="str">
            <v>20448296653</v>
          </cell>
          <cell r="B257" t="str">
            <v>SERVILLANTAS E &amp; R SOCIEDAD COMERCIAL DE RESPONSABILIDAD LIMITADA</v>
          </cell>
          <cell r="C257" t="str">
            <v>AV. EL SOL NRO. 984 BARRIO PORTEÑO</v>
          </cell>
        </row>
        <row r="258">
          <cell r="A258" t="str">
            <v>20363807217</v>
          </cell>
          <cell r="B258" t="str">
            <v>SERVISUR E.I.R.LTDA.</v>
          </cell>
          <cell r="C258" t="str">
            <v>AV. EL SOL NRO. 992 BARRIO PORTENO PUNO - PUNO - PUNO</v>
          </cell>
        </row>
        <row r="259">
          <cell r="A259" t="str">
            <v>20431392403</v>
          </cell>
          <cell r="B259" t="str">
            <v>SILMED S.A.C.</v>
          </cell>
          <cell r="C259" t="str">
            <v>CAL. ELIAS AGUIRRE NRO. 240 (CDRA.5 AV.JOSE PARDO) LIMA - LIMA - MIRAF</v>
          </cell>
        </row>
        <row r="260">
          <cell r="A260" t="str">
            <v>20363610936</v>
          </cell>
          <cell r="B260" t="str">
            <v>SIPA CONTRATISTAS GENERALES S.R.L.</v>
          </cell>
          <cell r="C260" t="str">
            <v>JR. 20 DE ENERO MZA. C LOTE. 1A URB. TAPARACHI (DETRAS DEL SENATI FREN</v>
          </cell>
        </row>
        <row r="261">
          <cell r="A261" t="str">
            <v>20169018813</v>
          </cell>
          <cell r="B261" t="str">
            <v>SOCIEDAD PERUANA DE MEDICINA INTENSIVA</v>
          </cell>
          <cell r="C261" t="str">
            <v>CAL. LLOQUE YUPANQUI NRO. 1126 DPTO. 304 (ALT. CDRA 10 Y 11 AV CUBA)</v>
          </cell>
        </row>
        <row r="262">
          <cell r="A262" t="str">
            <v>20171963754</v>
          </cell>
          <cell r="B262" t="str">
            <v>SOCIEDAD PERUANA DE OBSTETRICIA Y GINECOLOGIA</v>
          </cell>
        </row>
        <row r="263">
          <cell r="A263" t="str">
            <v>10401074371</v>
          </cell>
          <cell r="B263" t="str">
            <v>SOTO CENTY GERARDO</v>
          </cell>
          <cell r="C263" t="str">
            <v>NRO. 166 BARRIO PORTEÑO</v>
          </cell>
        </row>
        <row r="264">
          <cell r="A264" t="str">
            <v>10012012069</v>
          </cell>
          <cell r="B264" t="str">
            <v>SOTOMAYOR ABARCA EDUARDO</v>
          </cell>
          <cell r="C264" t="str">
            <v>JR. AYACUCHO NRO. 608 CERCADO</v>
          </cell>
        </row>
        <row r="265">
          <cell r="A265" t="str">
            <v>10408031201</v>
          </cell>
          <cell r="B265" t="str">
            <v>SUCASACA SURCO WILLINGTON</v>
          </cell>
          <cell r="C265" t="str">
            <v>JR. SAN MARTIN NRO. 1840 CERCADO</v>
          </cell>
        </row>
        <row r="266">
          <cell r="A266" t="str">
            <v>10440007584</v>
          </cell>
          <cell r="B266" t="str">
            <v>SUPA GONZALES RICHAR</v>
          </cell>
          <cell r="C266" t="str">
            <v>JR. INDEPENDENCIA NRO. 441 BRR. INDEPENDENCIA</v>
          </cell>
        </row>
        <row r="267">
          <cell r="A267" t="str">
            <v>20539614879</v>
          </cell>
          <cell r="B267" t="str">
            <v>SUPERMERCADO ALKOSTO S.A.C.</v>
          </cell>
          <cell r="C267" t="str">
            <v>SUBL A1-I MZA. A1 LOTE. -- URB. PIEDRA SANTA I (FRENTE A PARQUE DE LAS</v>
          </cell>
        </row>
        <row r="268">
          <cell r="A268" t="str">
            <v>10293826698</v>
          </cell>
          <cell r="B268" t="str">
            <v>SURCO ARIAS RENE SANTIAGO</v>
          </cell>
          <cell r="C268" t="str">
            <v>JR. CAJAMARCA NRO. 150 BR. CENTRAL</v>
          </cell>
        </row>
        <row r="269">
          <cell r="A269" t="str">
            <v>10012110095</v>
          </cell>
          <cell r="B269" t="str">
            <v>SURCO HILAQUITA TOMAS PERCY</v>
          </cell>
          <cell r="C269" t="str">
            <v>JR. CAJAMARCA NRO. 521</v>
          </cell>
        </row>
        <row r="270">
          <cell r="A270" t="str">
            <v>20447602742</v>
          </cell>
          <cell r="B270" t="str">
            <v>SUTRES BASE PUNO</v>
          </cell>
          <cell r="C270" t="str">
            <v>JR. RICARDO PALMA NRO. 120 CERCADO</v>
          </cell>
        </row>
        <row r="271">
          <cell r="A271" t="str">
            <v>20164486720</v>
          </cell>
          <cell r="B271" t="str">
            <v>SVENZA ZONA FRANCA S.R.L.</v>
          </cell>
          <cell r="C271" t="str">
            <v>AV. JAVIER PRADO ESTE NRO. 595 (SEGUNDO PISO) LIMA - LIMA - SAN ISIDRO</v>
          </cell>
        </row>
        <row r="272">
          <cell r="A272" t="str">
            <v>20406335535</v>
          </cell>
          <cell r="B272" t="str">
            <v>TABLITAS E.I.R.L.</v>
          </cell>
          <cell r="C272" t="str">
            <v>JR. TACNA NRO. 544 CERCADO</v>
          </cell>
        </row>
        <row r="273">
          <cell r="A273" t="str">
            <v>20512725369</v>
          </cell>
          <cell r="B273" t="str">
            <v>TECNOLOGIA INTEGRAL PARA LA VIDA SAC - TECNIVIDA SAC</v>
          </cell>
          <cell r="C273" t="str">
            <v>JR. CANGALLO NRO. 755 INT. A (ALT FACULTAD DE MEDICINA DE SAN MARCOS)</v>
          </cell>
        </row>
        <row r="274">
          <cell r="A274" t="str">
            <v>20100017491</v>
          </cell>
          <cell r="B274" t="str">
            <v>TELEFONICA DEL PERU SAA</v>
          </cell>
          <cell r="C274" t="str">
            <v>CAL. SCHELL NRO. 310 LIMA - LIMA - MIRAFLORES</v>
          </cell>
        </row>
        <row r="275">
          <cell r="A275" t="str">
            <v>20100177774</v>
          </cell>
          <cell r="B275" t="str">
            <v>TELEFONICA MOVILES S.A</v>
          </cell>
          <cell r="C275" t="str">
            <v>CAL. SCHELL NRO. 310 LIMA - LIMA - MIRAFLORES</v>
          </cell>
        </row>
        <row r="276">
          <cell r="A276" t="str">
            <v>20101269834</v>
          </cell>
          <cell r="B276" t="str">
            <v>TEVA PERU S.A.</v>
          </cell>
          <cell r="C276" t="str">
            <v>AV. VENEZUELA NRO. 5415 (ALT. CRUCE CON AV. FAUCETT</v>
          </cell>
        </row>
        <row r="277">
          <cell r="A277" t="str">
            <v>10435233592</v>
          </cell>
          <cell r="B277" t="str">
            <v>TEVES OSORIO DAYAN MELVI</v>
          </cell>
          <cell r="C277" t="str">
            <v>AV. PANAMERICANA NRO. 371</v>
          </cell>
        </row>
        <row r="278">
          <cell r="A278" t="str">
            <v>20141189850</v>
          </cell>
          <cell r="B278" t="str">
            <v>TIENDAS EFE S.A.</v>
          </cell>
          <cell r="C278" t="str">
            <v>AV. LUIS GONZALES NRO. 1315 (2 PISO)</v>
          </cell>
        </row>
        <row r="279">
          <cell r="A279" t="str">
            <v>20502425367</v>
          </cell>
          <cell r="B279" t="str">
            <v>TORRES PHARMA S.A.C.</v>
          </cell>
          <cell r="C279" t="str">
            <v>PJ. JULIO MONTESINOS MZA. W LOTE. 20 URB. HONOR Y LEALTAD</v>
          </cell>
        </row>
        <row r="280">
          <cell r="A280" t="str">
            <v>20331429601</v>
          </cell>
          <cell r="B280" t="str">
            <v>TOTAL ARTEFACTOS SA</v>
          </cell>
          <cell r="C280" t="str">
            <v>JR. SANTORIN NRO. 167 URB. EL VIVERO (N°175 PARALELA AV.EL DERBY)</v>
          </cell>
        </row>
        <row r="281">
          <cell r="A281" t="str">
            <v>10013151721</v>
          </cell>
          <cell r="B281" t="str">
            <v>TRIGOS SANCHEZ DULIO GILBERT</v>
          </cell>
          <cell r="C281" t="str">
            <v>JR. AREQUIPA NRO. 1110 BARRIO VICTORIA (SEGUNDO PISO)</v>
          </cell>
        </row>
        <row r="282">
          <cell r="A282" t="str">
            <v>20197705249</v>
          </cell>
          <cell r="B282" t="str">
            <v>UNILENE S.A.C.</v>
          </cell>
          <cell r="C282" t="str">
            <v>JR. NAPO NRO. 450 (1ER AL 5TO PISO-ALT CDRA 12 AV VENEZUELA</v>
          </cell>
        </row>
        <row r="283">
          <cell r="A283" t="str">
            <v>20370375675</v>
          </cell>
          <cell r="B283" t="str">
            <v>UNIMEDICA E.I.R.L.</v>
          </cell>
          <cell r="C283" t="str">
            <v>NRO. N' INT. 11 URB. SANTA ROSA DE LIMA</v>
          </cell>
        </row>
        <row r="284">
          <cell r="A284" t="str">
            <v>20145496170</v>
          </cell>
          <cell r="B284" t="str">
            <v>UNIVERSIDAD NACIONAL DEL ALTIPLANO PUNO</v>
          </cell>
          <cell r="C284" t="str">
            <v>AV, EL EJERCITO Nº 329 BARRIO SANTA ROSA PUNO PUNO</v>
          </cell>
        </row>
        <row r="285">
          <cell r="A285" t="str">
            <v>10012845591</v>
          </cell>
          <cell r="B285" t="str">
            <v>URVIOLA MENDOZA ZULEMA GENOVEVA</v>
          </cell>
          <cell r="C285" t="str">
            <v>JR. TACNA NRO. 121 INT. 405 CERCADO (EN EL CENTRO COMERCIAL PLAZA 4TO</v>
          </cell>
        </row>
        <row r="286">
          <cell r="A286" t="str">
            <v>20338896825</v>
          </cell>
          <cell r="B286" t="str">
            <v>VASCULAR S.R.L.</v>
          </cell>
          <cell r="C286" t="str">
            <v>JR. DIEGO GAVILAN NRO. 131 URB. SAN FELIPE (ENTRE LA CDRA 4 Y 5 DE PER</v>
          </cell>
        </row>
        <row r="287">
          <cell r="A287" t="str">
            <v>20464936646</v>
          </cell>
          <cell r="B287" t="str">
            <v>VENTA MEDICA S.A.</v>
          </cell>
          <cell r="C287" t="str">
            <v>MZA. D-1 LOTE. 20 P.J. VENTANILLA ALTA</v>
          </cell>
        </row>
        <row r="288">
          <cell r="A288" t="str">
            <v>20510196954</v>
          </cell>
          <cell r="B288" t="str">
            <v>VICMAR &amp; KAT EIRL</v>
          </cell>
          <cell r="C288" t="str">
            <v>JR. ALBERTO MONTELLANOS NRO. 180 URB. APOLO 1ERA ETAPA</v>
          </cell>
        </row>
        <row r="289">
          <cell r="A289" t="str">
            <v>10013431634</v>
          </cell>
          <cell r="B289" t="str">
            <v>VILCA GILA CANDELARIA</v>
          </cell>
          <cell r="C289" t="str">
            <v>JR. CHUCUITO NRO. 215 CERCADO</v>
          </cell>
        </row>
        <row r="290">
          <cell r="A290" t="str">
            <v>10419079737</v>
          </cell>
          <cell r="B290" t="str">
            <v>VILCA QUISPE JUAN RUBEN</v>
          </cell>
          <cell r="C290" t="str">
            <v>AV. EL SOL NRO. 124 INT. 13 BARRIO BELLAVISTA</v>
          </cell>
        </row>
        <row r="291">
          <cell r="A291" t="str">
            <v>10013358813</v>
          </cell>
          <cell r="B291" t="str">
            <v>VILLASANTE ARCE RUBEN IGOR</v>
          </cell>
          <cell r="C291" t="str">
            <v>JR TARAPACA NRO 348- CERCADO</v>
          </cell>
        </row>
        <row r="292">
          <cell r="A292" t="str">
            <v>20505110651</v>
          </cell>
          <cell r="B292" t="str">
            <v>W.P. BIOMED E.I.R.L.</v>
          </cell>
          <cell r="C292" t="str">
            <v>CAL. LAS PALOMAS NRO. 587 URB. LIMATAMBO</v>
          </cell>
        </row>
        <row r="293">
          <cell r="A293" t="str">
            <v>20419068714</v>
          </cell>
          <cell r="B293" t="str">
            <v>X RAY SERVICE S.A.</v>
          </cell>
          <cell r="C293" t="str">
            <v>CAL. LAUTARO NRO. 139 URB. MARANGA</v>
          </cell>
        </row>
        <row r="294">
          <cell r="A294" t="str">
            <v>10458588631</v>
          </cell>
          <cell r="B294" t="str">
            <v>YLASACA MACHACA VILMA</v>
          </cell>
          <cell r="C294" t="str">
            <v>JR. PARDO Y ALIAGA MZA. C2 LOTE. 24 URB. PUEBLO LIBRE PUNO - SAN ROMAN</v>
          </cell>
        </row>
        <row r="295">
          <cell r="A295" t="str">
            <v>10803702778</v>
          </cell>
          <cell r="B295" t="str">
            <v>YUCRA CONDORI GILMER</v>
          </cell>
          <cell r="C295" t="str">
            <v>JR. JUNIN NRO. 382 INDEPENDENCIA</v>
          </cell>
        </row>
        <row r="296">
          <cell r="A296" t="str">
            <v>10400854381</v>
          </cell>
          <cell r="B296" t="str">
            <v>YUCRA QUISPE SABINA AYDEE</v>
          </cell>
          <cell r="C296" t="str">
            <v>JR. LAMBAYEQUE NRO. 172A CERCADO (A MEDIA CDR. DEL PARQUE PINO)</v>
          </cell>
        </row>
        <row r="297">
          <cell r="A297" t="str">
            <v>10422303869</v>
          </cell>
          <cell r="B297" t="str">
            <v>ZAPANA RAMOS RUBEN</v>
          </cell>
          <cell r="C297" t="str">
            <v>JR. GENERAL LUIS LA PUERTA Nº 110</v>
          </cell>
        </row>
        <row r="298">
          <cell r="A298">
            <v>10429074989</v>
          </cell>
          <cell r="B298" t="str">
            <v>SAUL HUAMAN YUCRA</v>
          </cell>
          <cell r="C298" t="str">
            <v>URB. VILLA DEL LAGO MZ A L-21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-NECESIDADES"/>
      <sheetName val="Hoja2"/>
      <sheetName val="INSTRUCTIVO PARA LLENAR"/>
      <sheetName val="CATALOGO"/>
      <sheetName val="LISTADO-IIEE"/>
      <sheetName val="Criterio"/>
      <sheetName val="Cuadro de Necesidades 2023 secu"/>
    </sheetNames>
    <sheetDataSet>
      <sheetData sheetId="0"/>
      <sheetData sheetId="1"/>
      <sheetData sheetId="2"/>
      <sheetData sheetId="3">
        <row r="1">
          <cell r="A1" t="str">
            <v>Codigo interno</v>
          </cell>
          <cell r="B1" t="str">
            <v>ITEM_BIEN</v>
          </cell>
          <cell r="C1" t="str">
            <v>Nombre</v>
          </cell>
          <cell r="D1" t="str">
            <v>Unidad</v>
          </cell>
          <cell r="E1" t="str">
            <v>Precio</v>
          </cell>
          <cell r="F1" t="str">
            <v>CLASIFICADOR</v>
          </cell>
        </row>
        <row r="2">
          <cell r="A2">
            <v>1</v>
          </cell>
          <cell r="B2" t="str">
            <v>710600010012</v>
          </cell>
          <cell r="C2" t="str">
            <v>ARCHIVADOR DE CARTON CON PALANCA LOMO ANCHO TAMAÑO OFICIO</v>
          </cell>
          <cell r="D2" t="str">
            <v>UNIDAD</v>
          </cell>
          <cell r="E2">
            <v>7.5</v>
          </cell>
          <cell r="F2" t="str">
            <v>2.3. 1  5. 1  2</v>
          </cell>
        </row>
        <row r="3">
          <cell r="A3">
            <v>2</v>
          </cell>
          <cell r="B3" t="str">
            <v>716000010022</v>
          </cell>
          <cell r="C3" t="str">
            <v>BOLÍGRAFO (LAPICERO) DE TINTA LÍQUIDA PUNTA FINA COLOR  AZUL</v>
          </cell>
          <cell r="D3" t="str">
            <v>UNIDAD</v>
          </cell>
          <cell r="E3">
            <v>4.1417989999999998</v>
          </cell>
          <cell r="F3" t="str">
            <v>2.3. 1  5. 1  2</v>
          </cell>
        </row>
        <row r="4">
          <cell r="A4">
            <v>3</v>
          </cell>
          <cell r="B4" t="str">
            <v>716000010001</v>
          </cell>
          <cell r="C4" t="str">
            <v>BOLÍGRAFO (LAPICERO) DE TINTA LÍQUIDA PUNTA FINA COLOR  NEGRO</v>
          </cell>
          <cell r="D4" t="str">
            <v>UNIDAD</v>
          </cell>
          <cell r="E4">
            <v>5.5</v>
          </cell>
          <cell r="F4" t="str">
            <v>2.3. 1  5. 1  2</v>
          </cell>
        </row>
        <row r="5">
          <cell r="A5">
            <v>4</v>
          </cell>
          <cell r="B5" t="str">
            <v>716000010002</v>
          </cell>
          <cell r="C5" t="str">
            <v>BOLÍGRAFO (LAPICERO) DE TINTA LÍQUIDA PUNTA FINA COLOR  ROJO</v>
          </cell>
          <cell r="D5" t="str">
            <v>UNIDAD</v>
          </cell>
          <cell r="E5">
            <v>4.1417999999999999</v>
          </cell>
          <cell r="F5" t="str">
            <v>2.3. 1  5. 1  2</v>
          </cell>
        </row>
        <row r="6">
          <cell r="A6">
            <v>5</v>
          </cell>
          <cell r="B6" t="str">
            <v>716000010208</v>
          </cell>
          <cell r="C6" t="str">
            <v>BOLIGRAFO (LAPICERO) DE TINTA SECA PUNTA FINA COLOR  AZUL</v>
          </cell>
          <cell r="D6" t="str">
            <v>UNIDAD</v>
          </cell>
          <cell r="E6">
            <v>0.43659999999999999</v>
          </cell>
          <cell r="F6" t="str">
            <v>2.3. 1  5. 1  2</v>
          </cell>
        </row>
        <row r="7">
          <cell r="A7">
            <v>6</v>
          </cell>
          <cell r="B7" t="str">
            <v>716000010209</v>
          </cell>
          <cell r="C7" t="str">
            <v>BOLIGRAFO (LAPICERO) DE TINTA SECA PUNTA FINA COLOR  NEGRO</v>
          </cell>
          <cell r="D7" t="str">
            <v>UNIDAD</v>
          </cell>
          <cell r="E7">
            <v>0.42480099999999998</v>
          </cell>
          <cell r="F7" t="str">
            <v>2.3. 1  5. 1  2</v>
          </cell>
        </row>
        <row r="8">
          <cell r="A8">
            <v>7</v>
          </cell>
          <cell r="B8" t="str">
            <v>716000010187</v>
          </cell>
          <cell r="C8" t="str">
            <v>BOLIGRAFO (LAPICERO) DE TINTA SECA PUNTA FINA COLOR ROJO</v>
          </cell>
          <cell r="D8" t="str">
            <v>UNIDAD</v>
          </cell>
          <cell r="E8">
            <v>0.42480000000000001</v>
          </cell>
          <cell r="F8" t="str">
            <v>2.3. 1  5. 1  2</v>
          </cell>
        </row>
        <row r="9">
          <cell r="A9">
            <v>8</v>
          </cell>
          <cell r="B9" t="str">
            <v>718500060001</v>
          </cell>
          <cell r="C9" t="str">
            <v>CHINCHE CON CABEZA DE COLORES X 100</v>
          </cell>
          <cell r="D9" t="str">
            <v>UNIDAD</v>
          </cell>
          <cell r="E9">
            <v>1.8997999999999999</v>
          </cell>
          <cell r="F9" t="str">
            <v>2.3. 1  5. 1  2</v>
          </cell>
        </row>
        <row r="10">
          <cell r="A10">
            <v>9</v>
          </cell>
          <cell r="B10" t="str">
            <v>718500050032</v>
          </cell>
          <cell r="C10" t="str">
            <v>CLIP DE METAL 33 mm X 100</v>
          </cell>
          <cell r="D10" t="str">
            <v>UNIDAD</v>
          </cell>
          <cell r="E10">
            <v>1.8</v>
          </cell>
          <cell r="F10" t="str">
            <v>2.3. 1  5. 1  2</v>
          </cell>
        </row>
        <row r="11">
          <cell r="A11">
            <v>10</v>
          </cell>
          <cell r="B11" t="str">
            <v>711100030005</v>
          </cell>
          <cell r="C11" t="str">
            <v>CORRECTOR LIQUIDO TIPO LAPICERO</v>
          </cell>
          <cell r="D11" t="str">
            <v>UNIDAD</v>
          </cell>
          <cell r="E11">
            <v>3</v>
          </cell>
          <cell r="F11" t="str">
            <v>2.3. 1  5. 1  2</v>
          </cell>
        </row>
        <row r="12">
          <cell r="A12">
            <v>11</v>
          </cell>
          <cell r="B12" t="str">
            <v>717200030118</v>
          </cell>
          <cell r="C12" t="str">
            <v>CUADERNO CUADRICULADO TAMAÑO A4 X 96 HOJAS</v>
          </cell>
          <cell r="D12" t="str">
            <v>UNIDAD</v>
          </cell>
          <cell r="E12">
            <v>5.6</v>
          </cell>
          <cell r="F12" t="str">
            <v>2.3. 1  5. 1  2</v>
          </cell>
        </row>
        <row r="13">
          <cell r="A13">
            <v>12</v>
          </cell>
          <cell r="B13" t="str">
            <v>717200030188</v>
          </cell>
          <cell r="C13" t="str">
            <v>CUADERNO ESPIRAL CUADRICULADO TAMAÑO A4 X 180 HOJAS</v>
          </cell>
          <cell r="D13" t="str">
            <v>UNIDAD</v>
          </cell>
          <cell r="E13">
            <v>11.8</v>
          </cell>
          <cell r="F13" t="str">
            <v>2.3. 1  5. 1  2</v>
          </cell>
        </row>
        <row r="14">
          <cell r="A14">
            <v>13</v>
          </cell>
          <cell r="B14" t="str">
            <v>715000110056</v>
          </cell>
          <cell r="C14" t="str">
            <v>ENGRAPADOR DE OFICINA (25 HOJAS)</v>
          </cell>
          <cell r="D14" t="str">
            <v>UNIDAD</v>
          </cell>
          <cell r="E14">
            <v>10.62</v>
          </cell>
          <cell r="F14" t="str">
            <v>2.3. 1  5. 1  2</v>
          </cell>
        </row>
        <row r="15">
          <cell r="A15">
            <v>14</v>
          </cell>
          <cell r="B15" t="str">
            <v>715000240003</v>
          </cell>
          <cell r="C15" t="str">
            <v>ESPONJERO DE JEBE REDONDO</v>
          </cell>
          <cell r="D15" t="str">
            <v>UNIDAD</v>
          </cell>
          <cell r="E15">
            <v>1.5576000000000001</v>
          </cell>
          <cell r="F15" t="str">
            <v>2.3. 1  5. 1  2</v>
          </cell>
        </row>
        <row r="16">
          <cell r="A16">
            <v>15</v>
          </cell>
          <cell r="B16" t="str">
            <v>710600040024</v>
          </cell>
          <cell r="C16" t="str">
            <v>FOLDER MANILA TAMAÑO  A4</v>
          </cell>
          <cell r="D16" t="str">
            <v>EMPAQUE X 25</v>
          </cell>
          <cell r="E16">
            <v>8</v>
          </cell>
          <cell r="F16" t="str">
            <v>2.3. 1  5. 1  2</v>
          </cell>
        </row>
        <row r="17">
          <cell r="A17">
            <v>16</v>
          </cell>
          <cell r="B17" t="str">
            <v>710600060044</v>
          </cell>
          <cell r="C17" t="str">
            <v>FORRO DE PLASTICO TRANSPARENTE TAMAÑO OFICIO X 5 m</v>
          </cell>
          <cell r="D17" t="str">
            <v>UNIDAD</v>
          </cell>
          <cell r="E17">
            <v>10</v>
          </cell>
          <cell r="F17" t="str">
            <v>2.3. 1  5. 1  2</v>
          </cell>
        </row>
        <row r="18">
          <cell r="A18">
            <v>17</v>
          </cell>
          <cell r="B18" t="str">
            <v>718500080026</v>
          </cell>
          <cell r="C18" t="str">
            <v>GRAPA 26/6 X 5000</v>
          </cell>
          <cell r="D18" t="str">
            <v>UNIDAD</v>
          </cell>
          <cell r="E18">
            <v>5.5105940000000002</v>
          </cell>
          <cell r="F18" t="str">
            <v>2.3. 1  5. 1  2</v>
          </cell>
        </row>
        <row r="19">
          <cell r="A19">
            <v>18</v>
          </cell>
          <cell r="B19" t="str">
            <v>716000040004</v>
          </cell>
          <cell r="C19" t="str">
            <v>LAPIZ BICOLOR PUNTA DELGADA</v>
          </cell>
          <cell r="D19" t="str">
            <v>UNIDAD</v>
          </cell>
          <cell r="E19">
            <v>0.66080099999999997</v>
          </cell>
          <cell r="F19" t="str">
            <v>2.3. 1  5. 1  2</v>
          </cell>
        </row>
        <row r="20">
          <cell r="A20">
            <v>19</v>
          </cell>
          <cell r="B20" t="str">
            <v>716000040025</v>
          </cell>
          <cell r="C20" t="str">
            <v>LAPIZ DE COLOR TAMAÑO GRANDE (JUEGO X 12 COLORES)</v>
          </cell>
          <cell r="D20" t="str">
            <v>UNIDAD</v>
          </cell>
          <cell r="E20">
            <v>8</v>
          </cell>
          <cell r="F20" t="str">
            <v>2.3. 1  5. 1  2</v>
          </cell>
        </row>
        <row r="21">
          <cell r="A21">
            <v>20</v>
          </cell>
          <cell r="B21" t="str">
            <v>716000040132</v>
          </cell>
          <cell r="C21" t="str">
            <v>LAPIZ NEGRO GRADO 2B SIN BORRADOR</v>
          </cell>
          <cell r="D21" t="str">
            <v>UNIDAD</v>
          </cell>
          <cell r="E21">
            <v>0.41299999999999998</v>
          </cell>
          <cell r="F21" t="str">
            <v>2.3. 1  5. 1  2</v>
          </cell>
        </row>
        <row r="22">
          <cell r="A22">
            <v>21</v>
          </cell>
          <cell r="B22" t="str">
            <v>717200050227</v>
          </cell>
          <cell r="C22" t="str">
            <v>PAPEL BOND 75 g  TAMAÑO A4</v>
          </cell>
          <cell r="D22" t="str">
            <v>EMPAQUE X 500</v>
          </cell>
          <cell r="E22">
            <v>18.5</v>
          </cell>
          <cell r="F22" t="str">
            <v>2.3. 1  5. 1  2</v>
          </cell>
        </row>
        <row r="23">
          <cell r="A23">
            <v>22</v>
          </cell>
          <cell r="B23" t="str">
            <v>717200180064</v>
          </cell>
          <cell r="C23" t="str">
            <v>PAPEL CREPE 50 cm X 1.80 m COLOR ANARANJADO</v>
          </cell>
          <cell r="D23" t="str">
            <v>DECENA</v>
          </cell>
          <cell r="E23">
            <v>7.8470000000000004</v>
          </cell>
          <cell r="F23" t="str">
            <v>2.3. 1  5. 1  2</v>
          </cell>
        </row>
        <row r="24">
          <cell r="A24">
            <v>23</v>
          </cell>
          <cell r="B24" t="str">
            <v>717200180053</v>
          </cell>
          <cell r="C24" t="str">
            <v>PAPEL CREPE 50 cm X 1.80 m COLOR CELESTE</v>
          </cell>
          <cell r="D24" t="str">
            <v>DECENA</v>
          </cell>
          <cell r="E24">
            <v>7.9413999999999998</v>
          </cell>
          <cell r="F24" t="str">
            <v>2.3. 1  5. 1  2</v>
          </cell>
        </row>
        <row r="25">
          <cell r="A25">
            <v>24</v>
          </cell>
          <cell r="B25" t="str">
            <v>717200180062</v>
          </cell>
          <cell r="C25" t="str">
            <v>PAPEL CREPE 50 cm X 1.80 m COLOR GUINDA</v>
          </cell>
          <cell r="D25" t="str">
            <v>DECENA</v>
          </cell>
          <cell r="E25">
            <v>8.2360000000000007</v>
          </cell>
          <cell r="F25" t="str">
            <v>2.3. 1  5. 1  2</v>
          </cell>
        </row>
        <row r="26">
          <cell r="A26">
            <v>25</v>
          </cell>
          <cell r="B26" t="str">
            <v>717200180063</v>
          </cell>
          <cell r="C26" t="str">
            <v>PAPEL CREPE 50 cm X 1.80 m COLOR NEGRO</v>
          </cell>
          <cell r="D26" t="str">
            <v>DECENA</v>
          </cell>
          <cell r="E26">
            <v>10.384</v>
          </cell>
          <cell r="F26" t="str">
            <v>2.3. 1  5. 1  2</v>
          </cell>
        </row>
        <row r="27">
          <cell r="A27">
            <v>26</v>
          </cell>
          <cell r="B27" t="str">
            <v>717200180057</v>
          </cell>
          <cell r="C27" t="str">
            <v>PAPEL CREPE 50 cm X 1.80 m COLOR ROJO</v>
          </cell>
          <cell r="D27" t="str">
            <v>DECENA</v>
          </cell>
          <cell r="E27">
            <v>10.384</v>
          </cell>
          <cell r="F27" t="str">
            <v>2.3. 1  5. 1  2</v>
          </cell>
        </row>
        <row r="28">
          <cell r="A28">
            <v>27</v>
          </cell>
          <cell r="B28" t="str">
            <v>717200180074</v>
          </cell>
          <cell r="C28" t="str">
            <v>PAPEL CREPE 50 cm X 1.80 m COLOR VERDE LIMON</v>
          </cell>
          <cell r="D28" t="str">
            <v>DECENA</v>
          </cell>
          <cell r="E28">
            <v>8.2949999999999999</v>
          </cell>
          <cell r="F28" t="str">
            <v>2.3. 1  5. 1  2</v>
          </cell>
        </row>
        <row r="29">
          <cell r="A29">
            <v>28</v>
          </cell>
          <cell r="B29" t="str">
            <v>717200150015</v>
          </cell>
          <cell r="C29" t="str">
            <v>PAPEL CUADRICULADO 8 OFICIOS</v>
          </cell>
          <cell r="D29" t="str">
            <v>UNIDAD</v>
          </cell>
          <cell r="E29">
            <v>0.8</v>
          </cell>
          <cell r="F29" t="str">
            <v>2.3. 1  5. 1  2</v>
          </cell>
        </row>
        <row r="30">
          <cell r="A30">
            <v>29</v>
          </cell>
          <cell r="B30" t="str">
            <v>717200080069</v>
          </cell>
          <cell r="C30" t="str">
            <v>PAPEL KRAFT 50 g  75 cm X 1.20 m</v>
          </cell>
          <cell r="D30" t="str">
            <v>CIENTO</v>
          </cell>
          <cell r="E30">
            <v>0.85</v>
          </cell>
          <cell r="F30" t="str">
            <v>2.3. 1  5. 1  2</v>
          </cell>
        </row>
        <row r="31">
          <cell r="A31">
            <v>30</v>
          </cell>
          <cell r="B31" t="str">
            <v>711100040006</v>
          </cell>
          <cell r="C31" t="str">
            <v>PASTA LIMPIA TIPOS X 30 g APROX.</v>
          </cell>
          <cell r="D31" t="str">
            <v>UNIDAD</v>
          </cell>
          <cell r="E31">
            <v>2.5</v>
          </cell>
          <cell r="F31" t="str">
            <v>2.3. 1  5. 1  2</v>
          </cell>
        </row>
        <row r="32">
          <cell r="A32">
            <v>31</v>
          </cell>
          <cell r="B32" t="str">
            <v>715000120045</v>
          </cell>
          <cell r="C32" t="str">
            <v>PERFORADOR DE 2 ESPIGAS PARA 25 HOJAS</v>
          </cell>
          <cell r="D32" t="str">
            <v>UNIDAD</v>
          </cell>
          <cell r="E32">
            <v>9</v>
          </cell>
          <cell r="F32" t="str">
            <v>2.3. 1  5. 1  2</v>
          </cell>
        </row>
        <row r="33">
          <cell r="A33">
            <v>32</v>
          </cell>
          <cell r="B33" t="str">
            <v>715000150002</v>
          </cell>
          <cell r="C33" t="str">
            <v>PORTA CLIPS ACRILICO CON IMAN</v>
          </cell>
          <cell r="D33" t="str">
            <v>UNIDAD</v>
          </cell>
          <cell r="E33">
            <v>2.4898099999999999</v>
          </cell>
          <cell r="F33" t="str">
            <v>2.3. 1  5. 1  2</v>
          </cell>
        </row>
        <row r="34">
          <cell r="A34">
            <v>33</v>
          </cell>
          <cell r="B34" t="str">
            <v>716000090043</v>
          </cell>
          <cell r="C34" t="str">
            <v>TAMPON CON CUBIERTA DE PLASTICO TAMAÑO MEDIANO</v>
          </cell>
          <cell r="D34" t="str">
            <v>UNIDAD</v>
          </cell>
          <cell r="E34">
            <v>4.5</v>
          </cell>
          <cell r="F34" t="str">
            <v>2.3. 1  5. 1  2</v>
          </cell>
        </row>
        <row r="35">
          <cell r="A35">
            <v>34</v>
          </cell>
          <cell r="B35" t="str">
            <v>133000010002</v>
          </cell>
          <cell r="C35" t="str">
            <v>ACIDO MURIATICO X 1 L</v>
          </cell>
          <cell r="D35" t="str">
            <v>UNIDAD</v>
          </cell>
          <cell r="E35">
            <v>5.9</v>
          </cell>
          <cell r="F35" t="str">
            <v>2.3. 1  5. 3  1</v>
          </cell>
        </row>
        <row r="36">
          <cell r="A36">
            <v>35</v>
          </cell>
          <cell r="B36" t="str">
            <v>133000140205</v>
          </cell>
          <cell r="C36" t="str">
            <v>AMBIENTADOR EN PASTILLA PARA BAÑO X 40 gr APROX.</v>
          </cell>
          <cell r="D36" t="str">
            <v>UNIDAD</v>
          </cell>
          <cell r="E36">
            <v>3.1623999999999999</v>
          </cell>
          <cell r="F36" t="str">
            <v>2.3. 1  5. 3  1</v>
          </cell>
        </row>
        <row r="37">
          <cell r="A37">
            <v>36</v>
          </cell>
          <cell r="B37" t="str">
            <v>133000140091</v>
          </cell>
          <cell r="C37" t="str">
            <v>AMBIENTADOR EN SPRAY X 650 mL</v>
          </cell>
          <cell r="D37" t="str">
            <v>UNIDAD</v>
          </cell>
          <cell r="E37">
            <v>12.5</v>
          </cell>
          <cell r="F37" t="str">
            <v>2.3. 1  5. 3  1</v>
          </cell>
        </row>
        <row r="38">
          <cell r="A38">
            <v>37</v>
          </cell>
          <cell r="B38" t="str">
            <v>646100060042</v>
          </cell>
          <cell r="C38" t="str">
            <v>BALDE DE PLASTICO CON TAPA X 20 L</v>
          </cell>
          <cell r="D38" t="str">
            <v>UNIDAD</v>
          </cell>
          <cell r="E38">
            <v>40.71</v>
          </cell>
          <cell r="F38" t="str">
            <v>2.3. 1  5. 3  1</v>
          </cell>
        </row>
        <row r="39">
          <cell r="A39">
            <v>38</v>
          </cell>
          <cell r="B39" t="str">
            <v>646100080011</v>
          </cell>
          <cell r="C39" t="str">
            <v>BATEA DE PLÁSTICO X 10 L APROX.</v>
          </cell>
          <cell r="D39" t="str">
            <v>UNIDAD</v>
          </cell>
          <cell r="E39">
            <v>12.39</v>
          </cell>
          <cell r="F39" t="str">
            <v>2.3. 1  5. 3  1</v>
          </cell>
        </row>
        <row r="40">
          <cell r="A40">
            <v>39</v>
          </cell>
          <cell r="B40" t="str">
            <v>646100080016</v>
          </cell>
          <cell r="C40" t="str">
            <v>BATEA DE PLÁSTICO X 20 L APROX.</v>
          </cell>
          <cell r="D40" t="str">
            <v>UNIDAD</v>
          </cell>
          <cell r="E40">
            <v>29.146000000000001</v>
          </cell>
          <cell r="F40" t="str">
            <v>2.3. 1  5. 3  1</v>
          </cell>
        </row>
        <row r="41">
          <cell r="A41">
            <v>63</v>
          </cell>
          <cell r="B41" t="str">
            <v>501100042164</v>
          </cell>
          <cell r="C41" t="str">
            <v>BOLSA DE POLIETILENO 2 µm X 50 cm X 60 cm COLOR NEGRO</v>
          </cell>
          <cell r="D41" t="str">
            <v>CIENTO</v>
          </cell>
          <cell r="E41">
            <v>30</v>
          </cell>
          <cell r="F41" t="str">
            <v>2.3. 1  5. 3  1</v>
          </cell>
        </row>
        <row r="42">
          <cell r="A42">
            <v>40</v>
          </cell>
          <cell r="B42" t="str">
            <v>133000080055</v>
          </cell>
          <cell r="C42" t="str">
            <v>CERA EN PASTA PARA PISO COLOR AMARILLO X 1 gal</v>
          </cell>
          <cell r="D42" t="str">
            <v>UNIDAD</v>
          </cell>
          <cell r="E42">
            <v>47.2</v>
          </cell>
          <cell r="F42" t="str">
            <v>2.3. 1  5. 3  1</v>
          </cell>
        </row>
        <row r="43">
          <cell r="A43">
            <v>41</v>
          </cell>
          <cell r="B43" t="str">
            <v>133000080061</v>
          </cell>
          <cell r="C43" t="str">
            <v>CERA EN PASTA PARA PISO COLOR NEUTRO X 1 gal</v>
          </cell>
          <cell r="D43" t="str">
            <v>UNIDAD</v>
          </cell>
          <cell r="E43">
            <v>47.2</v>
          </cell>
          <cell r="F43" t="str">
            <v>2.3. 1  5. 3  1</v>
          </cell>
        </row>
        <row r="44">
          <cell r="A44">
            <v>42</v>
          </cell>
          <cell r="B44" t="str">
            <v>133000080063</v>
          </cell>
          <cell r="C44" t="str">
            <v>CERA EN PASTA PARA PISO COLOR ROJO X 1 gal</v>
          </cell>
          <cell r="D44" t="str">
            <v>UNIDAD</v>
          </cell>
          <cell r="E44">
            <v>47.2</v>
          </cell>
          <cell r="F44" t="str">
            <v>2.3. 1  5. 3  1</v>
          </cell>
        </row>
        <row r="45">
          <cell r="A45">
            <v>43</v>
          </cell>
          <cell r="B45" t="str">
            <v>133000070059</v>
          </cell>
          <cell r="C45" t="str">
            <v>CERA LIQUIDA PARA PISO COLOR AMARILLO X 1 gal</v>
          </cell>
          <cell r="D45" t="str">
            <v>UNIDAD</v>
          </cell>
          <cell r="E45">
            <v>14.502203</v>
          </cell>
          <cell r="F45" t="str">
            <v>2.3. 1  5. 3  1</v>
          </cell>
        </row>
        <row r="46">
          <cell r="A46">
            <v>44</v>
          </cell>
          <cell r="B46" t="str">
            <v>133000070068</v>
          </cell>
          <cell r="C46" t="str">
            <v>CERA LIQUIDA PARA PISO COLOR NEGRO X 1 gal</v>
          </cell>
          <cell r="D46" t="str">
            <v>UNIDAD</v>
          </cell>
          <cell r="E46">
            <v>25.157776999999999</v>
          </cell>
          <cell r="F46" t="str">
            <v>2.3. 1  5. 3  1</v>
          </cell>
        </row>
        <row r="47">
          <cell r="A47">
            <v>45</v>
          </cell>
          <cell r="B47" t="str">
            <v>133000070071</v>
          </cell>
          <cell r="C47" t="str">
            <v>CERA LIQUIDA PARA PISO COLOR ROJO X 1 gal</v>
          </cell>
          <cell r="D47" t="str">
            <v>UNIDAD</v>
          </cell>
          <cell r="E47">
            <v>16.897575</v>
          </cell>
          <cell r="F47" t="str">
            <v>2.3. 1  5. 3  1</v>
          </cell>
        </row>
        <row r="48">
          <cell r="A48">
            <v>64</v>
          </cell>
          <cell r="B48" t="str">
            <v>135000040010</v>
          </cell>
          <cell r="C48" t="str">
            <v>DESATORADOR DE JEBE PARA SERVICIOS HIGIENICO DE 26 in</v>
          </cell>
          <cell r="D48" t="str">
            <v>UNIDAD</v>
          </cell>
          <cell r="E48">
            <v>40</v>
          </cell>
          <cell r="F48" t="str">
            <v>2.3. 1  5. 3  1</v>
          </cell>
        </row>
        <row r="49">
          <cell r="A49">
            <v>46</v>
          </cell>
          <cell r="B49" t="str">
            <v>133000120055</v>
          </cell>
          <cell r="C49" t="str">
            <v>DESINFECTANTE LIMPIADOR AROMATICO X 1 gal</v>
          </cell>
          <cell r="D49" t="str">
            <v>UNIDAD</v>
          </cell>
          <cell r="E49">
            <v>10</v>
          </cell>
          <cell r="F49" t="str">
            <v>2.3. 1  5. 3  1</v>
          </cell>
        </row>
        <row r="50">
          <cell r="A50">
            <v>47</v>
          </cell>
          <cell r="B50" t="str">
            <v>133000160124</v>
          </cell>
          <cell r="C50" t="str">
            <v>DETERGENTE GRANULADO X 4 kg</v>
          </cell>
          <cell r="D50" t="str">
            <v>UNIDAD</v>
          </cell>
          <cell r="E50">
            <v>48.2</v>
          </cell>
          <cell r="F50" t="str">
            <v>2.3. 1  5. 3  1</v>
          </cell>
        </row>
        <row r="51">
          <cell r="A51">
            <v>48</v>
          </cell>
          <cell r="B51" t="str">
            <v>135000050015</v>
          </cell>
          <cell r="C51" t="str">
            <v>ESCOBA BAJA POLICIA DE 3 PITAS 2 ZUNCHOS</v>
          </cell>
          <cell r="D51" t="str">
            <v>UNIDAD</v>
          </cell>
          <cell r="E51">
            <v>40.119999999999997</v>
          </cell>
          <cell r="F51" t="str">
            <v>2.3. 1  5. 3  1</v>
          </cell>
        </row>
        <row r="52">
          <cell r="A52">
            <v>49</v>
          </cell>
          <cell r="B52" t="str">
            <v>135000050060</v>
          </cell>
          <cell r="C52" t="str">
            <v>ESCOBA DE CERDA DE PLÁSTICO 40 cm</v>
          </cell>
          <cell r="D52" t="str">
            <v>UNIDAD</v>
          </cell>
          <cell r="E52">
            <v>20</v>
          </cell>
          <cell r="F52" t="str">
            <v>2.3. 1  5. 3  1</v>
          </cell>
        </row>
        <row r="53">
          <cell r="A53">
            <v>50</v>
          </cell>
          <cell r="B53" t="str">
            <v>135000060126</v>
          </cell>
          <cell r="C53" t="str">
            <v>ESCOBILLA CIRCULAR DE NAILON PARA INODORO</v>
          </cell>
          <cell r="D53" t="str">
            <v>UNIDAD</v>
          </cell>
          <cell r="E53">
            <v>6</v>
          </cell>
          <cell r="F53" t="str">
            <v>2.3. 1  5. 3  1</v>
          </cell>
        </row>
        <row r="54">
          <cell r="A54">
            <v>51</v>
          </cell>
          <cell r="B54" t="str">
            <v>135000080068</v>
          </cell>
          <cell r="C54" t="str">
            <v>ESCOBILLON DE CERDA PARA PISO X 40 cm</v>
          </cell>
          <cell r="D54" t="str">
            <v>UNIDAD</v>
          </cell>
          <cell r="E54">
            <v>37</v>
          </cell>
          <cell r="F54" t="str">
            <v>2.3. 1  5. 3  1</v>
          </cell>
        </row>
        <row r="55">
          <cell r="A55">
            <v>65</v>
          </cell>
          <cell r="B55" t="str">
            <v>135000090046</v>
          </cell>
          <cell r="C55" t="str">
            <v>ESPONJA DE POLIURETANO PARA LIMPIEZA</v>
          </cell>
          <cell r="D55" t="str">
            <v>UNIDAD</v>
          </cell>
          <cell r="E55">
            <v>1.9</v>
          </cell>
          <cell r="F55" t="str">
            <v>2.3. 1  5. 3  1</v>
          </cell>
        </row>
        <row r="56">
          <cell r="A56">
            <v>52</v>
          </cell>
          <cell r="B56" t="str">
            <v>135000360015</v>
          </cell>
          <cell r="C56" t="str">
            <v>GUANTE DE JEBE DE USO DOMESTICO TALLA L</v>
          </cell>
          <cell r="D56" t="str">
            <v>UNIDAD</v>
          </cell>
          <cell r="E56">
            <v>8.5</v>
          </cell>
          <cell r="F56" t="str">
            <v>2.3. 1  5. 3  1</v>
          </cell>
        </row>
        <row r="57">
          <cell r="A57">
            <v>53</v>
          </cell>
          <cell r="B57" t="str">
            <v>135000360016</v>
          </cell>
          <cell r="C57" t="str">
            <v>GUANTE DE JEBE DE USO DOMESTICO TALLA M</v>
          </cell>
          <cell r="D57" t="str">
            <v>UNIDAD</v>
          </cell>
          <cell r="E57">
            <v>9</v>
          </cell>
          <cell r="F57" t="str">
            <v>2.3. 1  5. 3  1</v>
          </cell>
        </row>
        <row r="58">
          <cell r="A58">
            <v>54</v>
          </cell>
          <cell r="B58" t="str">
            <v>135000360017</v>
          </cell>
          <cell r="C58" t="str">
            <v>GUANTE DE JEBE DE USO DOMESTICO TALLA S</v>
          </cell>
          <cell r="D58" t="str">
            <v>UNIDAD</v>
          </cell>
          <cell r="E58">
            <v>8.5</v>
          </cell>
          <cell r="F58" t="str">
            <v>2.3. 1  5. 3  1</v>
          </cell>
        </row>
        <row r="59">
          <cell r="A59">
            <v>55</v>
          </cell>
          <cell r="B59" t="str">
            <v>139200100077</v>
          </cell>
          <cell r="C59" t="str">
            <v>JABON DE TOCADOR LIQUIDO X 1 L</v>
          </cell>
          <cell r="D59" t="str">
            <v>UNIDAD</v>
          </cell>
          <cell r="E59">
            <v>8.9</v>
          </cell>
          <cell r="F59" t="str">
            <v>2.3. 1  5. 3  1</v>
          </cell>
        </row>
        <row r="60">
          <cell r="A60">
            <v>56</v>
          </cell>
          <cell r="B60" t="str">
            <v>139200100025</v>
          </cell>
          <cell r="C60" t="str">
            <v>JABON DE TOCADOR LIQUIDO X 500 mL</v>
          </cell>
          <cell r="D60" t="str">
            <v>UNIDAD</v>
          </cell>
          <cell r="E60">
            <v>8</v>
          </cell>
          <cell r="F60" t="str">
            <v>2.3. 1  5. 3  1</v>
          </cell>
        </row>
        <row r="61">
          <cell r="A61">
            <v>57</v>
          </cell>
          <cell r="B61" t="str">
            <v>135000140154</v>
          </cell>
          <cell r="C61" t="str">
            <v>JUEGO TRAPEADOR COMPLETO (MOPA DE PISO ATRAPA POLVO 30 cm + MANGO DE MADERA)</v>
          </cell>
          <cell r="D61" t="str">
            <v>UNIDAD</v>
          </cell>
          <cell r="E61">
            <v>22.891994</v>
          </cell>
          <cell r="F61" t="str">
            <v>2.3. 1  5. 3  1</v>
          </cell>
        </row>
        <row r="62">
          <cell r="A62">
            <v>58</v>
          </cell>
          <cell r="B62" t="str">
            <v>133000220010</v>
          </cell>
          <cell r="C62" t="str">
            <v>KRESO X 1 gal</v>
          </cell>
          <cell r="D62" t="str">
            <v>UNIDAD</v>
          </cell>
          <cell r="E62">
            <v>12.2956</v>
          </cell>
          <cell r="F62" t="str">
            <v>2.3. 1  5. 3  1</v>
          </cell>
        </row>
        <row r="63">
          <cell r="A63">
            <v>59</v>
          </cell>
          <cell r="B63" t="str">
            <v>133000240139</v>
          </cell>
          <cell r="C63" t="str">
            <v>LEJIA (HIPOCLORITO DE SODIO) AL 5.5% X 1 gal</v>
          </cell>
          <cell r="D63" t="str">
            <v>UNIDAD</v>
          </cell>
          <cell r="E63">
            <v>3.5</v>
          </cell>
          <cell r="F63" t="str">
            <v>2.3. 1  5. 3  1</v>
          </cell>
        </row>
        <row r="64">
          <cell r="A64">
            <v>60</v>
          </cell>
          <cell r="B64" t="str">
            <v>133000270011</v>
          </cell>
          <cell r="C64" t="str">
            <v>LIMPIA VIDRIOS X 650 mL</v>
          </cell>
          <cell r="D64" t="str">
            <v>UNIDAD</v>
          </cell>
          <cell r="E64">
            <v>7.8470000000000004</v>
          </cell>
          <cell r="F64" t="str">
            <v>2.3. 1  5. 3  1</v>
          </cell>
        </row>
        <row r="65">
          <cell r="A65">
            <v>66</v>
          </cell>
          <cell r="B65" t="str">
            <v>139200120053</v>
          </cell>
          <cell r="C65" t="str">
            <v>PAPEL HIGIENICO (ROLLO PERSONAL) DOBLE HOJA BLANCO X 24</v>
          </cell>
          <cell r="D65" t="str">
            <v>UNIDAD</v>
          </cell>
          <cell r="E65">
            <v>30</v>
          </cell>
          <cell r="F65" t="str">
            <v>2.3. 1  5. 3  1</v>
          </cell>
        </row>
        <row r="66">
          <cell r="A66">
            <v>67</v>
          </cell>
          <cell r="B66" t="str">
            <v>139200120110</v>
          </cell>
          <cell r="C66" t="str">
            <v>PAPEL HIGIENICO HOJA SIMPLE BLANCO X 550 m</v>
          </cell>
          <cell r="D66" t="str">
            <v>UNIDAD</v>
          </cell>
          <cell r="E66">
            <v>16.1188</v>
          </cell>
          <cell r="F66" t="str">
            <v>2.3. 1  5. 3  1</v>
          </cell>
        </row>
        <row r="67">
          <cell r="A67">
            <v>68</v>
          </cell>
          <cell r="B67" t="str">
            <v>139200160332</v>
          </cell>
          <cell r="C67" t="str">
            <v>PAPEL TOALLA HOJA SIMPLE NATURAL X 200 m</v>
          </cell>
          <cell r="D67" t="str">
            <v>UNIDAD</v>
          </cell>
          <cell r="E67">
            <v>22</v>
          </cell>
          <cell r="F67" t="str">
            <v>2.3. 1  5. 3  1</v>
          </cell>
        </row>
        <row r="68">
          <cell r="A68">
            <v>61</v>
          </cell>
          <cell r="B68" t="str">
            <v>135000130006</v>
          </cell>
          <cell r="C68" t="str">
            <v>RECOGEDOR DE PLASTICO TAMAÑO GRANDE</v>
          </cell>
          <cell r="D68" t="str">
            <v>UNIDAD</v>
          </cell>
          <cell r="E68">
            <v>12</v>
          </cell>
          <cell r="F68" t="str">
            <v>2.3. 1  5. 3  1</v>
          </cell>
        </row>
        <row r="69">
          <cell r="A69">
            <v>69</v>
          </cell>
          <cell r="B69" t="str">
            <v>133000540001</v>
          </cell>
          <cell r="C69" t="str">
            <v>REMOVEDOR DE SARRO X 1 gal</v>
          </cell>
          <cell r="D69" t="str">
            <v>UNIDAD</v>
          </cell>
          <cell r="E69">
            <v>32</v>
          </cell>
          <cell r="F69" t="str">
            <v>2.3. 1  5. 3  1</v>
          </cell>
        </row>
        <row r="70">
          <cell r="A70">
            <v>62</v>
          </cell>
          <cell r="B70" t="str">
            <v>646100030124</v>
          </cell>
          <cell r="C70" t="str">
            <v>TACHO DE PLÁSTICO CON TAPA VAIVÉN 20 L APROX.</v>
          </cell>
          <cell r="D70" t="str">
            <v>UNIDAD</v>
          </cell>
          <cell r="E70">
            <v>41.3</v>
          </cell>
          <cell r="F70" t="str">
            <v>2.3. 1  5. 3  1</v>
          </cell>
        </row>
        <row r="71">
          <cell r="A71">
            <v>70</v>
          </cell>
          <cell r="B71" t="str">
            <v>895700080278</v>
          </cell>
          <cell r="C71" t="str">
            <v>TELA FRANELA 70 cm X 1.00 m COLOR ROJO</v>
          </cell>
          <cell r="D71" t="str">
            <v>UNIDAD</v>
          </cell>
          <cell r="E71">
            <v>6.2</v>
          </cell>
          <cell r="F71" t="str">
            <v>2.3. 1  5. 3  1</v>
          </cell>
        </row>
        <row r="72">
          <cell r="A72">
            <v>119</v>
          </cell>
          <cell r="B72" t="str">
            <v>239400090363</v>
          </cell>
          <cell r="C72" t="str">
            <v xml:space="preserve">	CONO VALLA DE PLÁSTICO PARA ENTRENAMIENTO 35.5 cm</v>
          </cell>
          <cell r="D72" t="str">
            <v>UNIDAD</v>
          </cell>
          <cell r="E72">
            <v>11.666600000000001</v>
          </cell>
          <cell r="F72" t="str">
            <v>2.3. 1  9. 1  2</v>
          </cell>
        </row>
        <row r="73">
          <cell r="A73">
            <v>71</v>
          </cell>
          <cell r="B73" t="str">
            <v>717300110482</v>
          </cell>
          <cell r="C73" t="str">
            <v>CARTULINA SIMPLE 140 g 50 cm X 65 cm  COLOR CELESTE</v>
          </cell>
          <cell r="D73" t="str">
            <v>UNIDAD</v>
          </cell>
          <cell r="E73">
            <v>0.76700000000000002</v>
          </cell>
          <cell r="F73" t="str">
            <v>2.3. 1  9. 1  2</v>
          </cell>
        </row>
        <row r="74">
          <cell r="A74">
            <v>72</v>
          </cell>
          <cell r="B74" t="str">
            <v>717300110424</v>
          </cell>
          <cell r="C74" t="str">
            <v>CARTULINA SIMPLE 140 g 50 cm X 65 cm COLOR AMARILLO</v>
          </cell>
          <cell r="D74" t="str">
            <v>UNIDAD</v>
          </cell>
          <cell r="E74">
            <v>0.67259999999999998</v>
          </cell>
          <cell r="F74" t="str">
            <v>2.3. 1  9. 1  2</v>
          </cell>
        </row>
        <row r="75">
          <cell r="A75">
            <v>73</v>
          </cell>
          <cell r="B75" t="str">
            <v>717300110329</v>
          </cell>
          <cell r="C75" t="str">
            <v>CARTULINA SIMPLE 140 g 50 cm X 65 cm COLOR BLANCO</v>
          </cell>
          <cell r="D75" t="str">
            <v>UNIDAD</v>
          </cell>
          <cell r="E75">
            <v>0.8</v>
          </cell>
          <cell r="F75" t="str">
            <v>2.3. 1  9. 1  2</v>
          </cell>
        </row>
        <row r="76">
          <cell r="A76">
            <v>74</v>
          </cell>
          <cell r="B76" t="str">
            <v>717300110331</v>
          </cell>
          <cell r="C76" t="str">
            <v>CARTULINA SIMPLE 140 g 50 cm X 65 cm COLOR NEGRO</v>
          </cell>
          <cell r="D76" t="str">
            <v>UNIDAD</v>
          </cell>
          <cell r="E76">
            <v>0.93220000000000003</v>
          </cell>
          <cell r="F76" t="str">
            <v>2.3. 1  9. 1  2</v>
          </cell>
        </row>
        <row r="77">
          <cell r="A77">
            <v>75</v>
          </cell>
          <cell r="B77" t="str">
            <v>717300110423</v>
          </cell>
          <cell r="C77" t="str">
            <v>CARTULINA SIMPLE 140 g 50 cm X 65 cm COLOR ROSADO</v>
          </cell>
          <cell r="D77" t="str">
            <v>UNIDAD</v>
          </cell>
          <cell r="E77">
            <v>0.76700599999999997</v>
          </cell>
          <cell r="F77" t="str">
            <v>2.3. 1  9. 1  2</v>
          </cell>
        </row>
        <row r="78">
          <cell r="A78">
            <v>76</v>
          </cell>
          <cell r="B78" t="str">
            <v>717300110425</v>
          </cell>
          <cell r="C78" t="str">
            <v>CARTULINA SIMPLE 140 g 50 cm X 65 cm COLOR VERDE</v>
          </cell>
          <cell r="D78" t="str">
            <v>UNIDAD</v>
          </cell>
          <cell r="E78">
            <v>0.87319999999999998</v>
          </cell>
          <cell r="F78" t="str">
            <v>2.3. 1  9. 1  2</v>
          </cell>
        </row>
        <row r="79">
          <cell r="A79">
            <v>77</v>
          </cell>
          <cell r="B79" t="str">
            <v>710300010010</v>
          </cell>
          <cell r="C79" t="str">
            <v>CINTA ADHESIVA TRANSPARENTE 2 in X 72 yd</v>
          </cell>
          <cell r="D79" t="str">
            <v>UNIDAD</v>
          </cell>
          <cell r="E79">
            <v>3.3866000000000001</v>
          </cell>
          <cell r="F79" t="str">
            <v>2.3. 1  9. 1  2</v>
          </cell>
        </row>
        <row r="80">
          <cell r="A80">
            <v>78</v>
          </cell>
          <cell r="B80" t="str">
            <v>710300160005</v>
          </cell>
          <cell r="C80" t="str">
            <v>CINTA DE PAPEL PARA ENMASCARAR - MASKING TAPE 2 in X 55 yd</v>
          </cell>
          <cell r="D80" t="str">
            <v>UNIDAD</v>
          </cell>
          <cell r="E80">
            <v>7</v>
          </cell>
          <cell r="F80" t="str">
            <v>2.3. 1  9. 1  2</v>
          </cell>
        </row>
        <row r="81">
          <cell r="A81">
            <v>113</v>
          </cell>
          <cell r="B81" t="str">
            <v>737000010011</v>
          </cell>
          <cell r="C81" t="str">
            <v>COLA SINTETICA X 250 mL</v>
          </cell>
          <cell r="D81" t="str">
            <v>UNIDAD</v>
          </cell>
          <cell r="E81">
            <v>3.2</v>
          </cell>
          <cell r="F81" t="str">
            <v>2.3. 1  9. 1  2</v>
          </cell>
        </row>
        <row r="82">
          <cell r="A82">
            <v>114</v>
          </cell>
          <cell r="B82" t="str">
            <v>317500100190</v>
          </cell>
          <cell r="C82" t="str">
            <v>CONOS DE DIF. TIPOS, DIF. TEXTURA Y COLORES.</v>
          </cell>
          <cell r="D82" t="str">
            <v>UNIDAD</v>
          </cell>
          <cell r="E82">
            <v>11.8</v>
          </cell>
          <cell r="F82" t="str">
            <v>2.3. 1  9. 1  2</v>
          </cell>
        </row>
        <row r="83">
          <cell r="A83">
            <v>79</v>
          </cell>
          <cell r="B83" t="str">
            <v>715000320027</v>
          </cell>
          <cell r="C83" t="str">
            <v>CUCHILLA PARA CORTAR PAPEL CON MANGO DE PLASTICO</v>
          </cell>
          <cell r="D83" t="str">
            <v>UNIDAD</v>
          </cell>
          <cell r="E83">
            <v>4.5</v>
          </cell>
          <cell r="F83" t="str">
            <v>2.3. 1  9. 1  2</v>
          </cell>
        </row>
        <row r="84">
          <cell r="A84">
            <v>80</v>
          </cell>
          <cell r="B84" t="str">
            <v>710300060060</v>
          </cell>
          <cell r="C84" t="str">
            <v>GOMA EN BARRA X 10 g APROX.</v>
          </cell>
          <cell r="D84" t="str">
            <v>UNIDAD</v>
          </cell>
          <cell r="E84">
            <v>2</v>
          </cell>
          <cell r="F84" t="str">
            <v>2.3. 1  9. 1  2</v>
          </cell>
        </row>
        <row r="85">
          <cell r="A85">
            <v>81</v>
          </cell>
          <cell r="B85" t="str">
            <v>710300060104</v>
          </cell>
          <cell r="C85" t="str">
            <v>GOMA LIQUIDA X 250 mL CON APLICADOR</v>
          </cell>
          <cell r="D85" t="str">
            <v>UNIDAD</v>
          </cell>
          <cell r="E85">
            <v>3</v>
          </cell>
          <cell r="F85" t="str">
            <v>2.3. 1  9. 1  2</v>
          </cell>
        </row>
        <row r="86">
          <cell r="A86">
            <v>82</v>
          </cell>
          <cell r="B86" t="str">
            <v>767500590010</v>
          </cell>
          <cell r="C86" t="str">
            <v>MEMORIA PORTATIL USB (MENOR A 1/4 UIT) DE 32 GB</v>
          </cell>
          <cell r="D86" t="str">
            <v>UNIDAD</v>
          </cell>
          <cell r="E86">
            <v>32</v>
          </cell>
          <cell r="F86" t="str">
            <v>2.3. 1  9. 1  2</v>
          </cell>
        </row>
        <row r="87">
          <cell r="A87">
            <v>83</v>
          </cell>
          <cell r="B87" t="str">
            <v>715000440001</v>
          </cell>
          <cell r="C87" t="str">
            <v>MOTA PARA PIZARRA ACRILICA</v>
          </cell>
          <cell r="D87" t="str">
            <v>UNIDAD</v>
          </cell>
          <cell r="E87">
            <v>2.95</v>
          </cell>
          <cell r="F87" t="str">
            <v>2.3. 1  9. 1  2</v>
          </cell>
        </row>
        <row r="88">
          <cell r="A88">
            <v>120</v>
          </cell>
          <cell r="B88" t="str">
            <v>239400050007</v>
          </cell>
          <cell r="C88" t="str">
            <v>NET PARA VOLEY</v>
          </cell>
          <cell r="D88" t="str">
            <v>UNIDAD</v>
          </cell>
          <cell r="E88">
            <v>51.6</v>
          </cell>
          <cell r="F88" t="str">
            <v>2.3. 1  9. 1  2</v>
          </cell>
        </row>
        <row r="89">
          <cell r="A89">
            <v>84</v>
          </cell>
          <cell r="B89" t="str">
            <v>710300120160</v>
          </cell>
          <cell r="C89" t="str">
            <v>NOTA AUTOADHESIVA 3 in X 3 in (7.6 cm X 7.6 cm) APROX. X 100 HOJAS COLORES VARIADOS</v>
          </cell>
          <cell r="D89" t="str">
            <v>UNIDAD</v>
          </cell>
          <cell r="E89">
            <v>8</v>
          </cell>
          <cell r="F89" t="str">
            <v>2.3. 1  9. 1  2</v>
          </cell>
        </row>
        <row r="90">
          <cell r="A90">
            <v>85</v>
          </cell>
          <cell r="B90" t="str">
            <v>717200050353</v>
          </cell>
          <cell r="C90" t="str">
            <v>PAPEL BOND 80 g TAMAÑO A4 DE COLOR</v>
          </cell>
          <cell r="D90" t="str">
            <v>EMPAQUE X 500</v>
          </cell>
          <cell r="E90">
            <v>49.560014000000002</v>
          </cell>
          <cell r="F90" t="str">
            <v>2.3. 1  9. 1  2</v>
          </cell>
        </row>
        <row r="91">
          <cell r="A91">
            <v>86</v>
          </cell>
          <cell r="B91" t="str">
            <v>717200170106</v>
          </cell>
          <cell r="C91" t="str">
            <v>PAPEL LUSTRE 48 cm X 64 cm COLOR ANARANJADO</v>
          </cell>
          <cell r="D91" t="str">
            <v>UNIDAD</v>
          </cell>
          <cell r="E91">
            <v>0.28320000000000001</v>
          </cell>
          <cell r="F91" t="str">
            <v>2.3. 1  9. 1  2</v>
          </cell>
        </row>
        <row r="92">
          <cell r="A92">
            <v>87</v>
          </cell>
          <cell r="B92" t="str">
            <v>717200170110</v>
          </cell>
          <cell r="C92" t="str">
            <v>PAPEL LUSTRE 48 cm X 64 cm COLOR AZUL</v>
          </cell>
          <cell r="D92" t="str">
            <v>UNIDAD</v>
          </cell>
          <cell r="E92">
            <v>0.31859999999999999</v>
          </cell>
          <cell r="F92" t="str">
            <v>2.3. 1  9. 1  2</v>
          </cell>
        </row>
        <row r="93">
          <cell r="A93">
            <v>88</v>
          </cell>
          <cell r="B93" t="str">
            <v>717200170107</v>
          </cell>
          <cell r="C93" t="str">
            <v>PAPEL LUSTRE 48 cm X 64 cm COLOR CELESTE</v>
          </cell>
          <cell r="D93" t="str">
            <v>UNIDAD</v>
          </cell>
          <cell r="E93">
            <v>0.31859999999999999</v>
          </cell>
          <cell r="F93" t="str">
            <v>2.3. 1  9. 1  2</v>
          </cell>
        </row>
        <row r="94">
          <cell r="A94">
            <v>89</v>
          </cell>
          <cell r="B94" t="str">
            <v>717200170109</v>
          </cell>
          <cell r="C94" t="str">
            <v>PAPEL LUSTRE 48 cm X 64 cm COLOR FUCSIA</v>
          </cell>
          <cell r="D94" t="str">
            <v>UNIDAD</v>
          </cell>
          <cell r="E94">
            <v>0.47199999999999998</v>
          </cell>
          <cell r="F94" t="str">
            <v>2.3. 1  9. 1  2</v>
          </cell>
        </row>
        <row r="95">
          <cell r="A95">
            <v>90</v>
          </cell>
          <cell r="B95" t="str">
            <v>717200170100</v>
          </cell>
          <cell r="C95" t="str">
            <v>PAPEL LUSTRE DE 48 cm X 64 cm COLOR ROJO</v>
          </cell>
          <cell r="D95" t="str">
            <v>UNIDAD</v>
          </cell>
          <cell r="E95">
            <v>0.47199999999999998</v>
          </cell>
          <cell r="F95" t="str">
            <v>2.3. 1  9. 1  2</v>
          </cell>
        </row>
        <row r="96">
          <cell r="A96">
            <v>91</v>
          </cell>
          <cell r="B96" t="str">
            <v>717200170102</v>
          </cell>
          <cell r="C96" t="str">
            <v>PAPEL LUSTRE DE 48 cm X 64 cm COLOR VERDE</v>
          </cell>
          <cell r="D96" t="str">
            <v>UNIDAD</v>
          </cell>
          <cell r="E96">
            <v>0.47199999999999998</v>
          </cell>
          <cell r="F96" t="str">
            <v>2.3. 1  9. 1  2</v>
          </cell>
        </row>
        <row r="97">
          <cell r="A97">
            <v>117</v>
          </cell>
          <cell r="B97" t="str">
            <v>239400060088</v>
          </cell>
          <cell r="C97" t="str">
            <v>PELOTA DE CUERO SINTÉTICO PARA BASQUETBOL Nº 6</v>
          </cell>
          <cell r="D97" t="str">
            <v>UNIDAD</v>
          </cell>
          <cell r="E97">
            <v>80</v>
          </cell>
          <cell r="F97" t="str">
            <v>2.3. 1  9. 1  2</v>
          </cell>
        </row>
        <row r="98">
          <cell r="A98">
            <v>118</v>
          </cell>
          <cell r="B98" t="str">
            <v>239400060054</v>
          </cell>
          <cell r="C98" t="str">
            <v>PELOTA DE CUERO SINTÉTICO VULCANIZADO PARA VOLEIBOL Nº 5</v>
          </cell>
          <cell r="D98" t="str">
            <v>UNIDAD</v>
          </cell>
          <cell r="E98">
            <v>85</v>
          </cell>
          <cell r="F98" t="str">
            <v>2.3. 1  9. 1  2</v>
          </cell>
        </row>
        <row r="99">
          <cell r="A99">
            <v>116</v>
          </cell>
          <cell r="B99" t="str">
            <v>239400060121</v>
          </cell>
          <cell r="C99" t="str">
            <v>PELOTA DE FUTBOL DE CUERO SINTETICO N° 5</v>
          </cell>
          <cell r="D99" t="str">
            <v>UNIDAD</v>
          </cell>
          <cell r="E99">
            <v>95</v>
          </cell>
          <cell r="F99" t="str">
            <v>2.3. 1  9. 1  2</v>
          </cell>
        </row>
        <row r="100">
          <cell r="A100">
            <v>92</v>
          </cell>
          <cell r="B100" t="str">
            <v>716000060374</v>
          </cell>
          <cell r="C100" t="str">
            <v>PLUMON DE TINTA INDELEBLE PUNTA FINA</v>
          </cell>
          <cell r="D100" t="str">
            <v>UNIDAD</v>
          </cell>
          <cell r="E100">
            <v>2.5487980000000001</v>
          </cell>
          <cell r="F100" t="str">
            <v>2.3. 1  9. 1  2</v>
          </cell>
        </row>
        <row r="101">
          <cell r="A101">
            <v>93</v>
          </cell>
          <cell r="B101" t="str">
            <v>716000060395</v>
          </cell>
          <cell r="C101" t="str">
            <v>PLUMON DE TINTA INDELEBLE PUNTA MEDIANA COLOR NEGRO</v>
          </cell>
          <cell r="D101" t="str">
            <v>UNIDAD</v>
          </cell>
          <cell r="E101">
            <v>1.2744089999999999</v>
          </cell>
          <cell r="F101" t="str">
            <v>2.3. 1  9. 1  2</v>
          </cell>
        </row>
        <row r="102">
          <cell r="A102">
            <v>94</v>
          </cell>
          <cell r="B102" t="str">
            <v>716000060451</v>
          </cell>
          <cell r="C102" t="str">
            <v>PLUMON MARCADOR DE TINTA AL AGUA PUNTA DELGADA COLOR AZUL</v>
          </cell>
          <cell r="D102" t="str">
            <v>UNIDAD</v>
          </cell>
          <cell r="E102">
            <v>1.357</v>
          </cell>
          <cell r="F102" t="str">
            <v>2.3. 1  9. 1  2</v>
          </cell>
        </row>
        <row r="103">
          <cell r="A103">
            <v>95</v>
          </cell>
          <cell r="B103" t="str">
            <v>716000060450</v>
          </cell>
          <cell r="C103" t="str">
            <v>PLUMON MARCADOR DE TINTA AL AGUA PUNTA DELGADA COLOR NEGRO</v>
          </cell>
          <cell r="D103" t="str">
            <v>UNIDAD</v>
          </cell>
          <cell r="E103">
            <v>1.357</v>
          </cell>
          <cell r="F103" t="str">
            <v>2.3. 1  9. 1  2</v>
          </cell>
        </row>
        <row r="104">
          <cell r="A104">
            <v>96</v>
          </cell>
          <cell r="B104" t="str">
            <v>716000060449</v>
          </cell>
          <cell r="C104" t="str">
            <v>PLUMON MARCADOR DE TINTA AL AGUA PUNTA DELGADA COLOR ROJO</v>
          </cell>
          <cell r="D104" t="str">
            <v>UNIDAD</v>
          </cell>
          <cell r="E104">
            <v>1.357</v>
          </cell>
          <cell r="F104" t="str">
            <v>2.3. 1  9. 1  2</v>
          </cell>
        </row>
        <row r="105">
          <cell r="A105">
            <v>97</v>
          </cell>
          <cell r="B105" t="str">
            <v>716000060409</v>
          </cell>
          <cell r="C105" t="str">
            <v>PLUMON MARCADOR DE TINTA AL AGUA PUNTA DELGADA JUEGO X 10 COLORES</v>
          </cell>
          <cell r="D105" t="str">
            <v>UNIDAD</v>
          </cell>
          <cell r="E105">
            <v>11.151</v>
          </cell>
          <cell r="F105" t="str">
            <v>2.3. 1  9. 1  2</v>
          </cell>
        </row>
        <row r="106">
          <cell r="A106">
            <v>98</v>
          </cell>
          <cell r="B106" t="str">
            <v>716000060540</v>
          </cell>
          <cell r="C106" t="str">
            <v>PLUMON PARA PIZARRA ACRILICA PUNTA GRUESA RECARGABLE COLOR AZUL</v>
          </cell>
          <cell r="D106" t="str">
            <v>UNIDAD</v>
          </cell>
          <cell r="E106">
            <v>2.2420010000000001</v>
          </cell>
          <cell r="F106" t="str">
            <v>2.3. 1  9. 1  2</v>
          </cell>
        </row>
        <row r="107">
          <cell r="A107">
            <v>99</v>
          </cell>
          <cell r="B107" t="str">
            <v>716000060542</v>
          </cell>
          <cell r="C107" t="str">
            <v>PLUMON PARA PIZARRA ACRILICA PUNTA GRUESA RECARGABLE COLOR NEGRO</v>
          </cell>
          <cell r="D107" t="str">
            <v>UNIDAD</v>
          </cell>
          <cell r="E107">
            <v>2.242</v>
          </cell>
          <cell r="F107" t="str">
            <v>2.3. 1  9. 1  2</v>
          </cell>
        </row>
        <row r="108">
          <cell r="A108">
            <v>100</v>
          </cell>
          <cell r="B108" t="str">
            <v>716000060541</v>
          </cell>
          <cell r="C108" t="str">
            <v>PLUMON PARA PIZARRA ACRILICA PUNTA GRUESA RECARGABLE COLOR ROJO</v>
          </cell>
          <cell r="D108" t="str">
            <v>UNIDAD</v>
          </cell>
          <cell r="E108">
            <v>2.242</v>
          </cell>
          <cell r="F108" t="str">
            <v>2.3. 1  9. 1  2</v>
          </cell>
        </row>
        <row r="109">
          <cell r="A109">
            <v>101</v>
          </cell>
          <cell r="B109" t="str">
            <v>716000060543</v>
          </cell>
          <cell r="C109" t="str">
            <v>PLUMON PARA PIZARRA ACRILICA PUNTA GRUESA RECARGABLE COLOR VERDE</v>
          </cell>
          <cell r="D109" t="str">
            <v>UNIDAD</v>
          </cell>
          <cell r="E109">
            <v>2.242</v>
          </cell>
          <cell r="F109" t="str">
            <v>2.3. 1  9. 1  2</v>
          </cell>
        </row>
        <row r="110">
          <cell r="A110">
            <v>102</v>
          </cell>
          <cell r="B110" t="str">
            <v>716000060443</v>
          </cell>
          <cell r="C110" t="str">
            <v>PLUMON RESALTADOR PUNTA GRUESA BISELADA COLOR AMARILLO</v>
          </cell>
          <cell r="D110" t="str">
            <v>UNIDAD</v>
          </cell>
          <cell r="E110">
            <v>2.2065990000000002</v>
          </cell>
          <cell r="F110" t="str">
            <v>2.3. 1  9. 1  2</v>
          </cell>
        </row>
        <row r="111">
          <cell r="A111">
            <v>103</v>
          </cell>
          <cell r="B111" t="str">
            <v>716000060465</v>
          </cell>
          <cell r="C111" t="str">
            <v>PLUMON RESALTADOR PUNTA GRUESA BISELADA COLOR CELESTE</v>
          </cell>
          <cell r="D111" t="str">
            <v>UNIDAD</v>
          </cell>
          <cell r="E111">
            <v>2.1357979999999999</v>
          </cell>
          <cell r="F111" t="str">
            <v>2.3. 1  9. 1  2</v>
          </cell>
        </row>
        <row r="112">
          <cell r="A112">
            <v>104</v>
          </cell>
          <cell r="B112" t="str">
            <v>716000060459</v>
          </cell>
          <cell r="C112" t="str">
            <v>PLUMON RESALTADOR PUNTA GRUESA BISELADA ROSADO</v>
          </cell>
          <cell r="D112" t="str">
            <v>UNIDAD</v>
          </cell>
          <cell r="E112">
            <v>2.3718050000000002</v>
          </cell>
          <cell r="F112" t="str">
            <v>2.3. 1  9. 1  2</v>
          </cell>
        </row>
        <row r="113">
          <cell r="A113">
            <v>115</v>
          </cell>
          <cell r="B113" t="str">
            <v>239400090007</v>
          </cell>
          <cell r="C113" t="str">
            <v>SILBATO</v>
          </cell>
          <cell r="D113" t="str">
            <v>UNIDAD</v>
          </cell>
          <cell r="E113">
            <v>1.8</v>
          </cell>
          <cell r="F113" t="str">
            <v>2.3. 1  9. 1  2</v>
          </cell>
        </row>
        <row r="114">
          <cell r="A114">
            <v>105</v>
          </cell>
          <cell r="B114" t="str">
            <v>715000220022</v>
          </cell>
          <cell r="C114" t="str">
            <v>TAJADOR DE MESA ACRILICO</v>
          </cell>
          <cell r="D114" t="str">
            <v>UNIDAD</v>
          </cell>
          <cell r="E114">
            <v>80</v>
          </cell>
          <cell r="F114" t="str">
            <v>2.3. 1  9. 1  2</v>
          </cell>
        </row>
        <row r="115">
          <cell r="A115">
            <v>106</v>
          </cell>
          <cell r="B115" t="str">
            <v>715000230050</v>
          </cell>
          <cell r="C115" t="str">
            <v>TIJERA DE METAL DE 5 in CON PUNTA ROMA Y MANGO DE PLASTICO</v>
          </cell>
          <cell r="D115" t="str">
            <v>UNIDAD</v>
          </cell>
          <cell r="E115">
            <v>2</v>
          </cell>
          <cell r="F115" t="str">
            <v>2.3. 1  9. 1  2</v>
          </cell>
        </row>
        <row r="116">
          <cell r="A116">
            <v>107</v>
          </cell>
          <cell r="B116" t="str">
            <v>715000230076</v>
          </cell>
          <cell r="C116" t="str">
            <v>TIJERA DE METAL DE 5 in PARA ZURDO CON PUNTA ROMA Y MANGO DE PLÁSTICO</v>
          </cell>
          <cell r="D116" t="str">
            <v>UNIDAD</v>
          </cell>
          <cell r="E116">
            <v>2.5</v>
          </cell>
          <cell r="F116" t="str">
            <v>2.3. 1  9. 1  2</v>
          </cell>
        </row>
        <row r="117">
          <cell r="A117">
            <v>108</v>
          </cell>
          <cell r="B117" t="str">
            <v>715000230062</v>
          </cell>
          <cell r="C117" t="str">
            <v>TIJERA DE METAL DE 9 in CON MANGO DE PLASTICO</v>
          </cell>
          <cell r="D117" t="str">
            <v>UNIDAD</v>
          </cell>
          <cell r="E117">
            <v>5</v>
          </cell>
          <cell r="F117" t="str">
            <v>2.3. 1  9. 1  2</v>
          </cell>
        </row>
        <row r="118">
          <cell r="A118">
            <v>109</v>
          </cell>
          <cell r="B118" t="str">
            <v>716000260041</v>
          </cell>
          <cell r="C118" t="str">
            <v>TINTA PARA PLUMÓN DE PIZARRA ACRÍLICA X 15 mL COLOR AZUL</v>
          </cell>
          <cell r="D118" t="str">
            <v>UNIDAD</v>
          </cell>
          <cell r="E118">
            <v>9.9120000000000008</v>
          </cell>
          <cell r="F118" t="str">
            <v>2.3. 1  9. 1  2</v>
          </cell>
        </row>
        <row r="119">
          <cell r="A119">
            <v>110</v>
          </cell>
          <cell r="B119" t="str">
            <v>716000260040</v>
          </cell>
          <cell r="C119" t="str">
            <v>TINTA PARA PLUMÓN DE PIZARRA ACRÍLICA X 15 mL COLOR NEGRO</v>
          </cell>
          <cell r="D119" t="str">
            <v>UNIDAD</v>
          </cell>
          <cell r="E119">
            <v>9.9120000000000008</v>
          </cell>
          <cell r="F119" t="str">
            <v>2.3. 1  9. 1  2</v>
          </cell>
        </row>
        <row r="120">
          <cell r="A120">
            <v>111</v>
          </cell>
          <cell r="B120" t="str">
            <v>716000260043</v>
          </cell>
          <cell r="C120" t="str">
            <v>TINTA PARA PLUMÓN DE PIZARRA ACRÍLICA X 15 mL COLOR ROJO</v>
          </cell>
          <cell r="D120" t="str">
            <v>UNIDAD</v>
          </cell>
          <cell r="E120">
            <v>9.9120000000000008</v>
          </cell>
          <cell r="F120" t="str">
            <v>2.3. 1  9. 1  2</v>
          </cell>
        </row>
        <row r="121">
          <cell r="A121">
            <v>112</v>
          </cell>
          <cell r="B121" t="str">
            <v>716000260042</v>
          </cell>
          <cell r="C121" t="str">
            <v>TINTA PARA PLUMÓN DE PIZARRA ACRÍLICA X 15 mL COLOR VERDE</v>
          </cell>
          <cell r="D121" t="str">
            <v>UNIDAD</v>
          </cell>
          <cell r="E121">
            <v>9.9120000000000008</v>
          </cell>
          <cell r="F121" t="str">
            <v>2.3. 1  9. 1  2</v>
          </cell>
        </row>
      </sheetData>
      <sheetData sheetId="4">
        <row r="2">
          <cell r="D2" t="str">
            <v>1360122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4DM1Nue311@_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83"/>
  <sheetViews>
    <sheetView tabSelected="1" zoomScale="85" zoomScaleNormal="85" zoomScaleSheetLayoutView="80" zoomScalePageLayoutView="80" workbookViewId="0">
      <selection activeCell="A11" sqref="A11"/>
    </sheetView>
  </sheetViews>
  <sheetFormatPr baseColWidth="10" defaultColWidth="11.42578125" defaultRowHeight="11.25" x14ac:dyDescent="0.2"/>
  <cols>
    <col min="1" max="1" width="6.42578125" style="11" customWidth="1"/>
    <col min="2" max="2" width="18.7109375" style="13" customWidth="1"/>
    <col min="3" max="3" width="51.7109375" style="13" customWidth="1"/>
    <col min="4" max="4" width="13" style="13" customWidth="1"/>
    <col min="5" max="5" width="9.42578125" style="16" customWidth="1"/>
    <col min="6" max="7" width="13.5703125" style="13" customWidth="1"/>
    <col min="8" max="8" width="10" style="12" customWidth="1"/>
    <col min="9" max="9" width="17.28515625" style="13" customWidth="1"/>
    <col min="10" max="10" width="12.85546875" style="13" customWidth="1"/>
    <col min="11" max="11" width="18.5703125" style="13" customWidth="1"/>
    <col min="12" max="16384" width="11.42578125" style="13"/>
  </cols>
  <sheetData>
    <row r="1" spans="1:12" ht="28.5" customHeight="1" x14ac:dyDescent="0.25">
      <c r="B1" s="170"/>
      <c r="C1" s="254" t="s">
        <v>4602</v>
      </c>
      <c r="D1" s="254"/>
      <c r="E1" s="254"/>
      <c r="F1" s="254"/>
      <c r="G1" s="254"/>
      <c r="H1" s="176"/>
      <c r="I1" s="252" t="s">
        <v>0</v>
      </c>
      <c r="J1" s="269" t="str">
        <f>IFERROR(VLOOKUP($C$4,'LISTADO-IIEE'!A2:K2573,3,FALSE),"")</f>
        <v/>
      </c>
      <c r="K1" s="270"/>
      <c r="L1" s="85"/>
    </row>
    <row r="2" spans="1:12" ht="28.5" customHeight="1" x14ac:dyDescent="0.25">
      <c r="B2" s="171"/>
      <c r="C2" s="255" t="s">
        <v>4601</v>
      </c>
      <c r="D2" s="255"/>
      <c r="E2" s="255"/>
      <c r="F2" s="255"/>
      <c r="G2" s="255"/>
      <c r="H2" s="176"/>
      <c r="I2" s="253" t="s">
        <v>1</v>
      </c>
      <c r="J2" s="271" t="str">
        <f>IFERROR(VLOOKUP(C4,'LISTADO-IIEE'!$A$2:$N$1000,2,FALSE),"")</f>
        <v/>
      </c>
      <c r="K2" s="272"/>
    </row>
    <row r="3" spans="1:12" s="14" customFormat="1" ht="27" customHeight="1" x14ac:dyDescent="0.25">
      <c r="A3" s="73"/>
      <c r="B3" s="73"/>
      <c r="C3" s="73"/>
      <c r="D3" s="73"/>
      <c r="E3" s="74"/>
      <c r="F3" s="74"/>
      <c r="G3" s="74"/>
      <c r="H3" s="74"/>
      <c r="I3" s="75">
        <f>SUM(I11:I81)</f>
        <v>0</v>
      </c>
      <c r="J3" s="75" t="s">
        <v>2021</v>
      </c>
      <c r="K3" s="75">
        <f>SUM(I11:I79)</f>
        <v>0</v>
      </c>
    </row>
    <row r="4" spans="1:12" ht="24" customHeight="1" x14ac:dyDescent="0.2">
      <c r="B4" s="223" t="s">
        <v>4600</v>
      </c>
      <c r="C4" s="92"/>
      <c r="D4" s="222" t="s">
        <v>4603</v>
      </c>
      <c r="F4" s="227" t="s">
        <v>4599</v>
      </c>
      <c r="G4" s="256" t="str">
        <f>IFERROR(VLOOKUP(C4,'LISTADO-IIEE'!A2:I2418,9,FALSE),"")</f>
        <v/>
      </c>
      <c r="H4" s="228" t="s">
        <v>5307</v>
      </c>
      <c r="I4" s="229" t="s">
        <v>4596</v>
      </c>
      <c r="J4" s="230">
        <f>IFERROR(VLOOKUP(C4,'LISTADO-IIEE'!A2:Q2417,17,FALSE),0)</f>
        <v>0</v>
      </c>
      <c r="K4" s="264">
        <v>0</v>
      </c>
    </row>
    <row r="5" spans="1:12" ht="37.5" customHeight="1" x14ac:dyDescent="0.2">
      <c r="B5" s="224" t="s">
        <v>4604</v>
      </c>
      <c r="C5" s="263" t="str">
        <f>IFERROR(VLOOKUP(C4,'LISTADO-IIEE'!$A$2:$AK$1000,7,FALSE),"")</f>
        <v/>
      </c>
      <c r="D5" s="93"/>
      <c r="F5" s="231" t="s">
        <v>5305</v>
      </c>
      <c r="G5" s="257">
        <f>SUMIFS(I11:I81,K11:K81,"limpieza")</f>
        <v>0</v>
      </c>
      <c r="H5" s="260">
        <f>IFERROR(J4*0.3,"")</f>
        <v>0</v>
      </c>
      <c r="I5" s="232" t="s">
        <v>4597</v>
      </c>
      <c r="J5" s="233">
        <f>SUM(I11:I81)</f>
        <v>0</v>
      </c>
      <c r="K5" s="265" t="s">
        <v>5304</v>
      </c>
    </row>
    <row r="6" spans="1:12" ht="26.25" customHeight="1" x14ac:dyDescent="0.2">
      <c r="B6" s="225" t="s">
        <v>84</v>
      </c>
      <c r="C6" s="263" t="str">
        <f>IFERROR(VLOOKUP(C4,'LISTADO-IIEE'!$A$2:$AK$1000,8,FALSE),"")</f>
        <v/>
      </c>
      <c r="D6" s="217"/>
      <c r="F6" s="234" t="s">
        <v>5306</v>
      </c>
      <c r="G6" s="258">
        <f>SUMIFS(I11:I81,K11:K81,"Escritorio")+SUMIFS(I11:I81,K11:K81,"Educativo")</f>
        <v>0</v>
      </c>
      <c r="H6" s="261">
        <f>IFERROR(J4*0.7,"")</f>
        <v>0</v>
      </c>
      <c r="I6" s="235" t="s">
        <v>4598</v>
      </c>
      <c r="J6" s="236">
        <f>+J4-J5</f>
        <v>0</v>
      </c>
      <c r="K6" s="237"/>
    </row>
    <row r="7" spans="1:12" ht="22.5" customHeight="1" x14ac:dyDescent="0.2">
      <c r="B7" s="226" t="s">
        <v>5309</v>
      </c>
      <c r="C7" s="94"/>
      <c r="D7" s="95"/>
      <c r="F7" s="234" t="s">
        <v>38</v>
      </c>
      <c r="G7" s="259">
        <f>SUM(G5:G6)</f>
        <v>0</v>
      </c>
      <c r="H7" s="262">
        <f>SUM(H5:H6)</f>
        <v>0</v>
      </c>
      <c r="I7" s="238"/>
      <c r="J7" s="194">
        <f>SUM(I11:I81)</f>
        <v>0</v>
      </c>
      <c r="K7" s="239"/>
    </row>
    <row r="8" spans="1:12" ht="10.5" customHeight="1" x14ac:dyDescent="0.2">
      <c r="B8" s="220"/>
      <c r="C8" s="81"/>
      <c r="D8" s="80"/>
      <c r="F8" s="80"/>
      <c r="G8" s="221"/>
      <c r="H8" s="218"/>
      <c r="I8" s="218"/>
      <c r="J8" s="172"/>
      <c r="K8" s="219"/>
    </row>
    <row r="9" spans="1:12" ht="8.25" customHeight="1" x14ac:dyDescent="0.2">
      <c r="C9" s="82"/>
      <c r="D9" s="81"/>
      <c r="H9" s="172" t="s">
        <v>2</v>
      </c>
    </row>
    <row r="10" spans="1:12" ht="28.5" customHeight="1" x14ac:dyDescent="0.2">
      <c r="A10" s="203" t="s">
        <v>3</v>
      </c>
      <c r="B10" s="240" t="s">
        <v>4</v>
      </c>
      <c r="C10" s="240"/>
      <c r="D10" s="240" t="s">
        <v>6</v>
      </c>
      <c r="E10" s="241" t="s">
        <v>7</v>
      </c>
      <c r="F10" s="245" t="s">
        <v>8</v>
      </c>
      <c r="G10" s="245" t="s">
        <v>9</v>
      </c>
      <c r="H10" s="203" t="s">
        <v>10</v>
      </c>
      <c r="I10" s="204" t="s">
        <v>11</v>
      </c>
      <c r="J10" s="204" t="s">
        <v>12</v>
      </c>
      <c r="K10" s="203" t="s">
        <v>13</v>
      </c>
    </row>
    <row r="11" spans="1:12" s="15" customFormat="1" ht="24.95" customHeight="1" x14ac:dyDescent="0.2">
      <c r="A11" s="8"/>
      <c r="B11" s="242" t="str">
        <f>IF(A11="","",VLOOKUP(A11,CATALOGO!$A$2:$B$174,2,FALSE))</f>
        <v/>
      </c>
      <c r="C11" s="243" t="str">
        <f>IF(A11="","",VLOOKUP(A11,CATALOGO!$A$2:$C$174,3,FALSE))</f>
        <v/>
      </c>
      <c r="D11" s="242" t="str">
        <f>IF(A11="","",VLOOKUP(A11,CATALOGO!$A$2:$D$174,4,FALSE))</f>
        <v/>
      </c>
      <c r="E11" s="244" t="str">
        <f>IF(B11="","",VLOOKUP(B11,CATALOGO!$B$2:$E$174,4,FALSE))</f>
        <v/>
      </c>
      <c r="F11" s="79"/>
      <c r="G11" s="84"/>
      <c r="H11" s="246" t="str">
        <f>IF(A11="","",(G11+F11))</f>
        <v/>
      </c>
      <c r="I11" s="247">
        <f t="shared" ref="I11:I74" si="0">IFERROR(H11*E11,0)</f>
        <v>0</v>
      </c>
      <c r="J11" s="248">
        <f t="shared" ref="J11:J42" si="1">IF(A11&gt;0, C$4, 0)</f>
        <v>0</v>
      </c>
      <c r="K11" s="249" t="str">
        <f>IF(A11="","",VLOOKUP(A11,CATALOGO!$A$1:$G$174,7,FALSE))</f>
        <v/>
      </c>
    </row>
    <row r="12" spans="1:12" s="15" customFormat="1" ht="24.95" customHeight="1" x14ac:dyDescent="0.2">
      <c r="A12" s="8"/>
      <c r="B12" s="242" t="str">
        <f>IF(A12="","",VLOOKUP(A12,CATALOGO!$A$2:$B$174,2,FALSE))</f>
        <v/>
      </c>
      <c r="C12" s="243" t="str">
        <f>IF(A12="","",VLOOKUP(A12,CATALOGO!$A$2:$C$174,3,FALSE))</f>
        <v/>
      </c>
      <c r="D12" s="242" t="str">
        <f>IF(A12="","",VLOOKUP(A12,CATALOGO!$A$2:$D$174,4,FALSE))</f>
        <v/>
      </c>
      <c r="E12" s="244" t="str">
        <f>IF(B12="","",VLOOKUP(B12,CATALOGO!$B$2:$E$174,4,FALSE))</f>
        <v/>
      </c>
      <c r="F12" s="79"/>
      <c r="G12" s="84"/>
      <c r="H12" s="246" t="str">
        <f t="shared" ref="H12:H75" si="2">IF(A12="","",(G12+F12))</f>
        <v/>
      </c>
      <c r="I12" s="247">
        <f t="shared" si="0"/>
        <v>0</v>
      </c>
      <c r="J12" s="248">
        <f t="shared" si="1"/>
        <v>0</v>
      </c>
      <c r="K12" s="249" t="str">
        <f>IF(A12="","",VLOOKUP(A12,CATALOGO!$A$1:$G$174,7,FALSE))</f>
        <v/>
      </c>
    </row>
    <row r="13" spans="1:12" s="15" customFormat="1" ht="24.95" customHeight="1" x14ac:dyDescent="0.2">
      <c r="A13" s="8"/>
      <c r="B13" s="242" t="str">
        <f>IF(A13="","",VLOOKUP(A13,CATALOGO!$A$2:$B$174,2,FALSE))</f>
        <v/>
      </c>
      <c r="C13" s="243" t="str">
        <f>IF(A13="","",VLOOKUP(A13,CATALOGO!$A$2:$C$174,3,FALSE))</f>
        <v/>
      </c>
      <c r="D13" s="242" t="str">
        <f>IF(A13="","",VLOOKUP(A13,CATALOGO!$A$2:$D$174,4,FALSE))</f>
        <v/>
      </c>
      <c r="E13" s="244" t="str">
        <f>IF(B13="","",VLOOKUP(B13,CATALOGO!$B$2:$E$174,4,FALSE))</f>
        <v/>
      </c>
      <c r="F13" s="79"/>
      <c r="G13" s="84"/>
      <c r="H13" s="246" t="str">
        <f t="shared" si="2"/>
        <v/>
      </c>
      <c r="I13" s="247">
        <f t="shared" si="0"/>
        <v>0</v>
      </c>
      <c r="J13" s="248">
        <f t="shared" si="1"/>
        <v>0</v>
      </c>
      <c r="K13" s="249" t="str">
        <f>IF(A13="","",VLOOKUP(A13,CATALOGO!$A$1:$G$174,7,FALSE))</f>
        <v/>
      </c>
    </row>
    <row r="14" spans="1:12" s="15" customFormat="1" ht="24.95" customHeight="1" x14ac:dyDescent="0.2">
      <c r="A14" s="8"/>
      <c r="B14" s="242" t="str">
        <f>IF(A14="","",VLOOKUP(A14,CATALOGO!$A$2:$B$174,2,FALSE))</f>
        <v/>
      </c>
      <c r="C14" s="243" t="str">
        <f>IF(A14="","",VLOOKUP(A14,CATALOGO!$A$2:$C$174,3,FALSE))</f>
        <v/>
      </c>
      <c r="D14" s="242" t="str">
        <f>IF(A14="","",VLOOKUP(A14,CATALOGO!$A$2:$D$174,4,FALSE))</f>
        <v/>
      </c>
      <c r="E14" s="244" t="str">
        <f>IF(B14="","",VLOOKUP(B14,CATALOGO!$B$2:$E$174,4,FALSE))</f>
        <v/>
      </c>
      <c r="F14" s="79"/>
      <c r="G14" s="84"/>
      <c r="H14" s="246" t="str">
        <f t="shared" si="2"/>
        <v/>
      </c>
      <c r="I14" s="247">
        <f t="shared" si="0"/>
        <v>0</v>
      </c>
      <c r="J14" s="248">
        <f t="shared" si="1"/>
        <v>0</v>
      </c>
      <c r="K14" s="249" t="str">
        <f>IF(A14="","",VLOOKUP(A14,CATALOGO!$A$1:$G$174,7,FALSE))</f>
        <v/>
      </c>
    </row>
    <row r="15" spans="1:12" s="15" customFormat="1" ht="24.95" customHeight="1" x14ac:dyDescent="0.2">
      <c r="A15" s="8"/>
      <c r="B15" s="242" t="str">
        <f>IF(A15="","",VLOOKUP(A15,CATALOGO!$A$2:$B$174,2,FALSE))</f>
        <v/>
      </c>
      <c r="C15" s="243" t="str">
        <f>IF(A15="","",VLOOKUP(A15,CATALOGO!$A$2:$C$174,3,FALSE))</f>
        <v/>
      </c>
      <c r="D15" s="242" t="str">
        <f>IF(A15="","",VLOOKUP(A15,CATALOGO!$A$2:$D$174,4,FALSE))</f>
        <v/>
      </c>
      <c r="E15" s="244" t="str">
        <f>IF(B15="","",VLOOKUP(B15,CATALOGO!$B$2:$E$174,4,FALSE))</f>
        <v/>
      </c>
      <c r="F15" s="78"/>
      <c r="G15" s="83"/>
      <c r="H15" s="246" t="str">
        <f t="shared" si="2"/>
        <v/>
      </c>
      <c r="I15" s="247">
        <f t="shared" si="0"/>
        <v>0</v>
      </c>
      <c r="J15" s="248">
        <f t="shared" si="1"/>
        <v>0</v>
      </c>
      <c r="K15" s="249" t="str">
        <f>IF(A15="","",VLOOKUP(A15,CATALOGO!$A$1:$G$174,7,FALSE))</f>
        <v/>
      </c>
    </row>
    <row r="16" spans="1:12" s="15" customFormat="1" ht="24.95" customHeight="1" x14ac:dyDescent="0.2">
      <c r="A16" s="8"/>
      <c r="B16" s="242" t="str">
        <f>IF(A16="","",VLOOKUP(A16,CATALOGO!$A$2:$B$174,2,FALSE))</f>
        <v/>
      </c>
      <c r="C16" s="243" t="str">
        <f>IF(A16="","",VLOOKUP(A16,CATALOGO!$A$2:$C$174,3,FALSE))</f>
        <v/>
      </c>
      <c r="D16" s="242" t="str">
        <f>IF(A16="","",VLOOKUP(A16,CATALOGO!$A$2:$D$174,4,FALSE))</f>
        <v/>
      </c>
      <c r="E16" s="244" t="str">
        <f>IF(B16="","",VLOOKUP(B16,CATALOGO!$B$2:$E$174,4,FALSE))</f>
        <v/>
      </c>
      <c r="F16" s="78"/>
      <c r="G16" s="83"/>
      <c r="H16" s="246" t="str">
        <f t="shared" si="2"/>
        <v/>
      </c>
      <c r="I16" s="247">
        <f t="shared" si="0"/>
        <v>0</v>
      </c>
      <c r="J16" s="248">
        <f t="shared" si="1"/>
        <v>0</v>
      </c>
      <c r="K16" s="249" t="str">
        <f>IF(A16="","",VLOOKUP(A16,CATALOGO!$A$1:$G$174,7,FALSE))</f>
        <v/>
      </c>
    </row>
    <row r="17" spans="1:11" s="15" customFormat="1" ht="24.95" customHeight="1" x14ac:dyDescent="0.2">
      <c r="A17" s="8"/>
      <c r="B17" s="242" t="str">
        <f>IF(A17="","",VLOOKUP(A17,CATALOGO!$A$2:$B$174,2,FALSE))</f>
        <v/>
      </c>
      <c r="C17" s="243" t="str">
        <f>IF(A17="","",VLOOKUP(A17,CATALOGO!$A$2:$C$174,3,FALSE))</f>
        <v/>
      </c>
      <c r="D17" s="242" t="str">
        <f>IF(A17="","",VLOOKUP(A17,CATALOGO!$A$2:$D$174,4,FALSE))</f>
        <v/>
      </c>
      <c r="E17" s="244" t="str">
        <f>IF(B17="","",VLOOKUP(B17,CATALOGO!$B$2:$E$174,4,FALSE))</f>
        <v/>
      </c>
      <c r="F17" s="78"/>
      <c r="G17" s="83"/>
      <c r="H17" s="246" t="str">
        <f t="shared" si="2"/>
        <v/>
      </c>
      <c r="I17" s="247">
        <f t="shared" si="0"/>
        <v>0</v>
      </c>
      <c r="J17" s="248">
        <f t="shared" si="1"/>
        <v>0</v>
      </c>
      <c r="K17" s="249" t="str">
        <f>IF(A17="","",VLOOKUP(A17,CATALOGO!$A$1:$G$174,7,FALSE))</f>
        <v/>
      </c>
    </row>
    <row r="18" spans="1:11" s="15" customFormat="1" ht="24.95" customHeight="1" x14ac:dyDescent="0.2">
      <c r="A18" s="8"/>
      <c r="B18" s="242" t="str">
        <f>IF(A18="","",VLOOKUP(A18,CATALOGO!$A$2:$B$174,2,FALSE))</f>
        <v/>
      </c>
      <c r="C18" s="243" t="str">
        <f>IF(A18="","",VLOOKUP(A18,CATALOGO!$A$2:$C$174,3,FALSE))</f>
        <v/>
      </c>
      <c r="D18" s="242" t="str">
        <f>IF(A18="","",VLOOKUP(A18,CATALOGO!$A$2:$D$174,4,FALSE))</f>
        <v/>
      </c>
      <c r="E18" s="244" t="str">
        <f>IF(B18="","",VLOOKUP(B18,CATALOGO!$B$2:$E$174,4,FALSE))</f>
        <v/>
      </c>
      <c r="F18" s="78"/>
      <c r="G18" s="83"/>
      <c r="H18" s="246" t="str">
        <f t="shared" si="2"/>
        <v/>
      </c>
      <c r="I18" s="247">
        <f t="shared" si="0"/>
        <v>0</v>
      </c>
      <c r="J18" s="248">
        <f t="shared" si="1"/>
        <v>0</v>
      </c>
      <c r="K18" s="249" t="str">
        <f>IF(A18="","",VLOOKUP(A18,CATALOGO!$A$1:$G$174,7,FALSE))</f>
        <v/>
      </c>
    </row>
    <row r="19" spans="1:11" s="15" customFormat="1" ht="24.95" customHeight="1" x14ac:dyDescent="0.2">
      <c r="A19" s="8"/>
      <c r="B19" s="242" t="str">
        <f>IF(A19="","",VLOOKUP(A19,CATALOGO!$A$2:$B$174,2,FALSE))</f>
        <v/>
      </c>
      <c r="C19" s="243" t="str">
        <f>IF(A19="","",VLOOKUP(A19,CATALOGO!$A$2:$C$174,3,FALSE))</f>
        <v/>
      </c>
      <c r="D19" s="242" t="str">
        <f>IF(A19="","",VLOOKUP(A19,CATALOGO!$A$2:$D$174,4,FALSE))</f>
        <v/>
      </c>
      <c r="E19" s="244" t="str">
        <f>IF(B19="","",VLOOKUP(B19,CATALOGO!$B$2:$E$174,4,FALSE))</f>
        <v/>
      </c>
      <c r="F19" s="78"/>
      <c r="G19" s="83"/>
      <c r="H19" s="246" t="str">
        <f t="shared" si="2"/>
        <v/>
      </c>
      <c r="I19" s="247">
        <f t="shared" si="0"/>
        <v>0</v>
      </c>
      <c r="J19" s="248">
        <f t="shared" si="1"/>
        <v>0</v>
      </c>
      <c r="K19" s="249" t="str">
        <f>IF(A19="","",VLOOKUP(A19,CATALOGO!$A$1:$G$174,7,FALSE))</f>
        <v/>
      </c>
    </row>
    <row r="20" spans="1:11" s="15" customFormat="1" ht="24.95" customHeight="1" x14ac:dyDescent="0.2">
      <c r="A20" s="8"/>
      <c r="B20" s="242" t="str">
        <f>IF(A20="","",VLOOKUP(A20,CATALOGO!$A$2:$B$174,2,FALSE))</f>
        <v/>
      </c>
      <c r="C20" s="243" t="str">
        <f>IF(A20="","",VLOOKUP(A20,CATALOGO!$A$2:$C$174,3,FALSE))</f>
        <v/>
      </c>
      <c r="D20" s="242" t="str">
        <f>IF(A20="","",VLOOKUP(A20,CATALOGO!$A$2:$D$174,4,FALSE))</f>
        <v/>
      </c>
      <c r="E20" s="244" t="str">
        <f>IF(B20="","",VLOOKUP(B20,CATALOGO!$B$2:$E$174,4,FALSE))</f>
        <v/>
      </c>
      <c r="F20" s="78"/>
      <c r="G20" s="83"/>
      <c r="H20" s="246" t="str">
        <f t="shared" si="2"/>
        <v/>
      </c>
      <c r="I20" s="247">
        <f t="shared" si="0"/>
        <v>0</v>
      </c>
      <c r="J20" s="248">
        <f t="shared" si="1"/>
        <v>0</v>
      </c>
      <c r="K20" s="249" t="str">
        <f>IF(A20="","",VLOOKUP(A20,CATALOGO!$A$1:$G$174,7,FALSE))</f>
        <v/>
      </c>
    </row>
    <row r="21" spans="1:11" s="15" customFormat="1" ht="24.95" customHeight="1" x14ac:dyDescent="0.2">
      <c r="A21" s="8"/>
      <c r="B21" s="242" t="str">
        <f>IF(A21="","",VLOOKUP(A21,CATALOGO!$A$2:$B$174,2,FALSE))</f>
        <v/>
      </c>
      <c r="C21" s="243" t="str">
        <f>IF(A21="","",VLOOKUP(A21,CATALOGO!$A$2:$C$174,3,FALSE))</f>
        <v/>
      </c>
      <c r="D21" s="242" t="str">
        <f>IF(A21="","",VLOOKUP(A21,CATALOGO!$A$2:$D$174,4,FALSE))</f>
        <v/>
      </c>
      <c r="E21" s="244" t="str">
        <f>IF(B21="","",VLOOKUP(B21,CATALOGO!$B$2:$E$174,4,FALSE))</f>
        <v/>
      </c>
      <c r="F21" s="78"/>
      <c r="G21" s="83"/>
      <c r="H21" s="246" t="str">
        <f t="shared" si="2"/>
        <v/>
      </c>
      <c r="I21" s="247">
        <f t="shared" si="0"/>
        <v>0</v>
      </c>
      <c r="J21" s="248">
        <f t="shared" si="1"/>
        <v>0</v>
      </c>
      <c r="K21" s="249" t="str">
        <f>IF(A21="","",VLOOKUP(A21,CATALOGO!$A$1:$G$174,7,FALSE))</f>
        <v/>
      </c>
    </row>
    <row r="22" spans="1:11" s="15" customFormat="1" ht="24.95" customHeight="1" x14ac:dyDescent="0.2">
      <c r="A22" s="8"/>
      <c r="B22" s="242" t="str">
        <f>IF(A22="","",VLOOKUP(A22,CATALOGO!$A$2:$B$174,2,FALSE))</f>
        <v/>
      </c>
      <c r="C22" s="243" t="str">
        <f>IF(A22="","",VLOOKUP(A22,CATALOGO!$A$2:$C$174,3,FALSE))</f>
        <v/>
      </c>
      <c r="D22" s="242" t="str">
        <f>IF(A22="","",VLOOKUP(A22,CATALOGO!$A$2:$D$174,4,FALSE))</f>
        <v/>
      </c>
      <c r="E22" s="244" t="str">
        <f>IF(B22="","",VLOOKUP(B22,CATALOGO!$B$2:$E$174,4,FALSE))</f>
        <v/>
      </c>
      <c r="F22" s="78"/>
      <c r="G22" s="83"/>
      <c r="H22" s="246" t="str">
        <f t="shared" si="2"/>
        <v/>
      </c>
      <c r="I22" s="247">
        <f t="shared" si="0"/>
        <v>0</v>
      </c>
      <c r="J22" s="248">
        <f t="shared" si="1"/>
        <v>0</v>
      </c>
      <c r="K22" s="249" t="str">
        <f>IF(A22="","",VLOOKUP(A22,CATALOGO!$A$1:$G$174,7,FALSE))</f>
        <v/>
      </c>
    </row>
    <row r="23" spans="1:11" s="15" customFormat="1" ht="24.95" customHeight="1" x14ac:dyDescent="0.2">
      <c r="A23" s="8"/>
      <c r="B23" s="242" t="str">
        <f>IF(A23="","",VLOOKUP(A23,CATALOGO!$A$2:$B$174,2,FALSE))</f>
        <v/>
      </c>
      <c r="C23" s="243" t="str">
        <f>IF(A23="","",VLOOKUP(A23,CATALOGO!$A$2:$C$174,3,FALSE))</f>
        <v/>
      </c>
      <c r="D23" s="242" t="str">
        <f>IF(A23="","",VLOOKUP(A23,CATALOGO!$A$2:$D$174,4,FALSE))</f>
        <v/>
      </c>
      <c r="E23" s="244" t="str">
        <f>IF(B23="","",VLOOKUP(B23,CATALOGO!$B$2:$E$174,4,FALSE))</f>
        <v/>
      </c>
      <c r="F23" s="78"/>
      <c r="G23" s="83"/>
      <c r="H23" s="246" t="str">
        <f t="shared" si="2"/>
        <v/>
      </c>
      <c r="I23" s="247">
        <f t="shared" si="0"/>
        <v>0</v>
      </c>
      <c r="J23" s="248">
        <f t="shared" si="1"/>
        <v>0</v>
      </c>
      <c r="K23" s="249" t="str">
        <f>IF(A23="","",VLOOKUP(A23,CATALOGO!$A$1:$G$174,7,FALSE))</f>
        <v/>
      </c>
    </row>
    <row r="24" spans="1:11" s="15" customFormat="1" ht="24.95" customHeight="1" x14ac:dyDescent="0.2">
      <c r="A24" s="8"/>
      <c r="B24" s="242" t="str">
        <f>IF(A24="","",VLOOKUP(A24,CATALOGO!$A$2:$B$174,2,FALSE))</f>
        <v/>
      </c>
      <c r="C24" s="243" t="str">
        <f>IF(A24="","",VLOOKUP(A24,CATALOGO!$A$2:$C$174,3,FALSE))</f>
        <v/>
      </c>
      <c r="D24" s="242" t="str">
        <f>IF(A24="","",VLOOKUP(A24,CATALOGO!$A$2:$D$174,4,FALSE))</f>
        <v/>
      </c>
      <c r="E24" s="244" t="str">
        <f>IF(B24="","",VLOOKUP(B24,CATALOGO!$B$2:$E$174,4,FALSE))</f>
        <v/>
      </c>
      <c r="F24" s="78"/>
      <c r="G24" s="83"/>
      <c r="H24" s="246" t="str">
        <f t="shared" si="2"/>
        <v/>
      </c>
      <c r="I24" s="247">
        <f t="shared" si="0"/>
        <v>0</v>
      </c>
      <c r="J24" s="248">
        <f t="shared" si="1"/>
        <v>0</v>
      </c>
      <c r="K24" s="249" t="str">
        <f>IF(A24="","",VLOOKUP(A24,CATALOGO!$A$1:$G$174,7,FALSE))</f>
        <v/>
      </c>
    </row>
    <row r="25" spans="1:11" s="15" customFormat="1" ht="24.95" customHeight="1" x14ac:dyDescent="0.2">
      <c r="A25" s="8"/>
      <c r="B25" s="242" t="str">
        <f>IF(A25="","",VLOOKUP(A25,CATALOGO!$A$2:$B$174,2,FALSE))</f>
        <v/>
      </c>
      <c r="C25" s="243" t="str">
        <f>IF(A25="","",VLOOKUP(A25,CATALOGO!$A$2:$C$174,3,FALSE))</f>
        <v/>
      </c>
      <c r="D25" s="242" t="str">
        <f>IF(A25="","",VLOOKUP(A25,CATALOGO!$A$2:$D$174,4,FALSE))</f>
        <v/>
      </c>
      <c r="E25" s="244" t="str">
        <f>IF(B25="","",VLOOKUP(B25,CATALOGO!$B$2:$E$174,4,FALSE))</f>
        <v/>
      </c>
      <c r="F25" s="78"/>
      <c r="G25" s="83"/>
      <c r="H25" s="246" t="str">
        <f t="shared" si="2"/>
        <v/>
      </c>
      <c r="I25" s="247">
        <f t="shared" si="0"/>
        <v>0</v>
      </c>
      <c r="J25" s="248">
        <f t="shared" si="1"/>
        <v>0</v>
      </c>
      <c r="K25" s="249" t="str">
        <f>IF(A25="","",VLOOKUP(A25,CATALOGO!$A$1:$G$174,7,FALSE))</f>
        <v/>
      </c>
    </row>
    <row r="26" spans="1:11" s="15" customFormat="1" ht="24.95" customHeight="1" x14ac:dyDescent="0.2">
      <c r="A26" s="8"/>
      <c r="B26" s="242" t="str">
        <f>IF(A26="","",VLOOKUP(A26,CATALOGO!$A$2:$B$174,2,FALSE))</f>
        <v/>
      </c>
      <c r="C26" s="243" t="str">
        <f>IF(A26="","",VLOOKUP(A26,CATALOGO!$A$2:$C$174,3,FALSE))</f>
        <v/>
      </c>
      <c r="D26" s="242" t="str">
        <f>IF(A26="","",VLOOKUP(A26,CATALOGO!$A$2:$D$174,4,FALSE))</f>
        <v/>
      </c>
      <c r="E26" s="244" t="str">
        <f>IF(B26="","",VLOOKUP(B26,CATALOGO!$B$2:$E$174,4,FALSE))</f>
        <v/>
      </c>
      <c r="F26" s="78"/>
      <c r="G26" s="83"/>
      <c r="H26" s="246" t="str">
        <f t="shared" si="2"/>
        <v/>
      </c>
      <c r="I26" s="247">
        <f t="shared" si="0"/>
        <v>0</v>
      </c>
      <c r="J26" s="248">
        <f t="shared" si="1"/>
        <v>0</v>
      </c>
      <c r="K26" s="249" t="str">
        <f>IF(A26="","",VLOOKUP(A26,CATALOGO!$A$1:$G$174,7,FALSE))</f>
        <v/>
      </c>
    </row>
    <row r="27" spans="1:11" s="15" customFormat="1" ht="24.95" customHeight="1" x14ac:dyDescent="0.2">
      <c r="A27" s="8"/>
      <c r="B27" s="242" t="str">
        <f>IF(A27="","",VLOOKUP(A27,CATALOGO!$A$2:$B$174,2,FALSE))</f>
        <v/>
      </c>
      <c r="C27" s="243" t="str">
        <f>IF(A27="","",VLOOKUP(A27,CATALOGO!$A$2:$C$174,3,FALSE))</f>
        <v/>
      </c>
      <c r="D27" s="242" t="str">
        <f>IF(A27="","",VLOOKUP(A27,CATALOGO!$A$2:$D$174,4,FALSE))</f>
        <v/>
      </c>
      <c r="E27" s="244" t="str">
        <f>IF(B27="","",VLOOKUP(B27,CATALOGO!$B$2:$E$174,4,FALSE))</f>
        <v/>
      </c>
      <c r="F27" s="78"/>
      <c r="G27" s="83"/>
      <c r="H27" s="246" t="str">
        <f t="shared" si="2"/>
        <v/>
      </c>
      <c r="I27" s="247">
        <f t="shared" si="0"/>
        <v>0</v>
      </c>
      <c r="J27" s="248">
        <f t="shared" si="1"/>
        <v>0</v>
      </c>
      <c r="K27" s="249" t="str">
        <f>IF(A27="","",VLOOKUP(A27,CATALOGO!$A$1:$G$174,7,FALSE))</f>
        <v/>
      </c>
    </row>
    <row r="28" spans="1:11" s="15" customFormat="1" ht="24.95" customHeight="1" x14ac:dyDescent="0.2">
      <c r="A28" s="8"/>
      <c r="B28" s="242" t="str">
        <f>IF(A28="","",VLOOKUP(A28,CATALOGO!$A$2:$B$174,2,FALSE))</f>
        <v/>
      </c>
      <c r="C28" s="243" t="str">
        <f>IF(A28="","",VLOOKUP(A28,CATALOGO!$A$2:$C$174,3,FALSE))</f>
        <v/>
      </c>
      <c r="D28" s="242" t="str">
        <f>IF(A28="","",VLOOKUP(A28,CATALOGO!$A$2:$D$174,4,FALSE))</f>
        <v/>
      </c>
      <c r="E28" s="244" t="str">
        <f>IF(B28="","",VLOOKUP(B28,CATALOGO!$B$2:$E$174,4,FALSE))</f>
        <v/>
      </c>
      <c r="F28" s="78"/>
      <c r="G28" s="83"/>
      <c r="H28" s="246" t="str">
        <f t="shared" si="2"/>
        <v/>
      </c>
      <c r="I28" s="247">
        <f t="shared" si="0"/>
        <v>0</v>
      </c>
      <c r="J28" s="248">
        <f t="shared" si="1"/>
        <v>0</v>
      </c>
      <c r="K28" s="249" t="str">
        <f>IF(A28="","",VLOOKUP(A28,CATALOGO!$A$1:$G$174,7,FALSE))</f>
        <v/>
      </c>
    </row>
    <row r="29" spans="1:11" s="15" customFormat="1" ht="24.95" customHeight="1" x14ac:dyDescent="0.2">
      <c r="A29" s="8"/>
      <c r="B29" s="242" t="str">
        <f>IF(A29="","",VLOOKUP(A29,CATALOGO!$A$2:$B$174,2,FALSE))</f>
        <v/>
      </c>
      <c r="C29" s="243" t="str">
        <f>IF(A29="","",VLOOKUP(A29,CATALOGO!$A$2:$C$174,3,FALSE))</f>
        <v/>
      </c>
      <c r="D29" s="242" t="str">
        <f>IF(A29="","",VLOOKUP(A29,CATALOGO!$A$2:$D$174,4,FALSE))</f>
        <v/>
      </c>
      <c r="E29" s="244" t="str">
        <f>IF(B29="","",VLOOKUP(B29,CATALOGO!$B$2:$E$174,4,FALSE))</f>
        <v/>
      </c>
      <c r="F29" s="78"/>
      <c r="G29" s="83"/>
      <c r="H29" s="246" t="str">
        <f t="shared" si="2"/>
        <v/>
      </c>
      <c r="I29" s="247">
        <f t="shared" si="0"/>
        <v>0</v>
      </c>
      <c r="J29" s="248">
        <f t="shared" si="1"/>
        <v>0</v>
      </c>
      <c r="K29" s="249" t="str">
        <f>IF(A29="","",VLOOKUP(A29,CATALOGO!$A$1:$G$174,7,FALSE))</f>
        <v/>
      </c>
    </row>
    <row r="30" spans="1:11" s="15" customFormat="1" ht="24.95" customHeight="1" x14ac:dyDescent="0.2">
      <c r="A30" s="8"/>
      <c r="B30" s="242" t="str">
        <f>IF(A30="","",VLOOKUP(A30,CATALOGO!$A$2:$B$174,2,FALSE))</f>
        <v/>
      </c>
      <c r="C30" s="243" t="str">
        <f>IF(A30="","",VLOOKUP(A30,CATALOGO!$A$2:$C$174,3,FALSE))</f>
        <v/>
      </c>
      <c r="D30" s="242" t="str">
        <f>IF(A30="","",VLOOKUP(A30,CATALOGO!$A$2:$D$174,4,FALSE))</f>
        <v/>
      </c>
      <c r="E30" s="244" t="str">
        <f>IF(B30="","",VLOOKUP(B30,CATALOGO!$B$2:$E$174,4,FALSE))</f>
        <v/>
      </c>
      <c r="F30" s="78"/>
      <c r="G30" s="83"/>
      <c r="H30" s="246" t="str">
        <f t="shared" si="2"/>
        <v/>
      </c>
      <c r="I30" s="247">
        <f t="shared" si="0"/>
        <v>0</v>
      </c>
      <c r="J30" s="248">
        <f t="shared" si="1"/>
        <v>0</v>
      </c>
      <c r="K30" s="249" t="str">
        <f>IF(A30="","",VLOOKUP(A30,CATALOGO!$A$1:$G$174,7,FALSE))</f>
        <v/>
      </c>
    </row>
    <row r="31" spans="1:11" s="15" customFormat="1" ht="24.95" customHeight="1" x14ac:dyDescent="0.2">
      <c r="A31" s="8"/>
      <c r="B31" s="242" t="str">
        <f>IF(A31="","",VLOOKUP(A31,CATALOGO!$A$2:$B$174,2,FALSE))</f>
        <v/>
      </c>
      <c r="C31" s="243" t="str">
        <f>IF(A31="","",VLOOKUP(A31,CATALOGO!$A$2:$C$174,3,FALSE))</f>
        <v/>
      </c>
      <c r="D31" s="242" t="str">
        <f>IF(A31="","",VLOOKUP(A31,CATALOGO!$A$2:$D$174,4,FALSE))</f>
        <v/>
      </c>
      <c r="E31" s="244" t="str">
        <f>IF(B31="","",VLOOKUP(B31,CATALOGO!$B$2:$E$174,4,FALSE))</f>
        <v/>
      </c>
      <c r="F31" s="78"/>
      <c r="G31" s="83"/>
      <c r="H31" s="246" t="str">
        <f t="shared" si="2"/>
        <v/>
      </c>
      <c r="I31" s="247">
        <f t="shared" si="0"/>
        <v>0</v>
      </c>
      <c r="J31" s="248">
        <f t="shared" si="1"/>
        <v>0</v>
      </c>
      <c r="K31" s="249" t="str">
        <f>IF(A31="","",VLOOKUP(A31,CATALOGO!$A$1:$G$174,7,FALSE))</f>
        <v/>
      </c>
    </row>
    <row r="32" spans="1:11" s="15" customFormat="1" ht="24.95" customHeight="1" x14ac:dyDescent="0.2">
      <c r="A32" s="8"/>
      <c r="B32" s="242" t="str">
        <f>IF(A32="","",VLOOKUP(A32,CATALOGO!$A$2:$B$174,2,FALSE))</f>
        <v/>
      </c>
      <c r="C32" s="243" t="str">
        <f>IF(A32="","",VLOOKUP(A32,CATALOGO!$A$2:$C$174,3,FALSE))</f>
        <v/>
      </c>
      <c r="D32" s="242" t="str">
        <f>IF(A32="","",VLOOKUP(A32,CATALOGO!$A$2:$D$174,4,FALSE))</f>
        <v/>
      </c>
      <c r="E32" s="244" t="str">
        <f>IF(B32="","",VLOOKUP(B32,CATALOGO!$B$2:$E$174,4,FALSE))</f>
        <v/>
      </c>
      <c r="F32" s="78"/>
      <c r="G32" s="83"/>
      <c r="H32" s="246" t="str">
        <f t="shared" si="2"/>
        <v/>
      </c>
      <c r="I32" s="247">
        <f t="shared" si="0"/>
        <v>0</v>
      </c>
      <c r="J32" s="248">
        <f t="shared" si="1"/>
        <v>0</v>
      </c>
      <c r="K32" s="249" t="str">
        <f>IF(A32="","",VLOOKUP(A32,CATALOGO!$A$1:$G$174,7,FALSE))</f>
        <v/>
      </c>
    </row>
    <row r="33" spans="1:11" s="15" customFormat="1" ht="24.95" customHeight="1" x14ac:dyDescent="0.2">
      <c r="A33" s="8"/>
      <c r="B33" s="242" t="str">
        <f>IF(A33="","",VLOOKUP(A33,CATALOGO!$A$2:$B$174,2,FALSE))</f>
        <v/>
      </c>
      <c r="C33" s="243" t="str">
        <f>IF(A33="","",VLOOKUP(A33,CATALOGO!$A$2:$C$174,3,FALSE))</f>
        <v/>
      </c>
      <c r="D33" s="242" t="str">
        <f>IF(A33="","",VLOOKUP(A33,CATALOGO!$A$2:$D$174,4,FALSE))</f>
        <v/>
      </c>
      <c r="E33" s="244" t="str">
        <f>IF(B33="","",VLOOKUP(B33,CATALOGO!$B$2:$E$174,4,FALSE))</f>
        <v/>
      </c>
      <c r="F33" s="78"/>
      <c r="G33" s="83"/>
      <c r="H33" s="246" t="str">
        <f t="shared" si="2"/>
        <v/>
      </c>
      <c r="I33" s="247">
        <f t="shared" si="0"/>
        <v>0</v>
      </c>
      <c r="J33" s="248">
        <f t="shared" si="1"/>
        <v>0</v>
      </c>
      <c r="K33" s="249" t="str">
        <f>IF(A33="","",VLOOKUP(A33,CATALOGO!$A$1:$G$174,7,FALSE))</f>
        <v/>
      </c>
    </row>
    <row r="34" spans="1:11" s="15" customFormat="1" ht="24.95" customHeight="1" x14ac:dyDescent="0.2">
      <c r="A34" s="8"/>
      <c r="B34" s="242" t="str">
        <f>IF(A34="","",VLOOKUP(A34,CATALOGO!$A$2:$B$174,2,FALSE))</f>
        <v/>
      </c>
      <c r="C34" s="243" t="str">
        <f>IF(A34="","",VLOOKUP(A34,CATALOGO!$A$2:$C$174,3,FALSE))</f>
        <v/>
      </c>
      <c r="D34" s="242" t="str">
        <f>IF(A34="","",VLOOKUP(A34,CATALOGO!$A$2:$D$174,4,FALSE))</f>
        <v/>
      </c>
      <c r="E34" s="244" t="str">
        <f>IF(B34="","",VLOOKUP(B34,CATALOGO!$B$2:$E$174,4,FALSE))</f>
        <v/>
      </c>
      <c r="F34" s="78"/>
      <c r="G34" s="83"/>
      <c r="H34" s="246" t="str">
        <f t="shared" si="2"/>
        <v/>
      </c>
      <c r="I34" s="247">
        <f t="shared" si="0"/>
        <v>0</v>
      </c>
      <c r="J34" s="248">
        <f t="shared" si="1"/>
        <v>0</v>
      </c>
      <c r="K34" s="249" t="str">
        <f>IF(A34="","",VLOOKUP(A34,CATALOGO!$A$1:$G$174,7,FALSE))</f>
        <v/>
      </c>
    </row>
    <row r="35" spans="1:11" s="15" customFormat="1" ht="24.95" customHeight="1" x14ac:dyDescent="0.2">
      <c r="A35" s="8"/>
      <c r="B35" s="242" t="str">
        <f>IF(A35="","",VLOOKUP(A35,CATALOGO!$A$2:$B$174,2,FALSE))</f>
        <v/>
      </c>
      <c r="C35" s="243" t="str">
        <f>IF(A35="","",VLOOKUP(A35,CATALOGO!$A$2:$C$174,3,FALSE))</f>
        <v/>
      </c>
      <c r="D35" s="242" t="str">
        <f>IF(A35="","",VLOOKUP(A35,CATALOGO!$A$2:$D$174,4,FALSE))</f>
        <v/>
      </c>
      <c r="E35" s="244" t="str">
        <f>IF(B35="","",VLOOKUP(B35,CATALOGO!$B$2:$E$174,4,FALSE))</f>
        <v/>
      </c>
      <c r="F35" s="78"/>
      <c r="G35" s="83"/>
      <c r="H35" s="246" t="str">
        <f t="shared" si="2"/>
        <v/>
      </c>
      <c r="I35" s="247">
        <f t="shared" si="0"/>
        <v>0</v>
      </c>
      <c r="J35" s="248">
        <f t="shared" si="1"/>
        <v>0</v>
      </c>
      <c r="K35" s="249" t="str">
        <f>IF(A35="","",VLOOKUP(A35,CATALOGO!$A$1:$G$174,7,FALSE))</f>
        <v/>
      </c>
    </row>
    <row r="36" spans="1:11" s="15" customFormat="1" ht="24.95" customHeight="1" x14ac:dyDescent="0.2">
      <c r="A36" s="8"/>
      <c r="B36" s="242" t="str">
        <f>IF(A36="","",VLOOKUP(A36,CATALOGO!$A$2:$B$174,2,FALSE))</f>
        <v/>
      </c>
      <c r="C36" s="243" t="str">
        <f>IF(A36="","",VLOOKUP(A36,CATALOGO!$A$2:$C$174,3,FALSE))</f>
        <v/>
      </c>
      <c r="D36" s="242" t="str">
        <f>IF(A36="","",VLOOKUP(A36,CATALOGO!$A$2:$D$174,4,FALSE))</f>
        <v/>
      </c>
      <c r="E36" s="244" t="str">
        <f>IF(B36="","",VLOOKUP(B36,CATALOGO!$B$2:$E$174,4,FALSE))</f>
        <v/>
      </c>
      <c r="F36" s="78"/>
      <c r="G36" s="83"/>
      <c r="H36" s="246" t="str">
        <f t="shared" si="2"/>
        <v/>
      </c>
      <c r="I36" s="247">
        <f t="shared" si="0"/>
        <v>0</v>
      </c>
      <c r="J36" s="248">
        <f t="shared" si="1"/>
        <v>0</v>
      </c>
      <c r="K36" s="249" t="str">
        <f>IF(A36="","",VLOOKUP(A36,CATALOGO!$A$1:$G$174,7,FALSE))</f>
        <v/>
      </c>
    </row>
    <row r="37" spans="1:11" s="15" customFormat="1" ht="24.95" customHeight="1" x14ac:dyDescent="0.2">
      <c r="A37" s="8"/>
      <c r="B37" s="242" t="str">
        <f>IF(A37="","",VLOOKUP(A37,CATALOGO!$A$2:$B$174,2,FALSE))</f>
        <v/>
      </c>
      <c r="C37" s="243" t="str">
        <f>IF(A37="","",VLOOKUP(A37,CATALOGO!$A$2:$C$174,3,FALSE))</f>
        <v/>
      </c>
      <c r="D37" s="242" t="str">
        <f>IF(A37="","",VLOOKUP(A37,CATALOGO!$A$2:$D$174,4,FALSE))</f>
        <v/>
      </c>
      <c r="E37" s="244" t="str">
        <f>IF(B37="","",VLOOKUP(B37,CATALOGO!$B$2:$E$174,4,FALSE))</f>
        <v/>
      </c>
      <c r="F37" s="78"/>
      <c r="G37" s="83"/>
      <c r="H37" s="246" t="str">
        <f t="shared" si="2"/>
        <v/>
      </c>
      <c r="I37" s="247">
        <f t="shared" si="0"/>
        <v>0</v>
      </c>
      <c r="J37" s="248">
        <f t="shared" si="1"/>
        <v>0</v>
      </c>
      <c r="K37" s="249" t="str">
        <f>IF(A37="","",VLOOKUP(A37,CATALOGO!$A$1:$G$174,7,FALSE))</f>
        <v/>
      </c>
    </row>
    <row r="38" spans="1:11" s="15" customFormat="1" ht="24.95" customHeight="1" x14ac:dyDescent="0.2">
      <c r="A38" s="8"/>
      <c r="B38" s="242" t="str">
        <f>IF(A38="","",VLOOKUP(A38,CATALOGO!$A$2:$B$174,2,FALSE))</f>
        <v/>
      </c>
      <c r="C38" s="243" t="str">
        <f>IF(A38="","",VLOOKUP(A38,CATALOGO!$A$2:$C$174,3,FALSE))</f>
        <v/>
      </c>
      <c r="D38" s="242" t="str">
        <f>IF(A38="","",VLOOKUP(A38,CATALOGO!$A$2:$D$174,4,FALSE))</f>
        <v/>
      </c>
      <c r="E38" s="244" t="str">
        <f>IF(B38="","",VLOOKUP(B38,CATALOGO!$B$2:$E$174,4,FALSE))</f>
        <v/>
      </c>
      <c r="F38" s="78"/>
      <c r="G38" s="83"/>
      <c r="H38" s="246" t="str">
        <f t="shared" si="2"/>
        <v/>
      </c>
      <c r="I38" s="247">
        <f t="shared" si="0"/>
        <v>0</v>
      </c>
      <c r="J38" s="248">
        <f t="shared" si="1"/>
        <v>0</v>
      </c>
      <c r="K38" s="249" t="str">
        <f>IF(A38="","",VLOOKUP(A38,CATALOGO!$A$1:$G$174,7,FALSE))</f>
        <v/>
      </c>
    </row>
    <row r="39" spans="1:11" s="15" customFormat="1" ht="24.95" customHeight="1" x14ac:dyDescent="0.2">
      <c r="A39" s="8"/>
      <c r="B39" s="242" t="str">
        <f>IF(A39="","",VLOOKUP(A39,CATALOGO!$A$2:$B$174,2,FALSE))</f>
        <v/>
      </c>
      <c r="C39" s="243" t="str">
        <f>IF(A39="","",VLOOKUP(A39,CATALOGO!$A$2:$C$174,3,FALSE))</f>
        <v/>
      </c>
      <c r="D39" s="242" t="str">
        <f>IF(A39="","",VLOOKUP(A39,CATALOGO!$A$2:$D$174,4,FALSE))</f>
        <v/>
      </c>
      <c r="E39" s="244" t="str">
        <f>IF(B39="","",VLOOKUP(B39,CATALOGO!$B$2:$E$174,4,FALSE))</f>
        <v/>
      </c>
      <c r="F39" s="78"/>
      <c r="G39" s="83"/>
      <c r="H39" s="246" t="str">
        <f t="shared" si="2"/>
        <v/>
      </c>
      <c r="I39" s="247">
        <f t="shared" si="0"/>
        <v>0</v>
      </c>
      <c r="J39" s="248">
        <f t="shared" si="1"/>
        <v>0</v>
      </c>
      <c r="K39" s="249" t="str">
        <f>IF(A39="","",VLOOKUP(A39,CATALOGO!$A$1:$G$174,7,FALSE))</f>
        <v/>
      </c>
    </row>
    <row r="40" spans="1:11" s="15" customFormat="1" ht="24.95" customHeight="1" x14ac:dyDescent="0.2">
      <c r="A40" s="8"/>
      <c r="B40" s="242" t="str">
        <f>IF(A40="","",VLOOKUP(A40,CATALOGO!$A$2:$B$174,2,FALSE))</f>
        <v/>
      </c>
      <c r="C40" s="243" t="str">
        <f>IF(A40="","",VLOOKUP(A40,CATALOGO!$A$2:$C$174,3,FALSE))</f>
        <v/>
      </c>
      <c r="D40" s="242" t="str">
        <f>IF(A40="","",VLOOKUP(A40,CATALOGO!$A$2:$D$174,4,FALSE))</f>
        <v/>
      </c>
      <c r="E40" s="244" t="str">
        <f>IF(B40="","",VLOOKUP(B40,CATALOGO!$B$2:$E$174,4,FALSE))</f>
        <v/>
      </c>
      <c r="F40" s="78"/>
      <c r="G40" s="83"/>
      <c r="H40" s="246" t="str">
        <f t="shared" si="2"/>
        <v/>
      </c>
      <c r="I40" s="247">
        <f t="shared" si="0"/>
        <v>0</v>
      </c>
      <c r="J40" s="248">
        <f t="shared" si="1"/>
        <v>0</v>
      </c>
      <c r="K40" s="249" t="str">
        <f>IF(A40="","",VLOOKUP(A40,CATALOGO!$A$1:$G$174,7,FALSE))</f>
        <v/>
      </c>
    </row>
    <row r="41" spans="1:11" s="15" customFormat="1" ht="24.95" customHeight="1" x14ac:dyDescent="0.2">
      <c r="A41" s="8"/>
      <c r="B41" s="242" t="str">
        <f>IF(A41="","",VLOOKUP(A41,CATALOGO!$A$2:$B$174,2,FALSE))</f>
        <v/>
      </c>
      <c r="C41" s="243" t="str">
        <f>IF(A41="","",VLOOKUP(A41,CATALOGO!$A$2:$C$174,3,FALSE))</f>
        <v/>
      </c>
      <c r="D41" s="242" t="str">
        <f>IF(A41="","",VLOOKUP(A41,CATALOGO!$A$2:$D$174,4,FALSE))</f>
        <v/>
      </c>
      <c r="E41" s="244" t="str">
        <f>IF(B41="","",VLOOKUP(B41,CATALOGO!$B$2:$E$174,4,FALSE))</f>
        <v/>
      </c>
      <c r="F41" s="78"/>
      <c r="G41" s="83"/>
      <c r="H41" s="246" t="str">
        <f t="shared" si="2"/>
        <v/>
      </c>
      <c r="I41" s="247">
        <f t="shared" si="0"/>
        <v>0</v>
      </c>
      <c r="J41" s="248">
        <f t="shared" si="1"/>
        <v>0</v>
      </c>
      <c r="K41" s="249" t="str">
        <f>IF(A41="","",VLOOKUP(A41,CATALOGO!$A$1:$G$174,7,FALSE))</f>
        <v/>
      </c>
    </row>
    <row r="42" spans="1:11" s="15" customFormat="1" ht="24.95" customHeight="1" x14ac:dyDescent="0.2">
      <c r="A42" s="8"/>
      <c r="B42" s="242" t="str">
        <f>IF(A42="","",VLOOKUP(A42,CATALOGO!$A$2:$B$174,2,FALSE))</f>
        <v/>
      </c>
      <c r="C42" s="243" t="str">
        <f>IF(A42="","",VLOOKUP(A42,CATALOGO!$A$2:$C$174,3,FALSE))</f>
        <v/>
      </c>
      <c r="D42" s="242" t="str">
        <f>IF(A42="","",VLOOKUP(A42,CATALOGO!$A$2:$D$174,4,FALSE))</f>
        <v/>
      </c>
      <c r="E42" s="244" t="str">
        <f>IF(B42="","",VLOOKUP(B42,CATALOGO!$B$2:$E$174,4,FALSE))</f>
        <v/>
      </c>
      <c r="F42" s="78"/>
      <c r="G42" s="83"/>
      <c r="H42" s="246" t="str">
        <f t="shared" si="2"/>
        <v/>
      </c>
      <c r="I42" s="247">
        <f t="shared" si="0"/>
        <v>0</v>
      </c>
      <c r="J42" s="248">
        <f t="shared" si="1"/>
        <v>0</v>
      </c>
      <c r="K42" s="249" t="str">
        <f>IF(A42="","",VLOOKUP(A42,CATALOGO!$A$1:$G$174,7,FALSE))</f>
        <v/>
      </c>
    </row>
    <row r="43" spans="1:11" s="15" customFormat="1" ht="24.95" customHeight="1" x14ac:dyDescent="0.2">
      <c r="A43" s="8"/>
      <c r="B43" s="242" t="str">
        <f>IF(A43="","",VLOOKUP(A43,CATALOGO!$A$2:$B$174,2,FALSE))</f>
        <v/>
      </c>
      <c r="C43" s="243" t="str">
        <f>IF(A43="","",VLOOKUP(A43,CATALOGO!$A$2:$C$174,3,FALSE))</f>
        <v/>
      </c>
      <c r="D43" s="242" t="str">
        <f>IF(A43="","",VLOOKUP(A43,CATALOGO!$A$2:$D$174,4,FALSE))</f>
        <v/>
      </c>
      <c r="E43" s="244" t="str">
        <f>IF(B43="","",VLOOKUP(B43,CATALOGO!$B$2:$E$174,4,FALSE))</f>
        <v/>
      </c>
      <c r="F43" s="78"/>
      <c r="G43" s="83"/>
      <c r="H43" s="246" t="str">
        <f t="shared" si="2"/>
        <v/>
      </c>
      <c r="I43" s="247">
        <f t="shared" si="0"/>
        <v>0</v>
      </c>
      <c r="J43" s="248">
        <f t="shared" ref="J43:J74" si="3">IF(A43&gt;0, C$4, 0)</f>
        <v>0</v>
      </c>
      <c r="K43" s="249" t="str">
        <f>IF(A43="","",VLOOKUP(A43,CATALOGO!$A$1:$G$174,7,FALSE))</f>
        <v/>
      </c>
    </row>
    <row r="44" spans="1:11" s="15" customFormat="1" ht="24.95" customHeight="1" x14ac:dyDescent="0.2">
      <c r="A44" s="8"/>
      <c r="B44" s="242" t="str">
        <f>IF(A44="","",VLOOKUP(A44,CATALOGO!$A$2:$B$174,2,FALSE))</f>
        <v/>
      </c>
      <c r="C44" s="243" t="str">
        <f>IF(A44="","",VLOOKUP(A44,CATALOGO!$A$2:$C$174,3,FALSE))</f>
        <v/>
      </c>
      <c r="D44" s="242" t="str">
        <f>IF(A44="","",VLOOKUP(A44,CATALOGO!$A$2:$D$174,4,FALSE))</f>
        <v/>
      </c>
      <c r="E44" s="244" t="str">
        <f>IF(B44="","",VLOOKUP(B44,CATALOGO!$B$2:$E$174,4,FALSE))</f>
        <v/>
      </c>
      <c r="F44" s="78"/>
      <c r="G44" s="83"/>
      <c r="H44" s="246" t="str">
        <f t="shared" si="2"/>
        <v/>
      </c>
      <c r="I44" s="247">
        <f t="shared" si="0"/>
        <v>0</v>
      </c>
      <c r="J44" s="248">
        <f t="shared" si="3"/>
        <v>0</v>
      </c>
      <c r="K44" s="249" t="str">
        <f>IF(A44="","",VLOOKUP(A44,CATALOGO!$A$1:$G$174,7,FALSE))</f>
        <v/>
      </c>
    </row>
    <row r="45" spans="1:11" s="15" customFormat="1" ht="24.95" customHeight="1" x14ac:dyDescent="0.2">
      <c r="A45" s="8"/>
      <c r="B45" s="242" t="str">
        <f>IF(A45="","",VLOOKUP(A45,CATALOGO!$A$2:$B$174,2,FALSE))</f>
        <v/>
      </c>
      <c r="C45" s="243" t="str">
        <f>IF(A45="","",VLOOKUP(A45,CATALOGO!$A$2:$C$174,3,FALSE))</f>
        <v/>
      </c>
      <c r="D45" s="242" t="str">
        <f>IF(A45="","",VLOOKUP(A45,CATALOGO!$A$2:$D$174,4,FALSE))</f>
        <v/>
      </c>
      <c r="E45" s="244" t="str">
        <f>IF(B45="","",VLOOKUP(B45,CATALOGO!$B$2:$E$174,4,FALSE))</f>
        <v/>
      </c>
      <c r="F45" s="78"/>
      <c r="G45" s="83"/>
      <c r="H45" s="246" t="str">
        <f t="shared" si="2"/>
        <v/>
      </c>
      <c r="I45" s="247">
        <f t="shared" si="0"/>
        <v>0</v>
      </c>
      <c r="J45" s="248">
        <f t="shared" si="3"/>
        <v>0</v>
      </c>
      <c r="K45" s="249" t="str">
        <f>IF(A45="","",VLOOKUP(A45,CATALOGO!$A$1:$G$174,7,FALSE))</f>
        <v/>
      </c>
    </row>
    <row r="46" spans="1:11" s="15" customFormat="1" ht="24.95" customHeight="1" x14ac:dyDescent="0.2">
      <c r="A46" s="8"/>
      <c r="B46" s="242" t="str">
        <f>IF(A46="","",VLOOKUP(A46,CATALOGO!$A$2:$B$174,2,FALSE))</f>
        <v/>
      </c>
      <c r="C46" s="243" t="str">
        <f>IF(A46="","",VLOOKUP(A46,CATALOGO!$A$2:$C$174,3,FALSE))</f>
        <v/>
      </c>
      <c r="D46" s="242" t="str">
        <f>IF(A46="","",VLOOKUP(A46,CATALOGO!$A$2:$D$174,4,FALSE))</f>
        <v/>
      </c>
      <c r="E46" s="244" t="str">
        <f>IF(B46="","",VLOOKUP(B46,CATALOGO!$B$2:$E$174,4,FALSE))</f>
        <v/>
      </c>
      <c r="F46" s="78"/>
      <c r="G46" s="83"/>
      <c r="H46" s="246" t="str">
        <f t="shared" si="2"/>
        <v/>
      </c>
      <c r="I46" s="247">
        <f t="shared" si="0"/>
        <v>0</v>
      </c>
      <c r="J46" s="248">
        <f t="shared" si="3"/>
        <v>0</v>
      </c>
      <c r="K46" s="249" t="str">
        <f>IF(A46="","",VLOOKUP(A46,CATALOGO!$A$1:$G$174,7,FALSE))</f>
        <v/>
      </c>
    </row>
    <row r="47" spans="1:11" s="15" customFormat="1" ht="24.95" customHeight="1" x14ac:dyDescent="0.2">
      <c r="A47" s="8"/>
      <c r="B47" s="242" t="str">
        <f>IF(A47="","",VLOOKUP(A47,CATALOGO!$A$2:$B$174,2,FALSE))</f>
        <v/>
      </c>
      <c r="C47" s="243" t="str">
        <f>IF(A47="","",VLOOKUP(A47,CATALOGO!$A$2:$C$174,3,FALSE))</f>
        <v/>
      </c>
      <c r="D47" s="242" t="str">
        <f>IF(A47="","",VLOOKUP(A47,CATALOGO!$A$2:$D$174,4,FALSE))</f>
        <v/>
      </c>
      <c r="E47" s="244" t="str">
        <f>IF(B47="","",VLOOKUP(B47,CATALOGO!$B$2:$E$174,4,FALSE))</f>
        <v/>
      </c>
      <c r="F47" s="78"/>
      <c r="G47" s="83"/>
      <c r="H47" s="246" t="str">
        <f t="shared" si="2"/>
        <v/>
      </c>
      <c r="I47" s="247">
        <f t="shared" si="0"/>
        <v>0</v>
      </c>
      <c r="J47" s="248">
        <f t="shared" si="3"/>
        <v>0</v>
      </c>
      <c r="K47" s="249" t="str">
        <f>IF(A47="","",VLOOKUP(A47,CATALOGO!$A$1:$G$174,7,FALSE))</f>
        <v/>
      </c>
    </row>
    <row r="48" spans="1:11" s="15" customFormat="1" ht="24.95" customHeight="1" x14ac:dyDescent="0.2">
      <c r="A48" s="8"/>
      <c r="B48" s="242" t="str">
        <f>IF(A48="","",VLOOKUP(A48,CATALOGO!$A$2:$B$174,2,FALSE))</f>
        <v/>
      </c>
      <c r="C48" s="243" t="str">
        <f>IF(A48="","",VLOOKUP(A48,CATALOGO!$A$2:$C$174,3,FALSE))</f>
        <v/>
      </c>
      <c r="D48" s="242" t="str">
        <f>IF(A48="","",VLOOKUP(A48,CATALOGO!$A$2:$D$174,4,FALSE))</f>
        <v/>
      </c>
      <c r="E48" s="244" t="str">
        <f>IF(B48="","",VLOOKUP(B48,CATALOGO!$B$2:$E$174,4,FALSE))</f>
        <v/>
      </c>
      <c r="F48" s="78"/>
      <c r="G48" s="83"/>
      <c r="H48" s="246" t="str">
        <f t="shared" si="2"/>
        <v/>
      </c>
      <c r="I48" s="247">
        <f t="shared" si="0"/>
        <v>0</v>
      </c>
      <c r="J48" s="248">
        <f t="shared" si="3"/>
        <v>0</v>
      </c>
      <c r="K48" s="249" t="str">
        <f>IF(A48="","",VLOOKUP(A48,CATALOGO!$A$1:$G$174,7,FALSE))</f>
        <v/>
      </c>
    </row>
    <row r="49" spans="1:11" s="15" customFormat="1" ht="24.95" customHeight="1" x14ac:dyDescent="0.2">
      <c r="A49" s="8"/>
      <c r="B49" s="242" t="str">
        <f>IF(A49="","",VLOOKUP(A49,CATALOGO!$A$2:$B$174,2,FALSE))</f>
        <v/>
      </c>
      <c r="C49" s="243" t="str">
        <f>IF(A49="","",VLOOKUP(A49,CATALOGO!$A$2:$C$174,3,FALSE))</f>
        <v/>
      </c>
      <c r="D49" s="242" t="str">
        <f>IF(A49="","",VLOOKUP(A49,CATALOGO!$A$2:$D$174,4,FALSE))</f>
        <v/>
      </c>
      <c r="E49" s="244" t="str">
        <f>IF(B49="","",VLOOKUP(B49,CATALOGO!$B$2:$E$174,4,FALSE))</f>
        <v/>
      </c>
      <c r="F49" s="78"/>
      <c r="G49" s="83"/>
      <c r="H49" s="246" t="str">
        <f t="shared" si="2"/>
        <v/>
      </c>
      <c r="I49" s="247">
        <f t="shared" si="0"/>
        <v>0</v>
      </c>
      <c r="J49" s="248">
        <f t="shared" si="3"/>
        <v>0</v>
      </c>
      <c r="K49" s="249" t="str">
        <f>IF(A49="","",VLOOKUP(A49,CATALOGO!$A$1:$G$174,7,FALSE))</f>
        <v/>
      </c>
    </row>
    <row r="50" spans="1:11" s="15" customFormat="1" ht="24.95" customHeight="1" x14ac:dyDescent="0.2">
      <c r="A50" s="8"/>
      <c r="B50" s="242" t="str">
        <f>IF(A50="","",VLOOKUP(A50,CATALOGO!$A$2:$B$174,2,FALSE))</f>
        <v/>
      </c>
      <c r="C50" s="243" t="str">
        <f>IF(A50="","",VLOOKUP(A50,CATALOGO!$A$2:$C$174,3,FALSE))</f>
        <v/>
      </c>
      <c r="D50" s="242" t="str">
        <f>IF(A50="","",VLOOKUP(A50,CATALOGO!$A$2:$D$174,4,FALSE))</f>
        <v/>
      </c>
      <c r="E50" s="244" t="str">
        <f>IF(B50="","",VLOOKUP(B50,CATALOGO!$B$2:$E$174,4,FALSE))</f>
        <v/>
      </c>
      <c r="F50" s="78"/>
      <c r="G50" s="83"/>
      <c r="H50" s="246" t="str">
        <f t="shared" si="2"/>
        <v/>
      </c>
      <c r="I50" s="247">
        <f t="shared" si="0"/>
        <v>0</v>
      </c>
      <c r="J50" s="248">
        <f t="shared" si="3"/>
        <v>0</v>
      </c>
      <c r="K50" s="249" t="str">
        <f>IF(A50="","",VLOOKUP(A50,CATALOGO!$A$1:$G$174,7,FALSE))</f>
        <v/>
      </c>
    </row>
    <row r="51" spans="1:11" s="15" customFormat="1" ht="24.95" customHeight="1" x14ac:dyDescent="0.2">
      <c r="A51" s="8"/>
      <c r="B51" s="242" t="str">
        <f>IF(A51="","",VLOOKUP(A51,CATALOGO!$A$2:$B$174,2,FALSE))</f>
        <v/>
      </c>
      <c r="C51" s="243" t="str">
        <f>IF(A51="","",VLOOKUP(A51,CATALOGO!$A$2:$C$174,3,FALSE))</f>
        <v/>
      </c>
      <c r="D51" s="242" t="str">
        <f>IF(A51="","",VLOOKUP(A51,CATALOGO!$A$2:$D$174,4,FALSE))</f>
        <v/>
      </c>
      <c r="E51" s="244" t="str">
        <f>IF(B51="","",VLOOKUP(B51,CATALOGO!$B$2:$E$174,4,FALSE))</f>
        <v/>
      </c>
      <c r="F51" s="78"/>
      <c r="G51" s="83"/>
      <c r="H51" s="246" t="str">
        <f t="shared" si="2"/>
        <v/>
      </c>
      <c r="I51" s="247">
        <f t="shared" si="0"/>
        <v>0</v>
      </c>
      <c r="J51" s="248">
        <f t="shared" si="3"/>
        <v>0</v>
      </c>
      <c r="K51" s="249" t="str">
        <f>IF(A51="","",VLOOKUP(A51,CATALOGO!$A$1:$G$174,7,FALSE))</f>
        <v/>
      </c>
    </row>
    <row r="52" spans="1:11" s="15" customFormat="1" ht="24.95" customHeight="1" x14ac:dyDescent="0.2">
      <c r="A52" s="8"/>
      <c r="B52" s="242" t="str">
        <f>IF(A52="","",VLOOKUP(A52,CATALOGO!$A$2:$B$174,2,FALSE))</f>
        <v/>
      </c>
      <c r="C52" s="243" t="str">
        <f>IF(A52="","",VLOOKUP(A52,CATALOGO!$A$2:$C$174,3,FALSE))</f>
        <v/>
      </c>
      <c r="D52" s="242" t="str">
        <f>IF(A52="","",VLOOKUP(A52,CATALOGO!$A$2:$D$174,4,FALSE))</f>
        <v/>
      </c>
      <c r="E52" s="244" t="str">
        <f>IF(B52="","",VLOOKUP(B52,CATALOGO!$B$2:$E$174,4,FALSE))</f>
        <v/>
      </c>
      <c r="F52" s="78"/>
      <c r="G52" s="83"/>
      <c r="H52" s="246" t="str">
        <f t="shared" si="2"/>
        <v/>
      </c>
      <c r="I52" s="247">
        <f t="shared" si="0"/>
        <v>0</v>
      </c>
      <c r="J52" s="248">
        <f t="shared" si="3"/>
        <v>0</v>
      </c>
      <c r="K52" s="249" t="str">
        <f>IF(A52="","",VLOOKUP(A52,CATALOGO!$A$1:$G$174,7,FALSE))</f>
        <v/>
      </c>
    </row>
    <row r="53" spans="1:11" s="15" customFormat="1" ht="24.95" customHeight="1" x14ac:dyDescent="0.2">
      <c r="A53" s="8"/>
      <c r="B53" s="242" t="str">
        <f>IF(A53="","",VLOOKUP(A53,CATALOGO!$A$2:$B$174,2,FALSE))</f>
        <v/>
      </c>
      <c r="C53" s="243" t="str">
        <f>IF(A53="","",VLOOKUP(A53,CATALOGO!$A$2:$C$174,3,FALSE))</f>
        <v/>
      </c>
      <c r="D53" s="242" t="str">
        <f>IF(A53="","",VLOOKUP(A53,CATALOGO!$A$2:$D$174,4,FALSE))</f>
        <v/>
      </c>
      <c r="E53" s="244" t="str">
        <f>IF(B53="","",VLOOKUP(B53,CATALOGO!$B$2:$E$174,4,FALSE))</f>
        <v/>
      </c>
      <c r="F53" s="78"/>
      <c r="G53" s="83"/>
      <c r="H53" s="246" t="str">
        <f t="shared" si="2"/>
        <v/>
      </c>
      <c r="I53" s="247">
        <f t="shared" si="0"/>
        <v>0</v>
      </c>
      <c r="J53" s="248">
        <f t="shared" si="3"/>
        <v>0</v>
      </c>
      <c r="K53" s="249" t="str">
        <f>IF(A53="","",VLOOKUP(A53,CATALOGO!$A$1:$G$174,7,FALSE))</f>
        <v/>
      </c>
    </row>
    <row r="54" spans="1:11" s="15" customFormat="1" ht="24.95" customHeight="1" x14ac:dyDescent="0.2">
      <c r="A54" s="8"/>
      <c r="B54" s="242" t="str">
        <f>IF(A54="","",VLOOKUP(A54,CATALOGO!$A$2:$B$174,2,FALSE))</f>
        <v/>
      </c>
      <c r="C54" s="243" t="str">
        <f>IF(A54="","",VLOOKUP(A54,CATALOGO!$A$2:$C$174,3,FALSE))</f>
        <v/>
      </c>
      <c r="D54" s="242" t="str">
        <f>IF(A54="","",VLOOKUP(A54,CATALOGO!$A$2:$D$174,4,FALSE))</f>
        <v/>
      </c>
      <c r="E54" s="244" t="str">
        <f>IF(B54="","",VLOOKUP(B54,CATALOGO!$B$2:$E$174,4,FALSE))</f>
        <v/>
      </c>
      <c r="F54" s="78"/>
      <c r="G54" s="83"/>
      <c r="H54" s="246" t="str">
        <f t="shared" si="2"/>
        <v/>
      </c>
      <c r="I54" s="247">
        <f t="shared" si="0"/>
        <v>0</v>
      </c>
      <c r="J54" s="248">
        <f t="shared" si="3"/>
        <v>0</v>
      </c>
      <c r="K54" s="249" t="str">
        <f>IF(A54="","",VLOOKUP(A54,CATALOGO!$A$1:$G$174,7,FALSE))</f>
        <v/>
      </c>
    </row>
    <row r="55" spans="1:11" s="15" customFormat="1" ht="24.95" customHeight="1" x14ac:dyDescent="0.2">
      <c r="A55" s="8"/>
      <c r="B55" s="242" t="str">
        <f>IF(A55="","",VLOOKUP(A55,CATALOGO!$A$2:$B$174,2,FALSE))</f>
        <v/>
      </c>
      <c r="C55" s="243" t="str">
        <f>IF(A55="","",VLOOKUP(A55,CATALOGO!$A$2:$C$174,3,FALSE))</f>
        <v/>
      </c>
      <c r="D55" s="242" t="str">
        <f>IF(A55="","",VLOOKUP(A55,CATALOGO!$A$2:$D$174,4,FALSE))</f>
        <v/>
      </c>
      <c r="E55" s="244" t="str">
        <f>IF(B55="","",VLOOKUP(B55,CATALOGO!$B$2:$E$174,4,FALSE))</f>
        <v/>
      </c>
      <c r="F55" s="78"/>
      <c r="G55" s="83"/>
      <c r="H55" s="246" t="str">
        <f t="shared" si="2"/>
        <v/>
      </c>
      <c r="I55" s="247">
        <f t="shared" si="0"/>
        <v>0</v>
      </c>
      <c r="J55" s="248">
        <f t="shared" si="3"/>
        <v>0</v>
      </c>
      <c r="K55" s="249" t="str">
        <f>IF(A55="","",VLOOKUP(A55,CATALOGO!$A$1:$G$174,7,FALSE))</f>
        <v/>
      </c>
    </row>
    <row r="56" spans="1:11" s="15" customFormat="1" ht="24.95" customHeight="1" x14ac:dyDescent="0.2">
      <c r="A56" s="8"/>
      <c r="B56" s="242" t="str">
        <f>IF(A56="","",VLOOKUP(A56,CATALOGO!$A$2:$B$174,2,FALSE))</f>
        <v/>
      </c>
      <c r="C56" s="243" t="str">
        <f>IF(A56="","",VLOOKUP(A56,CATALOGO!$A$2:$C$174,3,FALSE))</f>
        <v/>
      </c>
      <c r="D56" s="242" t="str">
        <f>IF(A56="","",VLOOKUP(A56,CATALOGO!$A$2:$D$174,4,FALSE))</f>
        <v/>
      </c>
      <c r="E56" s="244" t="str">
        <f>IF(B56="","",VLOOKUP(B56,CATALOGO!$B$2:$E$174,4,FALSE))</f>
        <v/>
      </c>
      <c r="F56" s="78"/>
      <c r="G56" s="83"/>
      <c r="H56" s="246" t="str">
        <f t="shared" si="2"/>
        <v/>
      </c>
      <c r="I56" s="247">
        <f t="shared" si="0"/>
        <v>0</v>
      </c>
      <c r="J56" s="248">
        <f t="shared" si="3"/>
        <v>0</v>
      </c>
      <c r="K56" s="249" t="str">
        <f>IF(A56="","",VLOOKUP(A56,CATALOGO!$A$1:$G$174,7,FALSE))</f>
        <v/>
      </c>
    </row>
    <row r="57" spans="1:11" s="15" customFormat="1" ht="24.95" customHeight="1" x14ac:dyDescent="0.2">
      <c r="A57" s="8"/>
      <c r="B57" s="242" t="str">
        <f>IF(A57="","",VLOOKUP(A57,CATALOGO!$A$2:$B$174,2,FALSE))</f>
        <v/>
      </c>
      <c r="C57" s="243" t="str">
        <f>IF(A57="","",VLOOKUP(A57,CATALOGO!$A$2:$C$174,3,FALSE))</f>
        <v/>
      </c>
      <c r="D57" s="242" t="str">
        <f>IF(A57="","",VLOOKUP(A57,CATALOGO!$A$2:$D$174,4,FALSE))</f>
        <v/>
      </c>
      <c r="E57" s="244" t="str">
        <f>IF(B57="","",VLOOKUP(B57,CATALOGO!$B$2:$E$174,4,FALSE))</f>
        <v/>
      </c>
      <c r="F57" s="78"/>
      <c r="G57" s="83"/>
      <c r="H57" s="246" t="str">
        <f t="shared" si="2"/>
        <v/>
      </c>
      <c r="I57" s="247">
        <f t="shared" si="0"/>
        <v>0</v>
      </c>
      <c r="J57" s="248">
        <f t="shared" si="3"/>
        <v>0</v>
      </c>
      <c r="K57" s="249" t="str">
        <f>IF(A57="","",VLOOKUP(A57,CATALOGO!$A$1:$G$174,7,FALSE))</f>
        <v/>
      </c>
    </row>
    <row r="58" spans="1:11" s="15" customFormat="1" ht="24.95" customHeight="1" x14ac:dyDescent="0.2">
      <c r="A58" s="8"/>
      <c r="B58" s="242" t="str">
        <f>IF(A58="","",VLOOKUP(A58,CATALOGO!$A$2:$B$174,2,FALSE))</f>
        <v/>
      </c>
      <c r="C58" s="243" t="str">
        <f>IF(A58="","",VLOOKUP(A58,CATALOGO!$A$2:$C$174,3,FALSE))</f>
        <v/>
      </c>
      <c r="D58" s="242" t="str">
        <f>IF(A58="","",VLOOKUP(A58,CATALOGO!$A$2:$D$174,4,FALSE))</f>
        <v/>
      </c>
      <c r="E58" s="244" t="str">
        <f>IF(B58="","",VLOOKUP(B58,CATALOGO!$B$2:$E$174,4,FALSE))</f>
        <v/>
      </c>
      <c r="F58" s="78"/>
      <c r="G58" s="83"/>
      <c r="H58" s="246" t="str">
        <f t="shared" si="2"/>
        <v/>
      </c>
      <c r="I58" s="247">
        <f t="shared" si="0"/>
        <v>0</v>
      </c>
      <c r="J58" s="248">
        <f t="shared" si="3"/>
        <v>0</v>
      </c>
      <c r="K58" s="249" t="str">
        <f>IF(A58="","",VLOOKUP(A58,CATALOGO!$A$1:$G$174,7,FALSE))</f>
        <v/>
      </c>
    </row>
    <row r="59" spans="1:11" s="15" customFormat="1" ht="24.95" customHeight="1" x14ac:dyDescent="0.2">
      <c r="A59" s="8"/>
      <c r="B59" s="242" t="str">
        <f>IF(A59="","",VLOOKUP(A59,CATALOGO!$A$2:$B$174,2,FALSE))</f>
        <v/>
      </c>
      <c r="C59" s="243" t="str">
        <f>IF(A59="","",VLOOKUP(A59,CATALOGO!$A$2:$C$174,3,FALSE))</f>
        <v/>
      </c>
      <c r="D59" s="242" t="str">
        <f>IF(A59="","",VLOOKUP(A59,CATALOGO!$A$2:$D$174,4,FALSE))</f>
        <v/>
      </c>
      <c r="E59" s="244" t="str">
        <f>IF(B59="","",VLOOKUP(B59,CATALOGO!$B$2:$E$174,4,FALSE))</f>
        <v/>
      </c>
      <c r="F59" s="78"/>
      <c r="G59" s="83"/>
      <c r="H59" s="246" t="str">
        <f t="shared" si="2"/>
        <v/>
      </c>
      <c r="I59" s="247">
        <f t="shared" si="0"/>
        <v>0</v>
      </c>
      <c r="J59" s="248">
        <f t="shared" si="3"/>
        <v>0</v>
      </c>
      <c r="K59" s="249" t="str">
        <f>IF(A59="","",VLOOKUP(A59,CATALOGO!$A$1:$G$174,7,FALSE))</f>
        <v/>
      </c>
    </row>
    <row r="60" spans="1:11" s="15" customFormat="1" ht="24.95" customHeight="1" x14ac:dyDescent="0.2">
      <c r="A60" s="8"/>
      <c r="B60" s="242" t="str">
        <f>IF(A60="","",VLOOKUP(A60,CATALOGO!$A$2:$B$174,2,FALSE))</f>
        <v/>
      </c>
      <c r="C60" s="243" t="str">
        <f>IF(A60="","",VLOOKUP(A60,CATALOGO!$A$2:$C$174,3,FALSE))</f>
        <v/>
      </c>
      <c r="D60" s="242" t="str">
        <f>IF(A60="","",VLOOKUP(A60,CATALOGO!$A$2:$D$174,4,FALSE))</f>
        <v/>
      </c>
      <c r="E60" s="244" t="str">
        <f>IF(B60="","",VLOOKUP(B60,CATALOGO!$B$2:$E$174,4,FALSE))</f>
        <v/>
      </c>
      <c r="F60" s="78"/>
      <c r="G60" s="83"/>
      <c r="H60" s="246" t="str">
        <f t="shared" si="2"/>
        <v/>
      </c>
      <c r="I60" s="247">
        <f t="shared" si="0"/>
        <v>0</v>
      </c>
      <c r="J60" s="248">
        <f t="shared" si="3"/>
        <v>0</v>
      </c>
      <c r="K60" s="249" t="str">
        <f>IF(A60="","",VLOOKUP(A60,CATALOGO!$A$1:$G$174,7,FALSE))</f>
        <v/>
      </c>
    </row>
    <row r="61" spans="1:11" s="15" customFormat="1" ht="24.95" customHeight="1" x14ac:dyDescent="0.2">
      <c r="A61" s="8"/>
      <c r="B61" s="242" t="str">
        <f>IF(A61="","",VLOOKUP(A61,CATALOGO!$A$2:$B$174,2,FALSE))</f>
        <v/>
      </c>
      <c r="C61" s="243" t="str">
        <f>IF(A61="","",VLOOKUP(A61,CATALOGO!$A$2:$C$174,3,FALSE))</f>
        <v/>
      </c>
      <c r="D61" s="242" t="str">
        <f>IF(A61="","",VLOOKUP(A61,CATALOGO!$A$2:$D$174,4,FALSE))</f>
        <v/>
      </c>
      <c r="E61" s="244" t="str">
        <f>IF(B61="","",VLOOKUP(B61,CATALOGO!$B$2:$E$174,4,FALSE))</f>
        <v/>
      </c>
      <c r="F61" s="78"/>
      <c r="G61" s="83"/>
      <c r="H61" s="246" t="str">
        <f t="shared" si="2"/>
        <v/>
      </c>
      <c r="I61" s="247">
        <f t="shared" si="0"/>
        <v>0</v>
      </c>
      <c r="J61" s="248">
        <f t="shared" si="3"/>
        <v>0</v>
      </c>
      <c r="K61" s="249" t="str">
        <f>IF(A61="","",VLOOKUP(A61,CATALOGO!$A$1:$G$174,7,FALSE))</f>
        <v/>
      </c>
    </row>
    <row r="62" spans="1:11" s="15" customFormat="1" ht="24.95" customHeight="1" x14ac:dyDescent="0.2">
      <c r="A62" s="8"/>
      <c r="B62" s="242" t="str">
        <f>IF(A62="","",VLOOKUP(A62,CATALOGO!$A$2:$B$174,2,FALSE))</f>
        <v/>
      </c>
      <c r="C62" s="243" t="str">
        <f>IF(A62="","",VLOOKUP(A62,CATALOGO!$A$2:$C$174,3,FALSE))</f>
        <v/>
      </c>
      <c r="D62" s="242" t="str">
        <f>IF(A62="","",VLOOKUP(A62,CATALOGO!$A$2:$D$174,4,FALSE))</f>
        <v/>
      </c>
      <c r="E62" s="244" t="str">
        <f>IF(B62="","",VLOOKUP(B62,CATALOGO!$B$2:$E$174,4,FALSE))</f>
        <v/>
      </c>
      <c r="F62" s="78"/>
      <c r="G62" s="83"/>
      <c r="H62" s="246" t="str">
        <f t="shared" si="2"/>
        <v/>
      </c>
      <c r="I62" s="247">
        <f t="shared" si="0"/>
        <v>0</v>
      </c>
      <c r="J62" s="248">
        <f t="shared" si="3"/>
        <v>0</v>
      </c>
      <c r="K62" s="249" t="str">
        <f>IF(A62="","",VLOOKUP(A62,CATALOGO!$A$1:$G$174,7,FALSE))</f>
        <v/>
      </c>
    </row>
    <row r="63" spans="1:11" s="15" customFormat="1" ht="24.95" customHeight="1" x14ac:dyDescent="0.2">
      <c r="A63" s="8"/>
      <c r="B63" s="242" t="str">
        <f>IF(A63="","",VLOOKUP(A63,CATALOGO!$A$2:$B$174,2,FALSE))</f>
        <v/>
      </c>
      <c r="C63" s="243" t="str">
        <f>IF(A63="","",VLOOKUP(A63,CATALOGO!$A$2:$C$174,3,FALSE))</f>
        <v/>
      </c>
      <c r="D63" s="242" t="str">
        <f>IF(A63="","",VLOOKUP(A63,CATALOGO!$A$2:$D$174,4,FALSE))</f>
        <v/>
      </c>
      <c r="E63" s="244" t="str">
        <f>IF(B63="","",VLOOKUP(B63,CATALOGO!$B$2:$E$174,4,FALSE))</f>
        <v/>
      </c>
      <c r="F63" s="78"/>
      <c r="G63" s="83"/>
      <c r="H63" s="246" t="str">
        <f t="shared" si="2"/>
        <v/>
      </c>
      <c r="I63" s="247">
        <f t="shared" si="0"/>
        <v>0</v>
      </c>
      <c r="J63" s="248">
        <f t="shared" si="3"/>
        <v>0</v>
      </c>
      <c r="K63" s="249" t="str">
        <f>IF(A63="","",VLOOKUP(A63,CATALOGO!$A$1:$G$174,7,FALSE))</f>
        <v/>
      </c>
    </row>
    <row r="64" spans="1:11" s="15" customFormat="1" ht="24.95" customHeight="1" x14ac:dyDescent="0.2">
      <c r="A64" s="8"/>
      <c r="B64" s="242" t="str">
        <f>IF(A64="","",VLOOKUP(A64,CATALOGO!$A$2:$B$174,2,FALSE))</f>
        <v/>
      </c>
      <c r="C64" s="243" t="str">
        <f>IF(A64="","",VLOOKUP(A64,CATALOGO!$A$2:$C$174,3,FALSE))</f>
        <v/>
      </c>
      <c r="D64" s="242" t="str">
        <f>IF(A64="","",VLOOKUP(A64,CATALOGO!$A$2:$D$174,4,FALSE))</f>
        <v/>
      </c>
      <c r="E64" s="244" t="str">
        <f>IF(B64="","",VLOOKUP(B64,CATALOGO!$B$2:$E$174,4,FALSE))</f>
        <v/>
      </c>
      <c r="F64" s="78"/>
      <c r="G64" s="83"/>
      <c r="H64" s="246" t="str">
        <f t="shared" si="2"/>
        <v/>
      </c>
      <c r="I64" s="247">
        <f t="shared" si="0"/>
        <v>0</v>
      </c>
      <c r="J64" s="248">
        <f t="shared" si="3"/>
        <v>0</v>
      </c>
      <c r="K64" s="249" t="str">
        <f>IF(A64="","",VLOOKUP(A64,CATALOGO!$A$1:$G$174,7,FALSE))</f>
        <v/>
      </c>
    </row>
    <row r="65" spans="1:11" s="15" customFormat="1" ht="24.95" customHeight="1" x14ac:dyDescent="0.2">
      <c r="A65" s="8"/>
      <c r="B65" s="242" t="str">
        <f>IF(A65="","",VLOOKUP(A65,CATALOGO!$A$2:$B$174,2,FALSE))</f>
        <v/>
      </c>
      <c r="C65" s="243" t="str">
        <f>IF(A65="","",VLOOKUP(A65,CATALOGO!$A$2:$C$174,3,FALSE))</f>
        <v/>
      </c>
      <c r="D65" s="242" t="str">
        <f>IF(A65="","",VLOOKUP(A65,CATALOGO!$A$2:$D$174,4,FALSE))</f>
        <v/>
      </c>
      <c r="E65" s="244" t="str">
        <f>IF(B65="","",VLOOKUP(B65,CATALOGO!$B$2:$E$174,4,FALSE))</f>
        <v/>
      </c>
      <c r="F65" s="78"/>
      <c r="G65" s="83"/>
      <c r="H65" s="246" t="str">
        <f t="shared" si="2"/>
        <v/>
      </c>
      <c r="I65" s="247">
        <f t="shared" si="0"/>
        <v>0</v>
      </c>
      <c r="J65" s="248">
        <f t="shared" si="3"/>
        <v>0</v>
      </c>
      <c r="K65" s="249" t="str">
        <f>IF(A65="","",VLOOKUP(A65,CATALOGO!$A$1:$G$174,7,FALSE))</f>
        <v/>
      </c>
    </row>
    <row r="66" spans="1:11" s="15" customFormat="1" ht="24.95" customHeight="1" x14ac:dyDescent="0.2">
      <c r="A66" s="8"/>
      <c r="B66" s="242" t="str">
        <f>IF(A66="","",VLOOKUP(A66,CATALOGO!$A$2:$B$174,2,FALSE))</f>
        <v/>
      </c>
      <c r="C66" s="243" t="str">
        <f>IF(A66="","",VLOOKUP(A66,CATALOGO!$A$2:$C$174,3,FALSE))</f>
        <v/>
      </c>
      <c r="D66" s="242" t="str">
        <f>IF(A66="","",VLOOKUP(A66,CATALOGO!$A$2:$D$174,4,FALSE))</f>
        <v/>
      </c>
      <c r="E66" s="244" t="str">
        <f>IF(B66="","",VLOOKUP(B66,CATALOGO!$B$2:$E$174,4,FALSE))</f>
        <v/>
      </c>
      <c r="F66" s="78"/>
      <c r="G66" s="83"/>
      <c r="H66" s="246" t="str">
        <f t="shared" si="2"/>
        <v/>
      </c>
      <c r="I66" s="247">
        <f t="shared" si="0"/>
        <v>0</v>
      </c>
      <c r="J66" s="248">
        <f t="shared" si="3"/>
        <v>0</v>
      </c>
      <c r="K66" s="249" t="str">
        <f>IF(A66="","",VLOOKUP(A66,CATALOGO!$A$1:$G$174,7,FALSE))</f>
        <v/>
      </c>
    </row>
    <row r="67" spans="1:11" s="15" customFormat="1" ht="24.95" customHeight="1" x14ac:dyDescent="0.2">
      <c r="A67" s="8"/>
      <c r="B67" s="242" t="str">
        <f>IF(A67="","",VLOOKUP(A67,CATALOGO!$A$2:$B$174,2,FALSE))</f>
        <v/>
      </c>
      <c r="C67" s="243" t="str">
        <f>IF(A67="","",VLOOKUP(A67,CATALOGO!$A$2:$C$174,3,FALSE))</f>
        <v/>
      </c>
      <c r="D67" s="242" t="str">
        <f>IF(A67="","",VLOOKUP(A67,CATALOGO!$A$2:$D$174,4,FALSE))</f>
        <v/>
      </c>
      <c r="E67" s="244" t="str">
        <f>IF(B67="","",VLOOKUP(B67,CATALOGO!$B$2:$E$174,4,FALSE))</f>
        <v/>
      </c>
      <c r="F67" s="78"/>
      <c r="G67" s="83"/>
      <c r="H67" s="246" t="str">
        <f t="shared" si="2"/>
        <v/>
      </c>
      <c r="I67" s="247">
        <f t="shared" si="0"/>
        <v>0</v>
      </c>
      <c r="J67" s="248">
        <f t="shared" si="3"/>
        <v>0</v>
      </c>
      <c r="K67" s="249" t="str">
        <f>IF(A67="","",VLOOKUP(A67,CATALOGO!$A$1:$G$174,7,FALSE))</f>
        <v/>
      </c>
    </row>
    <row r="68" spans="1:11" s="15" customFormat="1" ht="24.95" customHeight="1" x14ac:dyDescent="0.2">
      <c r="A68" s="8"/>
      <c r="B68" s="242" t="str">
        <f>IF(A68="","",VLOOKUP(A68,CATALOGO!$A$2:$B$174,2,FALSE))</f>
        <v/>
      </c>
      <c r="C68" s="243" t="str">
        <f>IF(A68="","",VLOOKUP(A68,CATALOGO!$A$2:$C$174,3,FALSE))</f>
        <v/>
      </c>
      <c r="D68" s="242" t="str">
        <f>IF(A68="","",VLOOKUP(A68,CATALOGO!$A$2:$D$174,4,FALSE))</f>
        <v/>
      </c>
      <c r="E68" s="244" t="str">
        <f>IF(B68="","",VLOOKUP(B68,CATALOGO!$B$2:$E$174,4,FALSE))</f>
        <v/>
      </c>
      <c r="F68" s="78"/>
      <c r="G68" s="83"/>
      <c r="H68" s="246" t="str">
        <f t="shared" si="2"/>
        <v/>
      </c>
      <c r="I68" s="247">
        <f t="shared" si="0"/>
        <v>0</v>
      </c>
      <c r="J68" s="248">
        <f t="shared" si="3"/>
        <v>0</v>
      </c>
      <c r="K68" s="249" t="str">
        <f>IF(A68="","",VLOOKUP(A68,CATALOGO!$A$1:$G$174,7,FALSE))</f>
        <v/>
      </c>
    </row>
    <row r="69" spans="1:11" s="15" customFormat="1" ht="24.95" customHeight="1" x14ac:dyDescent="0.2">
      <c r="A69" s="8"/>
      <c r="B69" s="242" t="str">
        <f>IF(A69="","",VLOOKUP(A69,CATALOGO!$A$2:$B$174,2,FALSE))</f>
        <v/>
      </c>
      <c r="C69" s="243" t="str">
        <f>IF(A69="","",VLOOKUP(A69,CATALOGO!$A$2:$C$174,3,FALSE))</f>
        <v/>
      </c>
      <c r="D69" s="242" t="str">
        <f>IF(A69="","",VLOOKUP(A69,CATALOGO!$A$2:$D$174,4,FALSE))</f>
        <v/>
      </c>
      <c r="E69" s="244" t="str">
        <f>IF(B69="","",VLOOKUP(B69,CATALOGO!$B$2:$E$174,4,FALSE))</f>
        <v/>
      </c>
      <c r="F69" s="78"/>
      <c r="G69" s="83"/>
      <c r="H69" s="246" t="str">
        <f t="shared" si="2"/>
        <v/>
      </c>
      <c r="I69" s="247">
        <f t="shared" si="0"/>
        <v>0</v>
      </c>
      <c r="J69" s="248">
        <f t="shared" si="3"/>
        <v>0</v>
      </c>
      <c r="K69" s="249" t="str">
        <f>IF(A69="","",VLOOKUP(A69,CATALOGO!$A$1:$G$174,7,FALSE))</f>
        <v/>
      </c>
    </row>
    <row r="70" spans="1:11" s="15" customFormat="1" ht="24.95" customHeight="1" x14ac:dyDescent="0.2">
      <c r="A70" s="8"/>
      <c r="B70" s="242" t="str">
        <f>IF(A70="","",VLOOKUP(A70,CATALOGO!$A$2:$B$174,2,FALSE))</f>
        <v/>
      </c>
      <c r="C70" s="243" t="str">
        <f>IF(A70="","",VLOOKUP(A70,CATALOGO!$A$2:$C$174,3,FALSE))</f>
        <v/>
      </c>
      <c r="D70" s="242" t="str">
        <f>IF(A70="","",VLOOKUP(A70,CATALOGO!$A$2:$D$174,4,FALSE))</f>
        <v/>
      </c>
      <c r="E70" s="244" t="str">
        <f>IF(B70="","",VLOOKUP(B70,CATALOGO!$B$2:$E$174,4,FALSE))</f>
        <v/>
      </c>
      <c r="F70" s="78"/>
      <c r="G70" s="83"/>
      <c r="H70" s="246" t="str">
        <f t="shared" si="2"/>
        <v/>
      </c>
      <c r="I70" s="247">
        <f t="shared" si="0"/>
        <v>0</v>
      </c>
      <c r="J70" s="248">
        <f t="shared" si="3"/>
        <v>0</v>
      </c>
      <c r="K70" s="249" t="str">
        <f>IF(A70="","",VLOOKUP(A70,CATALOGO!$A$1:$G$174,7,FALSE))</f>
        <v/>
      </c>
    </row>
    <row r="71" spans="1:11" s="15" customFormat="1" ht="24.95" customHeight="1" x14ac:dyDescent="0.2">
      <c r="A71" s="8"/>
      <c r="B71" s="242" t="str">
        <f>IF(A71="","",VLOOKUP(A71,CATALOGO!$A$2:$B$174,2,FALSE))</f>
        <v/>
      </c>
      <c r="C71" s="243" t="str">
        <f>IF(A71="","",VLOOKUP(A71,CATALOGO!$A$2:$C$174,3,FALSE))</f>
        <v/>
      </c>
      <c r="D71" s="242" t="str">
        <f>IF(A71="","",VLOOKUP(A71,CATALOGO!$A$2:$D$174,4,FALSE))</f>
        <v/>
      </c>
      <c r="E71" s="244" t="str">
        <f>IF(B71="","",VLOOKUP(B71,CATALOGO!$B$2:$E$174,4,FALSE))</f>
        <v/>
      </c>
      <c r="F71" s="78"/>
      <c r="G71" s="83"/>
      <c r="H71" s="246" t="str">
        <f t="shared" si="2"/>
        <v/>
      </c>
      <c r="I71" s="247">
        <f t="shared" si="0"/>
        <v>0</v>
      </c>
      <c r="J71" s="248">
        <f t="shared" si="3"/>
        <v>0</v>
      </c>
      <c r="K71" s="249" t="str">
        <f>IF(A71="","",VLOOKUP(A71,CATALOGO!$A$1:$G$174,7,FALSE))</f>
        <v/>
      </c>
    </row>
    <row r="72" spans="1:11" s="15" customFormat="1" ht="24.95" customHeight="1" x14ac:dyDescent="0.2">
      <c r="A72" s="8"/>
      <c r="B72" s="242" t="str">
        <f>IF(A72="","",VLOOKUP(A72,CATALOGO!$A$2:$B$174,2,FALSE))</f>
        <v/>
      </c>
      <c r="C72" s="243" t="str">
        <f>IF(A72="","",VLOOKUP(A72,CATALOGO!$A$2:$C$174,3,FALSE))</f>
        <v/>
      </c>
      <c r="D72" s="242" t="str">
        <f>IF(A72="","",VLOOKUP(A72,CATALOGO!$A$2:$D$174,4,FALSE))</f>
        <v/>
      </c>
      <c r="E72" s="244" t="str">
        <f>IF(B72="","",VLOOKUP(B72,CATALOGO!$B$2:$E$174,4,FALSE))</f>
        <v/>
      </c>
      <c r="F72" s="78"/>
      <c r="G72" s="83"/>
      <c r="H72" s="246" t="str">
        <f t="shared" si="2"/>
        <v/>
      </c>
      <c r="I72" s="247">
        <f t="shared" si="0"/>
        <v>0</v>
      </c>
      <c r="J72" s="248">
        <f t="shared" si="3"/>
        <v>0</v>
      </c>
      <c r="K72" s="249" t="str">
        <f>IF(A72="","",VLOOKUP(A72,CATALOGO!$A$1:$G$174,7,FALSE))</f>
        <v/>
      </c>
    </row>
    <row r="73" spans="1:11" s="15" customFormat="1" ht="24.95" customHeight="1" x14ac:dyDescent="0.2">
      <c r="A73" s="8"/>
      <c r="B73" s="242" t="str">
        <f>IF(A73="","",VLOOKUP(A73,CATALOGO!$A$2:$B$174,2,FALSE))</f>
        <v/>
      </c>
      <c r="C73" s="243" t="str">
        <f>IF(A73="","",VLOOKUP(A73,CATALOGO!$A$2:$C$174,3,FALSE))</f>
        <v/>
      </c>
      <c r="D73" s="242" t="str">
        <f>IF(A73="","",VLOOKUP(A73,CATALOGO!$A$2:$D$174,4,FALSE))</f>
        <v/>
      </c>
      <c r="E73" s="244" t="str">
        <f>IF(B73="","",VLOOKUP(B73,CATALOGO!$B$2:$E$174,4,FALSE))</f>
        <v/>
      </c>
      <c r="F73" s="78"/>
      <c r="G73" s="83"/>
      <c r="H73" s="246" t="str">
        <f t="shared" si="2"/>
        <v/>
      </c>
      <c r="I73" s="247">
        <f t="shared" si="0"/>
        <v>0</v>
      </c>
      <c r="J73" s="248">
        <f t="shared" si="3"/>
        <v>0</v>
      </c>
      <c r="K73" s="249" t="str">
        <f>IF(A73="","",VLOOKUP(A73,CATALOGO!$A$1:$G$174,7,FALSE))</f>
        <v/>
      </c>
    </row>
    <row r="74" spans="1:11" s="15" customFormat="1" ht="24.95" customHeight="1" x14ac:dyDescent="0.2">
      <c r="A74" s="8"/>
      <c r="B74" s="242" t="str">
        <f>IF(A74="","",VLOOKUP(A74,CATALOGO!$A$2:$B$174,2,FALSE))</f>
        <v/>
      </c>
      <c r="C74" s="243" t="str">
        <f>IF(A74="","",VLOOKUP(A74,CATALOGO!$A$2:$C$174,3,FALSE))</f>
        <v/>
      </c>
      <c r="D74" s="242" t="str">
        <f>IF(A74="","",VLOOKUP(A74,CATALOGO!$A$2:$D$174,4,FALSE))</f>
        <v/>
      </c>
      <c r="E74" s="244" t="str">
        <f>IF(B74="","",VLOOKUP(B74,CATALOGO!$B$2:$E$174,4,FALSE))</f>
        <v/>
      </c>
      <c r="F74" s="78"/>
      <c r="G74" s="83"/>
      <c r="H74" s="246" t="str">
        <f t="shared" si="2"/>
        <v/>
      </c>
      <c r="I74" s="247">
        <f t="shared" si="0"/>
        <v>0</v>
      </c>
      <c r="J74" s="248">
        <f t="shared" si="3"/>
        <v>0</v>
      </c>
      <c r="K74" s="249" t="str">
        <f>IF(A74="","",VLOOKUP(A74,CATALOGO!$A$1:$G$174,7,FALSE))</f>
        <v/>
      </c>
    </row>
    <row r="75" spans="1:11" s="15" customFormat="1" ht="24.95" customHeight="1" x14ac:dyDescent="0.2">
      <c r="A75" s="8"/>
      <c r="B75" s="242" t="str">
        <f>IF(A75="","",VLOOKUP(A75,CATALOGO!$A$2:$B$174,2,FALSE))</f>
        <v/>
      </c>
      <c r="C75" s="243" t="str">
        <f>IF(A75="","",VLOOKUP(A75,CATALOGO!$A$2:$C$174,3,FALSE))</f>
        <v/>
      </c>
      <c r="D75" s="242" t="str">
        <f>IF(A75="","",VLOOKUP(A75,CATALOGO!$A$2:$D$174,4,FALSE))</f>
        <v/>
      </c>
      <c r="E75" s="244" t="str">
        <f>IF(B75="","",VLOOKUP(B75,CATALOGO!$B$2:$E$174,4,FALSE))</f>
        <v/>
      </c>
      <c r="F75" s="78"/>
      <c r="G75" s="83"/>
      <c r="H75" s="246" t="str">
        <f t="shared" si="2"/>
        <v/>
      </c>
      <c r="I75" s="247">
        <f t="shared" ref="I75:I81" si="4">IFERROR(H75*E75,0)</f>
        <v>0</v>
      </c>
      <c r="J75" s="248">
        <f t="shared" ref="J75:J81" si="5">IF(A75&gt;0, C$4, 0)</f>
        <v>0</v>
      </c>
      <c r="K75" s="249" t="str">
        <f>IF(A75="","",VLOOKUP(A75,CATALOGO!$A$1:$G$174,7,FALSE))</f>
        <v/>
      </c>
    </row>
    <row r="76" spans="1:11" s="15" customFormat="1" ht="24.95" customHeight="1" x14ac:dyDescent="0.2">
      <c r="A76" s="8"/>
      <c r="B76" s="242" t="str">
        <f>IF(A76="","",VLOOKUP(A76,CATALOGO!$A$2:$B$174,2,FALSE))</f>
        <v/>
      </c>
      <c r="C76" s="243" t="str">
        <f>IF(A76="","",VLOOKUP(A76,CATALOGO!$A$2:$C$174,3,FALSE))</f>
        <v/>
      </c>
      <c r="D76" s="242" t="str">
        <f>IF(A76="","",VLOOKUP(A76,CATALOGO!$A$2:$D$174,4,FALSE))</f>
        <v/>
      </c>
      <c r="E76" s="244" t="str">
        <f>IF(B76="","",VLOOKUP(B76,CATALOGO!$B$2:$E$174,4,FALSE))</f>
        <v/>
      </c>
      <c r="F76" s="78"/>
      <c r="G76" s="83"/>
      <c r="H76" s="246" t="str">
        <f t="shared" ref="H76:H81" si="6">IF(A76="","",(G76+F76))</f>
        <v/>
      </c>
      <c r="I76" s="247">
        <f t="shared" si="4"/>
        <v>0</v>
      </c>
      <c r="J76" s="248">
        <f t="shared" si="5"/>
        <v>0</v>
      </c>
      <c r="K76" s="249" t="str">
        <f>IF(A76="","",VLOOKUP(A76,CATALOGO!$A$1:$G$174,7,FALSE))</f>
        <v/>
      </c>
    </row>
    <row r="77" spans="1:11" s="15" customFormat="1" ht="24.95" customHeight="1" x14ac:dyDescent="0.2">
      <c r="A77" s="8"/>
      <c r="B77" s="242" t="str">
        <f>IF(A77="","",VLOOKUP(A77,CATALOGO!$A$2:$B$174,2,FALSE))</f>
        <v/>
      </c>
      <c r="C77" s="243" t="str">
        <f>IF(A77="","",VLOOKUP(A77,CATALOGO!$A$2:$C$174,3,FALSE))</f>
        <v/>
      </c>
      <c r="D77" s="242" t="str">
        <f>IF(A77="","",VLOOKUP(A77,CATALOGO!$A$2:$D$174,4,FALSE))</f>
        <v/>
      </c>
      <c r="E77" s="244" t="str">
        <f>IF(B77="","",VLOOKUP(B77,CATALOGO!$B$2:$E$174,4,FALSE))</f>
        <v/>
      </c>
      <c r="F77" s="78"/>
      <c r="G77" s="83"/>
      <c r="H77" s="246" t="str">
        <f t="shared" si="6"/>
        <v/>
      </c>
      <c r="I77" s="247">
        <f t="shared" si="4"/>
        <v>0</v>
      </c>
      <c r="J77" s="248">
        <f t="shared" si="5"/>
        <v>0</v>
      </c>
      <c r="K77" s="249" t="str">
        <f>IF(A77="","",VLOOKUP(A77,CATALOGO!$A$1:$G$174,7,FALSE))</f>
        <v/>
      </c>
    </row>
    <row r="78" spans="1:11" s="15" customFormat="1" ht="24.95" customHeight="1" x14ac:dyDescent="0.2">
      <c r="A78" s="8"/>
      <c r="B78" s="242" t="str">
        <f>IF(A78="","",VLOOKUP(A78,CATALOGO!$A$2:$B$174,2,FALSE))</f>
        <v/>
      </c>
      <c r="C78" s="243" t="str">
        <f>IF(A78="","",VLOOKUP(A78,CATALOGO!$A$2:$C$174,3,FALSE))</f>
        <v/>
      </c>
      <c r="D78" s="242" t="str">
        <f>IF(A78="","",VLOOKUP(A78,CATALOGO!$A$2:$D$174,4,FALSE))</f>
        <v/>
      </c>
      <c r="E78" s="244" t="str">
        <f>IF(B78="","",VLOOKUP(B78,CATALOGO!$B$2:$E$174,4,FALSE))</f>
        <v/>
      </c>
      <c r="F78" s="78"/>
      <c r="G78" s="83"/>
      <c r="H78" s="246" t="str">
        <f t="shared" si="6"/>
        <v/>
      </c>
      <c r="I78" s="247">
        <f t="shared" si="4"/>
        <v>0</v>
      </c>
      <c r="J78" s="248">
        <f t="shared" si="5"/>
        <v>0</v>
      </c>
      <c r="K78" s="249" t="str">
        <f>IF(A78="","",VLOOKUP(A78,CATALOGO!$A$1:$G$174,7,FALSE))</f>
        <v/>
      </c>
    </row>
    <row r="79" spans="1:11" s="15" customFormat="1" ht="24.95" customHeight="1" x14ac:dyDescent="0.2">
      <c r="A79" s="8"/>
      <c r="B79" s="242" t="str">
        <f>IF(A79="","",VLOOKUP(A79,CATALOGO!$A$2:$B$174,2,FALSE))</f>
        <v/>
      </c>
      <c r="C79" s="243" t="str">
        <f>IF(A79="","",VLOOKUP(A79,CATALOGO!$A$2:$C$174,3,FALSE))</f>
        <v/>
      </c>
      <c r="D79" s="242" t="str">
        <f>IF(A79="","",VLOOKUP(A79,CATALOGO!$A$2:$D$174,4,FALSE))</f>
        <v/>
      </c>
      <c r="E79" s="244" t="str">
        <f>IF(B79="","",VLOOKUP(B79,CATALOGO!$B$2:$E$174,4,FALSE))</f>
        <v/>
      </c>
      <c r="F79" s="78"/>
      <c r="G79" s="83"/>
      <c r="H79" s="246" t="str">
        <f t="shared" si="6"/>
        <v/>
      </c>
      <c r="I79" s="247">
        <f t="shared" si="4"/>
        <v>0</v>
      </c>
      <c r="J79" s="248">
        <f t="shared" si="5"/>
        <v>0</v>
      </c>
      <c r="K79" s="249" t="str">
        <f>IF(A79="","",VLOOKUP(A79,CATALOGO!$A$1:$G$174,7,FALSE))</f>
        <v/>
      </c>
    </row>
    <row r="80" spans="1:11" s="15" customFormat="1" ht="24.95" customHeight="1" x14ac:dyDescent="0.2">
      <c r="A80" s="9"/>
      <c r="B80" s="242" t="str">
        <f>IF(A80="","",VLOOKUP(A80,CATALOGO!$A$2:$B$174,2,FALSE))</f>
        <v/>
      </c>
      <c r="C80" s="243" t="str">
        <f>IF(A80="","",VLOOKUP(A80,CATALOGO!$A$2:$C$174,3,FALSE))</f>
        <v/>
      </c>
      <c r="D80" s="242" t="str">
        <f>IF(A80="","",VLOOKUP(A80,CATALOGO!$A$2:$D$174,4,FALSE))</f>
        <v/>
      </c>
      <c r="E80" s="244" t="str">
        <f>IF(B80="","",VLOOKUP(B80,CATALOGO!$B$2:$E$174,4,FALSE))</f>
        <v/>
      </c>
      <c r="F80" s="78"/>
      <c r="G80" s="83"/>
      <c r="H80" s="246" t="str">
        <f t="shared" si="6"/>
        <v/>
      </c>
      <c r="I80" s="247">
        <f t="shared" si="4"/>
        <v>0</v>
      </c>
      <c r="J80" s="248">
        <f t="shared" si="5"/>
        <v>0</v>
      </c>
      <c r="K80" s="249" t="str">
        <f>IF(A80="","",VLOOKUP(A80,CATALOGO!$A$1:$G$174,7,FALSE))</f>
        <v/>
      </c>
    </row>
    <row r="81" spans="1:11" s="15" customFormat="1" ht="24.95" customHeight="1" x14ac:dyDescent="0.2">
      <c r="A81" s="10"/>
      <c r="B81" s="242" t="str">
        <f>IF(A81="","",VLOOKUP(A81,CATALOGO!$A$2:$B$174,2,FALSE))</f>
        <v/>
      </c>
      <c r="C81" s="243" t="str">
        <f>IF(A81="","",VLOOKUP(A81,CATALOGO!$A$2:$C$174,3,FALSE))</f>
        <v/>
      </c>
      <c r="D81" s="242" t="str">
        <f>IF(A81="","",VLOOKUP(A81,CATALOGO!$A$2:$D$174,4,FALSE))</f>
        <v/>
      </c>
      <c r="E81" s="244" t="str">
        <f>IF(B81="","",VLOOKUP(B81,CATALOGO!$B$2:$E$174,4,FALSE))</f>
        <v/>
      </c>
      <c r="F81" s="78"/>
      <c r="G81" s="83"/>
      <c r="H81" s="246" t="str">
        <f t="shared" si="6"/>
        <v/>
      </c>
      <c r="I81" s="247">
        <f t="shared" si="4"/>
        <v>0</v>
      </c>
      <c r="J81" s="248">
        <f t="shared" si="5"/>
        <v>0</v>
      </c>
      <c r="K81" s="249" t="str">
        <f>IF(A81="","",VLOOKUP(A81,CATALOGO!$A$1:$G$174,7,FALSE))</f>
        <v/>
      </c>
    </row>
    <row r="82" spans="1:11" x14ac:dyDescent="0.2">
      <c r="H82" s="176"/>
      <c r="I82" s="250">
        <f>SUM(I11:I81)</f>
        <v>0</v>
      </c>
      <c r="J82" s="5"/>
      <c r="K82" s="251"/>
    </row>
    <row r="83" spans="1:11" x14ac:dyDescent="0.2">
      <c r="K83" s="77"/>
    </row>
  </sheetData>
  <sheetProtection algorithmName="SHA-512" hashValue="0IZp5BBS+9itPp/O9BHU928ZWyfhtmQbP7nHCipgOQpiS8+LW97RR9fdDybWtyu7VEtmKOkGmn1SSX+rO2aGXA==" saltValue="bqSuloYKcjzHQo8FslkeaQ==" spinCount="100000" sheet="1" objects="1" scenarios="1"/>
  <dataConsolidate/>
  <mergeCells count="2">
    <mergeCell ref="J1:K1"/>
    <mergeCell ref="J2:K2"/>
  </mergeCells>
  <conditionalFormatting sqref="A11:A81">
    <cfRule type="duplicateValues" dxfId="11" priority="24"/>
    <cfRule type="duplicateValues" dxfId="10" priority="25"/>
  </conditionalFormatting>
  <conditionalFormatting sqref="I11:J81">
    <cfRule type="cellIs" dxfId="9" priority="17" operator="equal">
      <formula>0</formula>
    </cfRule>
    <cfRule type="cellIs" dxfId="8" priority="18" operator="equal">
      <formula>0</formula>
    </cfRule>
  </conditionalFormatting>
  <conditionalFormatting sqref="K4:K5">
    <cfRule type="containsText" dxfId="7" priority="5" stopIfTrue="1" operator="containsText" text=" - Desaprobado">
      <formula>NOT(ISERROR(SEARCH(" - Desaprobado",K4)))</formula>
    </cfRule>
  </conditionalFormatting>
  <conditionalFormatting sqref="G5">
    <cfRule type="cellIs" dxfId="6" priority="2" operator="greaterThanOrEqual">
      <formula>$H$5</formula>
    </cfRule>
  </conditionalFormatting>
  <conditionalFormatting sqref="G6">
    <cfRule type="cellIs" dxfId="5" priority="1" operator="greaterThanOrEqual">
      <formula>$H$6</formula>
    </cfRule>
  </conditionalFormatting>
  <printOptions horizontalCentered="1" verticalCentered="1"/>
  <pageMargins left="0.4375" right="0.19685039370078741" top="0.35433070866141736" bottom="0.55118110236220474" header="0.31496062992125984" footer="0.19685039370078741"/>
  <pageSetup paperSize="9" scale="75" orientation="landscape" r:id="rId1"/>
  <headerFooter>
    <oddFooter>&amp;L&amp;8...........................
FIRMA Y SELLO - ADMINISTRATIVO (CONEI)&amp;C&amp;8
..........................................................         
Firma y Sello - Director (e)(a)                                              &amp;R&amp;"Times New Roman,Cursiva"&amp;8
&amp;D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E07D2168-4407-4A1B-ABBB-4596F959DE54}">
            <xm:f>NOT(ISERROR(SEARCH(- Aprobado,K5)))</xm:f>
            <xm:f>- Aprobado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stopIfTrue="1" operator="containsText" id="{7E61B5F2-C370-47D2-A9A0-7DC85466AF52}">
            <xm:f>NOT(ISERROR(SEARCH(- Aprobado,K5)))</xm:f>
            <xm:f>- Aprobado</xm:f>
            <x14:dxf>
              <fill>
                <patternFill>
                  <bgColor rgb="FFFFFF00"/>
                </patternFill>
              </fill>
            </x14:dxf>
          </x14:cfRule>
          <xm:sqref>K5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B1:L79"/>
  <sheetViews>
    <sheetView view="pageBreakPreview" zoomScale="130" zoomScaleNormal="120" zoomScaleSheetLayoutView="130" zoomScalePageLayoutView="110" workbookViewId="0">
      <selection activeCell="D21" sqref="D21"/>
    </sheetView>
  </sheetViews>
  <sheetFormatPr baseColWidth="10" defaultColWidth="11.42578125" defaultRowHeight="11.25" x14ac:dyDescent="0.2"/>
  <cols>
    <col min="1" max="1" width="2" style="174" customWidth="1"/>
    <col min="2" max="2" width="8" style="173" customWidth="1"/>
    <col min="3" max="3" width="11.28515625" style="174" customWidth="1"/>
    <col min="4" max="4" width="43.28515625" style="174" customWidth="1"/>
    <col min="5" max="5" width="9.140625" style="174" customWidth="1"/>
    <col min="6" max="6" width="9.140625" style="175" customWidth="1"/>
    <col min="7" max="8" width="8.28515625" style="174" customWidth="1"/>
    <col min="9" max="9" width="7.42578125" style="176" customWidth="1"/>
    <col min="10" max="10" width="11.28515625" style="174" customWidth="1"/>
    <col min="11" max="11" width="8.85546875" style="174" customWidth="1"/>
    <col min="12" max="12" width="0" style="174" hidden="1" customWidth="1"/>
    <col min="13" max="16384" width="11.42578125" style="174"/>
  </cols>
  <sheetData>
    <row r="1" spans="2:12" ht="6.75" customHeight="1" x14ac:dyDescent="0.2"/>
    <row r="2" spans="2:12" ht="16.5" x14ac:dyDescent="0.25">
      <c r="C2" s="177"/>
      <c r="D2" s="277" t="s">
        <v>29</v>
      </c>
      <c r="E2" s="277"/>
      <c r="F2" s="277"/>
      <c r="G2" s="277"/>
      <c r="H2" s="284" t="s">
        <v>0</v>
      </c>
      <c r="I2" s="284"/>
      <c r="J2" s="285" t="s">
        <v>30</v>
      </c>
      <c r="K2" s="285"/>
    </row>
    <row r="3" spans="2:12" ht="14.1" customHeight="1" x14ac:dyDescent="0.25">
      <c r="C3" s="178"/>
      <c r="D3" s="286" t="s">
        <v>31</v>
      </c>
      <c r="E3" s="286"/>
      <c r="F3" s="286"/>
      <c r="G3" s="286"/>
      <c r="H3" s="178"/>
      <c r="I3" s="178"/>
      <c r="J3" s="178"/>
      <c r="K3" s="178"/>
    </row>
    <row r="4" spans="2:12" ht="15" customHeight="1" x14ac:dyDescent="0.25"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2:12" ht="18" customHeight="1" x14ac:dyDescent="0.2">
      <c r="B5" s="273" t="s">
        <v>32</v>
      </c>
      <c r="C5" s="274"/>
      <c r="D5" s="275">
        <v>70000</v>
      </c>
      <c r="E5" s="276"/>
      <c r="F5" s="180"/>
      <c r="G5" s="281">
        <v>120</v>
      </c>
      <c r="H5" s="282"/>
      <c r="I5" s="181"/>
      <c r="J5" s="182"/>
    </row>
    <row r="6" spans="2:12" ht="5.0999999999999996" customHeight="1" x14ac:dyDescent="0.2">
      <c r="B6" s="280"/>
      <c r="C6" s="280"/>
      <c r="E6" s="183"/>
      <c r="F6" s="183"/>
      <c r="G6" s="184"/>
      <c r="H6" s="184"/>
      <c r="I6" s="185">
        <v>0</v>
      </c>
      <c r="J6" s="186"/>
      <c r="K6" s="187"/>
    </row>
    <row r="7" spans="2:12" ht="18" customHeight="1" x14ac:dyDescent="0.2">
      <c r="B7" s="273" t="s">
        <v>33</v>
      </c>
      <c r="C7" s="274"/>
      <c r="D7" s="188">
        <v>70020041</v>
      </c>
      <c r="E7" s="189"/>
      <c r="F7" s="190"/>
      <c r="G7" s="281">
        <v>3</v>
      </c>
      <c r="H7" s="282"/>
      <c r="I7" s="191"/>
      <c r="J7" s="192">
        <v>123</v>
      </c>
      <c r="K7" s="193"/>
    </row>
    <row r="8" spans="2:12" ht="5.0999999999999996" customHeight="1" x14ac:dyDescent="0.2">
      <c r="B8" s="283"/>
      <c r="C8" s="283"/>
      <c r="D8" s="283"/>
      <c r="E8" s="183"/>
      <c r="F8" s="183"/>
      <c r="G8" s="184"/>
      <c r="H8" s="184"/>
      <c r="I8" s="287"/>
      <c r="J8" s="287"/>
      <c r="K8" s="195"/>
    </row>
    <row r="9" spans="2:12" ht="18" customHeight="1" x14ac:dyDescent="0.2">
      <c r="B9" s="273" t="s">
        <v>34</v>
      </c>
      <c r="C9" s="274"/>
      <c r="D9" s="275" t="s">
        <v>35</v>
      </c>
      <c r="E9" s="276"/>
      <c r="F9" s="196"/>
      <c r="G9" s="278">
        <v>4</v>
      </c>
      <c r="H9" s="279"/>
      <c r="I9" s="194"/>
      <c r="J9" s="197">
        <f>SUM(J12:J81)</f>
        <v>150</v>
      </c>
      <c r="K9" s="195"/>
    </row>
    <row r="10" spans="2:12" ht="12" x14ac:dyDescent="0.2">
      <c r="B10" s="198"/>
      <c r="C10" s="198"/>
      <c r="D10" s="199"/>
      <c r="E10" s="196"/>
      <c r="F10" s="196"/>
      <c r="G10" s="196"/>
      <c r="H10" s="196"/>
      <c r="I10" s="194"/>
      <c r="J10" s="194"/>
      <c r="K10" s="195"/>
    </row>
    <row r="11" spans="2:12" ht="27" x14ac:dyDescent="0.2">
      <c r="B11" s="200" t="s">
        <v>3</v>
      </c>
      <c r="C11" s="201" t="s">
        <v>4</v>
      </c>
      <c r="D11" s="201" t="s">
        <v>5</v>
      </c>
      <c r="E11" s="201" t="s">
        <v>6</v>
      </c>
      <c r="F11" s="202" t="s">
        <v>7</v>
      </c>
      <c r="G11" s="203" t="s">
        <v>36</v>
      </c>
      <c r="H11" s="203" t="s">
        <v>37</v>
      </c>
      <c r="I11" s="203" t="s">
        <v>10</v>
      </c>
      <c r="J11" s="204" t="s">
        <v>38</v>
      </c>
      <c r="K11" s="203" t="s">
        <v>39</v>
      </c>
      <c r="L11" s="205" t="s">
        <v>13</v>
      </c>
    </row>
    <row r="12" spans="2:12" ht="17.100000000000001" customHeight="1" x14ac:dyDescent="0.2">
      <c r="B12" s="206">
        <v>1</v>
      </c>
      <c r="C12" s="207" t="str">
        <f t="shared" ref="C12:C75" si="0">IF(B12="","",VLOOKUP(B12,CATALOGO,2,FALSE))</f>
        <v>710600010012</v>
      </c>
      <c r="D12" s="207" t="str">
        <f t="shared" ref="D12:D75" si="1">IF(B12="","",VLOOKUP(B12,CATALOGO,3,FALSE))</f>
        <v>ARCHIVADOR DE CARTON CON PALANCA LOMO ANCHO TAMAÑO OFICIO</v>
      </c>
      <c r="E12" s="207" t="str">
        <f t="shared" ref="E12:E75" si="2">IF(B12="","",VLOOKUP(B12,CATALOGO,4,FALSE))</f>
        <v>Unidad</v>
      </c>
      <c r="F12" s="208">
        <f t="shared" ref="F12:F75" si="3">IF(B12="","",VLOOKUP(B12,CATALOGO,5,FALSE))</f>
        <v>10.5</v>
      </c>
      <c r="G12" s="209">
        <v>2</v>
      </c>
      <c r="H12" s="209"/>
      <c r="I12" s="210">
        <f>IF(B12="","",(G12+H12))</f>
        <v>2</v>
      </c>
      <c r="J12" s="211">
        <f t="shared" ref="J12:J43" si="4">IF(F12="","",(F12*I12))</f>
        <v>21</v>
      </c>
      <c r="K12" s="212"/>
      <c r="L12" s="213" t="str">
        <f>IF(B12="","",VLOOKUP(B12,CATALOGO,6,FALSE))</f>
        <v>2.3. 1  9. 1  2</v>
      </c>
    </row>
    <row r="13" spans="2:12" ht="17.100000000000001" customHeight="1" x14ac:dyDescent="0.2">
      <c r="B13" s="206">
        <v>2</v>
      </c>
      <c r="C13" s="207" t="str">
        <f t="shared" si="0"/>
        <v>717200050227</v>
      </c>
      <c r="D13" s="207" t="str">
        <f t="shared" si="1"/>
        <v>PAPEL BOND 75 G  TAMAÑO A4</v>
      </c>
      <c r="E13" s="207" t="str">
        <f t="shared" si="2"/>
        <v>Empaque X 500</v>
      </c>
      <c r="F13" s="208">
        <f t="shared" si="3"/>
        <v>19.5</v>
      </c>
      <c r="G13" s="209">
        <v>2</v>
      </c>
      <c r="H13" s="209"/>
      <c r="I13" s="210">
        <f t="shared" ref="I13:I68" si="5">IF(B13="","",(G13+H13))</f>
        <v>2</v>
      </c>
      <c r="J13" s="211">
        <f t="shared" si="4"/>
        <v>39</v>
      </c>
      <c r="K13" s="212"/>
    </row>
    <row r="14" spans="2:12" ht="17.100000000000001" customHeight="1" x14ac:dyDescent="0.2">
      <c r="B14" s="206">
        <v>3</v>
      </c>
      <c r="C14" s="207" t="str">
        <f t="shared" si="0"/>
        <v>717200050353</v>
      </c>
      <c r="D14" s="207" t="str">
        <f t="shared" si="1"/>
        <v>PAPEL BOND 80 g TAMAÑO A4 DE COLOR</v>
      </c>
      <c r="E14" s="207" t="str">
        <f t="shared" si="2"/>
        <v>Empaque X 500</v>
      </c>
      <c r="F14" s="208">
        <f t="shared" si="3"/>
        <v>35.4</v>
      </c>
      <c r="G14" s="209">
        <v>2</v>
      </c>
      <c r="H14" s="209"/>
      <c r="I14" s="210">
        <f t="shared" si="5"/>
        <v>2</v>
      </c>
      <c r="J14" s="211">
        <f t="shared" si="4"/>
        <v>70.8</v>
      </c>
      <c r="K14" s="212"/>
    </row>
    <row r="15" spans="2:12" ht="17.100000000000001" customHeight="1" x14ac:dyDescent="0.2">
      <c r="B15" s="206">
        <v>4</v>
      </c>
      <c r="C15" s="207" t="str">
        <f t="shared" si="0"/>
        <v>716000010193</v>
      </c>
      <c r="D15" s="207" t="str">
        <f t="shared" si="1"/>
        <v>BOLIGRAFO (LAPICERO) TINTA GEL PUNTA FINA COLOR AZUL</v>
      </c>
      <c r="E15" s="207" t="str">
        <f t="shared" si="2"/>
        <v>Unidad</v>
      </c>
      <c r="F15" s="208">
        <f t="shared" si="3"/>
        <v>4.8</v>
      </c>
      <c r="G15" s="209">
        <v>2</v>
      </c>
      <c r="H15" s="209"/>
      <c r="I15" s="210">
        <f t="shared" si="5"/>
        <v>2</v>
      </c>
      <c r="J15" s="211">
        <f t="shared" si="4"/>
        <v>9.6</v>
      </c>
      <c r="K15" s="212"/>
    </row>
    <row r="16" spans="2:12" ht="17.100000000000001" customHeight="1" x14ac:dyDescent="0.2">
      <c r="B16" s="206">
        <v>5</v>
      </c>
      <c r="C16" s="207" t="str">
        <f t="shared" si="0"/>
        <v>716000010192</v>
      </c>
      <c r="D16" s="207" t="str">
        <f t="shared" si="1"/>
        <v>BOLIGRAFO (LAPICERO) TINTA GEL PUNTA FINA COLOR NEGRO</v>
      </c>
      <c r="E16" s="207" t="str">
        <f t="shared" si="2"/>
        <v>Unidad</v>
      </c>
      <c r="F16" s="208">
        <f t="shared" si="3"/>
        <v>4.8</v>
      </c>
      <c r="G16" s="209">
        <v>2</v>
      </c>
      <c r="H16" s="209"/>
      <c r="I16" s="210">
        <f t="shared" si="5"/>
        <v>2</v>
      </c>
      <c r="J16" s="211">
        <f t="shared" si="4"/>
        <v>9.6</v>
      </c>
      <c r="K16" s="212"/>
    </row>
    <row r="17" spans="2:11" ht="17.100000000000001" customHeight="1" x14ac:dyDescent="0.2">
      <c r="B17" s="206">
        <v>6</v>
      </c>
      <c r="C17" s="207" t="str">
        <f t="shared" si="0"/>
        <v>716000010194</v>
      </c>
      <c r="D17" s="207" t="str">
        <f t="shared" si="1"/>
        <v>BOLIGRAFO (LAPICERO) TINTA GEL PUNTA FINA COLOR ROJO</v>
      </c>
      <c r="E17" s="207" t="str">
        <f t="shared" si="2"/>
        <v>Unidad</v>
      </c>
      <c r="F17" s="208">
        <f t="shared" si="3"/>
        <v>4.8</v>
      </c>
      <c r="G17" s="209"/>
      <c r="H17" s="209"/>
      <c r="I17" s="210">
        <f t="shared" si="5"/>
        <v>0</v>
      </c>
      <c r="J17" s="211">
        <f t="shared" si="4"/>
        <v>0</v>
      </c>
      <c r="K17" s="212"/>
    </row>
    <row r="18" spans="2:11" ht="17.100000000000001" customHeight="1" x14ac:dyDescent="0.2">
      <c r="B18" s="206">
        <v>7</v>
      </c>
      <c r="C18" s="207" t="str">
        <f t="shared" si="0"/>
        <v>716000010434</v>
      </c>
      <c r="D18" s="207" t="str">
        <f t="shared" si="1"/>
        <v>BOLIGRAFO (LAPICERO) DE TINTA SECA PUNTA FINA RETRACTIL COLOR AZUL</v>
      </c>
      <c r="E18" s="207" t="str">
        <f t="shared" si="2"/>
        <v>Unidad</v>
      </c>
      <c r="F18" s="208">
        <f t="shared" si="3"/>
        <v>1.48</v>
      </c>
      <c r="G18" s="209"/>
      <c r="H18" s="209"/>
      <c r="I18" s="210">
        <f t="shared" si="5"/>
        <v>0</v>
      </c>
      <c r="J18" s="211">
        <f t="shared" si="4"/>
        <v>0</v>
      </c>
      <c r="K18" s="212"/>
    </row>
    <row r="19" spans="2:11" ht="17.100000000000001" customHeight="1" x14ac:dyDescent="0.2">
      <c r="B19" s="206">
        <v>8</v>
      </c>
      <c r="C19" s="207" t="str">
        <f t="shared" si="0"/>
        <v>716000010298</v>
      </c>
      <c r="D19" s="207" t="str">
        <f t="shared" si="1"/>
        <v>BOLIGRAFO (LAPICERO) DE TINTA SECA PUNTA FINA RETRACTIL COLOR NEGRO</v>
      </c>
      <c r="E19" s="207" t="str">
        <f t="shared" si="2"/>
        <v>Unidad</v>
      </c>
      <c r="F19" s="208">
        <f t="shared" si="3"/>
        <v>1.48</v>
      </c>
      <c r="G19" s="209"/>
      <c r="H19" s="209"/>
      <c r="I19" s="210">
        <f t="shared" si="5"/>
        <v>0</v>
      </c>
      <c r="J19" s="211">
        <f t="shared" si="4"/>
        <v>0</v>
      </c>
      <c r="K19" s="212"/>
    </row>
    <row r="20" spans="2:11" ht="17.100000000000001" customHeight="1" x14ac:dyDescent="0.2">
      <c r="B20" s="206">
        <v>9</v>
      </c>
      <c r="C20" s="207" t="str">
        <f t="shared" si="0"/>
        <v>716000010435</v>
      </c>
      <c r="D20" s="207" t="str">
        <f t="shared" si="1"/>
        <v>BOLIGRAFO (LAPICERO) DE TINTA SECA PUNTA FINA RETRACTIL COLOR ROJO</v>
      </c>
      <c r="E20" s="207" t="str">
        <f t="shared" si="2"/>
        <v>Unidad</v>
      </c>
      <c r="F20" s="208">
        <f t="shared" si="3"/>
        <v>1.48</v>
      </c>
      <c r="G20" s="209"/>
      <c r="H20" s="214"/>
      <c r="I20" s="210">
        <f t="shared" si="5"/>
        <v>0</v>
      </c>
      <c r="J20" s="211">
        <f t="shared" si="4"/>
        <v>0</v>
      </c>
      <c r="K20" s="212"/>
    </row>
    <row r="21" spans="2:11" ht="17.100000000000001" customHeight="1" x14ac:dyDescent="0.2">
      <c r="B21" s="206">
        <v>10</v>
      </c>
      <c r="C21" s="207" t="str">
        <f t="shared" si="0"/>
        <v>710600050118</v>
      </c>
      <c r="D21" s="207" t="str">
        <f t="shared" si="1"/>
        <v>FOLDER DE PLASTICO TAMAÑO A4</v>
      </c>
      <c r="E21" s="207" t="str">
        <f t="shared" si="2"/>
        <v>Unidad</v>
      </c>
      <c r="F21" s="208">
        <f t="shared" si="3"/>
        <v>6.6</v>
      </c>
      <c r="G21" s="209"/>
      <c r="H21" s="209"/>
      <c r="I21" s="210">
        <f t="shared" si="5"/>
        <v>0</v>
      </c>
      <c r="J21" s="211">
        <f t="shared" si="4"/>
        <v>0</v>
      </c>
      <c r="K21" s="212"/>
    </row>
    <row r="22" spans="2:11" ht="17.100000000000001" customHeight="1" x14ac:dyDescent="0.2">
      <c r="B22" s="206">
        <v>11</v>
      </c>
      <c r="C22" s="207" t="str">
        <f t="shared" si="0"/>
        <v>710600040024</v>
      </c>
      <c r="D22" s="207" t="str">
        <f t="shared" si="1"/>
        <v>FOLDER MANILA TAMAÑO  A4</v>
      </c>
      <c r="E22" s="207" t="str">
        <f t="shared" si="2"/>
        <v>Empaque X 25</v>
      </c>
      <c r="F22" s="208">
        <f t="shared" si="3"/>
        <v>8.5</v>
      </c>
      <c r="G22" s="209"/>
      <c r="H22" s="209"/>
      <c r="I22" s="210">
        <f t="shared" si="5"/>
        <v>0</v>
      </c>
      <c r="J22" s="211">
        <f t="shared" si="4"/>
        <v>0</v>
      </c>
      <c r="K22" s="212"/>
    </row>
    <row r="23" spans="2:11" ht="17.100000000000001" customHeight="1" x14ac:dyDescent="0.2">
      <c r="B23" s="206">
        <v>12</v>
      </c>
      <c r="C23" s="207" t="str">
        <f t="shared" si="0"/>
        <v>710600100250</v>
      </c>
      <c r="D23" s="207" t="str">
        <f t="shared" si="1"/>
        <v>SOBRE MANILA  TAMAÑO  A4</v>
      </c>
      <c r="E23" s="207" t="str">
        <f t="shared" si="2"/>
        <v>Empaque X 25</v>
      </c>
      <c r="F23" s="208">
        <f t="shared" si="3"/>
        <v>9.5</v>
      </c>
      <c r="G23" s="209"/>
      <c r="H23" s="209"/>
      <c r="I23" s="210">
        <f t="shared" si="5"/>
        <v>0</v>
      </c>
      <c r="J23" s="211">
        <f t="shared" si="4"/>
        <v>0</v>
      </c>
      <c r="K23" s="212"/>
    </row>
    <row r="24" spans="2:11" ht="17.100000000000001" customHeight="1" x14ac:dyDescent="0.2">
      <c r="B24" s="206">
        <v>13</v>
      </c>
      <c r="C24" s="207" t="str">
        <f t="shared" si="0"/>
        <v>895700080034</v>
      </c>
      <c r="D24" s="207" t="str">
        <f t="shared" si="1"/>
        <v>TELA FRANELA X 70 cm DE ANCHO</v>
      </c>
      <c r="E24" s="207" t="str">
        <f t="shared" si="2"/>
        <v>Metro</v>
      </c>
      <c r="F24" s="208">
        <f t="shared" si="3"/>
        <v>7.5</v>
      </c>
      <c r="G24" s="209"/>
      <c r="H24" s="209"/>
      <c r="I24" s="210">
        <f t="shared" si="5"/>
        <v>0</v>
      </c>
      <c r="J24" s="211">
        <f t="shared" si="4"/>
        <v>0</v>
      </c>
      <c r="K24" s="212"/>
    </row>
    <row r="25" spans="2:11" ht="17.100000000000001" customHeight="1" x14ac:dyDescent="0.2">
      <c r="B25" s="206">
        <v>14</v>
      </c>
      <c r="C25" s="207" t="str">
        <f t="shared" si="0"/>
        <v>715000220022</v>
      </c>
      <c r="D25" s="207" t="str">
        <f t="shared" si="1"/>
        <v>TAJADOR DE MESA ACRILICO</v>
      </c>
      <c r="E25" s="207" t="str">
        <f t="shared" si="2"/>
        <v>Unidad</v>
      </c>
      <c r="F25" s="208">
        <f t="shared" si="3"/>
        <v>60</v>
      </c>
      <c r="G25" s="209"/>
      <c r="H25" s="209"/>
      <c r="I25" s="210">
        <f t="shared" si="5"/>
        <v>0</v>
      </c>
      <c r="J25" s="211">
        <f t="shared" si="4"/>
        <v>0</v>
      </c>
      <c r="K25" s="212"/>
    </row>
    <row r="26" spans="2:11" ht="17.100000000000001" customHeight="1" x14ac:dyDescent="0.2">
      <c r="B26" s="206">
        <v>15</v>
      </c>
      <c r="C26" s="207" t="str">
        <f t="shared" si="0"/>
        <v>715000220029</v>
      </c>
      <c r="D26" s="207" t="str">
        <f t="shared" si="1"/>
        <v>Tajador de Metal para Lapiz Tamaño Estándar</v>
      </c>
      <c r="E26" s="207" t="str">
        <f t="shared" si="2"/>
        <v>Unidad</v>
      </c>
      <c r="F26" s="208">
        <f t="shared" si="3"/>
        <v>1.8</v>
      </c>
      <c r="G26" s="209"/>
      <c r="H26" s="209"/>
      <c r="I26" s="210">
        <f t="shared" si="5"/>
        <v>0</v>
      </c>
      <c r="J26" s="211">
        <f t="shared" si="4"/>
        <v>0</v>
      </c>
      <c r="K26" s="212"/>
    </row>
    <row r="27" spans="2:11" ht="17.100000000000001" customHeight="1" x14ac:dyDescent="0.2">
      <c r="B27" s="206">
        <v>16</v>
      </c>
      <c r="C27" s="207" t="str">
        <f t="shared" si="0"/>
        <v>716000090045</v>
      </c>
      <c r="D27" s="207" t="str">
        <f t="shared" si="1"/>
        <v>TAMPON PARA HUELLA DACTILAR</v>
      </c>
      <c r="E27" s="207" t="str">
        <f t="shared" si="2"/>
        <v>Unidad</v>
      </c>
      <c r="F27" s="208">
        <f t="shared" si="3"/>
        <v>6</v>
      </c>
      <c r="G27" s="209"/>
      <c r="H27" s="209"/>
      <c r="I27" s="210">
        <f t="shared" si="5"/>
        <v>0</v>
      </c>
      <c r="J27" s="211">
        <f t="shared" si="4"/>
        <v>0</v>
      </c>
      <c r="K27" s="212"/>
    </row>
    <row r="28" spans="2:11" ht="17.100000000000001" customHeight="1" x14ac:dyDescent="0.2">
      <c r="B28" s="206">
        <v>17</v>
      </c>
      <c r="C28" s="207" t="str">
        <f t="shared" si="0"/>
        <v>715000230050</v>
      </c>
      <c r="D28" s="207" t="str">
        <f t="shared" si="1"/>
        <v>TIJERA DE METAL DE 5 IN CON PUNTA ROMA Y MANGO DE PLASTICO</v>
      </c>
      <c r="E28" s="207" t="str">
        <f t="shared" si="2"/>
        <v>Unidad</v>
      </c>
      <c r="F28" s="208">
        <f t="shared" si="3"/>
        <v>2.1</v>
      </c>
      <c r="G28" s="209"/>
      <c r="H28" s="209"/>
      <c r="I28" s="210">
        <f t="shared" si="5"/>
        <v>0</v>
      </c>
      <c r="J28" s="211">
        <f t="shared" si="4"/>
        <v>0</v>
      </c>
      <c r="K28" s="212"/>
    </row>
    <row r="29" spans="2:11" ht="17.100000000000001" customHeight="1" x14ac:dyDescent="0.2">
      <c r="B29" s="206">
        <v>18</v>
      </c>
      <c r="C29" s="207" t="str">
        <f t="shared" si="0"/>
        <v>715000230076</v>
      </c>
      <c r="D29" s="207" t="str">
        <f t="shared" si="1"/>
        <v>TIJERA DE METAL DE 5 IN PARA ZURDO CON PUNTA ROMA Y MANGO DE PLÁSTICO</v>
      </c>
      <c r="E29" s="207" t="str">
        <f t="shared" si="2"/>
        <v>Unidad</v>
      </c>
      <c r="F29" s="208">
        <f t="shared" si="3"/>
        <v>3.8</v>
      </c>
      <c r="G29" s="209"/>
      <c r="H29" s="209"/>
      <c r="I29" s="210">
        <f t="shared" si="5"/>
        <v>0</v>
      </c>
      <c r="J29" s="211">
        <f t="shared" si="4"/>
        <v>0</v>
      </c>
      <c r="K29" s="212"/>
    </row>
    <row r="30" spans="2:11" ht="17.100000000000001" customHeight="1" x14ac:dyDescent="0.2">
      <c r="B30" s="206">
        <v>19</v>
      </c>
      <c r="C30" s="207" t="str">
        <f t="shared" si="0"/>
        <v>715000230062</v>
      </c>
      <c r="D30" s="207" t="str">
        <f t="shared" si="1"/>
        <v>TIJERA DE METAL DE 9 IN CON MANGO DE PLASTICO</v>
      </c>
      <c r="E30" s="207" t="str">
        <f t="shared" si="2"/>
        <v>Unidad</v>
      </c>
      <c r="F30" s="208">
        <f t="shared" si="3"/>
        <v>9</v>
      </c>
      <c r="G30" s="209"/>
      <c r="H30" s="209"/>
      <c r="I30" s="210">
        <f t="shared" si="5"/>
        <v>0</v>
      </c>
      <c r="J30" s="211">
        <f t="shared" si="4"/>
        <v>0</v>
      </c>
      <c r="K30" s="212"/>
    </row>
    <row r="31" spans="2:11" ht="17.100000000000001" customHeight="1" x14ac:dyDescent="0.2">
      <c r="B31" s="206">
        <v>20</v>
      </c>
      <c r="C31" s="207" t="str">
        <f t="shared" si="0"/>
        <v>317500040020</v>
      </c>
      <c r="D31" s="207" t="str">
        <f t="shared" si="1"/>
        <v>PLASTILINA GRUESA JUEGO X 12</v>
      </c>
      <c r="E31" s="207" t="str">
        <f t="shared" si="2"/>
        <v>Unidad</v>
      </c>
      <c r="F31" s="208">
        <f t="shared" si="3"/>
        <v>5.85</v>
      </c>
      <c r="G31" s="209"/>
      <c r="H31" s="209"/>
      <c r="I31" s="210">
        <f t="shared" si="5"/>
        <v>0</v>
      </c>
      <c r="J31" s="211">
        <f t="shared" si="4"/>
        <v>0</v>
      </c>
      <c r="K31" s="212"/>
    </row>
    <row r="32" spans="2:11" ht="17.100000000000001" customHeight="1" x14ac:dyDescent="0.2">
      <c r="B32" s="206">
        <v>21</v>
      </c>
      <c r="C32" s="207" t="str">
        <f t="shared" si="0"/>
        <v>718500050032</v>
      </c>
      <c r="D32" s="207" t="str">
        <f t="shared" si="1"/>
        <v>CLIP DE METAL 33 MM X 100</v>
      </c>
      <c r="E32" s="207" t="str">
        <f t="shared" si="2"/>
        <v>Unidad</v>
      </c>
      <c r="F32" s="208">
        <f t="shared" si="3"/>
        <v>1.8</v>
      </c>
      <c r="G32" s="209"/>
      <c r="H32" s="209"/>
      <c r="I32" s="210">
        <f t="shared" si="5"/>
        <v>0</v>
      </c>
      <c r="J32" s="211">
        <f t="shared" si="4"/>
        <v>0</v>
      </c>
      <c r="K32" s="212"/>
    </row>
    <row r="33" spans="2:11" ht="17.100000000000001" customHeight="1" x14ac:dyDescent="0.2">
      <c r="B33" s="206">
        <v>22</v>
      </c>
      <c r="C33" s="207" t="str">
        <f t="shared" si="0"/>
        <v>715000150002</v>
      </c>
      <c r="D33" s="207" t="str">
        <f t="shared" si="1"/>
        <v>PORTA CLIPS ACRILICO CON IMAN</v>
      </c>
      <c r="E33" s="207" t="str">
        <f t="shared" si="2"/>
        <v>Unidad</v>
      </c>
      <c r="F33" s="208">
        <f t="shared" si="3"/>
        <v>5.0999999999999996</v>
      </c>
      <c r="G33" s="209"/>
      <c r="H33" s="209"/>
      <c r="I33" s="210">
        <f t="shared" si="5"/>
        <v>0</v>
      </c>
      <c r="J33" s="211">
        <f t="shared" si="4"/>
        <v>0</v>
      </c>
      <c r="K33" s="212"/>
    </row>
    <row r="34" spans="2:11" ht="17.100000000000001" customHeight="1" x14ac:dyDescent="0.2">
      <c r="B34" s="206">
        <v>23</v>
      </c>
      <c r="C34" s="207" t="str">
        <f t="shared" si="0"/>
        <v>718500060002</v>
      </c>
      <c r="D34" s="207" t="str">
        <f t="shared" si="1"/>
        <v>CHINCHE CON CABEZA DORADA X 100</v>
      </c>
      <c r="E34" s="207" t="str">
        <f t="shared" si="2"/>
        <v>Unidad</v>
      </c>
      <c r="F34" s="208">
        <f t="shared" si="3"/>
        <v>2.9</v>
      </c>
      <c r="G34" s="209"/>
      <c r="H34" s="209"/>
      <c r="I34" s="210">
        <f t="shared" si="5"/>
        <v>0</v>
      </c>
      <c r="J34" s="211">
        <f t="shared" si="4"/>
        <v>0</v>
      </c>
      <c r="K34" s="212"/>
    </row>
    <row r="35" spans="2:11" ht="17.100000000000001" customHeight="1" x14ac:dyDescent="0.2">
      <c r="B35" s="206">
        <v>24</v>
      </c>
      <c r="C35" s="207" t="str">
        <f t="shared" si="0"/>
        <v>711100010036</v>
      </c>
      <c r="D35" s="207" t="str">
        <f t="shared" si="1"/>
        <v xml:space="preserve">BORRADOR BLANCO PARA LAPIZ TAMAÑO GRANDE </v>
      </c>
      <c r="E35" s="207" t="str">
        <f t="shared" si="2"/>
        <v>Unidad</v>
      </c>
      <c r="F35" s="208">
        <f t="shared" si="3"/>
        <v>1.5</v>
      </c>
      <c r="G35" s="209"/>
      <c r="H35" s="209"/>
      <c r="I35" s="210">
        <f t="shared" si="5"/>
        <v>0</v>
      </c>
      <c r="J35" s="211">
        <f t="shared" si="4"/>
        <v>0</v>
      </c>
      <c r="K35" s="212"/>
    </row>
    <row r="36" spans="2:11" ht="17.100000000000001" customHeight="1" x14ac:dyDescent="0.2">
      <c r="B36" s="206">
        <v>25</v>
      </c>
      <c r="C36" s="207" t="str">
        <f t="shared" si="0"/>
        <v>715000110056</v>
      </c>
      <c r="D36" s="207" t="str">
        <f t="shared" si="1"/>
        <v>ENGRAPADOR DE OFICINA (25 HOJAS)</v>
      </c>
      <c r="E36" s="207" t="str">
        <f t="shared" si="2"/>
        <v>Unidad</v>
      </c>
      <c r="F36" s="208">
        <f t="shared" si="3"/>
        <v>15.1</v>
      </c>
      <c r="G36" s="209"/>
      <c r="H36" s="209"/>
      <c r="I36" s="210">
        <f t="shared" si="5"/>
        <v>0</v>
      </c>
      <c r="J36" s="211">
        <f t="shared" si="4"/>
        <v>0</v>
      </c>
      <c r="K36" s="212"/>
    </row>
    <row r="37" spans="2:11" ht="17.100000000000001" customHeight="1" x14ac:dyDescent="0.2">
      <c r="B37" s="206">
        <v>26</v>
      </c>
      <c r="C37" s="207" t="str">
        <f t="shared" si="0"/>
        <v>715000120042</v>
      </c>
      <c r="D37" s="207" t="str">
        <f t="shared" si="1"/>
        <v>PERFORADOR DE 2 ESPIGAS PARA 30 HOJAS APROX.</v>
      </c>
      <c r="E37" s="207" t="str">
        <f t="shared" si="2"/>
        <v>Unidad</v>
      </c>
      <c r="F37" s="208">
        <f t="shared" si="3"/>
        <v>33.5</v>
      </c>
      <c r="G37" s="209"/>
      <c r="H37" s="209"/>
      <c r="I37" s="210">
        <f t="shared" si="5"/>
        <v>0</v>
      </c>
      <c r="J37" s="211">
        <f t="shared" si="4"/>
        <v>0</v>
      </c>
      <c r="K37" s="212"/>
    </row>
    <row r="38" spans="2:11" ht="17.100000000000001" customHeight="1" x14ac:dyDescent="0.2">
      <c r="B38" s="206">
        <v>27</v>
      </c>
      <c r="C38" s="207" t="str">
        <f t="shared" si="0"/>
        <v>718500080026</v>
      </c>
      <c r="D38" s="207" t="str">
        <f t="shared" si="1"/>
        <v>GRAPA 26/6 X 5000</v>
      </c>
      <c r="E38" s="207" t="str">
        <f t="shared" si="2"/>
        <v>Unidad</v>
      </c>
      <c r="F38" s="208">
        <f t="shared" si="3"/>
        <v>5.5105940000000002</v>
      </c>
      <c r="G38" s="209"/>
      <c r="H38" s="209"/>
      <c r="I38" s="210">
        <f t="shared" si="5"/>
        <v>0</v>
      </c>
      <c r="J38" s="211">
        <f t="shared" si="4"/>
        <v>0</v>
      </c>
      <c r="K38" s="212"/>
    </row>
    <row r="39" spans="2:11" ht="17.100000000000001" customHeight="1" x14ac:dyDescent="0.2">
      <c r="B39" s="206">
        <v>28</v>
      </c>
      <c r="C39" s="207" t="str">
        <f t="shared" si="0"/>
        <v>710300010046</v>
      </c>
      <c r="D39" s="207" t="str">
        <f t="shared" si="1"/>
        <v>CINTA ADHESIVA TRANSPARENTE 2 in X 110 yd</v>
      </c>
      <c r="E39" s="207" t="str">
        <f t="shared" si="2"/>
        <v>Unidad</v>
      </c>
      <c r="F39" s="208">
        <f t="shared" si="3"/>
        <v>8.9</v>
      </c>
      <c r="G39" s="209"/>
      <c r="H39" s="209"/>
      <c r="I39" s="210">
        <f t="shared" si="5"/>
        <v>0</v>
      </c>
      <c r="J39" s="211">
        <f t="shared" si="4"/>
        <v>0</v>
      </c>
      <c r="K39" s="212"/>
    </row>
    <row r="40" spans="2:11" ht="17.100000000000001" customHeight="1" x14ac:dyDescent="0.2">
      <c r="B40" s="206">
        <v>29</v>
      </c>
      <c r="C40" s="207" t="str">
        <f t="shared" si="0"/>
        <v>710300160005</v>
      </c>
      <c r="D40" s="207" t="str">
        <f t="shared" si="1"/>
        <v>CINTA DE PAPEL PARA ENMASCARAR - MASKING TAPE 2 IN X 55 YD</v>
      </c>
      <c r="E40" s="207" t="str">
        <f t="shared" si="2"/>
        <v>Unidad</v>
      </c>
      <c r="F40" s="208">
        <f t="shared" si="3"/>
        <v>15.82</v>
      </c>
      <c r="G40" s="209"/>
      <c r="H40" s="209"/>
      <c r="I40" s="210">
        <f t="shared" si="5"/>
        <v>0</v>
      </c>
      <c r="J40" s="211">
        <f t="shared" si="4"/>
        <v>0</v>
      </c>
      <c r="K40" s="212"/>
    </row>
    <row r="41" spans="2:11" ht="17.100000000000001" customHeight="1" x14ac:dyDescent="0.2">
      <c r="B41" s="206">
        <v>30</v>
      </c>
      <c r="C41" s="207" t="str">
        <f t="shared" si="0"/>
        <v>710600080046</v>
      </c>
      <c r="D41" s="207" t="str">
        <f t="shared" si="1"/>
        <v>COLECTOR REVISTERO DE METAL TIPO MALLA LOMO ANCHO TAMAÑO OFICIO</v>
      </c>
      <c r="E41" s="207" t="str">
        <f t="shared" si="2"/>
        <v>Unidad</v>
      </c>
      <c r="F41" s="208">
        <f t="shared" si="3"/>
        <v>19</v>
      </c>
      <c r="G41" s="209"/>
      <c r="H41" s="209"/>
      <c r="I41" s="210">
        <f t="shared" si="5"/>
        <v>0</v>
      </c>
      <c r="J41" s="211">
        <f t="shared" si="4"/>
        <v>0</v>
      </c>
      <c r="K41" s="212"/>
    </row>
    <row r="42" spans="2:11" ht="17.100000000000001" customHeight="1" x14ac:dyDescent="0.2">
      <c r="B42" s="206">
        <v>31</v>
      </c>
      <c r="C42" s="207" t="str">
        <f t="shared" si="0"/>
        <v>711100030005</v>
      </c>
      <c r="D42" s="207" t="str">
        <f t="shared" si="1"/>
        <v>CORRECTOR LIQUIDO TIPO LAPICERO</v>
      </c>
      <c r="E42" s="207" t="str">
        <f t="shared" si="2"/>
        <v>Unidad</v>
      </c>
      <c r="F42" s="208">
        <f t="shared" si="3"/>
        <v>3</v>
      </c>
      <c r="G42" s="209"/>
      <c r="H42" s="209"/>
      <c r="I42" s="210">
        <f t="shared" si="5"/>
        <v>0</v>
      </c>
      <c r="J42" s="211">
        <f t="shared" si="4"/>
        <v>0</v>
      </c>
      <c r="K42" s="212"/>
    </row>
    <row r="43" spans="2:11" ht="17.100000000000001" customHeight="1" x14ac:dyDescent="0.2">
      <c r="B43" s="206">
        <v>32</v>
      </c>
      <c r="C43" s="207" t="str">
        <f t="shared" si="0"/>
        <v>711100030011</v>
      </c>
      <c r="D43" s="207" t="str">
        <f t="shared" si="1"/>
        <v>CORRECTOR TIPO CINTA</v>
      </c>
      <c r="E43" s="207" t="str">
        <f t="shared" si="2"/>
        <v>Unidad</v>
      </c>
      <c r="F43" s="208">
        <f t="shared" si="3"/>
        <v>5.5</v>
      </c>
      <c r="G43" s="209"/>
      <c r="H43" s="209"/>
      <c r="I43" s="210">
        <f t="shared" si="5"/>
        <v>0</v>
      </c>
      <c r="J43" s="211">
        <f t="shared" si="4"/>
        <v>0</v>
      </c>
      <c r="K43" s="212"/>
    </row>
    <row r="44" spans="2:11" ht="17.100000000000001" customHeight="1" x14ac:dyDescent="0.2">
      <c r="B44" s="206">
        <v>33</v>
      </c>
      <c r="C44" s="207" t="str">
        <f t="shared" si="0"/>
        <v>717200030014</v>
      </c>
      <c r="D44" s="207" t="str">
        <f t="shared" si="1"/>
        <v>CUADERNO CUADRICULADO TAMAÑO A4 X 100 HOJAS</v>
      </c>
      <c r="E44" s="207" t="str">
        <f t="shared" si="2"/>
        <v>Unidad</v>
      </c>
      <c r="F44" s="208">
        <f t="shared" si="3"/>
        <v>6.2</v>
      </c>
      <c r="G44" s="209"/>
      <c r="H44" s="209"/>
      <c r="I44" s="210">
        <f t="shared" si="5"/>
        <v>0</v>
      </c>
      <c r="J44" s="211">
        <f t="shared" ref="J44:J75" si="6">IF(F44="","",(F44*I44))</f>
        <v>0</v>
      </c>
      <c r="K44" s="212"/>
    </row>
    <row r="45" spans="2:11" ht="17.100000000000001" customHeight="1" x14ac:dyDescent="0.2">
      <c r="B45" s="206">
        <v>34</v>
      </c>
      <c r="C45" s="207" t="str">
        <f t="shared" si="0"/>
        <v>717200030188</v>
      </c>
      <c r="D45" s="207" t="str">
        <f t="shared" si="1"/>
        <v>CUADERNO ESPIRAL CUADRICULADO TAMAÑO A4 X 180 HOJAS</v>
      </c>
      <c r="E45" s="207" t="str">
        <f t="shared" si="2"/>
        <v>Unidad</v>
      </c>
      <c r="F45" s="208">
        <f t="shared" si="3"/>
        <v>14.5</v>
      </c>
      <c r="G45" s="209"/>
      <c r="H45" s="209"/>
      <c r="I45" s="210">
        <f t="shared" si="5"/>
        <v>0</v>
      </c>
      <c r="J45" s="211">
        <f t="shared" si="6"/>
        <v>0</v>
      </c>
      <c r="K45" s="212"/>
    </row>
    <row r="46" spans="2:11" ht="17.100000000000001" customHeight="1" x14ac:dyDescent="0.2">
      <c r="B46" s="206">
        <v>35</v>
      </c>
      <c r="C46" s="207" t="str">
        <f t="shared" si="0"/>
        <v>717200030162</v>
      </c>
      <c r="D46" s="207" t="str">
        <f t="shared" si="1"/>
        <v>CUADERNO ESPIRAL CUADRICULADO TAMAÑO OFICIO X 180 HOJAS</v>
      </c>
      <c r="E46" s="207" t="str">
        <f t="shared" si="2"/>
        <v>Unidad</v>
      </c>
      <c r="F46" s="208">
        <f t="shared" si="3"/>
        <v>26.42</v>
      </c>
      <c r="G46" s="209"/>
      <c r="H46" s="209"/>
      <c r="I46" s="210">
        <f t="shared" si="5"/>
        <v>0</v>
      </c>
      <c r="J46" s="211">
        <f t="shared" si="6"/>
        <v>0</v>
      </c>
      <c r="K46" s="212"/>
    </row>
    <row r="47" spans="2:11" ht="17.100000000000001" customHeight="1" x14ac:dyDescent="0.2">
      <c r="B47" s="206">
        <v>36</v>
      </c>
      <c r="C47" s="207" t="str">
        <f t="shared" si="0"/>
        <v>715000320027</v>
      </c>
      <c r="D47" s="207" t="str">
        <f t="shared" si="1"/>
        <v>CUCHILLA PARA CORTAR PAPEL CON MANGO DE PLASTICO</v>
      </c>
      <c r="E47" s="207" t="str">
        <f t="shared" si="2"/>
        <v>Unidad</v>
      </c>
      <c r="F47" s="208">
        <f t="shared" si="3"/>
        <v>3.8</v>
      </c>
      <c r="G47" s="209"/>
      <c r="H47" s="209"/>
      <c r="I47" s="210">
        <f t="shared" si="5"/>
        <v>0</v>
      </c>
      <c r="J47" s="211">
        <f t="shared" si="6"/>
        <v>0</v>
      </c>
      <c r="K47" s="212"/>
    </row>
    <row r="48" spans="2:11" ht="17.100000000000001" customHeight="1" x14ac:dyDescent="0.2">
      <c r="B48" s="206">
        <v>37</v>
      </c>
      <c r="C48" s="207" t="str">
        <f t="shared" si="0"/>
        <v>710600060044</v>
      </c>
      <c r="D48" s="207" t="str">
        <f t="shared" si="1"/>
        <v>FORRO DE PLASTICO TRANSPARENTE TAMAÑO OFICIO X 5 M</v>
      </c>
      <c r="E48" s="207" t="str">
        <f t="shared" si="2"/>
        <v>Unidad</v>
      </c>
      <c r="F48" s="208">
        <f t="shared" si="3"/>
        <v>11.8</v>
      </c>
      <c r="G48" s="209"/>
      <c r="H48" s="209"/>
      <c r="I48" s="210">
        <f t="shared" si="5"/>
        <v>0</v>
      </c>
      <c r="J48" s="211">
        <f t="shared" si="6"/>
        <v>0</v>
      </c>
      <c r="K48" s="212"/>
    </row>
    <row r="49" spans="2:11" ht="17.100000000000001" customHeight="1" x14ac:dyDescent="0.2">
      <c r="B49" s="206">
        <v>38</v>
      </c>
      <c r="C49" s="207" t="str">
        <f t="shared" si="0"/>
        <v>710600120069</v>
      </c>
      <c r="D49" s="207" t="str">
        <f t="shared" si="1"/>
        <v>MICA PORTAPAPELES TAMAÑO   A4</v>
      </c>
      <c r="E49" s="207" t="str">
        <f t="shared" si="2"/>
        <v>Decena</v>
      </c>
      <c r="F49" s="208">
        <f t="shared" si="3"/>
        <v>7.8</v>
      </c>
      <c r="G49" s="209"/>
      <c r="H49" s="209"/>
      <c r="I49" s="210">
        <f t="shared" si="5"/>
        <v>0</v>
      </c>
      <c r="J49" s="211">
        <f t="shared" si="6"/>
        <v>0</v>
      </c>
      <c r="K49" s="212"/>
    </row>
    <row r="50" spans="2:11" ht="17.100000000000001" customHeight="1" x14ac:dyDescent="0.2">
      <c r="B50" s="206">
        <v>39</v>
      </c>
      <c r="C50" s="207" t="str">
        <f t="shared" si="0"/>
        <v>715000440001</v>
      </c>
      <c r="D50" s="207" t="str">
        <f t="shared" si="1"/>
        <v>MOTA PARA PIZARRA ACRILICA</v>
      </c>
      <c r="E50" s="207" t="str">
        <f t="shared" si="2"/>
        <v>Unidad</v>
      </c>
      <c r="F50" s="208">
        <f t="shared" si="3"/>
        <v>4.2</v>
      </c>
      <c r="G50" s="209"/>
      <c r="H50" s="209"/>
      <c r="I50" s="210">
        <f t="shared" si="5"/>
        <v>0</v>
      </c>
      <c r="J50" s="211">
        <f t="shared" si="6"/>
        <v>0</v>
      </c>
      <c r="K50" s="212"/>
    </row>
    <row r="51" spans="2:11" ht="17.100000000000001" customHeight="1" x14ac:dyDescent="0.2">
      <c r="B51" s="206">
        <v>40</v>
      </c>
      <c r="C51" s="207" t="str">
        <f t="shared" si="0"/>
        <v>710300120165</v>
      </c>
      <c r="D51" s="207" t="str">
        <f t="shared" si="1"/>
        <v>NOTA AUTOADHESIVA 3 in X 3 in APROX. X 400 HOJAS CON DISPENSADOR</v>
      </c>
      <c r="E51" s="207" t="str">
        <f t="shared" si="2"/>
        <v>Unidad</v>
      </c>
      <c r="F51" s="208">
        <f t="shared" si="3"/>
        <v>17.899999999999999</v>
      </c>
      <c r="G51" s="209"/>
      <c r="H51" s="209"/>
      <c r="I51" s="210">
        <f t="shared" si="5"/>
        <v>0</v>
      </c>
      <c r="J51" s="211">
        <f t="shared" si="6"/>
        <v>0</v>
      </c>
      <c r="K51" s="212"/>
    </row>
    <row r="52" spans="2:11" ht="17.100000000000001" customHeight="1" x14ac:dyDescent="0.2">
      <c r="B52" s="206">
        <v>41</v>
      </c>
      <c r="C52" s="207" t="str">
        <f t="shared" si="0"/>
        <v>715000240003</v>
      </c>
      <c r="D52" s="207" t="str">
        <f t="shared" si="1"/>
        <v>ESPONJERO DE JEBE REDONDO</v>
      </c>
      <c r="E52" s="207" t="str">
        <f t="shared" si="2"/>
        <v>Unidad</v>
      </c>
      <c r="F52" s="208">
        <f t="shared" si="3"/>
        <v>5.5</v>
      </c>
      <c r="G52" s="209"/>
      <c r="H52" s="209"/>
      <c r="I52" s="210">
        <f t="shared" si="5"/>
        <v>0</v>
      </c>
      <c r="J52" s="211">
        <f t="shared" si="6"/>
        <v>0</v>
      </c>
      <c r="K52" s="212"/>
    </row>
    <row r="53" spans="2:11" ht="17.100000000000001" customHeight="1" x14ac:dyDescent="0.2">
      <c r="B53" s="206">
        <v>42</v>
      </c>
      <c r="C53" s="207" t="str">
        <f t="shared" si="0"/>
        <v>716000030040</v>
      </c>
      <c r="D53" s="207" t="str">
        <f t="shared" si="1"/>
        <v>FECHADOR DE CAUCHO DE 4 MM</v>
      </c>
      <c r="E53" s="207" t="str">
        <f t="shared" si="2"/>
        <v>Unidad</v>
      </c>
      <c r="F53" s="208">
        <f t="shared" si="3"/>
        <v>8.84</v>
      </c>
      <c r="G53" s="209"/>
      <c r="H53" s="209"/>
      <c r="I53" s="210">
        <f t="shared" si="5"/>
        <v>0</v>
      </c>
      <c r="J53" s="211">
        <f t="shared" si="6"/>
        <v>0</v>
      </c>
      <c r="K53" s="212"/>
    </row>
    <row r="54" spans="2:11" ht="17.100000000000001" customHeight="1" x14ac:dyDescent="0.2">
      <c r="B54" s="206">
        <v>43</v>
      </c>
      <c r="C54" s="207" t="str">
        <f t="shared" si="0"/>
        <v>710300060057</v>
      </c>
      <c r="D54" s="207" t="str">
        <f t="shared" si="1"/>
        <v>GOMA EN BARRA X 40 g APROX.</v>
      </c>
      <c r="E54" s="207" t="str">
        <f t="shared" si="2"/>
        <v>Unidad</v>
      </c>
      <c r="F54" s="208">
        <f t="shared" si="3"/>
        <v>6</v>
      </c>
      <c r="G54" s="209"/>
      <c r="H54" s="209"/>
      <c r="I54" s="210">
        <f t="shared" si="5"/>
        <v>0</v>
      </c>
      <c r="J54" s="211">
        <f t="shared" si="6"/>
        <v>0</v>
      </c>
      <c r="K54" s="212"/>
    </row>
    <row r="55" spans="2:11" ht="17.100000000000001" customHeight="1" x14ac:dyDescent="0.2">
      <c r="B55" s="206">
        <v>44</v>
      </c>
      <c r="C55" s="207" t="str">
        <f t="shared" si="0"/>
        <v>710300060104</v>
      </c>
      <c r="D55" s="207" t="str">
        <f t="shared" si="1"/>
        <v>GOMA LIQUIDA X 250 ML CON APLICADOR</v>
      </c>
      <c r="E55" s="207" t="str">
        <f t="shared" si="2"/>
        <v>Unidad</v>
      </c>
      <c r="F55" s="208">
        <f t="shared" si="3"/>
        <v>5.89</v>
      </c>
      <c r="G55" s="209"/>
      <c r="H55" s="209"/>
      <c r="I55" s="210">
        <f t="shared" si="5"/>
        <v>0</v>
      </c>
      <c r="J55" s="211">
        <f t="shared" si="6"/>
        <v>0</v>
      </c>
      <c r="K55" s="212"/>
    </row>
    <row r="56" spans="2:11" ht="17.100000000000001" customHeight="1" x14ac:dyDescent="0.2">
      <c r="B56" s="206">
        <v>45</v>
      </c>
      <c r="C56" s="207" t="str">
        <f t="shared" si="0"/>
        <v>737000010011</v>
      </c>
      <c r="D56" s="207" t="str">
        <f t="shared" si="1"/>
        <v>COLA SINTETICA X 250 ML</v>
      </c>
      <c r="E56" s="207" t="str">
        <f t="shared" si="2"/>
        <v>Unidad</v>
      </c>
      <c r="F56" s="208">
        <f t="shared" si="3"/>
        <v>4.5</v>
      </c>
      <c r="G56" s="209"/>
      <c r="H56" s="209"/>
      <c r="I56" s="210">
        <f t="shared" si="5"/>
        <v>0</v>
      </c>
      <c r="J56" s="211">
        <f t="shared" si="6"/>
        <v>0</v>
      </c>
      <c r="K56" s="212"/>
    </row>
    <row r="57" spans="2:11" ht="17.100000000000001" customHeight="1" x14ac:dyDescent="0.2">
      <c r="B57" s="206">
        <v>46</v>
      </c>
      <c r="C57" s="207" t="str">
        <f t="shared" si="0"/>
        <v>716000040139</v>
      </c>
      <c r="D57" s="207" t="str">
        <f t="shared" si="1"/>
        <v>LAPIZ NEGRO GRADO 2B  CON BORRADOR</v>
      </c>
      <c r="E57" s="207" t="str">
        <f t="shared" si="2"/>
        <v>Unidad</v>
      </c>
      <c r="F57" s="208">
        <f t="shared" si="3"/>
        <v>0.7</v>
      </c>
      <c r="G57" s="209"/>
      <c r="H57" s="209"/>
      <c r="I57" s="210">
        <f t="shared" si="5"/>
        <v>0</v>
      </c>
      <c r="J57" s="211">
        <f t="shared" si="6"/>
        <v>0</v>
      </c>
      <c r="K57" s="212"/>
    </row>
    <row r="58" spans="2:11" ht="17.100000000000001" customHeight="1" x14ac:dyDescent="0.2">
      <c r="B58" s="206">
        <v>47</v>
      </c>
      <c r="C58" s="207" t="str">
        <f t="shared" si="0"/>
        <v>716000040004</v>
      </c>
      <c r="D58" s="207" t="str">
        <f t="shared" si="1"/>
        <v>LAPIZ BICOLOR PUNTA DELGADA</v>
      </c>
      <c r="E58" s="207" t="str">
        <f t="shared" si="2"/>
        <v>Unidad</v>
      </c>
      <c r="F58" s="208">
        <f t="shared" si="3"/>
        <v>0.95</v>
      </c>
      <c r="G58" s="209"/>
      <c r="H58" s="209"/>
      <c r="I58" s="210">
        <f t="shared" si="5"/>
        <v>0</v>
      </c>
      <c r="J58" s="211">
        <f t="shared" si="6"/>
        <v>0</v>
      </c>
      <c r="K58" s="212"/>
    </row>
    <row r="59" spans="2:11" ht="17.100000000000001" customHeight="1" x14ac:dyDescent="0.2">
      <c r="B59" s="206">
        <v>48</v>
      </c>
      <c r="C59" s="207" t="str">
        <f t="shared" si="0"/>
        <v>716000190004</v>
      </c>
      <c r="D59" s="207" t="str">
        <f t="shared" si="1"/>
        <v>LAPIZ DE CERA CRAYON GRUESO JUEGO X 12</v>
      </c>
      <c r="E59" s="207" t="str">
        <f t="shared" si="2"/>
        <v>Unidad</v>
      </c>
      <c r="F59" s="208">
        <f t="shared" si="3"/>
        <v>5.4</v>
      </c>
      <c r="G59" s="209"/>
      <c r="H59" s="209"/>
      <c r="I59" s="210">
        <f t="shared" si="5"/>
        <v>0</v>
      </c>
      <c r="J59" s="211">
        <f t="shared" si="6"/>
        <v>0</v>
      </c>
      <c r="K59" s="212"/>
    </row>
    <row r="60" spans="2:11" ht="17.100000000000001" customHeight="1" x14ac:dyDescent="0.2">
      <c r="B60" s="206">
        <v>49</v>
      </c>
      <c r="C60" s="207" t="str">
        <f t="shared" si="0"/>
        <v>716000040025</v>
      </c>
      <c r="D60" s="207" t="str">
        <f t="shared" si="1"/>
        <v>LAPIZ DE COLOR TAMAÑO GRANDE (JUEGO X 12 COLORES)</v>
      </c>
      <c r="E60" s="207" t="str">
        <f t="shared" si="2"/>
        <v>Unidad</v>
      </c>
      <c r="F60" s="208">
        <f t="shared" si="3"/>
        <v>12.98</v>
      </c>
      <c r="G60" s="209"/>
      <c r="H60" s="209"/>
      <c r="I60" s="210">
        <f t="shared" si="5"/>
        <v>0</v>
      </c>
      <c r="J60" s="211">
        <f t="shared" si="6"/>
        <v>0</v>
      </c>
      <c r="K60" s="212"/>
    </row>
    <row r="61" spans="2:11" ht="17.100000000000001" customHeight="1" x14ac:dyDescent="0.2">
      <c r="B61" s="206">
        <v>50</v>
      </c>
      <c r="C61" s="207" t="str">
        <f t="shared" si="0"/>
        <v>716000060443</v>
      </c>
      <c r="D61" s="207" t="str">
        <f t="shared" si="1"/>
        <v>PLUMON RESALTADOR PUNTA GRUESA BISELADA COLOR AMARILLO</v>
      </c>
      <c r="E61" s="207" t="str">
        <f t="shared" si="2"/>
        <v>Unidad</v>
      </c>
      <c r="F61" s="208">
        <f t="shared" si="3"/>
        <v>4.5</v>
      </c>
      <c r="G61" s="209"/>
      <c r="H61" s="209"/>
      <c r="I61" s="210">
        <f t="shared" si="5"/>
        <v>0</v>
      </c>
      <c r="J61" s="211">
        <f t="shared" si="6"/>
        <v>0</v>
      </c>
      <c r="K61" s="212"/>
    </row>
    <row r="62" spans="2:11" ht="17.100000000000001" customHeight="1" x14ac:dyDescent="0.2">
      <c r="B62" s="206">
        <v>51</v>
      </c>
      <c r="C62" s="207" t="str">
        <f t="shared" si="0"/>
        <v>716000060465</v>
      </c>
      <c r="D62" s="207" t="str">
        <f t="shared" si="1"/>
        <v>PLUMON RESALTADOR PUNTA GRUESA BISELADA COLOR CELESTE</v>
      </c>
      <c r="E62" s="207" t="str">
        <f t="shared" si="2"/>
        <v>Unidad</v>
      </c>
      <c r="F62" s="208">
        <f t="shared" si="3"/>
        <v>4.5</v>
      </c>
      <c r="G62" s="209"/>
      <c r="H62" s="209"/>
      <c r="I62" s="210">
        <f t="shared" si="5"/>
        <v>0</v>
      </c>
      <c r="J62" s="211">
        <f t="shared" si="6"/>
        <v>0</v>
      </c>
      <c r="K62" s="212"/>
    </row>
    <row r="63" spans="2:11" ht="17.100000000000001" customHeight="1" x14ac:dyDescent="0.2">
      <c r="B63" s="206">
        <v>52</v>
      </c>
      <c r="C63" s="207" t="str">
        <f t="shared" si="0"/>
        <v>716000060459</v>
      </c>
      <c r="D63" s="207" t="str">
        <f t="shared" si="1"/>
        <v>PLUMON RESALTADOR PUNTA GRUESA BISELADA ROSADO</v>
      </c>
      <c r="E63" s="207" t="str">
        <f t="shared" si="2"/>
        <v>Unidad</v>
      </c>
      <c r="F63" s="208">
        <f t="shared" si="3"/>
        <v>4.5</v>
      </c>
      <c r="G63" s="209"/>
      <c r="H63" s="209"/>
      <c r="I63" s="210">
        <f t="shared" si="5"/>
        <v>0</v>
      </c>
      <c r="J63" s="211">
        <f t="shared" si="6"/>
        <v>0</v>
      </c>
      <c r="K63" s="212"/>
    </row>
    <row r="64" spans="2:11" ht="17.100000000000001" customHeight="1" x14ac:dyDescent="0.2">
      <c r="B64" s="206">
        <v>53</v>
      </c>
      <c r="C64" s="207" t="str">
        <f t="shared" si="0"/>
        <v>716000060410</v>
      </c>
      <c r="D64" s="207" t="str">
        <f t="shared" si="1"/>
        <v>PLUMON DE TINTA INDELEBLE PUNTA FINA COLOR AZUL</v>
      </c>
      <c r="E64" s="207" t="str">
        <f t="shared" si="2"/>
        <v>Unidad</v>
      </c>
      <c r="F64" s="208">
        <f t="shared" si="3"/>
        <v>3.5</v>
      </c>
      <c r="G64" s="209"/>
      <c r="H64" s="209"/>
      <c r="I64" s="210">
        <f t="shared" si="5"/>
        <v>0</v>
      </c>
      <c r="J64" s="211">
        <f t="shared" si="6"/>
        <v>0</v>
      </c>
      <c r="K64" s="212"/>
    </row>
    <row r="65" spans="2:11" ht="17.100000000000001" customHeight="1" x14ac:dyDescent="0.2">
      <c r="B65" s="206">
        <v>54</v>
      </c>
      <c r="C65" s="207" t="str">
        <f t="shared" si="0"/>
        <v>716000060395</v>
      </c>
      <c r="D65" s="207" t="str">
        <f t="shared" si="1"/>
        <v>PLUMON DE TINTA INDELEBLE PUNTA MEDIANA COLOR NEGRO</v>
      </c>
      <c r="E65" s="207" t="str">
        <f t="shared" si="2"/>
        <v>Unidad</v>
      </c>
      <c r="F65" s="208">
        <f t="shared" si="3"/>
        <v>3.5</v>
      </c>
      <c r="G65" s="209"/>
      <c r="H65" s="209"/>
      <c r="I65" s="210">
        <f t="shared" si="5"/>
        <v>0</v>
      </c>
      <c r="J65" s="211">
        <f t="shared" si="6"/>
        <v>0</v>
      </c>
      <c r="K65" s="212"/>
    </row>
    <row r="66" spans="2:11" ht="17.100000000000001" customHeight="1" x14ac:dyDescent="0.2">
      <c r="B66" s="206">
        <v>55</v>
      </c>
      <c r="C66" s="207" t="str">
        <f t="shared" si="0"/>
        <v>716000060415</v>
      </c>
      <c r="D66" s="207" t="str">
        <f t="shared" si="1"/>
        <v>PLUMON MARCADOR DE TINTA AL AGUA PUNTA GRUESA COLOR AZUL</v>
      </c>
      <c r="E66" s="207" t="str">
        <f t="shared" si="2"/>
        <v>Unidad</v>
      </c>
      <c r="F66" s="208">
        <f t="shared" si="3"/>
        <v>2</v>
      </c>
      <c r="G66" s="209"/>
      <c r="H66" s="209"/>
      <c r="I66" s="210">
        <f t="shared" si="5"/>
        <v>0</v>
      </c>
      <c r="J66" s="211">
        <f t="shared" si="6"/>
        <v>0</v>
      </c>
      <c r="K66" s="212"/>
    </row>
    <row r="67" spans="2:11" ht="17.100000000000001" customHeight="1" x14ac:dyDescent="0.2">
      <c r="B67" s="206">
        <v>56</v>
      </c>
      <c r="C67" s="207" t="str">
        <f t="shared" si="0"/>
        <v>716000060413</v>
      </c>
      <c r="D67" s="207" t="str">
        <f t="shared" si="1"/>
        <v>PLUMON MARCADOR DE TINTA AL AGUA PUNTA GRUESA COLOR NEGRO</v>
      </c>
      <c r="E67" s="207" t="str">
        <f t="shared" si="2"/>
        <v>Unidad</v>
      </c>
      <c r="F67" s="208">
        <f t="shared" si="3"/>
        <v>2</v>
      </c>
      <c r="G67" s="209"/>
      <c r="H67" s="209"/>
      <c r="I67" s="210">
        <f t="shared" si="5"/>
        <v>0</v>
      </c>
      <c r="J67" s="211">
        <f t="shared" si="6"/>
        <v>0</v>
      </c>
      <c r="K67" s="212"/>
    </row>
    <row r="68" spans="2:11" ht="17.100000000000001" customHeight="1" x14ac:dyDescent="0.2">
      <c r="B68" s="206">
        <v>57</v>
      </c>
      <c r="C68" s="207" t="str">
        <f t="shared" si="0"/>
        <v>716000060414</v>
      </c>
      <c r="D68" s="207" t="str">
        <f t="shared" si="1"/>
        <v>PLUMON MARCADOR DE TINTA AL AGUA PUNTA GRUESA COLOR ROJO</v>
      </c>
      <c r="E68" s="207" t="str">
        <f t="shared" si="2"/>
        <v>Unidad</v>
      </c>
      <c r="F68" s="208">
        <f t="shared" si="3"/>
        <v>2</v>
      </c>
      <c r="G68" s="209"/>
      <c r="H68" s="209"/>
      <c r="I68" s="210">
        <f t="shared" si="5"/>
        <v>0</v>
      </c>
      <c r="J68" s="211">
        <f t="shared" si="6"/>
        <v>0</v>
      </c>
      <c r="K68" s="212"/>
    </row>
    <row r="69" spans="2:11" ht="17.100000000000001" customHeight="1" x14ac:dyDescent="0.2">
      <c r="B69" s="206"/>
      <c r="C69" s="207" t="str">
        <f t="shared" si="0"/>
        <v/>
      </c>
      <c r="D69" s="207" t="str">
        <f t="shared" si="1"/>
        <v/>
      </c>
      <c r="E69" s="207" t="str">
        <f t="shared" si="2"/>
        <v/>
      </c>
      <c r="F69" s="208" t="str">
        <f t="shared" si="3"/>
        <v/>
      </c>
      <c r="G69" s="209"/>
      <c r="H69" s="209"/>
      <c r="I69" s="210" t="str">
        <f>IF(B69="","",(#REF!+G69+H69+#REF!))</f>
        <v/>
      </c>
      <c r="J69" s="211" t="str">
        <f t="shared" si="6"/>
        <v/>
      </c>
      <c r="K69" s="212"/>
    </row>
    <row r="70" spans="2:11" ht="17.100000000000001" customHeight="1" x14ac:dyDescent="0.2">
      <c r="B70" s="206"/>
      <c r="C70" s="207" t="str">
        <f t="shared" si="0"/>
        <v/>
      </c>
      <c r="D70" s="207" t="str">
        <f t="shared" si="1"/>
        <v/>
      </c>
      <c r="E70" s="207" t="str">
        <f t="shared" si="2"/>
        <v/>
      </c>
      <c r="F70" s="208" t="str">
        <f t="shared" si="3"/>
        <v/>
      </c>
      <c r="G70" s="209"/>
      <c r="H70" s="209"/>
      <c r="I70" s="210" t="str">
        <f>IF(B70="","",(#REF!+G70+H70+#REF!))</f>
        <v/>
      </c>
      <c r="J70" s="211" t="str">
        <f t="shared" si="6"/>
        <v/>
      </c>
      <c r="K70" s="212"/>
    </row>
    <row r="71" spans="2:11" ht="17.100000000000001" customHeight="1" x14ac:dyDescent="0.2">
      <c r="B71" s="206"/>
      <c r="C71" s="207" t="str">
        <f t="shared" si="0"/>
        <v/>
      </c>
      <c r="D71" s="207" t="str">
        <f t="shared" si="1"/>
        <v/>
      </c>
      <c r="E71" s="207" t="str">
        <f t="shared" si="2"/>
        <v/>
      </c>
      <c r="F71" s="208" t="str">
        <f t="shared" si="3"/>
        <v/>
      </c>
      <c r="G71" s="209"/>
      <c r="H71" s="209"/>
      <c r="I71" s="210" t="str">
        <f>IF(B71="","",(#REF!+G71+H71+#REF!))</f>
        <v/>
      </c>
      <c r="J71" s="211" t="str">
        <f t="shared" si="6"/>
        <v/>
      </c>
      <c r="K71" s="212"/>
    </row>
    <row r="72" spans="2:11" ht="17.100000000000001" customHeight="1" x14ac:dyDescent="0.2">
      <c r="B72" s="206"/>
      <c r="C72" s="207" t="str">
        <f t="shared" si="0"/>
        <v/>
      </c>
      <c r="D72" s="207" t="str">
        <f t="shared" si="1"/>
        <v/>
      </c>
      <c r="E72" s="207" t="str">
        <f t="shared" si="2"/>
        <v/>
      </c>
      <c r="F72" s="208" t="str">
        <f t="shared" si="3"/>
        <v/>
      </c>
      <c r="G72" s="209"/>
      <c r="H72" s="209"/>
      <c r="I72" s="210" t="str">
        <f>IF(B72="","",(#REF!+G72+H72+#REF!))</f>
        <v/>
      </c>
      <c r="J72" s="211" t="str">
        <f t="shared" si="6"/>
        <v/>
      </c>
      <c r="K72" s="212"/>
    </row>
    <row r="73" spans="2:11" ht="17.100000000000001" customHeight="1" x14ac:dyDescent="0.2">
      <c r="B73" s="206"/>
      <c r="C73" s="207" t="str">
        <f t="shared" si="0"/>
        <v/>
      </c>
      <c r="D73" s="207" t="str">
        <f t="shared" si="1"/>
        <v/>
      </c>
      <c r="E73" s="207" t="str">
        <f t="shared" si="2"/>
        <v/>
      </c>
      <c r="F73" s="208" t="str">
        <f t="shared" si="3"/>
        <v/>
      </c>
      <c r="G73" s="209"/>
      <c r="H73" s="209"/>
      <c r="I73" s="210" t="str">
        <f>IF(B73="","",(#REF!+G73+H73+#REF!))</f>
        <v/>
      </c>
      <c r="J73" s="211" t="str">
        <f t="shared" si="6"/>
        <v/>
      </c>
      <c r="K73" s="212"/>
    </row>
    <row r="74" spans="2:11" ht="17.100000000000001" customHeight="1" x14ac:dyDescent="0.2">
      <c r="B74" s="206"/>
      <c r="C74" s="207" t="str">
        <f t="shared" si="0"/>
        <v/>
      </c>
      <c r="D74" s="207" t="str">
        <f t="shared" si="1"/>
        <v/>
      </c>
      <c r="E74" s="207" t="str">
        <f t="shared" si="2"/>
        <v/>
      </c>
      <c r="F74" s="208" t="str">
        <f t="shared" si="3"/>
        <v/>
      </c>
      <c r="G74" s="209"/>
      <c r="H74" s="209"/>
      <c r="I74" s="210" t="str">
        <f>IF(B74="","",(#REF!+G74+H74+#REF!))</f>
        <v/>
      </c>
      <c r="J74" s="211" t="str">
        <f t="shared" si="6"/>
        <v/>
      </c>
      <c r="K74" s="212"/>
    </row>
    <row r="75" spans="2:11" ht="17.100000000000001" customHeight="1" x14ac:dyDescent="0.2">
      <c r="B75" s="206"/>
      <c r="C75" s="207" t="str">
        <f t="shared" si="0"/>
        <v/>
      </c>
      <c r="D75" s="207" t="str">
        <f t="shared" si="1"/>
        <v/>
      </c>
      <c r="E75" s="207" t="str">
        <f t="shared" si="2"/>
        <v/>
      </c>
      <c r="F75" s="208" t="str">
        <f t="shared" si="3"/>
        <v/>
      </c>
      <c r="G75" s="209"/>
      <c r="H75" s="209"/>
      <c r="I75" s="210" t="str">
        <f>IF(B75="","",(#REF!+G75+H75+#REF!))</f>
        <v/>
      </c>
      <c r="J75" s="211" t="str">
        <f t="shared" si="6"/>
        <v/>
      </c>
      <c r="K75" s="212"/>
    </row>
    <row r="76" spans="2:11" ht="17.100000000000001" customHeight="1" x14ac:dyDescent="0.2">
      <c r="B76" s="206"/>
      <c r="C76" s="207" t="str">
        <f t="shared" ref="C76:C79" si="7">IF(B76="","",VLOOKUP(B76,CATALOGO,2,FALSE))</f>
        <v/>
      </c>
      <c r="D76" s="207" t="str">
        <f t="shared" ref="D76:D79" si="8">IF(B76="","",VLOOKUP(B76,CATALOGO,3,FALSE))</f>
        <v/>
      </c>
      <c r="E76" s="207" t="str">
        <f t="shared" ref="E76:E79" si="9">IF(B76="","",VLOOKUP(B76,CATALOGO,4,FALSE))</f>
        <v/>
      </c>
      <c r="F76" s="208" t="str">
        <f t="shared" ref="F76:F79" si="10">IF(B76="","",VLOOKUP(B76,CATALOGO,5,FALSE))</f>
        <v/>
      </c>
      <c r="G76" s="209"/>
      <c r="H76" s="209"/>
      <c r="I76" s="210" t="str">
        <f>IF(B76="","",(#REF!+G76+H76+#REF!))</f>
        <v/>
      </c>
      <c r="J76" s="211" t="str">
        <f t="shared" ref="J76:J79" si="11">IF(F76="","",(F76*I76))</f>
        <v/>
      </c>
      <c r="K76" s="212"/>
    </row>
    <row r="77" spans="2:11" ht="17.100000000000001" customHeight="1" x14ac:dyDescent="0.2">
      <c r="B77" s="206"/>
      <c r="C77" s="207" t="str">
        <f t="shared" si="7"/>
        <v/>
      </c>
      <c r="D77" s="207" t="str">
        <f t="shared" si="8"/>
        <v/>
      </c>
      <c r="E77" s="207" t="str">
        <f t="shared" si="9"/>
        <v/>
      </c>
      <c r="F77" s="208" t="str">
        <f t="shared" si="10"/>
        <v/>
      </c>
      <c r="G77" s="209"/>
      <c r="H77" s="209"/>
      <c r="I77" s="210" t="str">
        <f>IF(B77="","",(#REF!+G77+H77+#REF!))</f>
        <v/>
      </c>
      <c r="J77" s="211" t="str">
        <f t="shared" si="11"/>
        <v/>
      </c>
      <c r="K77" s="212"/>
    </row>
    <row r="78" spans="2:11" ht="17.100000000000001" customHeight="1" x14ac:dyDescent="0.2">
      <c r="B78" s="206"/>
      <c r="C78" s="207" t="str">
        <f t="shared" si="7"/>
        <v/>
      </c>
      <c r="D78" s="207" t="str">
        <f t="shared" si="8"/>
        <v/>
      </c>
      <c r="E78" s="207" t="str">
        <f t="shared" si="9"/>
        <v/>
      </c>
      <c r="F78" s="208" t="str">
        <f t="shared" si="10"/>
        <v/>
      </c>
      <c r="G78" s="209"/>
      <c r="H78" s="209"/>
      <c r="I78" s="210" t="str">
        <f>IF(B78="","",(#REF!+G78+H78+#REF!))</f>
        <v/>
      </c>
      <c r="J78" s="211" t="str">
        <f t="shared" si="11"/>
        <v/>
      </c>
      <c r="K78" s="212"/>
    </row>
    <row r="79" spans="2:11" ht="17.100000000000001" customHeight="1" x14ac:dyDescent="0.2">
      <c r="B79" s="206"/>
      <c r="C79" s="207" t="str">
        <f t="shared" si="7"/>
        <v/>
      </c>
      <c r="D79" s="207" t="str">
        <f t="shared" si="8"/>
        <v/>
      </c>
      <c r="E79" s="207" t="str">
        <f t="shared" si="9"/>
        <v/>
      </c>
      <c r="F79" s="208" t="str">
        <f t="shared" si="10"/>
        <v/>
      </c>
      <c r="G79" s="209"/>
      <c r="H79" s="209"/>
      <c r="I79" s="215" t="str">
        <f>IF(B79="","",(#REF!+G79+H79+#REF!))</f>
        <v/>
      </c>
      <c r="J79" s="216" t="str">
        <f t="shared" si="11"/>
        <v/>
      </c>
      <c r="K79" s="212"/>
    </row>
  </sheetData>
  <sheetProtection algorithmName="SHA-512" hashValue="vfBNJ6ouO5tnG5O3yTTDZvR4QZXEd0bWjMrT5Pz5yJcBx9JQoVKlWu31hGG3izMR7RE/epY9k4sG+P4GM9txuQ==" saltValue="JxKAQuEOdB47lwdi9pChWQ==" spinCount="100000" sheet="1" objects="1" scenarios="1"/>
  <autoFilter ref="B11:L79"/>
  <dataConsolidate/>
  <customSheetViews>
    <customSheetView guid="{CF84CFFB-6EA4-4410-B9A4-3DFFBE9C39A1}" scale="130" showPageBreaks="1" printArea="1" showAutoFilter="1" hiddenColumns="1" view="pageBreakPreview">
      <selection activeCell="C18" sqref="C18"/>
      <pageMargins left="0.62992125984251968" right="0.39370078740157483" top="0.35433070866141736" bottom="0.55118110236220474" header="0.31496062992125984" footer="0.31496062992125984"/>
      <pageSetup paperSize="9" orientation="landscape" r:id="rId1"/>
      <autoFilter ref="B11:L79"/>
    </customSheetView>
    <customSheetView guid="{8473C790-8521-4A75-B221-BD61411A1DBA}" scale="130" showPageBreaks="1" printArea="1" showAutoFilter="1" hiddenColumns="1" view="pageBreakPreview">
      <selection activeCell="F15" sqref="F15"/>
      <pageMargins left="0.62992125984251968" right="0.39370078740157483" top="0.35433070866141736" bottom="0.55118110236220474" header="0.31496062992125984" footer="0.31496062992125984"/>
      <pageSetup paperSize="9" orientation="landscape" r:id="rId2"/>
      <autoFilter ref="B11:L79"/>
    </customSheetView>
    <customSheetView guid="{6F0D0C0E-D4A7-4E8A-8B24-342BA835C688}" scale="130" view="pageBreakPreview">
      <selection activeCell="C18" sqref="C18"/>
      <pageMargins left="0.62992125984251968" right="0.39370078740157483" top="0.35433070866141736" bottom="0.55118110236220474" header="0.31496062992125984" footer="0.31496062992125984"/>
      <pageSetup paperSize="9" orientation="landscape" r:id="rId3"/>
      <autoFilter ref="B11:L79"/>
    </customSheetView>
  </customSheetViews>
  <mergeCells count="15">
    <mergeCell ref="J2:K2"/>
    <mergeCell ref="D3:G3"/>
    <mergeCell ref="I8:J8"/>
    <mergeCell ref="G5:H5"/>
    <mergeCell ref="B5:C5"/>
    <mergeCell ref="D5:E5"/>
    <mergeCell ref="B9:C9"/>
    <mergeCell ref="D9:E9"/>
    <mergeCell ref="D2:G2"/>
    <mergeCell ref="G9:H9"/>
    <mergeCell ref="B6:C6"/>
    <mergeCell ref="B7:C7"/>
    <mergeCell ref="G7:H7"/>
    <mergeCell ref="B8:D8"/>
    <mergeCell ref="H2:I2"/>
  </mergeCells>
  <pageMargins left="0.62992125984251968" right="0.39370078740157483" top="0.35433070866141736" bottom="0.55118110236220474" header="0.31496062992125984" footer="0.31496062992125984"/>
  <pageSetup paperSize="9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BA174"/>
  <sheetViews>
    <sheetView zoomScale="90" zoomScaleNormal="90" workbookViewId="0">
      <pane ySplit="1" topLeftCell="A164" activePane="bottomLeft" state="frozen"/>
      <selection activeCell="G452" sqref="G452"/>
      <selection pane="bottomLeft" activeCell="G172" sqref="G172"/>
    </sheetView>
  </sheetViews>
  <sheetFormatPr baseColWidth="10" defaultColWidth="11.42578125" defaultRowHeight="20.25" customHeight="1" x14ac:dyDescent="0.25"/>
  <cols>
    <col min="1" max="1" width="5.140625" style="115" customWidth="1"/>
    <col min="2" max="2" width="16.5703125" style="115" customWidth="1"/>
    <col min="3" max="3" width="62.7109375" style="116" customWidth="1"/>
    <col min="4" max="4" width="11.85546875" style="117" customWidth="1"/>
    <col min="5" max="5" width="12.140625" style="118" bestFit="1" customWidth="1"/>
    <col min="6" max="6" width="15" style="119" customWidth="1"/>
    <col min="7" max="7" width="16.5703125" style="120" customWidth="1"/>
    <col min="8" max="8" width="71.140625" style="121" customWidth="1"/>
    <col min="9" max="9" width="12.28515625" style="110" customWidth="1"/>
    <col min="10" max="10" width="33.42578125" style="110" customWidth="1"/>
    <col min="11" max="11" width="14.5703125" style="110" customWidth="1"/>
    <col min="12" max="12" width="18.140625" style="110" customWidth="1"/>
    <col min="13" max="13" width="20.42578125" style="110" customWidth="1"/>
    <col min="14" max="14" width="10.28515625" style="110" customWidth="1"/>
    <col min="15" max="17" width="11.42578125" style="110" customWidth="1"/>
    <col min="18" max="41" width="11.42578125" style="111" customWidth="1"/>
    <col min="42" max="42" width="14.5703125" style="112" customWidth="1"/>
    <col min="43" max="53" width="11.42578125" style="111"/>
    <col min="54" max="16384" width="11.42578125" style="112"/>
  </cols>
  <sheetData>
    <row r="1" spans="1:42" ht="30.75" customHeight="1" x14ac:dyDescent="0.25">
      <c r="A1" s="122" t="s">
        <v>2064</v>
      </c>
      <c r="B1" s="123" t="s">
        <v>2023</v>
      </c>
      <c r="C1" s="124" t="s">
        <v>2062</v>
      </c>
      <c r="D1" s="125" t="s">
        <v>2025</v>
      </c>
      <c r="E1" s="126" t="s">
        <v>4562</v>
      </c>
      <c r="F1" s="123" t="s">
        <v>13</v>
      </c>
      <c r="G1" s="127" t="s">
        <v>2024</v>
      </c>
      <c r="H1" s="128" t="s">
        <v>4609</v>
      </c>
      <c r="J1" s="110">
        <v>17</v>
      </c>
    </row>
    <row r="2" spans="1:42" ht="30" customHeight="1" x14ac:dyDescent="0.25">
      <c r="A2" s="129">
        <v>1</v>
      </c>
      <c r="B2" s="130" t="s">
        <v>41</v>
      </c>
      <c r="C2" s="266" t="s">
        <v>4426</v>
      </c>
      <c r="D2" s="131" t="s">
        <v>2025</v>
      </c>
      <c r="E2" s="132">
        <v>10.5</v>
      </c>
      <c r="F2" s="133" t="s">
        <v>2026</v>
      </c>
      <c r="G2" s="134" t="s">
        <v>2074</v>
      </c>
      <c r="H2" s="135" t="s">
        <v>4610</v>
      </c>
      <c r="I2" s="113">
        <v>100</v>
      </c>
      <c r="J2" s="110">
        <v>100</v>
      </c>
      <c r="AP2" s="114" t="e">
        <v>#N/A</v>
      </c>
    </row>
    <row r="3" spans="1:42" ht="30" customHeight="1" x14ac:dyDescent="0.25">
      <c r="A3" s="129">
        <v>2</v>
      </c>
      <c r="B3" s="130" t="s">
        <v>62</v>
      </c>
      <c r="C3" s="266" t="s">
        <v>4425</v>
      </c>
      <c r="D3" s="131" t="s">
        <v>4404</v>
      </c>
      <c r="E3" s="132">
        <v>19.5</v>
      </c>
      <c r="F3" s="133" t="s">
        <v>2026</v>
      </c>
      <c r="G3" s="134" t="s">
        <v>2074</v>
      </c>
      <c r="H3" s="135" t="s">
        <v>4611</v>
      </c>
      <c r="I3" s="113"/>
      <c r="AP3" s="114" t="e">
        <v>#N/A</v>
      </c>
    </row>
    <row r="4" spans="1:42" ht="30" customHeight="1" x14ac:dyDescent="0.25">
      <c r="A4" s="129">
        <v>3</v>
      </c>
      <c r="B4" s="130" t="s">
        <v>4605</v>
      </c>
      <c r="C4" s="266" t="s">
        <v>4606</v>
      </c>
      <c r="D4" s="131" t="s">
        <v>4404</v>
      </c>
      <c r="E4" s="132">
        <v>35.4</v>
      </c>
      <c r="F4" s="133" t="s">
        <v>2026</v>
      </c>
      <c r="G4" s="134" t="s">
        <v>2074</v>
      </c>
      <c r="H4" s="135" t="s">
        <v>4612</v>
      </c>
      <c r="I4" s="113"/>
      <c r="AP4" s="114" t="e">
        <v>#N/A</v>
      </c>
    </row>
    <row r="5" spans="1:42" ht="30" customHeight="1" x14ac:dyDescent="0.25">
      <c r="A5" s="129">
        <v>4</v>
      </c>
      <c r="B5" s="136" t="s">
        <v>4413</v>
      </c>
      <c r="C5" s="267" t="s">
        <v>4417</v>
      </c>
      <c r="D5" s="131" t="s">
        <v>2025</v>
      </c>
      <c r="E5" s="132">
        <v>4.8</v>
      </c>
      <c r="F5" s="133" t="s">
        <v>2026</v>
      </c>
      <c r="G5" s="134" t="s">
        <v>2074</v>
      </c>
      <c r="H5" s="135" t="s">
        <v>4613</v>
      </c>
      <c r="I5" s="113"/>
      <c r="AP5" s="114" t="e">
        <v>#N/A</v>
      </c>
    </row>
    <row r="6" spans="1:42" ht="30" customHeight="1" x14ac:dyDescent="0.25">
      <c r="A6" s="129">
        <v>5</v>
      </c>
      <c r="B6" s="136" t="s">
        <v>4414</v>
      </c>
      <c r="C6" s="267" t="s">
        <v>4416</v>
      </c>
      <c r="D6" s="131" t="s">
        <v>2025</v>
      </c>
      <c r="E6" s="132">
        <v>4.8</v>
      </c>
      <c r="F6" s="133" t="s">
        <v>2026</v>
      </c>
      <c r="G6" s="134" t="s">
        <v>2074</v>
      </c>
      <c r="H6" s="135" t="s">
        <v>4614</v>
      </c>
      <c r="I6" s="113"/>
      <c r="AP6" s="114" t="e">
        <v>#N/A</v>
      </c>
    </row>
    <row r="7" spans="1:42" ht="30" customHeight="1" x14ac:dyDescent="0.25">
      <c r="A7" s="129">
        <v>6</v>
      </c>
      <c r="B7" s="136" t="s">
        <v>4415</v>
      </c>
      <c r="C7" s="267" t="s">
        <v>4418</v>
      </c>
      <c r="D7" s="131" t="s">
        <v>2025</v>
      </c>
      <c r="E7" s="132">
        <v>4.8</v>
      </c>
      <c r="F7" s="133" t="s">
        <v>2026</v>
      </c>
      <c r="G7" s="134" t="s">
        <v>2074</v>
      </c>
      <c r="H7" s="135" t="s">
        <v>4615</v>
      </c>
      <c r="I7" s="113"/>
      <c r="AP7" s="114" t="e">
        <v>#N/A</v>
      </c>
    </row>
    <row r="8" spans="1:42" ht="30" customHeight="1" x14ac:dyDescent="0.25">
      <c r="A8" s="129">
        <v>7</v>
      </c>
      <c r="B8" s="136" t="s">
        <v>4422</v>
      </c>
      <c r="C8" s="267" t="s">
        <v>4419</v>
      </c>
      <c r="D8" s="131" t="s">
        <v>2025</v>
      </c>
      <c r="E8" s="132">
        <v>1.48</v>
      </c>
      <c r="F8" s="133" t="s">
        <v>2026</v>
      </c>
      <c r="G8" s="134" t="s">
        <v>2074</v>
      </c>
      <c r="H8" s="135" t="s">
        <v>4616</v>
      </c>
      <c r="I8" s="113"/>
      <c r="AP8" s="114" t="e">
        <v>#N/A</v>
      </c>
    </row>
    <row r="9" spans="1:42" ht="30" customHeight="1" x14ac:dyDescent="0.25">
      <c r="A9" s="129">
        <v>8</v>
      </c>
      <c r="B9" s="136" t="s">
        <v>4423</v>
      </c>
      <c r="C9" s="267" t="s">
        <v>4421</v>
      </c>
      <c r="D9" s="131" t="s">
        <v>2025</v>
      </c>
      <c r="E9" s="132">
        <v>1.48</v>
      </c>
      <c r="F9" s="133" t="s">
        <v>2026</v>
      </c>
      <c r="G9" s="134" t="s">
        <v>2074</v>
      </c>
      <c r="H9" s="135" t="s">
        <v>4617</v>
      </c>
      <c r="I9" s="113"/>
      <c r="AP9" s="114" t="e">
        <v>#N/A</v>
      </c>
    </row>
    <row r="10" spans="1:42" ht="30" customHeight="1" x14ac:dyDescent="0.25">
      <c r="A10" s="129">
        <v>9</v>
      </c>
      <c r="B10" s="136" t="s">
        <v>4424</v>
      </c>
      <c r="C10" s="267" t="s">
        <v>4420</v>
      </c>
      <c r="D10" s="131" t="s">
        <v>2025</v>
      </c>
      <c r="E10" s="132">
        <v>1.48</v>
      </c>
      <c r="F10" s="133" t="s">
        <v>2026</v>
      </c>
      <c r="G10" s="134" t="s">
        <v>2074</v>
      </c>
      <c r="H10" s="135" t="s">
        <v>4618</v>
      </c>
      <c r="I10" s="113"/>
      <c r="AP10" s="114" t="e">
        <v>#N/A</v>
      </c>
    </row>
    <row r="11" spans="1:42" ht="30" customHeight="1" x14ac:dyDescent="0.25">
      <c r="A11" s="129">
        <v>10</v>
      </c>
      <c r="B11" s="130" t="s">
        <v>4368</v>
      </c>
      <c r="C11" s="266" t="s">
        <v>4427</v>
      </c>
      <c r="D11" s="131" t="s">
        <v>2025</v>
      </c>
      <c r="E11" s="132">
        <v>6.6</v>
      </c>
      <c r="F11" s="133" t="s">
        <v>2026</v>
      </c>
      <c r="G11" s="134" t="s">
        <v>2074</v>
      </c>
      <c r="H11" s="135" t="s">
        <v>4619</v>
      </c>
      <c r="I11" s="113"/>
      <c r="AP11" s="114" t="e">
        <v>#N/A</v>
      </c>
    </row>
    <row r="12" spans="1:42" ht="30" customHeight="1" x14ac:dyDescent="0.25">
      <c r="A12" s="129">
        <v>11</v>
      </c>
      <c r="B12" s="130" t="s">
        <v>55</v>
      </c>
      <c r="C12" s="266" t="s">
        <v>4428</v>
      </c>
      <c r="D12" s="131" t="s">
        <v>4403</v>
      </c>
      <c r="E12" s="132">
        <v>8.5</v>
      </c>
      <c r="F12" s="133" t="s">
        <v>2026</v>
      </c>
      <c r="G12" s="134" t="s">
        <v>2074</v>
      </c>
      <c r="H12" s="135" t="s">
        <v>4620</v>
      </c>
      <c r="I12" s="113"/>
      <c r="AP12" s="114" t="e">
        <v>#N/A</v>
      </c>
    </row>
    <row r="13" spans="1:42" ht="30" customHeight="1" x14ac:dyDescent="0.25">
      <c r="A13" s="129">
        <v>12</v>
      </c>
      <c r="B13" s="137" t="s">
        <v>4803</v>
      </c>
      <c r="C13" s="266" t="s">
        <v>4802</v>
      </c>
      <c r="D13" s="131" t="s">
        <v>4403</v>
      </c>
      <c r="E13" s="132">
        <v>9.5</v>
      </c>
      <c r="F13" s="133" t="s">
        <v>2026</v>
      </c>
      <c r="G13" s="134" t="s">
        <v>2074</v>
      </c>
      <c r="H13" s="135" t="s">
        <v>4804</v>
      </c>
      <c r="I13" s="113"/>
      <c r="AP13" s="114"/>
    </row>
    <row r="14" spans="1:42" ht="30" customHeight="1" x14ac:dyDescent="0.25">
      <c r="A14" s="129">
        <v>13</v>
      </c>
      <c r="B14" s="138" t="s">
        <v>4557</v>
      </c>
      <c r="C14" s="139" t="s">
        <v>4558</v>
      </c>
      <c r="D14" s="131" t="s">
        <v>4559</v>
      </c>
      <c r="E14" s="132">
        <v>7.5</v>
      </c>
      <c r="F14" s="133" t="s">
        <v>2026</v>
      </c>
      <c r="G14" s="134" t="s">
        <v>2074</v>
      </c>
      <c r="H14" s="135" t="s">
        <v>4621</v>
      </c>
      <c r="I14" s="113"/>
      <c r="AP14" s="114" t="e">
        <v>#N/A</v>
      </c>
    </row>
    <row r="15" spans="1:42" ht="30" customHeight="1" x14ac:dyDescent="0.25">
      <c r="A15" s="129">
        <v>14</v>
      </c>
      <c r="B15" s="138" t="s">
        <v>2030</v>
      </c>
      <c r="C15" s="139" t="s">
        <v>4429</v>
      </c>
      <c r="D15" s="131" t="s">
        <v>2025</v>
      </c>
      <c r="E15" s="132">
        <v>60</v>
      </c>
      <c r="F15" s="133" t="s">
        <v>2026</v>
      </c>
      <c r="G15" s="134" t="s">
        <v>2074</v>
      </c>
      <c r="H15" s="135" t="s">
        <v>4622</v>
      </c>
      <c r="I15" s="113"/>
      <c r="AP15" s="114" t="e">
        <v>#N/A</v>
      </c>
    </row>
    <row r="16" spans="1:42" ht="30" customHeight="1" x14ac:dyDescent="0.25">
      <c r="A16" s="129">
        <v>15</v>
      </c>
      <c r="B16" s="138" t="s">
        <v>4560</v>
      </c>
      <c r="C16" s="139" t="s">
        <v>4561</v>
      </c>
      <c r="D16" s="131" t="s">
        <v>2025</v>
      </c>
      <c r="E16" s="132">
        <v>1.8</v>
      </c>
      <c r="F16" s="133" t="s">
        <v>2026</v>
      </c>
      <c r="G16" s="134" t="s">
        <v>2074</v>
      </c>
      <c r="H16" s="135" t="s">
        <v>4623</v>
      </c>
      <c r="I16" s="113"/>
      <c r="AP16" s="114"/>
    </row>
    <row r="17" spans="1:42" ht="30" customHeight="1" x14ac:dyDescent="0.25">
      <c r="A17" s="129">
        <v>16</v>
      </c>
      <c r="B17" s="140" t="s">
        <v>4393</v>
      </c>
      <c r="C17" s="141" t="s">
        <v>4430</v>
      </c>
      <c r="D17" s="142" t="s">
        <v>2025</v>
      </c>
      <c r="E17" s="132">
        <v>6</v>
      </c>
      <c r="F17" s="133" t="s">
        <v>2026</v>
      </c>
      <c r="G17" s="134" t="s">
        <v>2074</v>
      </c>
      <c r="H17" s="135" t="s">
        <v>4624</v>
      </c>
      <c r="I17" s="113"/>
      <c r="AP17" s="114" t="e">
        <v>#N/A</v>
      </c>
    </row>
    <row r="18" spans="1:42" ht="30" customHeight="1" x14ac:dyDescent="0.25">
      <c r="A18" s="129">
        <v>17</v>
      </c>
      <c r="B18" s="143" t="s">
        <v>77</v>
      </c>
      <c r="C18" s="141" t="s">
        <v>4431</v>
      </c>
      <c r="D18" s="142" t="s">
        <v>2025</v>
      </c>
      <c r="E18" s="132">
        <v>2.1</v>
      </c>
      <c r="F18" s="133" t="s">
        <v>2026</v>
      </c>
      <c r="G18" s="134" t="s">
        <v>2074</v>
      </c>
      <c r="H18" s="135" t="s">
        <v>4625</v>
      </c>
      <c r="I18" s="113"/>
      <c r="AP18" s="114" t="e">
        <v>#N/A</v>
      </c>
    </row>
    <row r="19" spans="1:42" ht="30" customHeight="1" x14ac:dyDescent="0.25">
      <c r="A19" s="129">
        <v>18</v>
      </c>
      <c r="B19" s="143" t="s">
        <v>78</v>
      </c>
      <c r="C19" s="141" t="s">
        <v>4432</v>
      </c>
      <c r="D19" s="142" t="s">
        <v>2025</v>
      </c>
      <c r="E19" s="132">
        <v>3.8</v>
      </c>
      <c r="F19" s="133" t="s">
        <v>2026</v>
      </c>
      <c r="G19" s="134" t="s">
        <v>2074</v>
      </c>
      <c r="H19" s="135" t="s">
        <v>4626</v>
      </c>
      <c r="I19" s="113"/>
      <c r="AP19" s="114" t="e">
        <v>#N/A</v>
      </c>
    </row>
    <row r="20" spans="1:42" ht="30" customHeight="1" x14ac:dyDescent="0.25">
      <c r="A20" s="129">
        <v>19</v>
      </c>
      <c r="B20" s="143" t="s">
        <v>79</v>
      </c>
      <c r="C20" s="141" t="s">
        <v>4433</v>
      </c>
      <c r="D20" s="142" t="s">
        <v>2025</v>
      </c>
      <c r="E20" s="132">
        <v>9</v>
      </c>
      <c r="F20" s="133" t="s">
        <v>2026</v>
      </c>
      <c r="G20" s="134" t="s">
        <v>2074</v>
      </c>
      <c r="H20" s="135" t="s">
        <v>4627</v>
      </c>
      <c r="I20" s="113"/>
      <c r="AP20" s="114" t="e">
        <v>#N/A</v>
      </c>
    </row>
    <row r="21" spans="1:42" ht="30" customHeight="1" x14ac:dyDescent="0.25">
      <c r="A21" s="129">
        <v>20</v>
      </c>
      <c r="B21" s="138" t="s">
        <v>4384</v>
      </c>
      <c r="C21" s="139" t="s">
        <v>4434</v>
      </c>
      <c r="D21" s="142" t="s">
        <v>2025</v>
      </c>
      <c r="E21" s="132">
        <v>5.85</v>
      </c>
      <c r="F21" s="133" t="s">
        <v>2026</v>
      </c>
      <c r="G21" s="134" t="s">
        <v>2074</v>
      </c>
      <c r="H21" s="135" t="s">
        <v>4628</v>
      </c>
      <c r="I21" s="113"/>
      <c r="AP21" s="114" t="e">
        <v>#N/A</v>
      </c>
    </row>
    <row r="22" spans="1:42" ht="30" customHeight="1" x14ac:dyDescent="0.25">
      <c r="A22" s="129">
        <v>21</v>
      </c>
      <c r="B22" s="140" t="s">
        <v>2027</v>
      </c>
      <c r="C22" s="141" t="s">
        <v>4442</v>
      </c>
      <c r="D22" s="142" t="s">
        <v>2025</v>
      </c>
      <c r="E22" s="132">
        <v>1.8</v>
      </c>
      <c r="F22" s="133" t="s">
        <v>2026</v>
      </c>
      <c r="G22" s="134" t="s">
        <v>2074</v>
      </c>
      <c r="H22" s="135" t="s">
        <v>4629</v>
      </c>
      <c r="I22" s="113"/>
      <c r="AP22" s="114" t="e">
        <v>#N/A</v>
      </c>
    </row>
    <row r="23" spans="1:42" ht="30" customHeight="1" x14ac:dyDescent="0.25">
      <c r="A23" s="129">
        <v>22</v>
      </c>
      <c r="B23" s="138" t="s">
        <v>75</v>
      </c>
      <c r="C23" s="139" t="s">
        <v>4438</v>
      </c>
      <c r="D23" s="131" t="s">
        <v>2025</v>
      </c>
      <c r="E23" s="132">
        <v>5.0999999999999996</v>
      </c>
      <c r="F23" s="133" t="s">
        <v>2026</v>
      </c>
      <c r="G23" s="134" t="s">
        <v>2074</v>
      </c>
      <c r="H23" s="135" t="s">
        <v>4630</v>
      </c>
      <c r="I23" s="113"/>
      <c r="AP23" s="114" t="e">
        <v>#N/A</v>
      </c>
    </row>
    <row r="24" spans="1:42" ht="30" customHeight="1" x14ac:dyDescent="0.25">
      <c r="A24" s="129">
        <v>23</v>
      </c>
      <c r="B24" s="138" t="s">
        <v>4767</v>
      </c>
      <c r="C24" s="139" t="s">
        <v>4766</v>
      </c>
      <c r="D24" s="131" t="s">
        <v>2025</v>
      </c>
      <c r="E24" s="132">
        <v>2.9</v>
      </c>
      <c r="F24" s="133" t="s">
        <v>2026</v>
      </c>
      <c r="G24" s="134" t="s">
        <v>2074</v>
      </c>
      <c r="H24" s="135" t="s">
        <v>4768</v>
      </c>
      <c r="I24" s="113"/>
      <c r="AP24" s="114" t="e">
        <v>#N/A</v>
      </c>
    </row>
    <row r="25" spans="1:42" ht="30" customHeight="1" x14ac:dyDescent="0.25">
      <c r="A25" s="129">
        <v>24</v>
      </c>
      <c r="B25" s="140" t="s">
        <v>4362</v>
      </c>
      <c r="C25" s="141" t="s">
        <v>4439</v>
      </c>
      <c r="D25" s="131" t="s">
        <v>2025</v>
      </c>
      <c r="E25" s="132">
        <v>1.5</v>
      </c>
      <c r="F25" s="133" t="s">
        <v>2026</v>
      </c>
      <c r="G25" s="134" t="s">
        <v>2074</v>
      </c>
      <c r="H25" s="135" t="s">
        <v>4631</v>
      </c>
      <c r="I25" s="113"/>
      <c r="AP25" s="114" t="e">
        <v>#N/A</v>
      </c>
    </row>
    <row r="26" spans="1:42" ht="30" customHeight="1" x14ac:dyDescent="0.25">
      <c r="A26" s="129">
        <v>25</v>
      </c>
      <c r="B26" s="138" t="s">
        <v>51</v>
      </c>
      <c r="C26" s="139" t="s">
        <v>4440</v>
      </c>
      <c r="D26" s="142" t="s">
        <v>2025</v>
      </c>
      <c r="E26" s="132">
        <v>15.1</v>
      </c>
      <c r="F26" s="133" t="s">
        <v>2026</v>
      </c>
      <c r="G26" s="134" t="s">
        <v>2074</v>
      </c>
      <c r="H26" s="135" t="s">
        <v>4632</v>
      </c>
      <c r="I26" s="113"/>
      <c r="AP26" s="114" t="e">
        <v>#N/A</v>
      </c>
    </row>
    <row r="27" spans="1:42" ht="30" customHeight="1" x14ac:dyDescent="0.25">
      <c r="A27" s="129">
        <v>26</v>
      </c>
      <c r="B27" s="144" t="s">
        <v>4570</v>
      </c>
      <c r="C27" s="139" t="s">
        <v>4569</v>
      </c>
      <c r="D27" s="131" t="s">
        <v>2025</v>
      </c>
      <c r="E27" s="132">
        <v>33.5</v>
      </c>
      <c r="F27" s="133" t="s">
        <v>2026</v>
      </c>
      <c r="G27" s="134" t="s">
        <v>2074</v>
      </c>
      <c r="H27" s="135" t="s">
        <v>4633</v>
      </c>
      <c r="I27" s="113"/>
      <c r="AP27" s="114" t="e">
        <v>#N/A</v>
      </c>
    </row>
    <row r="28" spans="1:42" ht="30" customHeight="1" x14ac:dyDescent="0.25">
      <c r="A28" s="129">
        <v>27</v>
      </c>
      <c r="B28" s="138" t="s">
        <v>57</v>
      </c>
      <c r="C28" s="139" t="s">
        <v>4453</v>
      </c>
      <c r="D28" s="131" t="s">
        <v>2025</v>
      </c>
      <c r="E28" s="132">
        <v>5.5105940000000002</v>
      </c>
      <c r="F28" s="133" t="s">
        <v>2026</v>
      </c>
      <c r="G28" s="134" t="s">
        <v>2074</v>
      </c>
      <c r="H28" s="135" t="s">
        <v>4634</v>
      </c>
      <c r="I28" s="113"/>
      <c r="AP28" s="114" t="e">
        <v>#N/A</v>
      </c>
    </row>
    <row r="29" spans="1:42" ht="30" customHeight="1" x14ac:dyDescent="0.25">
      <c r="A29" s="129">
        <v>28</v>
      </c>
      <c r="B29" s="144" t="s">
        <v>4806</v>
      </c>
      <c r="C29" s="139" t="s">
        <v>4805</v>
      </c>
      <c r="D29" s="131" t="s">
        <v>2025</v>
      </c>
      <c r="E29" s="145">
        <v>8.9</v>
      </c>
      <c r="F29" s="133" t="s">
        <v>2026</v>
      </c>
      <c r="G29" s="134" t="s">
        <v>2074</v>
      </c>
      <c r="H29" s="135" t="s">
        <v>4635</v>
      </c>
      <c r="I29" s="113"/>
      <c r="AP29" s="114" t="e">
        <v>#N/A</v>
      </c>
    </row>
    <row r="30" spans="1:42" ht="30" customHeight="1" x14ac:dyDescent="0.25">
      <c r="A30" s="129">
        <v>29</v>
      </c>
      <c r="B30" s="138" t="s">
        <v>2050</v>
      </c>
      <c r="C30" s="139" t="s">
        <v>4441</v>
      </c>
      <c r="D30" s="131" t="s">
        <v>2025</v>
      </c>
      <c r="E30" s="132">
        <v>15.82</v>
      </c>
      <c r="F30" s="133" t="s">
        <v>2026</v>
      </c>
      <c r="G30" s="134" t="s">
        <v>2074</v>
      </c>
      <c r="H30" s="135" t="s">
        <v>4636</v>
      </c>
      <c r="I30" s="113"/>
      <c r="AP30" s="114" t="e">
        <v>#N/A</v>
      </c>
    </row>
    <row r="31" spans="1:42" ht="30" customHeight="1" x14ac:dyDescent="0.25">
      <c r="A31" s="129">
        <v>30</v>
      </c>
      <c r="B31" s="140" t="s">
        <v>4572</v>
      </c>
      <c r="C31" s="141" t="s">
        <v>4571</v>
      </c>
      <c r="D31" s="131" t="s">
        <v>2025</v>
      </c>
      <c r="E31" s="132">
        <v>19</v>
      </c>
      <c r="F31" s="133" t="s">
        <v>2026</v>
      </c>
      <c r="G31" s="134" t="s">
        <v>2074</v>
      </c>
      <c r="H31" s="135" t="s">
        <v>4637</v>
      </c>
      <c r="I31" s="113"/>
      <c r="AP31" s="114" t="e">
        <v>#N/A</v>
      </c>
    </row>
    <row r="32" spans="1:42" ht="30" customHeight="1" x14ac:dyDescent="0.25">
      <c r="A32" s="129">
        <v>31</v>
      </c>
      <c r="B32" s="138" t="s">
        <v>49</v>
      </c>
      <c r="C32" s="139" t="s">
        <v>4444</v>
      </c>
      <c r="D32" s="131" t="s">
        <v>2025</v>
      </c>
      <c r="E32" s="132">
        <v>3</v>
      </c>
      <c r="F32" s="133" t="s">
        <v>2026</v>
      </c>
      <c r="G32" s="134" t="s">
        <v>2074</v>
      </c>
      <c r="H32" s="135" t="s">
        <v>4638</v>
      </c>
      <c r="I32" s="113"/>
      <c r="AP32" s="114" t="e">
        <v>#N/A</v>
      </c>
    </row>
    <row r="33" spans="1:42" ht="30" customHeight="1" x14ac:dyDescent="0.25">
      <c r="A33" s="129">
        <v>32</v>
      </c>
      <c r="B33" s="140" t="s">
        <v>4366</v>
      </c>
      <c r="C33" s="141" t="s">
        <v>4445</v>
      </c>
      <c r="D33" s="142" t="s">
        <v>2025</v>
      </c>
      <c r="E33" s="132">
        <v>5.5</v>
      </c>
      <c r="F33" s="133" t="s">
        <v>2026</v>
      </c>
      <c r="G33" s="134" t="s">
        <v>2074</v>
      </c>
      <c r="H33" s="135" t="s">
        <v>4639</v>
      </c>
      <c r="I33" s="113"/>
      <c r="AP33" s="114" t="e">
        <v>#N/A</v>
      </c>
    </row>
    <row r="34" spans="1:42" ht="30" customHeight="1" x14ac:dyDescent="0.25">
      <c r="A34" s="129">
        <v>33</v>
      </c>
      <c r="B34" s="144" t="s">
        <v>4574</v>
      </c>
      <c r="C34" s="139" t="s">
        <v>4573</v>
      </c>
      <c r="D34" s="131" t="s">
        <v>2025</v>
      </c>
      <c r="E34" s="132">
        <v>6.2</v>
      </c>
      <c r="F34" s="133" t="s">
        <v>2026</v>
      </c>
      <c r="G34" s="134" t="s">
        <v>2074</v>
      </c>
      <c r="H34" s="135" t="s">
        <v>4640</v>
      </c>
      <c r="I34" s="113"/>
      <c r="AP34" s="114" t="e">
        <v>#N/A</v>
      </c>
    </row>
    <row r="35" spans="1:42" ht="30" customHeight="1" x14ac:dyDescent="0.25">
      <c r="A35" s="129">
        <v>34</v>
      </c>
      <c r="B35" s="138" t="s">
        <v>50</v>
      </c>
      <c r="C35" s="139" t="s">
        <v>4769</v>
      </c>
      <c r="D35" s="131" t="s">
        <v>2025</v>
      </c>
      <c r="E35" s="132">
        <v>14.5</v>
      </c>
      <c r="F35" s="133" t="s">
        <v>2026</v>
      </c>
      <c r="G35" s="134" t="s">
        <v>2074</v>
      </c>
      <c r="H35" s="135" t="s">
        <v>4641</v>
      </c>
      <c r="I35" s="113"/>
      <c r="AP35" s="114" t="e">
        <v>#N/A</v>
      </c>
    </row>
    <row r="36" spans="1:42" ht="30" customHeight="1" x14ac:dyDescent="0.25">
      <c r="A36" s="129">
        <v>35</v>
      </c>
      <c r="B36" s="144" t="s">
        <v>4770</v>
      </c>
      <c r="C36" s="139" t="s">
        <v>4771</v>
      </c>
      <c r="D36" s="131" t="s">
        <v>2025</v>
      </c>
      <c r="E36" s="132">
        <v>26.42</v>
      </c>
      <c r="F36" s="133" t="s">
        <v>2026</v>
      </c>
      <c r="G36" s="134" t="s">
        <v>2074</v>
      </c>
      <c r="H36" s="135" t="s">
        <v>4642</v>
      </c>
      <c r="I36" s="113"/>
      <c r="AP36" s="114" t="e">
        <v>#N/A</v>
      </c>
    </row>
    <row r="37" spans="1:42" ht="30" customHeight="1" x14ac:dyDescent="0.25">
      <c r="A37" s="129">
        <v>36</v>
      </c>
      <c r="B37" s="138" t="s">
        <v>2051</v>
      </c>
      <c r="C37" s="139" t="s">
        <v>4446</v>
      </c>
      <c r="D37" s="131" t="s">
        <v>2025</v>
      </c>
      <c r="E37" s="132">
        <v>3.8</v>
      </c>
      <c r="F37" s="133" t="s">
        <v>2026</v>
      </c>
      <c r="G37" s="134" t="s">
        <v>2074</v>
      </c>
      <c r="H37" s="135" t="s">
        <v>4643</v>
      </c>
      <c r="I37" s="113"/>
      <c r="AP37" s="114" t="e">
        <v>#N/A</v>
      </c>
    </row>
    <row r="38" spans="1:42" ht="30" customHeight="1" x14ac:dyDescent="0.25">
      <c r="A38" s="129">
        <v>37</v>
      </c>
      <c r="B38" s="138" t="s">
        <v>56</v>
      </c>
      <c r="C38" s="139" t="s">
        <v>4451</v>
      </c>
      <c r="D38" s="131" t="s">
        <v>2025</v>
      </c>
      <c r="E38" s="132">
        <v>11.8</v>
      </c>
      <c r="F38" s="133" t="s">
        <v>2026</v>
      </c>
      <c r="G38" s="134" t="s">
        <v>2074</v>
      </c>
      <c r="H38" s="135" t="s">
        <v>4644</v>
      </c>
      <c r="I38" s="113"/>
      <c r="AP38" s="114" t="e">
        <v>#N/A</v>
      </c>
    </row>
    <row r="39" spans="1:42" ht="30" customHeight="1" x14ac:dyDescent="0.25">
      <c r="A39" s="129">
        <v>38</v>
      </c>
      <c r="B39" s="144" t="s">
        <v>4575</v>
      </c>
      <c r="C39" s="139" t="s">
        <v>4447</v>
      </c>
      <c r="D39" s="131" t="s">
        <v>4405</v>
      </c>
      <c r="E39" s="132">
        <v>7.8</v>
      </c>
      <c r="F39" s="133" t="s">
        <v>2026</v>
      </c>
      <c r="G39" s="134" t="s">
        <v>2074</v>
      </c>
      <c r="H39" s="135" t="s">
        <v>4645</v>
      </c>
      <c r="I39" s="113"/>
      <c r="AP39" s="114" t="e">
        <v>#N/A</v>
      </c>
    </row>
    <row r="40" spans="1:42" ht="30" customHeight="1" x14ac:dyDescent="0.25">
      <c r="A40" s="129">
        <v>39</v>
      </c>
      <c r="B40" s="138" t="s">
        <v>61</v>
      </c>
      <c r="C40" s="139" t="s">
        <v>4448</v>
      </c>
      <c r="D40" s="131" t="s">
        <v>2025</v>
      </c>
      <c r="E40" s="132">
        <v>4.2</v>
      </c>
      <c r="F40" s="133" t="s">
        <v>2026</v>
      </c>
      <c r="G40" s="134" t="s">
        <v>2074</v>
      </c>
      <c r="H40" s="135" t="s">
        <v>4646</v>
      </c>
      <c r="I40" s="113"/>
      <c r="AP40" s="114" t="e">
        <v>#N/A</v>
      </c>
    </row>
    <row r="41" spans="1:42" ht="30" customHeight="1" x14ac:dyDescent="0.25">
      <c r="A41" s="129">
        <v>40</v>
      </c>
      <c r="B41" s="144" t="s">
        <v>4577</v>
      </c>
      <c r="C41" s="139" t="s">
        <v>4576</v>
      </c>
      <c r="D41" s="131" t="s">
        <v>2025</v>
      </c>
      <c r="E41" s="132">
        <v>17.899999999999999</v>
      </c>
      <c r="F41" s="133" t="s">
        <v>2026</v>
      </c>
      <c r="G41" s="134" t="s">
        <v>2074</v>
      </c>
      <c r="H41" s="135" t="s">
        <v>4647</v>
      </c>
      <c r="I41" s="113"/>
      <c r="AP41" s="114" t="e">
        <v>#N/A</v>
      </c>
    </row>
    <row r="42" spans="1:42" ht="30" customHeight="1" x14ac:dyDescent="0.25">
      <c r="A42" s="129">
        <v>41</v>
      </c>
      <c r="B42" s="138" t="s">
        <v>54</v>
      </c>
      <c r="C42" s="139" t="s">
        <v>4449</v>
      </c>
      <c r="D42" s="131" t="s">
        <v>2025</v>
      </c>
      <c r="E42" s="132">
        <v>5.5</v>
      </c>
      <c r="F42" s="133" t="s">
        <v>2026</v>
      </c>
      <c r="G42" s="134" t="s">
        <v>2074</v>
      </c>
      <c r="H42" s="135" t="s">
        <v>4648</v>
      </c>
      <c r="I42" s="113"/>
      <c r="AP42" s="114" t="e">
        <v>#N/A</v>
      </c>
    </row>
    <row r="43" spans="1:42" ht="30" customHeight="1" x14ac:dyDescent="0.25">
      <c r="A43" s="129">
        <v>42</v>
      </c>
      <c r="B43" s="138" t="s">
        <v>4367</v>
      </c>
      <c r="C43" s="139" t="s">
        <v>4450</v>
      </c>
      <c r="D43" s="131" t="s">
        <v>2025</v>
      </c>
      <c r="E43" s="132">
        <v>8.84</v>
      </c>
      <c r="F43" s="133" t="s">
        <v>2026</v>
      </c>
      <c r="G43" s="134" t="s">
        <v>2074</v>
      </c>
      <c r="H43" s="135" t="s">
        <v>4649</v>
      </c>
      <c r="I43" s="113"/>
      <c r="AP43" s="114" t="e">
        <v>#N/A</v>
      </c>
    </row>
    <row r="44" spans="1:42" ht="30" customHeight="1" x14ac:dyDescent="0.25">
      <c r="A44" s="129">
        <v>43</v>
      </c>
      <c r="B44" s="138" t="s">
        <v>4578</v>
      </c>
      <c r="C44" s="139" t="s">
        <v>4579</v>
      </c>
      <c r="D44" s="131" t="s">
        <v>2025</v>
      </c>
      <c r="E44" s="132">
        <v>6</v>
      </c>
      <c r="F44" s="133" t="s">
        <v>2026</v>
      </c>
      <c r="G44" s="134" t="s">
        <v>2074</v>
      </c>
      <c r="H44" s="135" t="s">
        <v>4650</v>
      </c>
      <c r="I44" s="113"/>
      <c r="AP44" s="114" t="e">
        <v>#N/A</v>
      </c>
    </row>
    <row r="45" spans="1:42" ht="30" customHeight="1" x14ac:dyDescent="0.25">
      <c r="A45" s="129">
        <v>44</v>
      </c>
      <c r="B45" s="138" t="s">
        <v>2052</v>
      </c>
      <c r="C45" s="139" t="s">
        <v>4452</v>
      </c>
      <c r="D45" s="131" t="s">
        <v>2025</v>
      </c>
      <c r="E45" s="132">
        <v>5.89</v>
      </c>
      <c r="F45" s="133" t="s">
        <v>2026</v>
      </c>
      <c r="G45" s="134" t="s">
        <v>2074</v>
      </c>
      <c r="H45" s="135" t="s">
        <v>4651</v>
      </c>
      <c r="I45" s="113"/>
      <c r="AP45" s="114" t="e">
        <v>#REF!</v>
      </c>
    </row>
    <row r="46" spans="1:42" ht="30" customHeight="1" x14ac:dyDescent="0.25">
      <c r="A46" s="129">
        <v>45</v>
      </c>
      <c r="B46" s="138" t="s">
        <v>48</v>
      </c>
      <c r="C46" s="139" t="s">
        <v>4443</v>
      </c>
      <c r="D46" s="131" t="s">
        <v>2025</v>
      </c>
      <c r="E46" s="132">
        <v>4.5</v>
      </c>
      <c r="F46" s="133" t="s">
        <v>2026</v>
      </c>
      <c r="G46" s="134" t="s">
        <v>2074</v>
      </c>
      <c r="H46" s="135" t="s">
        <v>4652</v>
      </c>
      <c r="I46" s="113"/>
      <c r="AP46" s="114" t="e">
        <v>#N/A</v>
      </c>
    </row>
    <row r="47" spans="1:42" ht="30" customHeight="1" x14ac:dyDescent="0.25">
      <c r="A47" s="129">
        <v>46</v>
      </c>
      <c r="B47" s="138" t="s">
        <v>4581</v>
      </c>
      <c r="C47" s="139" t="s">
        <v>4580</v>
      </c>
      <c r="D47" s="131" t="s">
        <v>2025</v>
      </c>
      <c r="E47" s="132">
        <v>0.7</v>
      </c>
      <c r="F47" s="133" t="s">
        <v>2026</v>
      </c>
      <c r="G47" s="134" t="s">
        <v>2074</v>
      </c>
      <c r="H47" s="135" t="s">
        <v>4653</v>
      </c>
      <c r="I47" s="113"/>
      <c r="AP47" s="114" t="e">
        <v>#N/A</v>
      </c>
    </row>
    <row r="48" spans="1:42" ht="30" customHeight="1" x14ac:dyDescent="0.25">
      <c r="A48" s="129">
        <v>47</v>
      </c>
      <c r="B48" s="138" t="s">
        <v>58</v>
      </c>
      <c r="C48" s="139" t="s">
        <v>4454</v>
      </c>
      <c r="D48" s="131" t="s">
        <v>2025</v>
      </c>
      <c r="E48" s="132">
        <v>0.95</v>
      </c>
      <c r="F48" s="133" t="s">
        <v>2026</v>
      </c>
      <c r="G48" s="134" t="s">
        <v>2074</v>
      </c>
      <c r="H48" s="135" t="s">
        <v>4654</v>
      </c>
      <c r="I48" s="113"/>
      <c r="AP48" s="114" t="e">
        <v>#N/A</v>
      </c>
    </row>
    <row r="49" spans="1:42" ht="30" customHeight="1" x14ac:dyDescent="0.25">
      <c r="A49" s="129">
        <v>48</v>
      </c>
      <c r="B49" s="138" t="s">
        <v>4379</v>
      </c>
      <c r="C49" s="139" t="s">
        <v>4455</v>
      </c>
      <c r="D49" s="131" t="s">
        <v>2025</v>
      </c>
      <c r="E49" s="132">
        <v>5.4</v>
      </c>
      <c r="F49" s="133" t="s">
        <v>2026</v>
      </c>
      <c r="G49" s="134" t="s">
        <v>2074</v>
      </c>
      <c r="H49" s="135" t="s">
        <v>4655</v>
      </c>
      <c r="I49" s="113"/>
      <c r="AP49" s="114" t="e">
        <v>#N/A</v>
      </c>
    </row>
    <row r="50" spans="1:42" ht="30" customHeight="1" x14ac:dyDescent="0.25">
      <c r="A50" s="129">
        <v>49</v>
      </c>
      <c r="B50" s="138" t="s">
        <v>59</v>
      </c>
      <c r="C50" s="139" t="s">
        <v>4456</v>
      </c>
      <c r="D50" s="131" t="s">
        <v>2025</v>
      </c>
      <c r="E50" s="132">
        <v>12.98</v>
      </c>
      <c r="F50" s="133" t="s">
        <v>2026</v>
      </c>
      <c r="G50" s="134" t="s">
        <v>2074</v>
      </c>
      <c r="H50" s="135" t="s">
        <v>4656</v>
      </c>
      <c r="I50" s="113"/>
      <c r="AP50" s="114" t="e">
        <v>#N/A</v>
      </c>
    </row>
    <row r="51" spans="1:42" ht="30" customHeight="1" x14ac:dyDescent="0.25">
      <c r="A51" s="129">
        <v>50</v>
      </c>
      <c r="B51" s="138" t="s">
        <v>72</v>
      </c>
      <c r="C51" s="268" t="s">
        <v>4435</v>
      </c>
      <c r="D51" s="131" t="s">
        <v>2025</v>
      </c>
      <c r="E51" s="132">
        <v>4.5</v>
      </c>
      <c r="F51" s="133" t="s">
        <v>2026</v>
      </c>
      <c r="G51" s="134" t="s">
        <v>2074</v>
      </c>
      <c r="H51" s="135" t="s">
        <v>4657</v>
      </c>
      <c r="I51" s="113"/>
      <c r="AP51" s="114" t="e">
        <v>#N/A</v>
      </c>
    </row>
    <row r="52" spans="1:42" ht="30" customHeight="1" x14ac:dyDescent="0.25">
      <c r="A52" s="129">
        <v>51</v>
      </c>
      <c r="B52" s="138" t="s">
        <v>73</v>
      </c>
      <c r="C52" s="268" t="s">
        <v>4436</v>
      </c>
      <c r="D52" s="131" t="s">
        <v>2025</v>
      </c>
      <c r="E52" s="132">
        <v>4.5</v>
      </c>
      <c r="F52" s="133" t="s">
        <v>2026</v>
      </c>
      <c r="G52" s="134" t="s">
        <v>2074</v>
      </c>
      <c r="H52" s="135" t="s">
        <v>4658</v>
      </c>
      <c r="I52" s="113"/>
      <c r="AP52" s="114" t="e">
        <v>#N/A</v>
      </c>
    </row>
    <row r="53" spans="1:42" ht="30" customHeight="1" x14ac:dyDescent="0.25">
      <c r="A53" s="129">
        <v>52</v>
      </c>
      <c r="B53" s="138" t="s">
        <v>74</v>
      </c>
      <c r="C53" s="268" t="s">
        <v>4437</v>
      </c>
      <c r="D53" s="131" t="s">
        <v>2025</v>
      </c>
      <c r="E53" s="132">
        <v>4.5</v>
      </c>
      <c r="F53" s="133" t="s">
        <v>2026</v>
      </c>
      <c r="G53" s="134" t="s">
        <v>2074</v>
      </c>
      <c r="H53" s="135" t="s">
        <v>4659</v>
      </c>
      <c r="I53" s="113"/>
      <c r="AP53" s="114" t="e">
        <v>#N/A</v>
      </c>
    </row>
    <row r="54" spans="1:42" ht="30" customHeight="1" x14ac:dyDescent="0.25">
      <c r="A54" s="129">
        <v>53</v>
      </c>
      <c r="B54" s="138" t="s">
        <v>4385</v>
      </c>
      <c r="C54" s="139" t="s">
        <v>4457</v>
      </c>
      <c r="D54" s="131" t="s">
        <v>2025</v>
      </c>
      <c r="E54" s="132">
        <v>3.5</v>
      </c>
      <c r="F54" s="133" t="s">
        <v>2026</v>
      </c>
      <c r="G54" s="134" t="s">
        <v>2074</v>
      </c>
      <c r="H54" s="135" t="s">
        <v>4660</v>
      </c>
      <c r="I54" s="113"/>
      <c r="AP54" s="114" t="e">
        <v>#N/A</v>
      </c>
    </row>
    <row r="55" spans="1:42" ht="30" customHeight="1" x14ac:dyDescent="0.25">
      <c r="A55" s="129">
        <v>54</v>
      </c>
      <c r="B55" s="138" t="s">
        <v>2029</v>
      </c>
      <c r="C55" s="139" t="s">
        <v>4458</v>
      </c>
      <c r="D55" s="131" t="s">
        <v>2025</v>
      </c>
      <c r="E55" s="132">
        <v>3.5</v>
      </c>
      <c r="F55" s="133" t="s">
        <v>2026</v>
      </c>
      <c r="G55" s="134" t="s">
        <v>2074</v>
      </c>
      <c r="H55" s="135" t="s">
        <v>4661</v>
      </c>
      <c r="I55" s="113"/>
      <c r="AP55" s="114" t="e">
        <v>#N/A</v>
      </c>
    </row>
    <row r="56" spans="1:42" ht="30" customHeight="1" x14ac:dyDescent="0.25">
      <c r="A56" s="129">
        <v>55</v>
      </c>
      <c r="B56" s="138" t="s">
        <v>4563</v>
      </c>
      <c r="C56" s="139" t="s">
        <v>4564</v>
      </c>
      <c r="D56" s="131" t="s">
        <v>2025</v>
      </c>
      <c r="E56" s="132">
        <v>2</v>
      </c>
      <c r="F56" s="133" t="s">
        <v>2026</v>
      </c>
      <c r="G56" s="134" t="s">
        <v>2074</v>
      </c>
      <c r="H56" s="135" t="s">
        <v>4662</v>
      </c>
      <c r="I56" s="113"/>
      <c r="AP56" s="114" t="e">
        <v>#N/A</v>
      </c>
    </row>
    <row r="57" spans="1:42" ht="30" customHeight="1" x14ac:dyDescent="0.25">
      <c r="A57" s="129">
        <v>56</v>
      </c>
      <c r="B57" s="138" t="s">
        <v>4565</v>
      </c>
      <c r="C57" s="139" t="s">
        <v>4566</v>
      </c>
      <c r="D57" s="131" t="s">
        <v>2025</v>
      </c>
      <c r="E57" s="132">
        <v>2</v>
      </c>
      <c r="F57" s="133" t="s">
        <v>2026</v>
      </c>
      <c r="G57" s="134" t="s">
        <v>2074</v>
      </c>
      <c r="H57" s="135" t="s">
        <v>4663</v>
      </c>
      <c r="I57" s="113"/>
      <c r="AP57" s="114" t="e">
        <v>#N/A</v>
      </c>
    </row>
    <row r="58" spans="1:42" ht="30" customHeight="1" x14ac:dyDescent="0.25">
      <c r="A58" s="129">
        <v>57</v>
      </c>
      <c r="B58" s="138" t="s">
        <v>4567</v>
      </c>
      <c r="C58" s="139" t="s">
        <v>4568</v>
      </c>
      <c r="D58" s="131" t="s">
        <v>2025</v>
      </c>
      <c r="E58" s="132">
        <v>2</v>
      </c>
      <c r="F58" s="133" t="s">
        <v>2026</v>
      </c>
      <c r="G58" s="134" t="s">
        <v>2074</v>
      </c>
      <c r="H58" s="135" t="s">
        <v>4664</v>
      </c>
      <c r="I58" s="113"/>
      <c r="AP58" s="114" t="e">
        <v>#N/A</v>
      </c>
    </row>
    <row r="59" spans="1:42" ht="30" customHeight="1" x14ac:dyDescent="0.25">
      <c r="A59" s="129">
        <v>58</v>
      </c>
      <c r="B59" s="138" t="s">
        <v>67</v>
      </c>
      <c r="C59" s="139" t="s">
        <v>4459</v>
      </c>
      <c r="D59" s="131" t="s">
        <v>2025</v>
      </c>
      <c r="E59" s="132">
        <v>6.15</v>
      </c>
      <c r="F59" s="133" t="s">
        <v>2026</v>
      </c>
      <c r="G59" s="134" t="s">
        <v>2074</v>
      </c>
      <c r="H59" s="135" t="s">
        <v>4665</v>
      </c>
      <c r="I59" s="113"/>
      <c r="AP59" s="114" t="e">
        <v>#N/A</v>
      </c>
    </row>
    <row r="60" spans="1:42" ht="30" customHeight="1" x14ac:dyDescent="0.25">
      <c r="A60" s="129">
        <v>59</v>
      </c>
      <c r="B60" s="140" t="s">
        <v>4386</v>
      </c>
      <c r="C60" s="146" t="s">
        <v>4460</v>
      </c>
      <c r="D60" s="131" t="s">
        <v>2025</v>
      </c>
      <c r="E60" s="132">
        <v>17.8</v>
      </c>
      <c r="F60" s="133" t="s">
        <v>2026</v>
      </c>
      <c r="G60" s="134" t="s">
        <v>2074</v>
      </c>
      <c r="H60" s="135" t="s">
        <v>4666</v>
      </c>
      <c r="I60" s="113"/>
      <c r="AP60" s="114" t="e">
        <v>#N/A</v>
      </c>
    </row>
    <row r="61" spans="1:42" ht="30" customHeight="1" x14ac:dyDescent="0.25">
      <c r="A61" s="129">
        <v>60</v>
      </c>
      <c r="B61" s="140" t="s">
        <v>4387</v>
      </c>
      <c r="C61" s="146" t="s">
        <v>4461</v>
      </c>
      <c r="D61" s="131" t="s">
        <v>2025</v>
      </c>
      <c r="E61" s="132">
        <v>7.93</v>
      </c>
      <c r="F61" s="133" t="s">
        <v>2026</v>
      </c>
      <c r="G61" s="134" t="s">
        <v>2074</v>
      </c>
      <c r="H61" s="135" t="s">
        <v>4667</v>
      </c>
      <c r="I61" s="113"/>
      <c r="AP61" s="114" t="e">
        <v>#N/A</v>
      </c>
    </row>
    <row r="62" spans="1:42" ht="30" customHeight="1" x14ac:dyDescent="0.25">
      <c r="A62" s="129">
        <v>61</v>
      </c>
      <c r="B62" s="138" t="s">
        <v>68</v>
      </c>
      <c r="C62" s="139" t="s">
        <v>4462</v>
      </c>
      <c r="D62" s="131" t="s">
        <v>2025</v>
      </c>
      <c r="E62" s="132">
        <v>5.5</v>
      </c>
      <c r="F62" s="133" t="s">
        <v>2026</v>
      </c>
      <c r="G62" s="134" t="s">
        <v>2074</v>
      </c>
      <c r="H62" s="135" t="s">
        <v>4668</v>
      </c>
      <c r="I62" s="113"/>
      <c r="AP62" s="114" t="e">
        <v>#N/A</v>
      </c>
    </row>
    <row r="63" spans="1:42" ht="30" customHeight="1" x14ac:dyDescent="0.25">
      <c r="A63" s="129">
        <v>62</v>
      </c>
      <c r="B63" s="138" t="s">
        <v>69</v>
      </c>
      <c r="C63" s="139" t="s">
        <v>4463</v>
      </c>
      <c r="D63" s="131" t="s">
        <v>2025</v>
      </c>
      <c r="E63" s="132">
        <v>5.5</v>
      </c>
      <c r="F63" s="133" t="s">
        <v>2026</v>
      </c>
      <c r="G63" s="134" t="s">
        <v>2074</v>
      </c>
      <c r="H63" s="135" t="s">
        <v>4669</v>
      </c>
      <c r="I63" s="113"/>
      <c r="AP63" s="114" t="e">
        <v>#N/A</v>
      </c>
    </row>
    <row r="64" spans="1:42" ht="30" customHeight="1" x14ac:dyDescent="0.25">
      <c r="A64" s="129">
        <v>63</v>
      </c>
      <c r="B64" s="138" t="s">
        <v>70</v>
      </c>
      <c r="C64" s="139" t="s">
        <v>4464</v>
      </c>
      <c r="D64" s="131" t="s">
        <v>2025</v>
      </c>
      <c r="E64" s="132">
        <v>5.5</v>
      </c>
      <c r="F64" s="133" t="s">
        <v>2026</v>
      </c>
      <c r="G64" s="134" t="s">
        <v>2074</v>
      </c>
      <c r="H64" s="135" t="s">
        <v>4670</v>
      </c>
      <c r="I64" s="113"/>
      <c r="AP64" s="114" t="e">
        <v>#N/A</v>
      </c>
    </row>
    <row r="65" spans="1:42" ht="30" customHeight="1" x14ac:dyDescent="0.25">
      <c r="A65" s="129">
        <v>64</v>
      </c>
      <c r="B65" s="138" t="s">
        <v>71</v>
      </c>
      <c r="C65" s="139" t="s">
        <v>4465</v>
      </c>
      <c r="D65" s="131" t="s">
        <v>2025</v>
      </c>
      <c r="E65" s="132">
        <v>5.5</v>
      </c>
      <c r="F65" s="133" t="s">
        <v>2026</v>
      </c>
      <c r="G65" s="134" t="s">
        <v>2074</v>
      </c>
      <c r="H65" s="135" t="s">
        <v>4671</v>
      </c>
      <c r="I65" s="113"/>
      <c r="AP65" s="114" t="e">
        <v>#N/A</v>
      </c>
    </row>
    <row r="66" spans="1:42" ht="30" customHeight="1" x14ac:dyDescent="0.25">
      <c r="A66" s="129">
        <v>65</v>
      </c>
      <c r="B66" s="140" t="s">
        <v>4406</v>
      </c>
      <c r="C66" s="141" t="s">
        <v>4466</v>
      </c>
      <c r="D66" s="131" t="s">
        <v>2025</v>
      </c>
      <c r="E66" s="132">
        <v>5</v>
      </c>
      <c r="F66" s="133" t="s">
        <v>2026</v>
      </c>
      <c r="G66" s="134" t="s">
        <v>2074</v>
      </c>
      <c r="H66" s="135" t="s">
        <v>4672</v>
      </c>
      <c r="I66" s="113"/>
      <c r="AP66" s="114" t="e">
        <v>#N/A</v>
      </c>
    </row>
    <row r="67" spans="1:42" ht="30" customHeight="1" x14ac:dyDescent="0.25">
      <c r="A67" s="129">
        <v>66</v>
      </c>
      <c r="B67" s="140" t="s">
        <v>4407</v>
      </c>
      <c r="C67" s="141" t="s">
        <v>4467</v>
      </c>
      <c r="D67" s="131" t="s">
        <v>2025</v>
      </c>
      <c r="E67" s="132">
        <v>5</v>
      </c>
      <c r="F67" s="133" t="s">
        <v>2026</v>
      </c>
      <c r="G67" s="134" t="s">
        <v>2074</v>
      </c>
      <c r="H67" s="135" t="s">
        <v>4673</v>
      </c>
      <c r="I67" s="113"/>
      <c r="AP67" s="114" t="e">
        <v>#N/A</v>
      </c>
    </row>
    <row r="68" spans="1:42" ht="30" customHeight="1" x14ac:dyDescent="0.25">
      <c r="A68" s="129">
        <v>67</v>
      </c>
      <c r="B68" s="140" t="s">
        <v>4408</v>
      </c>
      <c r="C68" s="141" t="s">
        <v>4468</v>
      </c>
      <c r="D68" s="131" t="s">
        <v>2025</v>
      </c>
      <c r="E68" s="132">
        <v>5</v>
      </c>
      <c r="F68" s="133" t="s">
        <v>2026</v>
      </c>
      <c r="G68" s="134" t="s">
        <v>2074</v>
      </c>
      <c r="H68" s="135" t="s">
        <v>4674</v>
      </c>
      <c r="I68" s="113"/>
      <c r="AP68" s="114" t="e">
        <v>#N/A</v>
      </c>
    </row>
    <row r="69" spans="1:42" ht="30" customHeight="1" x14ac:dyDescent="0.25">
      <c r="A69" s="129">
        <v>68</v>
      </c>
      <c r="B69" s="140" t="s">
        <v>4409</v>
      </c>
      <c r="C69" s="141" t="s">
        <v>4469</v>
      </c>
      <c r="D69" s="131" t="s">
        <v>2025</v>
      </c>
      <c r="E69" s="132">
        <v>5</v>
      </c>
      <c r="F69" s="133" t="s">
        <v>2026</v>
      </c>
      <c r="G69" s="134" t="s">
        <v>2074</v>
      </c>
      <c r="H69" s="135" t="s">
        <v>4675</v>
      </c>
      <c r="I69" s="113"/>
      <c r="AP69" s="114" t="e">
        <v>#N/A</v>
      </c>
    </row>
    <row r="70" spans="1:42" ht="30" customHeight="1" x14ac:dyDescent="0.25">
      <c r="A70" s="129">
        <v>69</v>
      </c>
      <c r="B70" s="140" t="s">
        <v>4390</v>
      </c>
      <c r="C70" s="141" t="s">
        <v>4470</v>
      </c>
      <c r="D70" s="142" t="s">
        <v>2025</v>
      </c>
      <c r="E70" s="132">
        <v>7</v>
      </c>
      <c r="F70" s="133" t="s">
        <v>2026</v>
      </c>
      <c r="G70" s="134" t="s">
        <v>2074</v>
      </c>
      <c r="H70" s="135" t="s">
        <v>4676</v>
      </c>
      <c r="I70" s="113"/>
      <c r="AP70" s="114" t="e">
        <v>#N/A</v>
      </c>
    </row>
    <row r="71" spans="1:42" ht="30" customHeight="1" x14ac:dyDescent="0.25">
      <c r="A71" s="129">
        <v>70</v>
      </c>
      <c r="B71" s="140" t="s">
        <v>4391</v>
      </c>
      <c r="C71" s="141" t="s">
        <v>4471</v>
      </c>
      <c r="D71" s="142" t="s">
        <v>2025</v>
      </c>
      <c r="E71" s="132">
        <v>7</v>
      </c>
      <c r="F71" s="133" t="s">
        <v>2026</v>
      </c>
      <c r="G71" s="134" t="s">
        <v>2074</v>
      </c>
      <c r="H71" s="135" t="s">
        <v>4677</v>
      </c>
      <c r="I71" s="113"/>
      <c r="AP71" s="114" t="e">
        <v>#N/A</v>
      </c>
    </row>
    <row r="72" spans="1:42" ht="30" customHeight="1" x14ac:dyDescent="0.25">
      <c r="A72" s="129">
        <v>71</v>
      </c>
      <c r="B72" s="140" t="s">
        <v>4392</v>
      </c>
      <c r="C72" s="141" t="s">
        <v>4472</v>
      </c>
      <c r="D72" s="142" t="s">
        <v>2025</v>
      </c>
      <c r="E72" s="132">
        <v>7</v>
      </c>
      <c r="F72" s="133" t="s">
        <v>2026</v>
      </c>
      <c r="G72" s="134" t="s">
        <v>2074</v>
      </c>
      <c r="H72" s="135" t="s">
        <v>4678</v>
      </c>
      <c r="I72" s="113"/>
      <c r="AP72" s="114" t="e">
        <v>#N/A</v>
      </c>
    </row>
    <row r="73" spans="1:42" ht="30" customHeight="1" x14ac:dyDescent="0.25">
      <c r="A73" s="129">
        <v>72</v>
      </c>
      <c r="B73" s="138" t="s">
        <v>4410</v>
      </c>
      <c r="C73" s="139" t="s">
        <v>4473</v>
      </c>
      <c r="D73" s="131" t="s">
        <v>2025</v>
      </c>
      <c r="E73" s="132">
        <v>4.5</v>
      </c>
      <c r="F73" s="133" t="s">
        <v>2026</v>
      </c>
      <c r="G73" s="134" t="s">
        <v>2074</v>
      </c>
      <c r="H73" s="135" t="s">
        <v>4679</v>
      </c>
      <c r="I73" s="113"/>
      <c r="AP73" s="114" t="e">
        <v>#N/A</v>
      </c>
    </row>
    <row r="74" spans="1:42" ht="30" customHeight="1" x14ac:dyDescent="0.25">
      <c r="A74" s="129">
        <v>73</v>
      </c>
      <c r="B74" s="138" t="s">
        <v>4411</v>
      </c>
      <c r="C74" s="139" t="s">
        <v>4474</v>
      </c>
      <c r="D74" s="131" t="s">
        <v>2025</v>
      </c>
      <c r="E74" s="132">
        <v>4.5</v>
      </c>
      <c r="F74" s="133" t="s">
        <v>2026</v>
      </c>
      <c r="G74" s="134" t="s">
        <v>2074</v>
      </c>
      <c r="H74" s="135" t="s">
        <v>4680</v>
      </c>
      <c r="I74" s="113"/>
      <c r="AP74" s="114" t="e">
        <v>#N/A</v>
      </c>
    </row>
    <row r="75" spans="1:42" ht="30" customHeight="1" x14ac:dyDescent="0.25">
      <c r="A75" s="129">
        <v>74</v>
      </c>
      <c r="B75" s="138" t="s">
        <v>4412</v>
      </c>
      <c r="C75" s="139" t="s">
        <v>4475</v>
      </c>
      <c r="D75" s="131" t="s">
        <v>2025</v>
      </c>
      <c r="E75" s="132">
        <v>4.5</v>
      </c>
      <c r="F75" s="133" t="s">
        <v>2026</v>
      </c>
      <c r="G75" s="134" t="s">
        <v>2074</v>
      </c>
      <c r="H75" s="135" t="s">
        <v>4681</v>
      </c>
      <c r="I75" s="113"/>
      <c r="AP75" s="114" t="e">
        <v>#N/A</v>
      </c>
    </row>
    <row r="76" spans="1:42" ht="30" customHeight="1" x14ac:dyDescent="0.25">
      <c r="A76" s="129">
        <v>75</v>
      </c>
      <c r="B76" s="143" t="s">
        <v>4401</v>
      </c>
      <c r="C76" s="141" t="s">
        <v>4476</v>
      </c>
      <c r="D76" s="142" t="s">
        <v>2025</v>
      </c>
      <c r="E76" s="132">
        <v>10.94</v>
      </c>
      <c r="F76" s="133" t="s">
        <v>2026</v>
      </c>
      <c r="G76" s="134" t="s">
        <v>2074</v>
      </c>
      <c r="H76" s="135" t="s">
        <v>4607</v>
      </c>
      <c r="I76" s="113"/>
      <c r="AP76" s="114" t="e">
        <v>#N/A</v>
      </c>
    </row>
    <row r="77" spans="1:42" ht="30" customHeight="1" x14ac:dyDescent="0.25">
      <c r="A77" s="129">
        <v>76</v>
      </c>
      <c r="B77" s="138" t="s">
        <v>4394</v>
      </c>
      <c r="C77" s="139" t="s">
        <v>4477</v>
      </c>
      <c r="D77" s="131" t="s">
        <v>2025</v>
      </c>
      <c r="E77" s="132">
        <v>5.5</v>
      </c>
      <c r="F77" s="133" t="s">
        <v>2026</v>
      </c>
      <c r="G77" s="134" t="s">
        <v>2074</v>
      </c>
      <c r="H77" s="135" t="s">
        <v>4682</v>
      </c>
      <c r="I77" s="113"/>
      <c r="AP77" s="114" t="e">
        <v>#REF!</v>
      </c>
    </row>
    <row r="78" spans="1:42" ht="30" customHeight="1" x14ac:dyDescent="0.25">
      <c r="A78" s="129">
        <v>77</v>
      </c>
      <c r="B78" s="138" t="s">
        <v>4395</v>
      </c>
      <c r="C78" s="139" t="s">
        <v>4478</v>
      </c>
      <c r="D78" s="131" t="s">
        <v>2025</v>
      </c>
      <c r="E78" s="132">
        <v>5.5</v>
      </c>
      <c r="F78" s="133" t="s">
        <v>2026</v>
      </c>
      <c r="G78" s="134" t="s">
        <v>2074</v>
      </c>
      <c r="H78" s="135" t="s">
        <v>4683</v>
      </c>
      <c r="I78" s="113"/>
      <c r="AP78" s="114" t="e">
        <v>#N/A</v>
      </c>
    </row>
    <row r="79" spans="1:42" ht="30" customHeight="1" x14ac:dyDescent="0.25">
      <c r="A79" s="129">
        <v>78</v>
      </c>
      <c r="B79" s="143" t="s">
        <v>4396</v>
      </c>
      <c r="C79" s="141" t="s">
        <v>4479</v>
      </c>
      <c r="D79" s="142" t="s">
        <v>2025</v>
      </c>
      <c r="E79" s="132">
        <v>5.5</v>
      </c>
      <c r="F79" s="147" t="s">
        <v>2026</v>
      </c>
      <c r="G79" s="134" t="s">
        <v>2074</v>
      </c>
      <c r="H79" s="135" t="s">
        <v>4684</v>
      </c>
      <c r="I79" s="113"/>
      <c r="AP79" s="114" t="e">
        <v>#N/A</v>
      </c>
    </row>
    <row r="80" spans="1:42" ht="30" customHeight="1" x14ac:dyDescent="0.25">
      <c r="A80" s="129">
        <v>79</v>
      </c>
      <c r="B80" s="143" t="s">
        <v>4397</v>
      </c>
      <c r="C80" s="141" t="s">
        <v>4480</v>
      </c>
      <c r="D80" s="142" t="s">
        <v>2025</v>
      </c>
      <c r="E80" s="132">
        <v>5.5</v>
      </c>
      <c r="F80" s="147" t="s">
        <v>2026</v>
      </c>
      <c r="G80" s="134" t="s">
        <v>2074</v>
      </c>
      <c r="H80" s="135" t="s">
        <v>4685</v>
      </c>
      <c r="I80" s="113"/>
      <c r="AP80" s="114" t="e">
        <v>#REF!</v>
      </c>
    </row>
    <row r="81" spans="1:42" ht="30" customHeight="1" x14ac:dyDescent="0.25">
      <c r="A81" s="129">
        <v>80</v>
      </c>
      <c r="B81" s="143" t="s">
        <v>4398</v>
      </c>
      <c r="C81" s="141" t="s">
        <v>4481</v>
      </c>
      <c r="D81" s="142" t="s">
        <v>2025</v>
      </c>
      <c r="E81" s="132">
        <v>5.5</v>
      </c>
      <c r="F81" s="147" t="s">
        <v>2026</v>
      </c>
      <c r="G81" s="134" t="s">
        <v>2074</v>
      </c>
      <c r="H81" s="135" t="s">
        <v>4686</v>
      </c>
      <c r="I81" s="113"/>
      <c r="AP81" s="114" t="e">
        <v>#REF!</v>
      </c>
    </row>
    <row r="82" spans="1:42" ht="30" customHeight="1" x14ac:dyDescent="0.25">
      <c r="A82" s="129">
        <v>81</v>
      </c>
      <c r="B82" s="143" t="s">
        <v>4399</v>
      </c>
      <c r="C82" s="141" t="s">
        <v>4482</v>
      </c>
      <c r="D82" s="142" t="s">
        <v>2025</v>
      </c>
      <c r="E82" s="132">
        <v>5.5</v>
      </c>
      <c r="F82" s="147" t="s">
        <v>2026</v>
      </c>
      <c r="G82" s="134" t="s">
        <v>2074</v>
      </c>
      <c r="H82" s="135" t="s">
        <v>4687</v>
      </c>
      <c r="I82" s="113"/>
      <c r="AP82" s="114" t="e">
        <v>#REF!</v>
      </c>
    </row>
    <row r="83" spans="1:42" ht="30" customHeight="1" x14ac:dyDescent="0.25">
      <c r="A83" s="129">
        <v>82</v>
      </c>
      <c r="B83" s="143" t="s">
        <v>4400</v>
      </c>
      <c r="C83" s="141" t="s">
        <v>4483</v>
      </c>
      <c r="D83" s="142" t="s">
        <v>2025</v>
      </c>
      <c r="E83" s="132">
        <v>5.5</v>
      </c>
      <c r="F83" s="133" t="s">
        <v>2026</v>
      </c>
      <c r="G83" s="134" t="s">
        <v>2074</v>
      </c>
      <c r="H83" s="135" t="s">
        <v>4688</v>
      </c>
      <c r="I83" s="113"/>
      <c r="AP83" s="114" t="e">
        <v>#N/A</v>
      </c>
    </row>
    <row r="84" spans="1:42" ht="30" customHeight="1" x14ac:dyDescent="0.25">
      <c r="A84" s="129">
        <v>83</v>
      </c>
      <c r="B84" s="138" t="s">
        <v>2059</v>
      </c>
      <c r="C84" s="148" t="s">
        <v>4484</v>
      </c>
      <c r="D84" s="131" t="s">
        <v>2025</v>
      </c>
      <c r="E84" s="132">
        <v>0.8</v>
      </c>
      <c r="F84" s="133" t="s">
        <v>2026</v>
      </c>
      <c r="G84" s="134" t="s">
        <v>2074</v>
      </c>
      <c r="H84" s="135" t="s">
        <v>4689</v>
      </c>
      <c r="I84" s="113"/>
      <c r="AP84" s="114" t="e">
        <v>#N/A</v>
      </c>
    </row>
    <row r="85" spans="1:42" ht="30" customHeight="1" x14ac:dyDescent="0.25">
      <c r="A85" s="129">
        <v>84</v>
      </c>
      <c r="B85" s="144" t="s">
        <v>4583</v>
      </c>
      <c r="C85" s="148" t="s">
        <v>4582</v>
      </c>
      <c r="D85" s="131" t="s">
        <v>2025</v>
      </c>
      <c r="E85" s="132">
        <v>0.7</v>
      </c>
      <c r="F85" s="133" t="s">
        <v>2026</v>
      </c>
      <c r="G85" s="134" t="s">
        <v>2074</v>
      </c>
      <c r="H85" s="135" t="s">
        <v>4608</v>
      </c>
      <c r="I85" s="113"/>
      <c r="AP85" s="114" t="e">
        <v>#N/A</v>
      </c>
    </row>
    <row r="86" spans="1:42" ht="30" customHeight="1" x14ac:dyDescent="0.25">
      <c r="A86" s="129">
        <v>85</v>
      </c>
      <c r="B86" s="149" t="s">
        <v>63</v>
      </c>
      <c r="C86" s="150" t="s">
        <v>4485</v>
      </c>
      <c r="D86" s="131" t="s">
        <v>2025</v>
      </c>
      <c r="E86" s="132">
        <v>0.38</v>
      </c>
      <c r="F86" s="133" t="s">
        <v>2026</v>
      </c>
      <c r="G86" s="134" t="s">
        <v>2074</v>
      </c>
      <c r="H86" s="135" t="s">
        <v>4690</v>
      </c>
      <c r="I86" s="113"/>
      <c r="AP86" s="114" t="e">
        <v>#N/A</v>
      </c>
    </row>
    <row r="87" spans="1:42" ht="30" customHeight="1" x14ac:dyDescent="0.25">
      <c r="A87" s="129">
        <v>86</v>
      </c>
      <c r="B87" s="138" t="s">
        <v>64</v>
      </c>
      <c r="C87" s="148" t="s">
        <v>4486</v>
      </c>
      <c r="D87" s="131" t="s">
        <v>2025</v>
      </c>
      <c r="E87" s="132">
        <v>0.38</v>
      </c>
      <c r="F87" s="133" t="s">
        <v>2026</v>
      </c>
      <c r="G87" s="134" t="s">
        <v>2074</v>
      </c>
      <c r="H87" s="135" t="s">
        <v>4691</v>
      </c>
      <c r="I87" s="113"/>
      <c r="AP87" s="114" t="e">
        <v>#N/A</v>
      </c>
    </row>
    <row r="88" spans="1:42" ht="30" customHeight="1" x14ac:dyDescent="0.25">
      <c r="A88" s="129">
        <v>87</v>
      </c>
      <c r="B88" s="151" t="s">
        <v>65</v>
      </c>
      <c r="C88" s="152" t="s">
        <v>4487</v>
      </c>
      <c r="D88" s="131" t="s">
        <v>2025</v>
      </c>
      <c r="E88" s="132">
        <v>0.38</v>
      </c>
      <c r="F88" s="133" t="s">
        <v>2026</v>
      </c>
      <c r="G88" s="134" t="s">
        <v>2074</v>
      </c>
      <c r="H88" s="135" t="s">
        <v>4692</v>
      </c>
      <c r="I88" s="113"/>
      <c r="AP88" s="114" t="e">
        <v>#REF!</v>
      </c>
    </row>
    <row r="89" spans="1:42" ht="30" customHeight="1" x14ac:dyDescent="0.25">
      <c r="A89" s="129">
        <v>88</v>
      </c>
      <c r="B89" s="140" t="s">
        <v>66</v>
      </c>
      <c r="C89" s="152" t="s">
        <v>4488</v>
      </c>
      <c r="D89" s="131" t="s">
        <v>2025</v>
      </c>
      <c r="E89" s="132">
        <v>0.38</v>
      </c>
      <c r="F89" s="133" t="s">
        <v>2026</v>
      </c>
      <c r="G89" s="134" t="s">
        <v>2074</v>
      </c>
      <c r="H89" s="135" t="s">
        <v>4693</v>
      </c>
      <c r="I89" s="113"/>
      <c r="AP89" s="114" t="e">
        <v>#N/A</v>
      </c>
    </row>
    <row r="90" spans="1:42" ht="30" customHeight="1" x14ac:dyDescent="0.25">
      <c r="A90" s="129">
        <v>89</v>
      </c>
      <c r="B90" s="138" t="s">
        <v>2060</v>
      </c>
      <c r="C90" s="148" t="s">
        <v>4489</v>
      </c>
      <c r="D90" s="131" t="s">
        <v>2025</v>
      </c>
      <c r="E90" s="132">
        <v>0.38</v>
      </c>
      <c r="F90" s="133" t="s">
        <v>2026</v>
      </c>
      <c r="G90" s="134" t="s">
        <v>2074</v>
      </c>
      <c r="H90" s="135" t="s">
        <v>4694</v>
      </c>
      <c r="I90" s="113"/>
      <c r="AP90" s="114" t="e">
        <v>#N/A</v>
      </c>
    </row>
    <row r="91" spans="1:42" ht="30" customHeight="1" x14ac:dyDescent="0.25">
      <c r="A91" s="129">
        <v>90</v>
      </c>
      <c r="B91" s="140" t="s">
        <v>2061</v>
      </c>
      <c r="C91" s="152" t="s">
        <v>4490</v>
      </c>
      <c r="D91" s="131" t="s">
        <v>2025</v>
      </c>
      <c r="E91" s="132">
        <v>0.38</v>
      </c>
      <c r="F91" s="133" t="s">
        <v>2026</v>
      </c>
      <c r="G91" s="134" t="s">
        <v>2074</v>
      </c>
      <c r="H91" s="135" t="s">
        <v>4695</v>
      </c>
      <c r="I91" s="113"/>
      <c r="AP91" s="114" t="e">
        <v>#N/A</v>
      </c>
    </row>
    <row r="92" spans="1:42" ht="30" customHeight="1" x14ac:dyDescent="0.25">
      <c r="A92" s="129">
        <v>91</v>
      </c>
      <c r="B92" s="138" t="s">
        <v>2053</v>
      </c>
      <c r="C92" s="148" t="s">
        <v>4491</v>
      </c>
      <c r="D92" s="131" t="s">
        <v>4405</v>
      </c>
      <c r="E92" s="132">
        <v>9.2040000000000006</v>
      </c>
      <c r="F92" s="133" t="s">
        <v>2026</v>
      </c>
      <c r="G92" s="134" t="s">
        <v>2074</v>
      </c>
      <c r="H92" s="135" t="s">
        <v>4696</v>
      </c>
      <c r="I92" s="113"/>
      <c r="AP92" s="114" t="e">
        <v>#N/A</v>
      </c>
    </row>
    <row r="93" spans="1:42" ht="30" customHeight="1" x14ac:dyDescent="0.25">
      <c r="A93" s="129">
        <v>92</v>
      </c>
      <c r="B93" s="140" t="s">
        <v>2054</v>
      </c>
      <c r="C93" s="152" t="s">
        <v>4492</v>
      </c>
      <c r="D93" s="131" t="s">
        <v>4405</v>
      </c>
      <c r="E93" s="132">
        <v>9.2040000000000006</v>
      </c>
      <c r="F93" s="133" t="s">
        <v>2026</v>
      </c>
      <c r="G93" s="134" t="s">
        <v>2074</v>
      </c>
      <c r="H93" s="135" t="s">
        <v>4697</v>
      </c>
      <c r="I93" s="113"/>
      <c r="AP93" s="114" t="e">
        <v>#REF!</v>
      </c>
    </row>
    <row r="94" spans="1:42" ht="30" customHeight="1" x14ac:dyDescent="0.25">
      <c r="A94" s="129">
        <v>93</v>
      </c>
      <c r="B94" s="140" t="s">
        <v>2055</v>
      </c>
      <c r="C94" s="152" t="s">
        <v>4493</v>
      </c>
      <c r="D94" s="131" t="s">
        <v>4405</v>
      </c>
      <c r="E94" s="132">
        <v>9.3810000000000002</v>
      </c>
      <c r="F94" s="133" t="s">
        <v>2026</v>
      </c>
      <c r="G94" s="134" t="s">
        <v>2074</v>
      </c>
      <c r="H94" s="135" t="s">
        <v>4698</v>
      </c>
      <c r="I94" s="113"/>
      <c r="AP94" s="114" t="e">
        <v>#N/A</v>
      </c>
    </row>
    <row r="95" spans="1:42" ht="30" customHeight="1" x14ac:dyDescent="0.25">
      <c r="A95" s="129">
        <v>94</v>
      </c>
      <c r="B95" s="138" t="s">
        <v>2056</v>
      </c>
      <c r="C95" s="148" t="s">
        <v>4494</v>
      </c>
      <c r="D95" s="131" t="s">
        <v>4405</v>
      </c>
      <c r="E95" s="132">
        <v>9.2040000000000006</v>
      </c>
      <c r="F95" s="133" t="s">
        <v>2026</v>
      </c>
      <c r="G95" s="134" t="s">
        <v>2074</v>
      </c>
      <c r="H95" s="135" t="s">
        <v>4699</v>
      </c>
      <c r="I95" s="113"/>
      <c r="AP95" s="114" t="e">
        <v>#N/A</v>
      </c>
    </row>
    <row r="96" spans="1:42" ht="30" customHeight="1" x14ac:dyDescent="0.25">
      <c r="A96" s="129">
        <v>95</v>
      </c>
      <c r="B96" s="138" t="s">
        <v>2057</v>
      </c>
      <c r="C96" s="148" t="s">
        <v>4495</v>
      </c>
      <c r="D96" s="131" t="s">
        <v>4405</v>
      </c>
      <c r="E96" s="132">
        <v>9.2040000000000006</v>
      </c>
      <c r="F96" s="133" t="s">
        <v>2026</v>
      </c>
      <c r="G96" s="134" t="s">
        <v>2074</v>
      </c>
      <c r="H96" s="135" t="s">
        <v>4700</v>
      </c>
      <c r="I96" s="113"/>
      <c r="AP96" s="114" t="e">
        <v>#N/A</v>
      </c>
    </row>
    <row r="97" spans="1:42" ht="30" customHeight="1" x14ac:dyDescent="0.25">
      <c r="A97" s="129">
        <v>96</v>
      </c>
      <c r="B97" s="140" t="s">
        <v>2058</v>
      </c>
      <c r="C97" s="152" t="s">
        <v>4496</v>
      </c>
      <c r="D97" s="131" t="s">
        <v>4405</v>
      </c>
      <c r="E97" s="132">
        <v>9.2040000000000006</v>
      </c>
      <c r="F97" s="133" t="s">
        <v>2026</v>
      </c>
      <c r="G97" s="134" t="s">
        <v>2074</v>
      </c>
      <c r="H97" s="135" t="s">
        <v>4701</v>
      </c>
      <c r="I97" s="113"/>
      <c r="AP97" s="114" t="e">
        <v>#N/A</v>
      </c>
    </row>
    <row r="98" spans="1:42" ht="30" customHeight="1" x14ac:dyDescent="0.25">
      <c r="A98" s="129">
        <v>97</v>
      </c>
      <c r="B98" s="138" t="s">
        <v>2045</v>
      </c>
      <c r="C98" s="148" t="s">
        <v>4497</v>
      </c>
      <c r="D98" s="131" t="s">
        <v>2025</v>
      </c>
      <c r="E98" s="145">
        <v>0.87</v>
      </c>
      <c r="F98" s="133" t="s">
        <v>2026</v>
      </c>
      <c r="G98" s="134" t="s">
        <v>2074</v>
      </c>
      <c r="H98" s="135" t="s">
        <v>4702</v>
      </c>
      <c r="I98" s="113"/>
      <c r="AP98" s="114" t="e">
        <v>#N/A</v>
      </c>
    </row>
    <row r="99" spans="1:42" ht="30" customHeight="1" x14ac:dyDescent="0.25">
      <c r="A99" s="129">
        <v>98</v>
      </c>
      <c r="B99" s="138" t="s">
        <v>2046</v>
      </c>
      <c r="C99" s="148" t="s">
        <v>4498</v>
      </c>
      <c r="D99" s="131" t="s">
        <v>2025</v>
      </c>
      <c r="E99" s="145">
        <v>0.87</v>
      </c>
      <c r="F99" s="133" t="s">
        <v>2026</v>
      </c>
      <c r="G99" s="134" t="s">
        <v>2074</v>
      </c>
      <c r="H99" s="135" t="s">
        <v>4703</v>
      </c>
      <c r="I99" s="113"/>
      <c r="AP99" s="114" t="e">
        <v>#N/A</v>
      </c>
    </row>
    <row r="100" spans="1:42" ht="30" customHeight="1" x14ac:dyDescent="0.25">
      <c r="A100" s="129">
        <v>99</v>
      </c>
      <c r="B100" s="138" t="s">
        <v>2047</v>
      </c>
      <c r="C100" s="148" t="s">
        <v>4499</v>
      </c>
      <c r="D100" s="131" t="s">
        <v>2025</v>
      </c>
      <c r="E100" s="145">
        <v>0.87</v>
      </c>
      <c r="F100" s="133" t="s">
        <v>2026</v>
      </c>
      <c r="G100" s="134" t="s">
        <v>2074</v>
      </c>
      <c r="H100" s="135" t="s">
        <v>4704</v>
      </c>
      <c r="I100" s="113"/>
      <c r="AP100" s="114" t="e">
        <v>#N/A</v>
      </c>
    </row>
    <row r="101" spans="1:42" ht="30" customHeight="1" x14ac:dyDescent="0.25">
      <c r="A101" s="129">
        <v>100</v>
      </c>
      <c r="B101" s="138" t="s">
        <v>45</v>
      </c>
      <c r="C101" s="148" t="s">
        <v>4500</v>
      </c>
      <c r="D101" s="131" t="s">
        <v>2025</v>
      </c>
      <c r="E101" s="145">
        <v>0.87</v>
      </c>
      <c r="F101" s="133" t="s">
        <v>2026</v>
      </c>
      <c r="G101" s="134" t="s">
        <v>2074</v>
      </c>
      <c r="H101" s="135" t="s">
        <v>4705</v>
      </c>
      <c r="I101" s="113"/>
      <c r="AP101" s="114" t="e">
        <v>#N/A</v>
      </c>
    </row>
    <row r="102" spans="1:42" ht="30" customHeight="1" x14ac:dyDescent="0.25">
      <c r="A102" s="129">
        <v>101</v>
      </c>
      <c r="B102" s="138" t="s">
        <v>2048</v>
      </c>
      <c r="C102" s="148" t="s">
        <v>4501</v>
      </c>
      <c r="D102" s="131" t="s">
        <v>2025</v>
      </c>
      <c r="E102" s="145">
        <v>0.87</v>
      </c>
      <c r="F102" s="133" t="s">
        <v>2026</v>
      </c>
      <c r="G102" s="134" t="s">
        <v>2074</v>
      </c>
      <c r="H102" s="135" t="s">
        <v>4706</v>
      </c>
      <c r="I102" s="113"/>
      <c r="AP102" s="114" t="e">
        <v>#N/A</v>
      </c>
    </row>
    <row r="103" spans="1:42" ht="30" customHeight="1" x14ac:dyDescent="0.25">
      <c r="A103" s="129">
        <v>102</v>
      </c>
      <c r="B103" s="138" t="s">
        <v>2049</v>
      </c>
      <c r="C103" s="148" t="s">
        <v>4502</v>
      </c>
      <c r="D103" s="131" t="s">
        <v>2025</v>
      </c>
      <c r="E103" s="145">
        <v>0.87</v>
      </c>
      <c r="F103" s="133" t="s">
        <v>2026</v>
      </c>
      <c r="G103" s="134" t="s">
        <v>2074</v>
      </c>
      <c r="H103" s="135" t="s">
        <v>4707</v>
      </c>
      <c r="I103" s="113"/>
      <c r="AP103" s="114" t="e">
        <v>#N/A</v>
      </c>
    </row>
    <row r="104" spans="1:42" ht="30" customHeight="1" x14ac:dyDescent="0.25">
      <c r="A104" s="129">
        <v>103</v>
      </c>
      <c r="B104" s="138" t="s">
        <v>2028</v>
      </c>
      <c r="C104" s="139" t="s">
        <v>4511</v>
      </c>
      <c r="D104" s="131" t="s">
        <v>2025</v>
      </c>
      <c r="E104" s="132">
        <v>32</v>
      </c>
      <c r="F104" s="133" t="s">
        <v>2026</v>
      </c>
      <c r="G104" s="134" t="s">
        <v>2063</v>
      </c>
      <c r="H104" s="135" t="s">
        <v>4708</v>
      </c>
      <c r="I104" s="113"/>
      <c r="AP104" s="114" t="e">
        <v>#N/A</v>
      </c>
    </row>
    <row r="105" spans="1:42" ht="30" customHeight="1" x14ac:dyDescent="0.25">
      <c r="A105" s="129">
        <v>104</v>
      </c>
      <c r="B105" s="153" t="s">
        <v>4800</v>
      </c>
      <c r="C105" s="141" t="s">
        <v>4799</v>
      </c>
      <c r="D105" s="131" t="s">
        <v>2025</v>
      </c>
      <c r="E105" s="132">
        <v>40.21</v>
      </c>
      <c r="F105" s="133" t="s">
        <v>2026</v>
      </c>
      <c r="G105" s="134" t="s">
        <v>2063</v>
      </c>
      <c r="H105" s="154" t="s">
        <v>4801</v>
      </c>
      <c r="I105" s="113"/>
      <c r="AP105" s="114" t="e">
        <v>#N/A</v>
      </c>
    </row>
    <row r="106" spans="1:42" ht="30" customHeight="1" x14ac:dyDescent="0.25">
      <c r="A106" s="129">
        <v>105</v>
      </c>
      <c r="B106" s="140" t="s">
        <v>4773</v>
      </c>
      <c r="C106" s="141" t="s">
        <v>4772</v>
      </c>
      <c r="D106" s="131" t="s">
        <v>2025</v>
      </c>
      <c r="E106" s="132">
        <v>21.52</v>
      </c>
      <c r="F106" s="133" t="s">
        <v>2026</v>
      </c>
      <c r="G106" s="134" t="s">
        <v>2063</v>
      </c>
      <c r="H106" s="135" t="s">
        <v>4776</v>
      </c>
      <c r="I106" s="113"/>
      <c r="AP106" s="114"/>
    </row>
    <row r="107" spans="1:42" ht="30" customHeight="1" x14ac:dyDescent="0.25">
      <c r="A107" s="129">
        <v>106</v>
      </c>
      <c r="B107" s="140" t="s">
        <v>4775</v>
      </c>
      <c r="C107" s="141" t="s">
        <v>4774</v>
      </c>
      <c r="D107" s="131" t="s">
        <v>2025</v>
      </c>
      <c r="E107" s="132">
        <v>38.200000000000003</v>
      </c>
      <c r="F107" s="133" t="s">
        <v>2026</v>
      </c>
      <c r="G107" s="134" t="s">
        <v>2063</v>
      </c>
      <c r="H107" s="135" t="s">
        <v>4777</v>
      </c>
      <c r="I107" s="113"/>
      <c r="AP107" s="114"/>
    </row>
    <row r="108" spans="1:42" ht="30" customHeight="1" x14ac:dyDescent="0.25">
      <c r="A108" s="129">
        <v>107</v>
      </c>
      <c r="B108" s="155" t="s">
        <v>4585</v>
      </c>
      <c r="C108" s="156" t="s">
        <v>4584</v>
      </c>
      <c r="D108" s="131" t="s">
        <v>2025</v>
      </c>
      <c r="E108" s="132">
        <v>6.5</v>
      </c>
      <c r="F108" s="133" t="s">
        <v>2031</v>
      </c>
      <c r="G108" s="134" t="s">
        <v>4359</v>
      </c>
      <c r="H108" s="135" t="s">
        <v>4709</v>
      </c>
      <c r="I108" s="113"/>
      <c r="AP108" s="114" t="e">
        <v>#N/A</v>
      </c>
    </row>
    <row r="109" spans="1:42" ht="30" customHeight="1" x14ac:dyDescent="0.25">
      <c r="A109" s="129">
        <v>108</v>
      </c>
      <c r="B109" s="157" t="s">
        <v>40</v>
      </c>
      <c r="C109" s="156" t="s">
        <v>4550</v>
      </c>
      <c r="D109" s="131" t="s">
        <v>2025</v>
      </c>
      <c r="E109" s="132">
        <v>2.1800000000000002</v>
      </c>
      <c r="F109" s="133" t="s">
        <v>2031</v>
      </c>
      <c r="G109" s="134" t="s">
        <v>4359</v>
      </c>
      <c r="H109" s="135" t="s">
        <v>4710</v>
      </c>
      <c r="I109" s="113"/>
      <c r="AP109" s="114" t="e">
        <v>#N/A</v>
      </c>
    </row>
    <row r="110" spans="1:42" ht="30" customHeight="1" x14ac:dyDescent="0.25">
      <c r="A110" s="129">
        <v>109</v>
      </c>
      <c r="B110" s="157" t="s">
        <v>42</v>
      </c>
      <c r="C110" s="156" t="s">
        <v>4547</v>
      </c>
      <c r="D110" s="131" t="s">
        <v>2025</v>
      </c>
      <c r="E110" s="132">
        <v>25</v>
      </c>
      <c r="F110" s="133" t="s">
        <v>2031</v>
      </c>
      <c r="G110" s="134" t="s">
        <v>4359</v>
      </c>
      <c r="H110" s="135" t="s">
        <v>4711</v>
      </c>
      <c r="I110" s="113"/>
      <c r="AP110" s="114" t="e">
        <v>#N/A</v>
      </c>
    </row>
    <row r="111" spans="1:42" ht="30" customHeight="1" x14ac:dyDescent="0.25">
      <c r="A111" s="129">
        <v>110</v>
      </c>
      <c r="B111" s="155" t="s">
        <v>4360</v>
      </c>
      <c r="C111" s="156" t="s">
        <v>4548</v>
      </c>
      <c r="D111" s="131" t="s">
        <v>2025</v>
      </c>
      <c r="E111" s="132">
        <v>17.600000000000001</v>
      </c>
      <c r="F111" s="133" t="s">
        <v>2031</v>
      </c>
      <c r="G111" s="134" t="s">
        <v>4359</v>
      </c>
      <c r="H111" s="135" t="s">
        <v>4712</v>
      </c>
      <c r="I111" s="113"/>
      <c r="AP111" s="114" t="e">
        <v>#N/A</v>
      </c>
    </row>
    <row r="112" spans="1:42" ht="30" customHeight="1" x14ac:dyDescent="0.25">
      <c r="A112" s="129">
        <v>111</v>
      </c>
      <c r="B112" s="158" t="s">
        <v>4361</v>
      </c>
      <c r="C112" s="159" t="s">
        <v>4549</v>
      </c>
      <c r="D112" s="142" t="s">
        <v>2025</v>
      </c>
      <c r="E112" s="132">
        <v>69</v>
      </c>
      <c r="F112" s="133" t="s">
        <v>2031</v>
      </c>
      <c r="G112" s="134" t="s">
        <v>4359</v>
      </c>
      <c r="H112" s="135" t="s">
        <v>4713</v>
      </c>
      <c r="I112" s="113"/>
      <c r="AP112" s="114" t="e">
        <v>#N/A</v>
      </c>
    </row>
    <row r="113" spans="1:42" ht="30" customHeight="1" x14ac:dyDescent="0.25">
      <c r="A113" s="129">
        <v>112</v>
      </c>
      <c r="B113" s="157" t="s">
        <v>43</v>
      </c>
      <c r="C113" s="156" t="s">
        <v>4533</v>
      </c>
      <c r="D113" s="131" t="s">
        <v>2025</v>
      </c>
      <c r="E113" s="132">
        <v>15</v>
      </c>
      <c r="F113" s="133" t="s">
        <v>2031</v>
      </c>
      <c r="G113" s="134" t="s">
        <v>4359</v>
      </c>
      <c r="H113" s="135" t="s">
        <v>4714</v>
      </c>
      <c r="I113" s="113"/>
      <c r="AP113" s="114" t="e">
        <v>#N/A</v>
      </c>
    </row>
    <row r="114" spans="1:42" ht="30" customHeight="1" x14ac:dyDescent="0.25">
      <c r="A114" s="129">
        <v>113</v>
      </c>
      <c r="B114" s="157" t="s">
        <v>44</v>
      </c>
      <c r="C114" s="156" t="s">
        <v>4534</v>
      </c>
      <c r="D114" s="131" t="s">
        <v>2025</v>
      </c>
      <c r="E114" s="132">
        <v>42.83</v>
      </c>
      <c r="F114" s="133" t="s">
        <v>2031</v>
      </c>
      <c r="G114" s="134" t="s">
        <v>4359</v>
      </c>
      <c r="H114" s="135" t="s">
        <v>4715</v>
      </c>
      <c r="I114" s="113"/>
      <c r="AP114" s="114" t="e">
        <v>#N/A</v>
      </c>
    </row>
    <row r="115" spans="1:42" ht="30" customHeight="1" x14ac:dyDescent="0.25">
      <c r="A115" s="129">
        <v>114</v>
      </c>
      <c r="B115" s="157" t="s">
        <v>2032</v>
      </c>
      <c r="C115" s="156" t="s">
        <v>4535</v>
      </c>
      <c r="D115" s="131" t="s">
        <v>4402</v>
      </c>
      <c r="E115" s="132">
        <v>18</v>
      </c>
      <c r="F115" s="133" t="s">
        <v>2031</v>
      </c>
      <c r="G115" s="134" t="s">
        <v>4359</v>
      </c>
      <c r="H115" s="135" t="s">
        <v>4716</v>
      </c>
      <c r="I115" s="113"/>
      <c r="AP115" s="114" t="e">
        <v>#N/A</v>
      </c>
    </row>
    <row r="116" spans="1:42" ht="30" customHeight="1" x14ac:dyDescent="0.25">
      <c r="A116" s="129">
        <v>115</v>
      </c>
      <c r="B116" s="157" t="s">
        <v>46</v>
      </c>
      <c r="C116" s="156" t="s">
        <v>4551</v>
      </c>
      <c r="D116" s="131" t="s">
        <v>2025</v>
      </c>
      <c r="E116" s="132">
        <v>47.2</v>
      </c>
      <c r="F116" s="133" t="s">
        <v>2031</v>
      </c>
      <c r="G116" s="134" t="s">
        <v>4359</v>
      </c>
      <c r="H116" s="135" t="s">
        <v>4717</v>
      </c>
      <c r="I116" s="113"/>
      <c r="AP116" s="114" t="e">
        <v>#N/A</v>
      </c>
    </row>
    <row r="117" spans="1:42" ht="30" customHeight="1" x14ac:dyDescent="0.25">
      <c r="A117" s="129">
        <v>116</v>
      </c>
      <c r="B117" s="157" t="s">
        <v>47</v>
      </c>
      <c r="C117" s="156" t="s">
        <v>4552</v>
      </c>
      <c r="D117" s="131" t="s">
        <v>2025</v>
      </c>
      <c r="E117" s="132">
        <v>47.2</v>
      </c>
      <c r="F117" s="133" t="s">
        <v>2031</v>
      </c>
      <c r="G117" s="134" t="s">
        <v>4359</v>
      </c>
      <c r="H117" s="135" t="s">
        <v>4718</v>
      </c>
      <c r="I117" s="113"/>
      <c r="AP117" s="114" t="e">
        <v>#N/A</v>
      </c>
    </row>
    <row r="118" spans="1:42" ht="30" customHeight="1" x14ac:dyDescent="0.25">
      <c r="A118" s="129">
        <v>117</v>
      </c>
      <c r="B118" s="157" t="s">
        <v>2033</v>
      </c>
      <c r="C118" s="156" t="s">
        <v>4553</v>
      </c>
      <c r="D118" s="131" t="s">
        <v>2025</v>
      </c>
      <c r="E118" s="132">
        <v>47.2</v>
      </c>
      <c r="F118" s="133" t="s">
        <v>2031</v>
      </c>
      <c r="G118" s="134" t="s">
        <v>4359</v>
      </c>
      <c r="H118" s="135" t="s">
        <v>4719</v>
      </c>
      <c r="I118" s="113"/>
      <c r="AP118" s="114" t="e">
        <v>#N/A</v>
      </c>
    </row>
    <row r="119" spans="1:42" ht="30" customHeight="1" x14ac:dyDescent="0.25">
      <c r="A119" s="129">
        <v>118</v>
      </c>
      <c r="B119" s="155" t="s">
        <v>4363</v>
      </c>
      <c r="C119" s="156" t="s">
        <v>4554</v>
      </c>
      <c r="D119" s="131" t="s">
        <v>2025</v>
      </c>
      <c r="E119" s="132">
        <v>22.88</v>
      </c>
      <c r="F119" s="133" t="s">
        <v>2031</v>
      </c>
      <c r="G119" s="134" t="s">
        <v>4359</v>
      </c>
      <c r="H119" s="135" t="s">
        <v>4720</v>
      </c>
      <c r="I119" s="113"/>
      <c r="AP119" s="114" t="e">
        <v>#N/A</v>
      </c>
    </row>
    <row r="120" spans="1:42" ht="30" customHeight="1" x14ac:dyDescent="0.25">
      <c r="A120" s="129">
        <v>119</v>
      </c>
      <c r="B120" s="155" t="s">
        <v>4364</v>
      </c>
      <c r="C120" s="156" t="s">
        <v>4555</v>
      </c>
      <c r="D120" s="131" t="s">
        <v>2025</v>
      </c>
      <c r="E120" s="132">
        <v>22.88</v>
      </c>
      <c r="F120" s="133" t="s">
        <v>2031</v>
      </c>
      <c r="G120" s="134" t="s">
        <v>4359</v>
      </c>
      <c r="H120" s="135" t="s">
        <v>4721</v>
      </c>
      <c r="I120" s="113"/>
      <c r="AP120" s="114" t="e">
        <v>#N/A</v>
      </c>
    </row>
    <row r="121" spans="1:42" ht="30" customHeight="1" x14ac:dyDescent="0.25">
      <c r="A121" s="129">
        <v>120</v>
      </c>
      <c r="B121" s="155" t="s">
        <v>4365</v>
      </c>
      <c r="C121" s="156" t="s">
        <v>4556</v>
      </c>
      <c r="D121" s="131" t="s">
        <v>2025</v>
      </c>
      <c r="E121" s="132">
        <v>22.88</v>
      </c>
      <c r="F121" s="133" t="s">
        <v>2031</v>
      </c>
      <c r="G121" s="134" t="s">
        <v>4359</v>
      </c>
      <c r="H121" s="135" t="s">
        <v>4722</v>
      </c>
      <c r="I121" s="113"/>
      <c r="AP121" s="114" t="e">
        <v>#REF!</v>
      </c>
    </row>
    <row r="122" spans="1:42" ht="30" customHeight="1" x14ac:dyDescent="0.25">
      <c r="A122" s="129">
        <v>121</v>
      </c>
      <c r="B122" s="157" t="s">
        <v>2034</v>
      </c>
      <c r="C122" s="156" t="s">
        <v>4536</v>
      </c>
      <c r="D122" s="131" t="s">
        <v>2025</v>
      </c>
      <c r="E122" s="132">
        <v>7</v>
      </c>
      <c r="F122" s="133" t="s">
        <v>2031</v>
      </c>
      <c r="G122" s="134" t="s">
        <v>4359</v>
      </c>
      <c r="H122" s="135" t="s">
        <v>4723</v>
      </c>
      <c r="I122" s="113"/>
      <c r="AP122" s="114" t="e">
        <v>#N/A</v>
      </c>
    </row>
    <row r="123" spans="1:42" ht="30" customHeight="1" x14ac:dyDescent="0.25">
      <c r="A123" s="129">
        <v>122</v>
      </c>
      <c r="B123" s="157" t="s">
        <v>2035</v>
      </c>
      <c r="C123" s="156" t="s">
        <v>4537</v>
      </c>
      <c r="D123" s="131" t="s">
        <v>2025</v>
      </c>
      <c r="E123" s="132">
        <v>26.5</v>
      </c>
      <c r="F123" s="133" t="s">
        <v>2031</v>
      </c>
      <c r="G123" s="134" t="s">
        <v>4359</v>
      </c>
      <c r="H123" s="135" t="s">
        <v>4724</v>
      </c>
      <c r="I123" s="113"/>
      <c r="AP123" s="114" t="e">
        <v>#N/A</v>
      </c>
    </row>
    <row r="124" spans="1:42" ht="30" customHeight="1" x14ac:dyDescent="0.25">
      <c r="A124" s="129">
        <v>123</v>
      </c>
      <c r="B124" s="157" t="s">
        <v>2036</v>
      </c>
      <c r="C124" s="156" t="s">
        <v>4538</v>
      </c>
      <c r="D124" s="131" t="s">
        <v>2025</v>
      </c>
      <c r="E124" s="132">
        <v>39.5</v>
      </c>
      <c r="F124" s="133" t="s">
        <v>2031</v>
      </c>
      <c r="G124" s="134" t="s">
        <v>4359</v>
      </c>
      <c r="H124" s="135" t="s">
        <v>4725</v>
      </c>
      <c r="I124" s="113"/>
      <c r="AP124" s="114" t="e">
        <v>#N/A</v>
      </c>
    </row>
    <row r="125" spans="1:42" ht="30" customHeight="1" x14ac:dyDescent="0.25">
      <c r="A125" s="129">
        <v>124</v>
      </c>
      <c r="B125" s="157" t="s">
        <v>52</v>
      </c>
      <c r="C125" s="156" t="s">
        <v>4539</v>
      </c>
      <c r="D125" s="131" t="s">
        <v>2025</v>
      </c>
      <c r="E125" s="132">
        <v>20.79</v>
      </c>
      <c r="F125" s="133" t="s">
        <v>2031</v>
      </c>
      <c r="G125" s="134" t="s">
        <v>4359</v>
      </c>
      <c r="H125" s="135" t="s">
        <v>4726</v>
      </c>
      <c r="I125" s="113"/>
      <c r="AP125" s="114" t="e">
        <v>#N/A</v>
      </c>
    </row>
    <row r="126" spans="1:42" ht="30" customHeight="1" x14ac:dyDescent="0.25">
      <c r="A126" s="129">
        <v>125</v>
      </c>
      <c r="B126" s="157" t="s">
        <v>53</v>
      </c>
      <c r="C126" s="156" t="s">
        <v>4540</v>
      </c>
      <c r="D126" s="131" t="s">
        <v>2025</v>
      </c>
      <c r="E126" s="132">
        <v>17.600000000000001</v>
      </c>
      <c r="F126" s="133" t="s">
        <v>2031</v>
      </c>
      <c r="G126" s="134" t="s">
        <v>4359</v>
      </c>
      <c r="H126" s="135" t="s">
        <v>4727</v>
      </c>
      <c r="I126" s="113"/>
      <c r="AP126" s="114" t="e">
        <v>#N/A</v>
      </c>
    </row>
    <row r="127" spans="1:42" ht="30" customHeight="1" x14ac:dyDescent="0.25">
      <c r="A127" s="129">
        <v>126</v>
      </c>
      <c r="B127" s="158" t="s">
        <v>2037</v>
      </c>
      <c r="C127" s="159" t="s">
        <v>4541</v>
      </c>
      <c r="D127" s="142" t="s">
        <v>2025</v>
      </c>
      <c r="E127" s="132">
        <v>4.8</v>
      </c>
      <c r="F127" s="133" t="s">
        <v>2031</v>
      </c>
      <c r="G127" s="134" t="s">
        <v>4359</v>
      </c>
      <c r="H127" s="135" t="s">
        <v>4728</v>
      </c>
      <c r="I127" s="113"/>
      <c r="AP127" s="114" t="e">
        <v>#N/A</v>
      </c>
    </row>
    <row r="128" spans="1:42" ht="30" customHeight="1" x14ac:dyDescent="0.25">
      <c r="A128" s="129">
        <v>127</v>
      </c>
      <c r="B128" s="157" t="s">
        <v>2038</v>
      </c>
      <c r="C128" s="156" t="s">
        <v>4542</v>
      </c>
      <c r="D128" s="131" t="s">
        <v>2025</v>
      </c>
      <c r="E128" s="132">
        <v>37</v>
      </c>
      <c r="F128" s="133" t="s">
        <v>2031</v>
      </c>
      <c r="G128" s="134" t="s">
        <v>4359</v>
      </c>
      <c r="H128" s="135" t="s">
        <v>4729</v>
      </c>
      <c r="I128" s="113"/>
      <c r="AP128" s="114" t="e">
        <v>#N/A</v>
      </c>
    </row>
    <row r="129" spans="1:42" ht="30" customHeight="1" x14ac:dyDescent="0.25">
      <c r="A129" s="129">
        <v>128</v>
      </c>
      <c r="B129" s="158" t="s">
        <v>4369</v>
      </c>
      <c r="C129" s="159" t="s">
        <v>4543</v>
      </c>
      <c r="D129" s="131" t="s">
        <v>2025</v>
      </c>
      <c r="E129" s="132">
        <v>20.9</v>
      </c>
      <c r="F129" s="133" t="s">
        <v>2031</v>
      </c>
      <c r="G129" s="134" t="s">
        <v>4359</v>
      </c>
      <c r="H129" s="135" t="s">
        <v>4730</v>
      </c>
      <c r="I129" s="113"/>
      <c r="AP129" s="114" t="e">
        <v>#N/A</v>
      </c>
    </row>
    <row r="130" spans="1:42" ht="30" customHeight="1" x14ac:dyDescent="0.25">
      <c r="A130" s="129">
        <v>129</v>
      </c>
      <c r="B130" s="157" t="s">
        <v>2039</v>
      </c>
      <c r="C130" s="156" t="s">
        <v>4544</v>
      </c>
      <c r="D130" s="131" t="s">
        <v>2025</v>
      </c>
      <c r="E130" s="132">
        <v>7</v>
      </c>
      <c r="F130" s="133" t="s">
        <v>2031</v>
      </c>
      <c r="G130" s="134" t="s">
        <v>4359</v>
      </c>
      <c r="H130" s="135" t="s">
        <v>4731</v>
      </c>
      <c r="I130" s="113"/>
      <c r="AP130" s="114" t="e">
        <v>#N/A</v>
      </c>
    </row>
    <row r="131" spans="1:42" ht="30" customHeight="1" x14ac:dyDescent="0.25">
      <c r="A131" s="129">
        <v>130</v>
      </c>
      <c r="B131" s="157" t="s">
        <v>2040</v>
      </c>
      <c r="C131" s="156" t="s">
        <v>4545</v>
      </c>
      <c r="D131" s="131" t="s">
        <v>2025</v>
      </c>
      <c r="E131" s="132">
        <v>7</v>
      </c>
      <c r="F131" s="133" t="s">
        <v>2031</v>
      </c>
      <c r="G131" s="134" t="s">
        <v>4359</v>
      </c>
      <c r="H131" s="135" t="s">
        <v>4732</v>
      </c>
      <c r="I131" s="113"/>
      <c r="AP131" s="114" t="e">
        <v>#N/A</v>
      </c>
    </row>
    <row r="132" spans="1:42" ht="30" customHeight="1" x14ac:dyDescent="0.25">
      <c r="A132" s="129">
        <v>131</v>
      </c>
      <c r="B132" s="157" t="s">
        <v>2041</v>
      </c>
      <c r="C132" s="156" t="s">
        <v>4546</v>
      </c>
      <c r="D132" s="131" t="s">
        <v>2025</v>
      </c>
      <c r="E132" s="132">
        <v>7</v>
      </c>
      <c r="F132" s="133" t="s">
        <v>2031</v>
      </c>
      <c r="G132" s="134" t="s">
        <v>4359</v>
      </c>
      <c r="H132" s="135" t="s">
        <v>4733</v>
      </c>
      <c r="I132" s="113"/>
      <c r="AP132" s="114" t="e">
        <v>#N/A</v>
      </c>
    </row>
    <row r="133" spans="1:42" ht="30" customHeight="1" x14ac:dyDescent="0.25">
      <c r="A133" s="129">
        <v>132</v>
      </c>
      <c r="B133" s="157" t="s">
        <v>2042</v>
      </c>
      <c r="C133" s="156" t="s">
        <v>4531</v>
      </c>
      <c r="D133" s="131" t="s">
        <v>2025</v>
      </c>
      <c r="E133" s="132">
        <v>15</v>
      </c>
      <c r="F133" s="133" t="s">
        <v>2031</v>
      </c>
      <c r="G133" s="134" t="s">
        <v>4359</v>
      </c>
      <c r="H133" s="135" t="s">
        <v>4734</v>
      </c>
      <c r="I133" s="113"/>
      <c r="AP133" s="114" t="e">
        <v>#N/A</v>
      </c>
    </row>
    <row r="134" spans="1:42" ht="30" customHeight="1" x14ac:dyDescent="0.25">
      <c r="A134" s="129">
        <v>133</v>
      </c>
      <c r="B134" s="158" t="s">
        <v>4372</v>
      </c>
      <c r="C134" s="160" t="s">
        <v>4532</v>
      </c>
      <c r="D134" s="142" t="s">
        <v>2025</v>
      </c>
      <c r="E134" s="132">
        <v>19.47</v>
      </c>
      <c r="F134" s="133" t="s">
        <v>2031</v>
      </c>
      <c r="G134" s="134" t="s">
        <v>4359</v>
      </c>
      <c r="H134" s="135" t="s">
        <v>4735</v>
      </c>
      <c r="I134" s="113"/>
      <c r="AP134" s="114" t="e">
        <v>#N/A</v>
      </c>
    </row>
    <row r="135" spans="1:42" ht="30" customHeight="1" x14ac:dyDescent="0.25">
      <c r="A135" s="129">
        <v>134</v>
      </c>
      <c r="B135" s="155" t="s">
        <v>4587</v>
      </c>
      <c r="C135" s="156" t="s">
        <v>4586</v>
      </c>
      <c r="D135" s="131" t="s">
        <v>2025</v>
      </c>
      <c r="E135" s="132">
        <v>24.66</v>
      </c>
      <c r="F135" s="133" t="s">
        <v>2031</v>
      </c>
      <c r="G135" s="134" t="s">
        <v>4359</v>
      </c>
      <c r="H135" s="135" t="s">
        <v>4736</v>
      </c>
      <c r="I135" s="113"/>
      <c r="AP135" s="114" t="e">
        <v>#N/A</v>
      </c>
    </row>
    <row r="136" spans="1:42" ht="30" customHeight="1" x14ac:dyDescent="0.25">
      <c r="A136" s="129">
        <v>135</v>
      </c>
      <c r="B136" s="157" t="s">
        <v>2043</v>
      </c>
      <c r="C136" s="156" t="s">
        <v>4520</v>
      </c>
      <c r="D136" s="131" t="s">
        <v>2025</v>
      </c>
      <c r="E136" s="132">
        <v>12.2956</v>
      </c>
      <c r="F136" s="133" t="s">
        <v>2031</v>
      </c>
      <c r="G136" s="134" t="s">
        <v>4359</v>
      </c>
      <c r="H136" s="135" t="s">
        <v>4737</v>
      </c>
      <c r="I136" s="113"/>
      <c r="AP136" s="114" t="e">
        <v>#N/A</v>
      </c>
    </row>
    <row r="137" spans="1:42" ht="30" customHeight="1" x14ac:dyDescent="0.25">
      <c r="A137" s="129">
        <v>136</v>
      </c>
      <c r="B137" s="155" t="s">
        <v>4589</v>
      </c>
      <c r="C137" s="156" t="s">
        <v>4588</v>
      </c>
      <c r="D137" s="131" t="s">
        <v>2025</v>
      </c>
      <c r="E137" s="132">
        <v>18</v>
      </c>
      <c r="F137" s="133" t="s">
        <v>2031</v>
      </c>
      <c r="G137" s="134" t="s">
        <v>4359</v>
      </c>
      <c r="H137" s="135" t="s">
        <v>4738</v>
      </c>
      <c r="I137" s="113"/>
      <c r="AP137" s="114" t="e">
        <v>#REF!</v>
      </c>
    </row>
    <row r="138" spans="1:42" ht="30" customHeight="1" x14ac:dyDescent="0.25">
      <c r="A138" s="129">
        <v>137</v>
      </c>
      <c r="B138" s="157" t="s">
        <v>60</v>
      </c>
      <c r="C138" s="156" t="s">
        <v>4521</v>
      </c>
      <c r="D138" s="131" t="s">
        <v>2025</v>
      </c>
      <c r="E138" s="132">
        <v>9.09</v>
      </c>
      <c r="F138" s="133" t="s">
        <v>2031</v>
      </c>
      <c r="G138" s="134" t="s">
        <v>4359</v>
      </c>
      <c r="H138" s="135" t="s">
        <v>4739</v>
      </c>
      <c r="I138" s="113"/>
      <c r="AP138" s="114" t="e">
        <v>#N/A</v>
      </c>
    </row>
    <row r="139" spans="1:42" ht="30" customHeight="1" x14ac:dyDescent="0.25">
      <c r="A139" s="129">
        <v>138</v>
      </c>
      <c r="B139" s="157" t="s">
        <v>4381</v>
      </c>
      <c r="C139" s="156" t="s">
        <v>4527</v>
      </c>
      <c r="D139" s="131" t="s">
        <v>2025</v>
      </c>
      <c r="E139" s="145">
        <v>5.19</v>
      </c>
      <c r="F139" s="133" t="s">
        <v>2031</v>
      </c>
      <c r="G139" s="134" t="s">
        <v>4359</v>
      </c>
      <c r="H139" s="135" t="s">
        <v>4740</v>
      </c>
      <c r="I139" s="113"/>
      <c r="AP139" s="114" t="e">
        <v>#N/A</v>
      </c>
    </row>
    <row r="140" spans="1:42" ht="30" customHeight="1" x14ac:dyDescent="0.25">
      <c r="A140" s="129">
        <v>139</v>
      </c>
      <c r="B140" s="161" t="s">
        <v>2066</v>
      </c>
      <c r="C140" s="159" t="s">
        <v>4528</v>
      </c>
      <c r="D140" s="131" t="s">
        <v>2025</v>
      </c>
      <c r="E140" s="132">
        <v>26.56</v>
      </c>
      <c r="F140" s="133" t="s">
        <v>2031</v>
      </c>
      <c r="G140" s="134" t="s">
        <v>4359</v>
      </c>
      <c r="H140" s="135" t="s">
        <v>4741</v>
      </c>
      <c r="I140" s="113"/>
      <c r="AP140" s="114" t="e">
        <v>#N/A</v>
      </c>
    </row>
    <row r="141" spans="1:42" ht="30" customHeight="1" x14ac:dyDescent="0.25">
      <c r="A141" s="129">
        <v>140</v>
      </c>
      <c r="B141" s="161" t="s">
        <v>2067</v>
      </c>
      <c r="C141" s="159" t="s">
        <v>4529</v>
      </c>
      <c r="D141" s="131" t="s">
        <v>2025</v>
      </c>
      <c r="E141" s="132">
        <v>18.39</v>
      </c>
      <c r="F141" s="133" t="s">
        <v>2031</v>
      </c>
      <c r="G141" s="134" t="s">
        <v>4359</v>
      </c>
      <c r="H141" s="135" t="s">
        <v>4742</v>
      </c>
      <c r="I141" s="113"/>
      <c r="AP141" s="114" t="e">
        <v>#N/A</v>
      </c>
    </row>
    <row r="142" spans="1:42" ht="30" customHeight="1" x14ac:dyDescent="0.25">
      <c r="A142" s="129">
        <v>141</v>
      </c>
      <c r="B142" s="161" t="s">
        <v>2068</v>
      </c>
      <c r="C142" s="159" t="s">
        <v>4530</v>
      </c>
      <c r="D142" s="131" t="s">
        <v>2025</v>
      </c>
      <c r="E142" s="132">
        <v>35</v>
      </c>
      <c r="F142" s="133" t="s">
        <v>2031</v>
      </c>
      <c r="G142" s="134" t="s">
        <v>4359</v>
      </c>
      <c r="H142" s="162" t="s">
        <v>4743</v>
      </c>
      <c r="I142" s="113"/>
      <c r="AP142" s="114" t="e">
        <v>#N/A</v>
      </c>
    </row>
    <row r="143" spans="1:42" ht="30" customHeight="1" x14ac:dyDescent="0.25">
      <c r="A143" s="129">
        <v>142</v>
      </c>
      <c r="B143" s="158" t="s">
        <v>4388</v>
      </c>
      <c r="C143" s="159" t="s">
        <v>4522</v>
      </c>
      <c r="D143" s="142" t="s">
        <v>2025</v>
      </c>
      <c r="E143" s="132">
        <v>17.600000000000001</v>
      </c>
      <c r="F143" s="133" t="s">
        <v>2031</v>
      </c>
      <c r="G143" s="134" t="s">
        <v>4359</v>
      </c>
      <c r="H143" s="162" t="s">
        <v>4744</v>
      </c>
      <c r="I143" s="113"/>
      <c r="AP143" s="114" t="e">
        <v>#N/A</v>
      </c>
    </row>
    <row r="144" spans="1:42" ht="30" customHeight="1" x14ac:dyDescent="0.25">
      <c r="A144" s="129">
        <v>143</v>
      </c>
      <c r="B144" s="157" t="s">
        <v>2044</v>
      </c>
      <c r="C144" s="156" t="s">
        <v>4523</v>
      </c>
      <c r="D144" s="131" t="s">
        <v>2025</v>
      </c>
      <c r="E144" s="145">
        <v>12</v>
      </c>
      <c r="F144" s="133" t="s">
        <v>2031</v>
      </c>
      <c r="G144" s="134" t="s">
        <v>4359</v>
      </c>
      <c r="H144" s="162" t="s">
        <v>4745</v>
      </c>
      <c r="I144" s="113"/>
      <c r="AP144" s="114" t="e">
        <v>#N/A</v>
      </c>
    </row>
    <row r="145" spans="1:42" ht="30" customHeight="1" x14ac:dyDescent="0.25">
      <c r="A145" s="129">
        <v>144</v>
      </c>
      <c r="B145" s="161" t="s">
        <v>2065</v>
      </c>
      <c r="C145" s="159" t="s">
        <v>4524</v>
      </c>
      <c r="D145" s="131" t="s">
        <v>2025</v>
      </c>
      <c r="E145" s="132">
        <v>12.54</v>
      </c>
      <c r="F145" s="133" t="s">
        <v>2031</v>
      </c>
      <c r="G145" s="134" t="s">
        <v>4359</v>
      </c>
      <c r="H145" s="162" t="s">
        <v>4746</v>
      </c>
      <c r="I145" s="113"/>
      <c r="AP145" s="114" t="e">
        <v>#N/A</v>
      </c>
    </row>
    <row r="146" spans="1:42" ht="30" customHeight="1" x14ac:dyDescent="0.25">
      <c r="A146" s="129">
        <v>145</v>
      </c>
      <c r="B146" s="155" t="s">
        <v>4389</v>
      </c>
      <c r="C146" s="156" t="s">
        <v>4525</v>
      </c>
      <c r="D146" s="131" t="s">
        <v>2025</v>
      </c>
      <c r="E146" s="132">
        <v>22</v>
      </c>
      <c r="F146" s="133" t="s">
        <v>2031</v>
      </c>
      <c r="G146" s="134" t="s">
        <v>4359</v>
      </c>
      <c r="H146" s="162" t="s">
        <v>4747</v>
      </c>
      <c r="I146" s="113"/>
      <c r="AP146" s="114" t="e">
        <v>#N/A</v>
      </c>
    </row>
    <row r="147" spans="1:42" ht="30" customHeight="1" x14ac:dyDescent="0.25">
      <c r="A147" s="129">
        <v>146</v>
      </c>
      <c r="B147" s="157" t="s">
        <v>76</v>
      </c>
      <c r="C147" s="156" t="s">
        <v>4526</v>
      </c>
      <c r="D147" s="131" t="s">
        <v>2025</v>
      </c>
      <c r="E147" s="145">
        <v>55.11</v>
      </c>
      <c r="F147" s="133" t="s">
        <v>2031</v>
      </c>
      <c r="G147" s="134" t="s">
        <v>4359</v>
      </c>
      <c r="H147" s="162" t="s">
        <v>4748</v>
      </c>
      <c r="I147" s="113"/>
      <c r="AP147" s="114" t="e">
        <v>#N/A</v>
      </c>
    </row>
    <row r="148" spans="1:42" ht="30" customHeight="1" x14ac:dyDescent="0.25">
      <c r="A148" s="129">
        <v>147</v>
      </c>
      <c r="B148" s="155" t="s">
        <v>4781</v>
      </c>
      <c r="C148" s="156" t="s">
        <v>4778</v>
      </c>
      <c r="D148" s="131" t="s">
        <v>4784</v>
      </c>
      <c r="E148" s="132">
        <v>15.5</v>
      </c>
      <c r="F148" s="163" t="s">
        <v>4785</v>
      </c>
      <c r="G148" s="134" t="s">
        <v>4359</v>
      </c>
      <c r="H148" s="162"/>
      <c r="I148" s="113"/>
      <c r="AP148" s="114"/>
    </row>
    <row r="149" spans="1:42" ht="30" customHeight="1" x14ac:dyDescent="0.25">
      <c r="A149" s="129">
        <v>148</v>
      </c>
      <c r="B149" s="155" t="s">
        <v>4782</v>
      </c>
      <c r="C149" s="156" t="s">
        <v>4779</v>
      </c>
      <c r="D149" s="131" t="s">
        <v>4784</v>
      </c>
      <c r="E149" s="132">
        <v>15.5</v>
      </c>
      <c r="F149" s="163" t="s">
        <v>4785</v>
      </c>
      <c r="G149" s="134" t="s">
        <v>4359</v>
      </c>
      <c r="H149" s="162"/>
      <c r="I149" s="113"/>
      <c r="AP149" s="114"/>
    </row>
    <row r="150" spans="1:42" ht="30" customHeight="1" x14ac:dyDescent="0.25">
      <c r="A150" s="129">
        <v>149</v>
      </c>
      <c r="B150" s="155" t="s">
        <v>4783</v>
      </c>
      <c r="C150" s="156" t="s">
        <v>4780</v>
      </c>
      <c r="D150" s="131" t="s">
        <v>4784</v>
      </c>
      <c r="E150" s="132">
        <v>15.5</v>
      </c>
      <c r="F150" s="163" t="s">
        <v>4785</v>
      </c>
      <c r="G150" s="134" t="s">
        <v>4359</v>
      </c>
      <c r="H150" s="162"/>
      <c r="I150" s="113"/>
      <c r="AP150" s="114"/>
    </row>
    <row r="151" spans="1:42" ht="30" customHeight="1" x14ac:dyDescent="0.25">
      <c r="A151" s="129">
        <v>150</v>
      </c>
      <c r="B151" s="155" t="s">
        <v>4792</v>
      </c>
      <c r="C151" s="156" t="s">
        <v>4788</v>
      </c>
      <c r="D151" s="131" t="s">
        <v>4784</v>
      </c>
      <c r="E151" s="132">
        <v>40</v>
      </c>
      <c r="F151" s="163" t="s">
        <v>4786</v>
      </c>
      <c r="G151" s="134" t="s">
        <v>4359</v>
      </c>
      <c r="H151" s="162"/>
      <c r="I151" s="113"/>
      <c r="AP151" s="114"/>
    </row>
    <row r="152" spans="1:42" ht="30" customHeight="1" x14ac:dyDescent="0.25">
      <c r="A152" s="129">
        <v>151</v>
      </c>
      <c r="B152" s="155" t="s">
        <v>4793</v>
      </c>
      <c r="C152" s="156" t="s">
        <v>4789</v>
      </c>
      <c r="D152" s="131" t="s">
        <v>4784</v>
      </c>
      <c r="E152" s="132">
        <v>40</v>
      </c>
      <c r="F152" s="163" t="s">
        <v>4787</v>
      </c>
      <c r="G152" s="134" t="s">
        <v>4359</v>
      </c>
      <c r="H152" s="162"/>
      <c r="I152" s="113"/>
      <c r="AP152" s="114"/>
    </row>
    <row r="153" spans="1:42" ht="30" customHeight="1" x14ac:dyDescent="0.25">
      <c r="A153" s="129">
        <v>152</v>
      </c>
      <c r="B153" s="155" t="s">
        <v>4791</v>
      </c>
      <c r="C153" s="156" t="s">
        <v>4790</v>
      </c>
      <c r="D153" s="131" t="s">
        <v>4784</v>
      </c>
      <c r="E153" s="132">
        <v>40</v>
      </c>
      <c r="F153" s="163" t="s">
        <v>4787</v>
      </c>
      <c r="G153" s="134" t="s">
        <v>4359</v>
      </c>
      <c r="H153" s="162"/>
      <c r="I153" s="113"/>
      <c r="AP153" s="114"/>
    </row>
    <row r="154" spans="1:42" ht="30" customHeight="1" x14ac:dyDescent="0.25">
      <c r="A154" s="129">
        <v>153</v>
      </c>
      <c r="B154" s="155" t="s">
        <v>4795</v>
      </c>
      <c r="C154" s="156" t="s">
        <v>4794</v>
      </c>
      <c r="D154" s="131" t="s">
        <v>2025</v>
      </c>
      <c r="E154" s="132">
        <v>90</v>
      </c>
      <c r="F154" s="163" t="s">
        <v>4796</v>
      </c>
      <c r="G154" s="134" t="s">
        <v>4359</v>
      </c>
      <c r="H154" s="162"/>
      <c r="I154" s="113"/>
      <c r="AP154" s="114"/>
    </row>
    <row r="155" spans="1:42" ht="30" customHeight="1" x14ac:dyDescent="0.25">
      <c r="A155" s="129">
        <v>154</v>
      </c>
      <c r="B155" s="164" t="s">
        <v>4370</v>
      </c>
      <c r="C155" s="167" t="s">
        <v>4503</v>
      </c>
      <c r="D155" s="142" t="s">
        <v>2025</v>
      </c>
      <c r="E155" s="132">
        <v>210</v>
      </c>
      <c r="F155" s="133" t="s">
        <v>2026</v>
      </c>
      <c r="G155" s="134" t="s">
        <v>2063</v>
      </c>
      <c r="H155" s="135" t="s">
        <v>4749</v>
      </c>
      <c r="I155" s="113"/>
      <c r="AP155" s="114" t="e">
        <v>#N/A</v>
      </c>
    </row>
    <row r="156" spans="1:42" ht="30" customHeight="1" x14ac:dyDescent="0.25">
      <c r="A156" s="129">
        <v>155</v>
      </c>
      <c r="B156" s="165" t="s">
        <v>4371</v>
      </c>
      <c r="C156" s="168" t="s">
        <v>4504</v>
      </c>
      <c r="D156" s="142" t="s">
        <v>2025</v>
      </c>
      <c r="E156" s="132">
        <v>6.87</v>
      </c>
      <c r="F156" s="133" t="s">
        <v>2026</v>
      </c>
      <c r="G156" s="134" t="s">
        <v>2063</v>
      </c>
      <c r="H156" s="135" t="s">
        <v>4750</v>
      </c>
      <c r="I156" s="113"/>
      <c r="AP156" s="114" t="e">
        <v>#N/A</v>
      </c>
    </row>
    <row r="157" spans="1:42" ht="30" customHeight="1" x14ac:dyDescent="0.25">
      <c r="A157" s="129">
        <v>156</v>
      </c>
      <c r="B157" s="165" t="s">
        <v>4373</v>
      </c>
      <c r="C157" s="168" t="s">
        <v>4505</v>
      </c>
      <c r="D157" s="131" t="s">
        <v>2025</v>
      </c>
      <c r="E157" s="132">
        <v>39.5</v>
      </c>
      <c r="F157" s="133" t="s">
        <v>2026</v>
      </c>
      <c r="G157" s="134" t="s">
        <v>2063</v>
      </c>
      <c r="H157" s="135" t="s">
        <v>4751</v>
      </c>
      <c r="I157" s="113"/>
      <c r="AP157" s="114" t="e">
        <v>#N/A</v>
      </c>
    </row>
    <row r="158" spans="1:42" ht="30" customHeight="1" x14ac:dyDescent="0.25">
      <c r="A158" s="129">
        <v>157</v>
      </c>
      <c r="B158" s="165" t="s">
        <v>4374</v>
      </c>
      <c r="C158" s="168" t="s">
        <v>4506</v>
      </c>
      <c r="D158" s="131" t="s">
        <v>2025</v>
      </c>
      <c r="E158" s="132">
        <v>10.02</v>
      </c>
      <c r="F158" s="133" t="s">
        <v>2026</v>
      </c>
      <c r="G158" s="134" t="s">
        <v>2063</v>
      </c>
      <c r="H158" s="135" t="s">
        <v>4752</v>
      </c>
      <c r="I158" s="113"/>
      <c r="AP158" s="114" t="e">
        <v>#N/A</v>
      </c>
    </row>
    <row r="159" spans="1:42" ht="30" customHeight="1" x14ac:dyDescent="0.25">
      <c r="A159" s="129">
        <v>158</v>
      </c>
      <c r="B159" s="166" t="s">
        <v>4595</v>
      </c>
      <c r="C159" s="168" t="s">
        <v>4594</v>
      </c>
      <c r="D159" s="131" t="s">
        <v>2025</v>
      </c>
      <c r="E159" s="132">
        <v>75</v>
      </c>
      <c r="F159" s="133" t="s">
        <v>2026</v>
      </c>
      <c r="G159" s="134" t="s">
        <v>2063</v>
      </c>
      <c r="H159" s="135"/>
      <c r="I159" s="113"/>
      <c r="AP159" s="114" t="e">
        <v>#N/A</v>
      </c>
    </row>
    <row r="160" spans="1:42" ht="30" customHeight="1" x14ac:dyDescent="0.25">
      <c r="A160" s="129">
        <v>159</v>
      </c>
      <c r="B160" s="165" t="s">
        <v>4375</v>
      </c>
      <c r="C160" s="168" t="s">
        <v>4507</v>
      </c>
      <c r="D160" s="131" t="s">
        <v>2025</v>
      </c>
      <c r="E160" s="132">
        <v>30</v>
      </c>
      <c r="F160" s="133" t="s">
        <v>2026</v>
      </c>
      <c r="G160" s="134" t="s">
        <v>2063</v>
      </c>
      <c r="H160" s="135" t="s">
        <v>4753</v>
      </c>
      <c r="I160" s="113"/>
      <c r="AP160" s="114" t="e">
        <v>#N/A</v>
      </c>
    </row>
    <row r="161" spans="1:42" ht="30" customHeight="1" x14ac:dyDescent="0.25">
      <c r="A161" s="129">
        <v>160</v>
      </c>
      <c r="B161" s="165" t="s">
        <v>4376</v>
      </c>
      <c r="C161" s="168" t="s">
        <v>4508</v>
      </c>
      <c r="D161" s="131" t="s">
        <v>2025</v>
      </c>
      <c r="E161" s="132">
        <v>25</v>
      </c>
      <c r="F161" s="133" t="s">
        <v>2026</v>
      </c>
      <c r="G161" s="134" t="s">
        <v>2063</v>
      </c>
      <c r="H161" s="135" t="s">
        <v>4754</v>
      </c>
      <c r="I161" s="113"/>
      <c r="AP161" s="114" t="e">
        <v>#N/A</v>
      </c>
    </row>
    <row r="162" spans="1:42" ht="30" customHeight="1" x14ac:dyDescent="0.25">
      <c r="A162" s="129">
        <v>161</v>
      </c>
      <c r="B162" s="165" t="s">
        <v>4377</v>
      </c>
      <c r="C162" s="168" t="s">
        <v>4509</v>
      </c>
      <c r="D162" s="131" t="s">
        <v>2025</v>
      </c>
      <c r="E162" s="132">
        <v>30</v>
      </c>
      <c r="F162" s="133" t="s">
        <v>2026</v>
      </c>
      <c r="G162" s="134" t="s">
        <v>2063</v>
      </c>
      <c r="H162" s="135" t="s">
        <v>4755</v>
      </c>
      <c r="I162" s="113"/>
      <c r="AP162" s="114" t="e">
        <v>#N/A</v>
      </c>
    </row>
    <row r="163" spans="1:42" ht="30" customHeight="1" x14ac:dyDescent="0.25">
      <c r="A163" s="129">
        <v>162</v>
      </c>
      <c r="B163" s="165" t="s">
        <v>4378</v>
      </c>
      <c r="C163" s="168" t="s">
        <v>4510</v>
      </c>
      <c r="D163" s="131" t="s">
        <v>2025</v>
      </c>
      <c r="E163" s="132">
        <v>80</v>
      </c>
      <c r="F163" s="133" t="s">
        <v>2026</v>
      </c>
      <c r="G163" s="134" t="s">
        <v>2063</v>
      </c>
      <c r="H163" s="135" t="s">
        <v>4756</v>
      </c>
      <c r="I163" s="113"/>
      <c r="AP163" s="114" t="e">
        <v>#N/A</v>
      </c>
    </row>
    <row r="164" spans="1:42" ht="30" customHeight="1" x14ac:dyDescent="0.25">
      <c r="A164" s="129">
        <v>163</v>
      </c>
      <c r="B164" s="165" t="s">
        <v>4380</v>
      </c>
      <c r="C164" s="168" t="s">
        <v>4512</v>
      </c>
      <c r="D164" s="131" t="s">
        <v>2025</v>
      </c>
      <c r="E164" s="132">
        <v>45</v>
      </c>
      <c r="F164" s="133" t="s">
        <v>2026</v>
      </c>
      <c r="G164" s="134" t="s">
        <v>2063</v>
      </c>
      <c r="H164" s="135" t="s">
        <v>4757</v>
      </c>
      <c r="I164" s="113"/>
      <c r="AP164" s="114" t="e">
        <v>#N/A</v>
      </c>
    </row>
    <row r="165" spans="1:42" ht="30" customHeight="1" x14ac:dyDescent="0.25">
      <c r="A165" s="129">
        <v>164</v>
      </c>
      <c r="B165" s="164" t="s">
        <v>2073</v>
      </c>
      <c r="C165" s="167" t="s">
        <v>4513</v>
      </c>
      <c r="D165" s="131" t="s">
        <v>2025</v>
      </c>
      <c r="E165" s="132">
        <v>48</v>
      </c>
      <c r="F165" s="133" t="s">
        <v>2026</v>
      </c>
      <c r="G165" s="134" t="s">
        <v>2063</v>
      </c>
      <c r="H165" s="135" t="s">
        <v>4758</v>
      </c>
      <c r="I165" s="113"/>
      <c r="AP165" s="114" t="e">
        <v>#N/A</v>
      </c>
    </row>
    <row r="166" spans="1:42" ht="30" customHeight="1" x14ac:dyDescent="0.25">
      <c r="A166" s="129">
        <v>165</v>
      </c>
      <c r="B166" s="165" t="s">
        <v>4382</v>
      </c>
      <c r="C166" s="168" t="s">
        <v>4514</v>
      </c>
      <c r="D166" s="131" t="s">
        <v>2025</v>
      </c>
      <c r="E166" s="132">
        <v>75.650000000000006</v>
      </c>
      <c r="F166" s="133" t="s">
        <v>2026</v>
      </c>
      <c r="G166" s="134" t="s">
        <v>2063</v>
      </c>
      <c r="H166" s="135" t="s">
        <v>4759</v>
      </c>
      <c r="I166" s="113"/>
      <c r="AP166" s="114" t="e">
        <v>#N/A</v>
      </c>
    </row>
    <row r="167" spans="1:42" ht="30" customHeight="1" x14ac:dyDescent="0.25">
      <c r="A167" s="129">
        <v>166</v>
      </c>
      <c r="B167" s="164" t="s">
        <v>2071</v>
      </c>
      <c r="C167" s="167" t="s">
        <v>4515</v>
      </c>
      <c r="D167" s="131" t="s">
        <v>2025</v>
      </c>
      <c r="E167" s="132">
        <v>86.1</v>
      </c>
      <c r="F167" s="133" t="s">
        <v>2026</v>
      </c>
      <c r="G167" s="134" t="s">
        <v>2063</v>
      </c>
      <c r="H167" s="135" t="s">
        <v>4760</v>
      </c>
      <c r="I167" s="113"/>
      <c r="AP167" s="114" t="e">
        <v>#N/A</v>
      </c>
    </row>
    <row r="168" spans="1:42" ht="30" customHeight="1" x14ac:dyDescent="0.25">
      <c r="A168" s="129">
        <v>167</v>
      </c>
      <c r="B168" s="165" t="s">
        <v>4383</v>
      </c>
      <c r="C168" s="168" t="s">
        <v>4516</v>
      </c>
      <c r="D168" s="131" t="s">
        <v>2025</v>
      </c>
      <c r="E168" s="132">
        <v>68.2</v>
      </c>
      <c r="F168" s="133" t="s">
        <v>2026</v>
      </c>
      <c r="G168" s="134" t="s">
        <v>2063</v>
      </c>
      <c r="H168" s="135" t="s">
        <v>4761</v>
      </c>
      <c r="I168" s="113"/>
      <c r="AP168" s="114" t="e">
        <v>#N/A</v>
      </c>
    </row>
    <row r="169" spans="1:42" ht="30" customHeight="1" x14ac:dyDescent="0.25">
      <c r="A169" s="129">
        <v>168</v>
      </c>
      <c r="B169" s="164" t="s">
        <v>2072</v>
      </c>
      <c r="C169" s="167" t="s">
        <v>4517</v>
      </c>
      <c r="D169" s="131" t="s">
        <v>2025</v>
      </c>
      <c r="E169" s="132">
        <v>81.7</v>
      </c>
      <c r="F169" s="133" t="s">
        <v>2026</v>
      </c>
      <c r="G169" s="134" t="s">
        <v>2063</v>
      </c>
      <c r="H169" s="135" t="s">
        <v>4761</v>
      </c>
      <c r="I169" s="113"/>
      <c r="AP169" s="114" t="e">
        <v>#N/A</v>
      </c>
    </row>
    <row r="170" spans="1:42" ht="30" customHeight="1" x14ac:dyDescent="0.25">
      <c r="A170" s="129">
        <v>169</v>
      </c>
      <c r="B170" s="164" t="s">
        <v>2070</v>
      </c>
      <c r="C170" s="167" t="s">
        <v>4518</v>
      </c>
      <c r="D170" s="131" t="s">
        <v>2025</v>
      </c>
      <c r="E170" s="132">
        <v>45.1</v>
      </c>
      <c r="F170" s="133" t="s">
        <v>2026</v>
      </c>
      <c r="G170" s="134" t="s">
        <v>2063</v>
      </c>
      <c r="H170" s="135" t="s">
        <v>4762</v>
      </c>
      <c r="I170" s="113"/>
      <c r="AP170" s="114" t="e">
        <v>#N/A</v>
      </c>
    </row>
    <row r="171" spans="1:42" ht="30" customHeight="1" x14ac:dyDescent="0.25">
      <c r="A171" s="129">
        <v>170</v>
      </c>
      <c r="B171" s="164" t="s">
        <v>2069</v>
      </c>
      <c r="C171" s="167" t="s">
        <v>4519</v>
      </c>
      <c r="D171" s="131" t="s">
        <v>2025</v>
      </c>
      <c r="E171" s="132">
        <v>10.54</v>
      </c>
      <c r="F171" s="133" t="s">
        <v>2026</v>
      </c>
      <c r="G171" s="134" t="s">
        <v>2063</v>
      </c>
      <c r="H171" s="135" t="s">
        <v>4763</v>
      </c>
      <c r="I171" s="113"/>
      <c r="AP171" s="114" t="e">
        <v>#N/A</v>
      </c>
    </row>
    <row r="172" spans="1:42" ht="30" customHeight="1" x14ac:dyDescent="0.25">
      <c r="A172" s="129">
        <v>171</v>
      </c>
      <c r="B172" s="169" t="s">
        <v>4592</v>
      </c>
      <c r="C172" s="167" t="s">
        <v>4593</v>
      </c>
      <c r="D172" s="131" t="s">
        <v>2025</v>
      </c>
      <c r="E172" s="132">
        <v>26.5</v>
      </c>
      <c r="F172" s="133" t="s">
        <v>2026</v>
      </c>
      <c r="G172" s="134" t="s">
        <v>2063</v>
      </c>
      <c r="H172" s="135" t="s">
        <v>4764</v>
      </c>
      <c r="I172" s="113"/>
      <c r="AP172" s="114" t="e">
        <v>#N/A</v>
      </c>
    </row>
    <row r="173" spans="1:42" ht="30" customHeight="1" x14ac:dyDescent="0.25">
      <c r="A173" s="129">
        <v>172</v>
      </c>
      <c r="B173" s="166" t="s">
        <v>4591</v>
      </c>
      <c r="C173" s="168" t="s">
        <v>4590</v>
      </c>
      <c r="D173" s="131" t="s">
        <v>2025</v>
      </c>
      <c r="E173" s="132">
        <v>32.5</v>
      </c>
      <c r="F173" s="133" t="s">
        <v>2026</v>
      </c>
      <c r="G173" s="134" t="s">
        <v>2063</v>
      </c>
      <c r="H173" s="162" t="s">
        <v>4765</v>
      </c>
      <c r="I173" s="113"/>
      <c r="AP173" s="114" t="e">
        <v>#N/A</v>
      </c>
    </row>
    <row r="174" spans="1:42" ht="30" customHeight="1" x14ac:dyDescent="0.25">
      <c r="A174" s="129">
        <v>173</v>
      </c>
      <c r="B174" s="166" t="s">
        <v>4797</v>
      </c>
      <c r="C174" s="168" t="s">
        <v>5308</v>
      </c>
      <c r="D174" s="131" t="s">
        <v>4798</v>
      </c>
      <c r="E174" s="132">
        <v>249.7</v>
      </c>
      <c r="F174" s="133" t="s">
        <v>2026</v>
      </c>
      <c r="G174" s="134" t="s">
        <v>2063</v>
      </c>
      <c r="H174" s="162"/>
      <c r="I174" s="113"/>
      <c r="AP174" s="114"/>
    </row>
  </sheetData>
  <sheetProtection algorithmName="SHA-512" hashValue="ToMVlCLJW8NWkw+TmKIDFivtj9NuV3THHlcnHq5VvFby3efhQOZo2NNuODNSoDoJ8espl5MOgFyF9+bS5Yh/rA==" saltValue="DkoWyMCNLkYRelhUyo18/g==" spinCount="100000" sheet="1" objects="1" scenarios="1"/>
  <autoFilter ref="A1:N173"/>
  <sortState ref="A108:G119">
    <sortCondition ref="C108:C119"/>
  </sortState>
  <customSheetViews>
    <customSheetView guid="{CF84CFFB-6EA4-4410-B9A4-3DFFBE9C39A1}" scale="85" fitToPage="1" hiddenColumns="1">
      <selection activeCell="C6" sqref="C6"/>
      <pageMargins left="0.70866141732283472" right="0.70866141732283472" top="0.74803149606299213" bottom="0.43307086614173229" header="0.31496062992125984" footer="0.31496062992125984"/>
      <pageSetup paperSize="9" scale="63" fitToHeight="0" orientation="portrait" r:id="rId1"/>
    </customSheetView>
    <customSheetView guid="{8473C790-8521-4A75-B221-BD61411A1DBA}" scale="85" fitToPage="1" showAutoFilter="1">
      <selection activeCell="C28" sqref="C28"/>
      <pageMargins left="0.70866141732283472" right="0.70866141732283472" top="0.74803149606299213" bottom="0.43307086614173229" header="0.31496062992125984" footer="0.31496062992125984"/>
      <pageSetup paperSize="9" scale="63" fitToHeight="0" orientation="portrait" r:id="rId2"/>
      <autoFilter ref="A1:H169"/>
    </customSheetView>
    <customSheetView guid="{6F0D0C0E-D4A7-4E8A-8B24-342BA835C688}" scale="85" fitToPage="1" hiddenColumns="1">
      <selection activeCell="C6" sqref="C6"/>
      <pageMargins left="0.70866141732283472" right="0.70866141732283472" top="0.74803149606299213" bottom="0.43307086614173229" header="0.31496062992125984" footer="0.31496062992125984"/>
      <pageSetup paperSize="9" scale="63" fitToHeight="0" orientation="portrait" r:id="rId3"/>
    </customSheetView>
  </customSheetViews>
  <phoneticPr fontId="32" type="noConversion"/>
  <conditionalFormatting sqref="B175:B1048576 B1">
    <cfRule type="duplicateValues" dxfId="2" priority="3"/>
  </conditionalFormatting>
  <conditionalFormatting sqref="B175:C1048576 B1:C1">
    <cfRule type="duplicateValues" dxfId="1" priority="24"/>
  </conditionalFormatting>
  <conditionalFormatting sqref="B66 A2:C3 B4:C65 B67:C174 A4:A174">
    <cfRule type="duplicateValues" dxfId="0" priority="72"/>
  </conditionalFormatting>
  <pageMargins left="0.70866141732283472" right="0.70866141732283472" top="0.74803149606299213" bottom="0.43307086614173229" header="0.31496062992125984" footer="0.31496062992125984"/>
  <pageSetup paperSize="9" scale="41" fitToHeight="0" orientation="portrait"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O907"/>
  <sheetViews>
    <sheetView topLeftCell="A895" zoomScale="93" zoomScaleNormal="93" workbookViewId="0">
      <selection activeCell="H897" sqref="H897"/>
    </sheetView>
  </sheetViews>
  <sheetFormatPr baseColWidth="10" defaultColWidth="11.42578125" defaultRowHeight="15" x14ac:dyDescent="0.25"/>
  <cols>
    <col min="1" max="1" width="10" style="18" customWidth="1"/>
    <col min="2" max="2" width="10.5703125" style="17" bestFit="1" customWidth="1"/>
    <col min="3" max="3" width="8.42578125" style="18" customWidth="1"/>
    <col min="4" max="4" width="17.5703125" style="18" customWidth="1"/>
    <col min="5" max="5" width="32.5703125" style="18" customWidth="1"/>
    <col min="6" max="6" width="11.42578125" style="19"/>
    <col min="7" max="7" width="34.5703125" style="20" customWidth="1"/>
    <col min="8" max="8" width="21" style="18" customWidth="1"/>
    <col min="9" max="9" width="16.5703125" style="18" customWidth="1"/>
    <col min="10" max="10" width="14.42578125" style="18" bestFit="1" customWidth="1"/>
    <col min="11" max="11" width="5.42578125" style="18" bestFit="1" customWidth="1"/>
    <col min="12" max="12" width="6.28515625" style="18" customWidth="1"/>
    <col min="13" max="13" width="7.5703125" style="18" customWidth="1"/>
    <col min="14" max="14" width="6.42578125" style="18" bestFit="1" customWidth="1"/>
    <col min="15" max="15" width="4.85546875" style="18" bestFit="1" customWidth="1"/>
    <col min="16" max="16" width="9.85546875" style="21" bestFit="1" customWidth="1"/>
    <col min="17" max="17" width="17.28515625" style="18" customWidth="1"/>
    <col min="18" max="18" width="16.42578125" style="18" customWidth="1"/>
    <col min="19" max="19" width="15.7109375" style="18" customWidth="1"/>
    <col min="20" max="20" width="14.5703125" style="18" customWidth="1"/>
    <col min="21" max="21" width="16.28515625" style="18" customWidth="1"/>
    <col min="22" max="22" width="16.7109375" style="18" customWidth="1"/>
    <col min="23" max="23" width="16.5703125" style="18" customWidth="1"/>
    <col min="24" max="28" width="12.85546875" style="18" customWidth="1"/>
    <col min="29" max="32" width="11.42578125" style="18" customWidth="1"/>
    <col min="33" max="33" width="8.7109375" style="18" customWidth="1"/>
    <col min="34" max="34" width="7.28515625" style="18" customWidth="1"/>
    <col min="35" max="35" width="11.42578125" style="18" customWidth="1"/>
    <col min="36" max="36" width="14.42578125" style="18" bestFit="1" customWidth="1"/>
    <col min="37" max="37" width="11.42578125" style="18" customWidth="1"/>
    <col min="38" max="39" width="11.42578125" style="18"/>
    <col min="40" max="40" width="7.28515625" style="18" customWidth="1"/>
    <col min="41" max="41" width="6.28515625" style="18" customWidth="1"/>
    <col min="42" max="16384" width="11.42578125" style="18"/>
  </cols>
  <sheetData>
    <row r="1" spans="1:39" s="41" customFormat="1" ht="60" x14ac:dyDescent="0.25">
      <c r="B1" s="17" t="s">
        <v>1</v>
      </c>
      <c r="C1" s="41" t="s">
        <v>80</v>
      </c>
      <c r="D1" s="41" t="s">
        <v>81</v>
      </c>
      <c r="E1" s="41" t="s">
        <v>2489</v>
      </c>
      <c r="F1" s="42" t="s">
        <v>82</v>
      </c>
      <c r="G1" s="43" t="s">
        <v>83</v>
      </c>
      <c r="H1" s="41" t="s">
        <v>84</v>
      </c>
      <c r="I1" s="61" t="s">
        <v>87</v>
      </c>
      <c r="J1" s="41" t="s">
        <v>88</v>
      </c>
      <c r="P1" s="96"/>
      <c r="Q1" s="97" t="s">
        <v>4358</v>
      </c>
      <c r="R1" s="98" t="s">
        <v>4357</v>
      </c>
      <c r="S1" s="99" t="s">
        <v>4352</v>
      </c>
      <c r="T1" s="100" t="s">
        <v>2498</v>
      </c>
      <c r="U1" s="99" t="s">
        <v>5302</v>
      </c>
      <c r="V1" s="101" t="s">
        <v>2495</v>
      </c>
      <c r="W1" s="102" t="s">
        <v>4355</v>
      </c>
      <c r="X1" s="101" t="s">
        <v>4353</v>
      </c>
      <c r="Y1" s="101" t="s">
        <v>2497</v>
      </c>
      <c r="Z1" s="101" t="s">
        <v>2494</v>
      </c>
      <c r="AA1" s="101" t="s">
        <v>2493</v>
      </c>
      <c r="AB1" s="101" t="s">
        <v>2496</v>
      </c>
      <c r="AC1" s="103" t="s">
        <v>2492</v>
      </c>
      <c r="AD1" s="103" t="s">
        <v>2491</v>
      </c>
      <c r="AE1" s="50" t="s">
        <v>2076</v>
      </c>
      <c r="AF1" s="51" t="s">
        <v>2107</v>
      </c>
      <c r="AG1" s="51" t="s">
        <v>2108</v>
      </c>
      <c r="AH1" s="50" t="s">
        <v>2112</v>
      </c>
      <c r="AI1" s="50" t="s">
        <v>2122</v>
      </c>
      <c r="AJ1" s="51" t="s">
        <v>2488</v>
      </c>
      <c r="AK1" s="60">
        <v>2024</v>
      </c>
      <c r="AM1" s="60">
        <v>2023</v>
      </c>
    </row>
    <row r="2" spans="1:39" x14ac:dyDescent="0.25">
      <c r="A2" s="104" t="s">
        <v>91</v>
      </c>
      <c r="B2" s="17">
        <v>1</v>
      </c>
      <c r="C2" s="49" t="str">
        <f>+VLOOKUP(A2,'Instituciones Educativas'!$A$2:$T$900,6,0)</f>
        <v>MAÑAZO</v>
      </c>
      <c r="D2" s="49" t="str">
        <f>IFERROR(VLOOKUP(A2,'Instituciones Educativas'!$A$2:$T$900,7,0),0)</f>
        <v>ALTO ALIANZA</v>
      </c>
      <c r="E2" s="49" t="str">
        <f>+VLOOKUP(A2,'Censo 2023 Direccion'!$A$2:$M$910,6,0)</f>
        <v>AVENIDA LA CULTURA S/N</v>
      </c>
      <c r="F2" s="49" t="str">
        <f>+VLOOKUP(A2,'Instituciones Educativas'!$A$2:$T$900,1,0)</f>
        <v>1360122</v>
      </c>
      <c r="G2" s="49" t="str">
        <f>+VLOOKUP(A2,'Instituciones Educativas'!$A$2:$T$900,8,0)</f>
        <v>MAÑAZO</v>
      </c>
      <c r="H2" s="49" t="str">
        <f>+VLOOKUP(A2,'Instituciones Educativas'!$A$2:$T$900,9,0)</f>
        <v xml:space="preserve">D2 - Básica Alternativa - Avanzado </v>
      </c>
      <c r="I2" s="18">
        <f>+AK2</f>
        <v>56</v>
      </c>
      <c r="J2" s="18" t="str">
        <f>+AJ2</f>
        <v>Urbana</v>
      </c>
      <c r="K2" s="18">
        <f>+AM2</f>
        <v>40</v>
      </c>
      <c r="O2" s="18">
        <f>+I2-K2</f>
        <v>16</v>
      </c>
      <c r="Q2" s="21">
        <f t="shared" ref="Q2:Q24" si="0">+IF(AJ2="Urbana",IF(AK2&lt;=5,S2*(2.8),IF(AK2&lt;=10,S2*(2.1),IF(AK2&lt;=13,S2*(1.9),IF(AK2&lt;=22,S2*(1.6),IF(AK2&lt;=50,S2*(1.41),IF(AK2&lt;=100,S2*(0.9),IF(AK2&lt;=194,S2*(0.8),IF(AK2&lt;=230,S2*(0.63),IF(AK2&lt;=405,S2*(0.55),IF(AK2&lt;=620,S2*(0.44),IF(AK2&lt;=968,S2*(0.35),IF(AK2&lt;=1000,S2*(0.37),IF(AK2&lt;=1200,S2*(0.39),IF(AK2&lt;=1800,S2*(0.26))))))))))))))))</f>
        <v>1375.92</v>
      </c>
      <c r="R2" s="52">
        <f>+(S2-U2)/U2*100</f>
        <v>18.695652173913039</v>
      </c>
      <c r="S2" s="52">
        <f>+T2</f>
        <v>1528.8</v>
      </c>
      <c r="T2" s="21">
        <f>+V2*1.3</f>
        <v>1528.8</v>
      </c>
      <c r="U2" s="70">
        <v>1288</v>
      </c>
      <c r="V2" s="21">
        <f>+Z2+AA2+AB2+AC2+AD2+Y2+X2+W2</f>
        <v>1176</v>
      </c>
      <c r="W2" s="21">
        <f>AK2*0.45*12</f>
        <v>302.39999999999998</v>
      </c>
      <c r="X2" s="21">
        <f t="shared" ref="X2:X16" si="1">IF(H2=$M$13,AK2*1*12,IF(H2=$M$14,AK2*1*12,IF(H2=$M$16,AK2*1*12,0)))</f>
        <v>0</v>
      </c>
      <c r="Y2" s="21">
        <f t="shared" ref="Y2:Y22" si="2">IF(H2=$M$12,IF(AJ2="Urbana",AK2*1.2*12,IF(AJ2="Rural",AK2*2.2*12)),0)</f>
        <v>0</v>
      </c>
      <c r="Z2" s="21">
        <f t="shared" ref="Z2:Z65" si="3">+IF(AI2="Frontera",I2*0.1*12,IF(AI2=0,I2*0.05*12,0))</f>
        <v>33.6</v>
      </c>
      <c r="AA2" s="21">
        <f t="shared" ref="AA2:AA65" si="4">+IF(AF2="aimara",I2*0.35*12,IF(AF2="quechua sureño",I2*0.35*12,IF(AF2=0,I2*0.2*12,0)))+IF(AG2="aimara",I2*0.35*12,IF(AG2="quechua sureño",I2*0.35*12,IF(AG2=0,I2*0.2*12,0)))</f>
        <v>268.8</v>
      </c>
      <c r="AB2" s="21">
        <f t="shared" ref="AB2:AB65" si="5">+IF(AE2="Unidocente",I2*0.8*12,IF(AE2="Multigrado",I2*0.6*12,IF(AE2=0,I2*0*12,0)))</f>
        <v>0</v>
      </c>
      <c r="AC2" s="18">
        <f>+IF(AH2="Rural 1",I2*3.5*12,IF(AH2="Rural 2",I2*2.8*12,IF(AH2="Rural 3",I2*2*12,IF(AH2= 0,I2*0.05*12,0))))</f>
        <v>33.6</v>
      </c>
      <c r="AD2" s="18">
        <f t="shared" ref="AD2:AD65" si="6">IF(H2=$M$12,0,IF(AJ2="Urbana",AK2*0.8*12,AK2*1.3*12))</f>
        <v>537.6</v>
      </c>
      <c r="AE2" s="18">
        <f>IFERROR(VLOOKUP(F2,'Unid. Mult.'!$F$3:$J$313,5,0),0)</f>
        <v>0</v>
      </c>
      <c r="AF2" s="18">
        <f>IFERROR(VLOOKUP(F2,'IIEE EIB'!$F$3:$L$219,5,0),0)</f>
        <v>0</v>
      </c>
      <c r="AG2" s="18">
        <f>IFERROR(VLOOKUP(F2,'IIEE EIB'!$F$3:$L$219,6,0),0)</f>
        <v>0</v>
      </c>
      <c r="AH2" s="18">
        <f>IFERROR(VLOOKUP(F2,Rural!$F$2:$J$403,5,0),0)</f>
        <v>0</v>
      </c>
      <c r="AI2" s="18">
        <f>+IFERROR(VLOOKUP(F2,Frontera!$F$3:$J$438,5,0),0)</f>
        <v>0</v>
      </c>
      <c r="AJ2" s="18" t="str">
        <f>+IFERROR(VLOOKUP(F2,'Censo 2023 Direccion'!$A$2:$L$910,9,0),0)</f>
        <v>Urbana</v>
      </c>
      <c r="AK2" s="18">
        <f>+IFERROR(VLOOKUP(F2,'Instituciones Educativas'!$A$2:$T$900,12,0),0)</f>
        <v>56</v>
      </c>
      <c r="AL2" s="21">
        <f t="shared" ref="AL2:AL65" si="7">+V2-U2</f>
        <v>-112</v>
      </c>
      <c r="AM2" s="18">
        <f>+IFERROR(VLOOKUP(F2,'Instituciones Educativas'!$A$2:$T$900,13,0),0)-AN2</f>
        <v>40</v>
      </c>
    </row>
    <row r="3" spans="1:39" x14ac:dyDescent="0.25">
      <c r="A3" s="89" t="s">
        <v>1667</v>
      </c>
      <c r="B3" s="17">
        <v>2</v>
      </c>
      <c r="C3" s="49" t="str">
        <f>+VLOOKUP(A3,'Instituciones Educativas'!$A$2:$T$900,6,0)</f>
        <v>PUNO</v>
      </c>
      <c r="D3" s="49" t="str">
        <f>IFERROR(VLOOKUP(A3,'Instituciones Educativas'!$A$2:$T$900,7,0),0)</f>
        <v>ALTO PUNO</v>
      </c>
      <c r="E3" s="49" t="str">
        <f>+VLOOKUP(A3,'Censo 2023 Direccion'!$A$2:$M$910,6,0)</f>
        <v>ALTO PUNO</v>
      </c>
      <c r="F3" s="49" t="str">
        <f>+VLOOKUP(A3,'Instituciones Educativas'!$A$2:$T$900,1,0)</f>
        <v>1702331</v>
      </c>
      <c r="G3" s="49" t="str">
        <f>+VLOOKUP(A3,'Instituciones Educativas'!$A$2:$T$900,8,0)</f>
        <v>VIRGEN DE LA ASUNCION</v>
      </c>
      <c r="H3" s="49" t="str">
        <f>+VLOOKUP(A3,'Instituciones Educativas'!$A$2:$T$900,9,0)</f>
        <v xml:space="preserve">D2 - Básica Alternativa - Avanzado </v>
      </c>
      <c r="I3" s="18">
        <f t="shared" ref="I3:I65" si="8">+AK3</f>
        <v>64</v>
      </c>
      <c r="J3" s="18" t="str">
        <f t="shared" ref="J3:J66" si="9">+AJ3</f>
        <v>Urbana</v>
      </c>
      <c r="K3" s="18">
        <f t="shared" ref="K3:K66" si="10">+AM3</f>
        <v>40</v>
      </c>
      <c r="O3" s="18">
        <f t="shared" ref="O3:O66" si="11">+I3-K3</f>
        <v>24</v>
      </c>
      <c r="Q3" s="21">
        <f t="shared" si="0"/>
        <v>1617.4080000000001</v>
      </c>
      <c r="R3" s="52">
        <f t="shared" ref="R3:R65" si="12">+(S3-U3)/U3*100</f>
        <v>35.652173913043498</v>
      </c>
      <c r="S3" s="52">
        <f t="shared" ref="S3:S65" si="13">+T3</f>
        <v>1797.1200000000001</v>
      </c>
      <c r="T3" s="21">
        <f t="shared" ref="T3:T66" si="14">+V3*1.3</f>
        <v>1797.1200000000001</v>
      </c>
      <c r="U3" s="70">
        <v>1324.8</v>
      </c>
      <c r="V3" s="21">
        <f t="shared" ref="V3:V64" si="15">+Z3+AA3+AB3+AC3+AD3+Y3+X3+W3</f>
        <v>1382.4</v>
      </c>
      <c r="W3" s="21">
        <f t="shared" ref="W3:W65" si="16">AK3*0.45*12</f>
        <v>345.6</v>
      </c>
      <c r="X3" s="21">
        <f t="shared" si="1"/>
        <v>0</v>
      </c>
      <c r="Y3" s="21">
        <f t="shared" si="2"/>
        <v>0</v>
      </c>
      <c r="Z3" s="21">
        <f t="shared" si="3"/>
        <v>76.800000000000011</v>
      </c>
      <c r="AA3" s="21">
        <f t="shared" si="4"/>
        <v>307.20000000000005</v>
      </c>
      <c r="AB3" s="21">
        <f t="shared" si="5"/>
        <v>0</v>
      </c>
      <c r="AC3" s="18">
        <f t="shared" ref="AC3:AC65" si="17">+IF(AH3="Rural 1",I3*3.5*12,IF(AH3="Rural 2",I3*2.8*12,IF(AH3="Rural 3",I3*2*12,IF(AH3= 0,I3*0.05*12,0))))</f>
        <v>38.400000000000006</v>
      </c>
      <c r="AD3" s="18">
        <f t="shared" si="6"/>
        <v>614.40000000000009</v>
      </c>
      <c r="AE3" s="18">
        <f>IFERROR(VLOOKUP(F3,'Unid. Mult.'!$F$3:$J$313,5,0),0)</f>
        <v>0</v>
      </c>
      <c r="AF3" s="18">
        <f>IFERROR(VLOOKUP(F3,'IIEE EIB'!$F$3:$L$219,5,0),0)</f>
        <v>0</v>
      </c>
      <c r="AG3" s="18">
        <f>IFERROR(VLOOKUP(F3,'IIEE EIB'!$F$3:$L$219,6,0),0)</f>
        <v>0</v>
      </c>
      <c r="AH3" s="18">
        <f>IFERROR(VLOOKUP(F3,Rural!$F$2:$J$403,5,0),0)</f>
        <v>0</v>
      </c>
      <c r="AI3" s="18" t="str">
        <f>+IFERROR(VLOOKUP(F3,Frontera!$F$3:$J$438,5,0),0)</f>
        <v>Frontera</v>
      </c>
      <c r="AJ3" s="18" t="str">
        <f>+IFERROR(VLOOKUP(F3,'Censo 2023 Direccion'!$A$2:$L$910,9,0),0)</f>
        <v>Urbana</v>
      </c>
      <c r="AK3" s="18">
        <f>+IFERROR(VLOOKUP(F3,'Instituciones Educativas'!$A$2:$T$900,12,0),0)</f>
        <v>64</v>
      </c>
      <c r="AL3" s="21">
        <f t="shared" si="7"/>
        <v>57.600000000000136</v>
      </c>
      <c r="AM3" s="18">
        <f>+IFERROR(VLOOKUP(F3,'Instituciones Educativas'!$A$2:$T$900,13,0),0)</f>
        <v>40</v>
      </c>
    </row>
    <row r="4" spans="1:39" x14ac:dyDescent="0.25">
      <c r="A4" s="104" t="s">
        <v>1662</v>
      </c>
      <c r="B4" s="17">
        <v>3</v>
      </c>
      <c r="C4" s="49" t="str">
        <f>+VLOOKUP(A4,'Instituciones Educativas'!$A$2:$T$900,6,0)</f>
        <v>PUNO</v>
      </c>
      <c r="D4" s="49" t="str">
        <f>IFERROR(VLOOKUP(A4,'Instituciones Educativas'!$A$2:$T$900,7,0),0)</f>
        <v>PORTEÑO</v>
      </c>
      <c r="E4" s="49" t="str">
        <f>+VLOOKUP(A4,'Censo 2023 Direccion'!$A$2:$M$910,6,0)</f>
        <v>JIRON CARABAYA S/N</v>
      </c>
      <c r="F4" s="49" t="str">
        <f>+VLOOKUP(A4,'Instituciones Educativas'!$A$2:$T$900,1,0)</f>
        <v>1724855</v>
      </c>
      <c r="G4" s="49" t="str">
        <f>+VLOOKUP(A4,'Instituciones Educativas'!$A$2:$T$900,8,0)</f>
        <v>GRAN UNIDAD ESCOLAR SAN CARLOS</v>
      </c>
      <c r="H4" s="49" t="str">
        <f>+VLOOKUP(A4,'Instituciones Educativas'!$A$2:$T$900,9,0)</f>
        <v xml:space="preserve">D2 - Básica Alternativa - Avanzado </v>
      </c>
      <c r="I4" s="18">
        <f t="shared" si="8"/>
        <v>168</v>
      </c>
      <c r="J4" s="18" t="str">
        <f t="shared" si="9"/>
        <v>Urbana</v>
      </c>
      <c r="K4" s="18">
        <f t="shared" si="10"/>
        <v>311</v>
      </c>
      <c r="L4" s="28">
        <v>170</v>
      </c>
      <c r="M4" s="28">
        <v>0</v>
      </c>
      <c r="N4" s="28">
        <v>100</v>
      </c>
      <c r="O4" s="18">
        <f t="shared" si="11"/>
        <v>-143</v>
      </c>
      <c r="Q4" s="21">
        <f t="shared" si="0"/>
        <v>3773.9520000000007</v>
      </c>
      <c r="R4" s="52">
        <f>+(S4-U4)/U4*100</f>
        <v>-6.3665594855305496</v>
      </c>
      <c r="S4" s="52">
        <f>+T4</f>
        <v>4717.4400000000005</v>
      </c>
      <c r="T4" s="21">
        <f t="shared" si="14"/>
        <v>4717.4400000000005</v>
      </c>
      <c r="U4" s="70">
        <v>5038.2000000000007</v>
      </c>
      <c r="V4" s="21">
        <f t="shared" si="15"/>
        <v>3628.8</v>
      </c>
      <c r="W4" s="21">
        <f t="shared" si="16"/>
        <v>907.2</v>
      </c>
      <c r="X4" s="21">
        <f t="shared" si="1"/>
        <v>0</v>
      </c>
      <c r="Y4" s="21">
        <f t="shared" si="2"/>
        <v>0</v>
      </c>
      <c r="Z4" s="21">
        <f t="shared" si="3"/>
        <v>201.60000000000002</v>
      </c>
      <c r="AA4" s="21">
        <f t="shared" si="4"/>
        <v>806.40000000000009</v>
      </c>
      <c r="AB4" s="21">
        <f t="shared" si="5"/>
        <v>0</v>
      </c>
      <c r="AC4" s="18">
        <f>+IF(AH4="Rural 1",I4*3.5*12,IF(AH4="Rural 2",I4*2.8*12,IF(AH4="Rural 3",I4*2*12,IF(AH4= 0,I4*0.05*12,0))))</f>
        <v>100.80000000000001</v>
      </c>
      <c r="AD4" s="18">
        <f t="shared" si="6"/>
        <v>1612.8000000000002</v>
      </c>
      <c r="AE4" s="18">
        <f>IFERROR(VLOOKUP(F4,'Unid. Mult.'!$F$3:$J$313,5,0),0)</f>
        <v>0</v>
      </c>
      <c r="AF4" s="18">
        <f>IFERROR(VLOOKUP(F4,'IIEE EIB'!$F$3:$L$219,5,0),0)</f>
        <v>0</v>
      </c>
      <c r="AG4" s="18">
        <f>IFERROR(VLOOKUP(F4,'IIEE EIB'!$F$3:$L$219,6,0),0)</f>
        <v>0</v>
      </c>
      <c r="AH4" s="18">
        <f>IFERROR(VLOOKUP(F4,Rural!$F$2:$J$403,5,0),0)</f>
        <v>0</v>
      </c>
      <c r="AI4" s="18" t="str">
        <f>+IFERROR(VLOOKUP(F4,Frontera!$F$3:$J$438,5,0),0)</f>
        <v>Frontera</v>
      </c>
      <c r="AJ4" s="18" t="str">
        <f>+IFERROR(VLOOKUP(F4,'Censo 2023 Direccion'!$A$2:$L$910,9,0),0)</f>
        <v>Urbana</v>
      </c>
      <c r="AK4" s="18">
        <f>+IFERROR(VLOOKUP(F4,'Instituciones Educativas'!$A$2:$T$900,12,0),0)</f>
        <v>168</v>
      </c>
      <c r="AL4" s="21">
        <f t="shared" si="7"/>
        <v>-1409.4000000000005</v>
      </c>
      <c r="AM4" s="18">
        <f>+IFERROR(VLOOKUP(F4,'Instituciones Educativas'!$A$2:$T$900,13,0),0)</f>
        <v>311</v>
      </c>
    </row>
    <row r="5" spans="1:39" x14ac:dyDescent="0.25">
      <c r="A5" s="104" t="s">
        <v>1659</v>
      </c>
      <c r="B5" s="17">
        <v>4</v>
      </c>
      <c r="C5" s="49" t="str">
        <f>+VLOOKUP(A5,'Instituciones Educativas'!$A$2:$T$900,6,0)</f>
        <v>PUNO</v>
      </c>
      <c r="D5" s="49" t="str">
        <f>IFERROR(VLOOKUP(A5,'Instituciones Educativas'!$A$2:$T$900,7,0),0)</f>
        <v>SALCEDO</v>
      </c>
      <c r="E5" s="49" t="str">
        <f>+VLOOKUP(A5,'Censo 2023 Direccion'!$A$2:$M$910,6,0)</f>
        <v>CIUDAD PEDAGOGICA</v>
      </c>
      <c r="F5" s="49" t="str">
        <f>+VLOOKUP(A5,'Instituciones Educativas'!$A$2:$T$900,1,0)</f>
        <v>1564590</v>
      </c>
      <c r="G5" s="49" t="str">
        <f>+VLOOKUP(A5,'Instituciones Educativas'!$A$2:$T$900,8,0)</f>
        <v>APLICACION PEDAGOGICO PUNO</v>
      </c>
      <c r="H5" s="49" t="str">
        <f>+VLOOKUP(A5,'Instituciones Educativas'!$A$2:$T$900,9,0)</f>
        <v xml:space="preserve">D2 - Básica Alternativa - Avanzado </v>
      </c>
      <c r="I5" s="18">
        <f t="shared" si="8"/>
        <v>78</v>
      </c>
      <c r="J5" s="18" t="str">
        <f t="shared" si="9"/>
        <v>Urbana</v>
      </c>
      <c r="K5" s="18">
        <f t="shared" si="10"/>
        <v>85</v>
      </c>
      <c r="L5" s="28">
        <f>+L4-10</f>
        <v>160</v>
      </c>
      <c r="M5" s="28">
        <v>100.01</v>
      </c>
      <c r="N5" s="28">
        <v>4391</v>
      </c>
      <c r="O5" s="18">
        <f t="shared" si="11"/>
        <v>-7</v>
      </c>
      <c r="Q5" s="21">
        <f t="shared" si="0"/>
        <v>1971.2160000000003</v>
      </c>
      <c r="R5" s="52">
        <f t="shared" si="12"/>
        <v>29.667519181585682</v>
      </c>
      <c r="S5" s="52">
        <f t="shared" si="13"/>
        <v>2190.2400000000002</v>
      </c>
      <c r="T5" s="21">
        <f t="shared" si="14"/>
        <v>2190.2400000000002</v>
      </c>
      <c r="U5" s="70">
        <v>1689.1200000000001</v>
      </c>
      <c r="V5" s="21">
        <f t="shared" si="15"/>
        <v>1684.8000000000002</v>
      </c>
      <c r="W5" s="21">
        <f t="shared" si="16"/>
        <v>421.20000000000005</v>
      </c>
      <c r="X5" s="21">
        <f t="shared" si="1"/>
        <v>0</v>
      </c>
      <c r="Y5" s="21">
        <f t="shared" si="2"/>
        <v>0</v>
      </c>
      <c r="Z5" s="21">
        <f t="shared" si="3"/>
        <v>93.600000000000009</v>
      </c>
      <c r="AA5" s="21">
        <f t="shared" si="4"/>
        <v>374.40000000000003</v>
      </c>
      <c r="AB5" s="21">
        <f t="shared" si="5"/>
        <v>0</v>
      </c>
      <c r="AC5" s="18">
        <f t="shared" si="17"/>
        <v>46.800000000000004</v>
      </c>
      <c r="AD5" s="18">
        <f t="shared" si="6"/>
        <v>748.80000000000007</v>
      </c>
      <c r="AE5" s="18">
        <f>IFERROR(VLOOKUP(F5,'Unid. Mult.'!$F$3:$J$313,5,0),0)</f>
        <v>0</v>
      </c>
      <c r="AF5" s="18">
        <f>IFERROR(VLOOKUP(F5,'IIEE EIB'!$F$3:$L$219,5,0),0)</f>
        <v>0</v>
      </c>
      <c r="AG5" s="18">
        <f>IFERROR(VLOOKUP(F5,'IIEE EIB'!$F$3:$L$219,6,0),0)</f>
        <v>0</v>
      </c>
      <c r="AH5" s="18">
        <f>IFERROR(VLOOKUP(F5,Rural!$F$2:$J$403,5,0),0)</f>
        <v>0</v>
      </c>
      <c r="AI5" s="18" t="str">
        <f>+IFERROR(VLOOKUP(F5,Frontera!$F$3:$J$438,5,0),0)</f>
        <v>Frontera</v>
      </c>
      <c r="AJ5" s="18" t="str">
        <f>+IFERROR(VLOOKUP(F5,'Censo 2023 Direccion'!$A$2:$L$910,9,0),0)</f>
        <v>Urbana</v>
      </c>
      <c r="AK5" s="18">
        <f>+IFERROR(VLOOKUP(F5,'Instituciones Educativas'!$A$2:$T$900,12,0),0)</f>
        <v>78</v>
      </c>
      <c r="AL5" s="21">
        <f t="shared" si="7"/>
        <v>-4.3199999999999363</v>
      </c>
      <c r="AM5" s="18">
        <f>+IFERROR(VLOOKUP(F5,'Instituciones Educativas'!$A$2:$T$900,13,0),0)</f>
        <v>85</v>
      </c>
    </row>
    <row r="6" spans="1:39" x14ac:dyDescent="0.25">
      <c r="A6" s="104" t="s">
        <v>1660</v>
      </c>
      <c r="B6" s="17">
        <v>5</v>
      </c>
      <c r="C6" s="49" t="str">
        <f>+VLOOKUP(A6,'Instituciones Educativas'!$A$2:$T$900,6,0)</f>
        <v>PUNO</v>
      </c>
      <c r="D6" s="49" t="str">
        <f>IFERROR(VLOOKUP(A6,'Instituciones Educativas'!$A$2:$T$900,7,0),0)</f>
        <v>PUNO</v>
      </c>
      <c r="E6" s="49" t="str">
        <f>+VLOOKUP(A6,'Censo 2023 Direccion'!$A$2:$M$910,6,0)</f>
        <v>JIRON AREQUIPA 245</v>
      </c>
      <c r="F6" s="49" t="str">
        <f>+VLOOKUP(A6,'Instituciones Educativas'!$A$2:$T$900,1,0)</f>
        <v>0239632</v>
      </c>
      <c r="G6" s="49" t="str">
        <f>+VLOOKUP(A6,'Instituciones Educativas'!$A$2:$T$900,8,0)</f>
        <v>GLORIOSO SAN CARLOS</v>
      </c>
      <c r="H6" s="49" t="str">
        <f>+VLOOKUP(A6,'Instituciones Educativas'!$A$2:$T$900,9,0)</f>
        <v xml:space="preserve">D2 - Básica Alternativa - Avanzado </v>
      </c>
      <c r="I6" s="18">
        <f t="shared" si="8"/>
        <v>150</v>
      </c>
      <c r="J6" s="18" t="str">
        <f t="shared" si="9"/>
        <v>Urbana</v>
      </c>
      <c r="K6" s="18">
        <f t="shared" si="10"/>
        <v>105</v>
      </c>
      <c r="L6" s="28">
        <f>+L5-10</f>
        <v>150</v>
      </c>
      <c r="M6" s="28">
        <v>4391.01</v>
      </c>
      <c r="N6" s="28">
        <v>5160</v>
      </c>
      <c r="O6" s="18">
        <f t="shared" si="11"/>
        <v>45</v>
      </c>
      <c r="Q6" s="21">
        <f t="shared" si="0"/>
        <v>3369.6000000000004</v>
      </c>
      <c r="R6" s="52">
        <f t="shared" si="12"/>
        <v>82.638272700384476</v>
      </c>
      <c r="S6" s="52">
        <f t="shared" si="13"/>
        <v>4212</v>
      </c>
      <c r="T6" s="21">
        <f t="shared" si="14"/>
        <v>4212</v>
      </c>
      <c r="U6" s="70">
        <v>2306.1978947368425</v>
      </c>
      <c r="V6" s="21">
        <f t="shared" si="15"/>
        <v>3240</v>
      </c>
      <c r="W6" s="21">
        <f t="shared" si="16"/>
        <v>810</v>
      </c>
      <c r="X6" s="21">
        <f t="shared" si="1"/>
        <v>0</v>
      </c>
      <c r="Y6" s="21">
        <f t="shared" si="2"/>
        <v>0</v>
      </c>
      <c r="Z6" s="21">
        <f t="shared" si="3"/>
        <v>180</v>
      </c>
      <c r="AA6" s="21">
        <f t="shared" si="4"/>
        <v>720</v>
      </c>
      <c r="AB6" s="21">
        <f t="shared" si="5"/>
        <v>0</v>
      </c>
      <c r="AC6" s="18">
        <f t="shared" si="17"/>
        <v>90</v>
      </c>
      <c r="AD6" s="18">
        <f t="shared" si="6"/>
        <v>1440</v>
      </c>
      <c r="AE6" s="18">
        <f>IFERROR(VLOOKUP(F6,'Unid. Mult.'!$F$3:$J$313,5,0),0)</f>
        <v>0</v>
      </c>
      <c r="AF6" s="18">
        <f>IFERROR(VLOOKUP(F6,'IIEE EIB'!$F$3:$L$219,5,0),0)</f>
        <v>0</v>
      </c>
      <c r="AG6" s="18">
        <f>IFERROR(VLOOKUP(F6,'IIEE EIB'!$F$3:$L$219,6,0),0)</f>
        <v>0</v>
      </c>
      <c r="AH6" s="18">
        <f>IFERROR(VLOOKUP(F6,Rural!$F$2:$J$403,5,0),0)</f>
        <v>0</v>
      </c>
      <c r="AI6" s="18" t="str">
        <f>+IFERROR(VLOOKUP(F6,Frontera!$F$3:$J$438,5,0),0)</f>
        <v>Frontera</v>
      </c>
      <c r="AJ6" s="18" t="str">
        <f>+IFERROR(VLOOKUP(F6,'Censo 2023 Direccion'!$A$2:$L$910,9,0),0)</f>
        <v>Urbana</v>
      </c>
      <c r="AK6" s="18">
        <f>+IFERROR(VLOOKUP(F6,'Instituciones Educativas'!$A$2:$T$900,12,0),0)</f>
        <v>150</v>
      </c>
      <c r="AL6" s="21">
        <f t="shared" si="7"/>
        <v>933.8021052631575</v>
      </c>
      <c r="AM6" s="18">
        <f>+IFERROR(VLOOKUP(F6,'Instituciones Educativas'!$A$2:$T$900,13,0),0)</f>
        <v>105</v>
      </c>
    </row>
    <row r="7" spans="1:39" x14ac:dyDescent="0.25">
      <c r="A7" s="104" t="s">
        <v>1669</v>
      </c>
      <c r="B7" s="17">
        <v>6</v>
      </c>
      <c r="C7" s="49" t="str">
        <f>+VLOOKUP(A7,'Instituciones Educativas'!$A$2:$T$900,6,0)</f>
        <v>PUNO</v>
      </c>
      <c r="D7" s="49" t="str">
        <f>IFERROR(VLOOKUP(A7,'Instituciones Educativas'!$A$2:$T$900,7,0),0)</f>
        <v>PUNO</v>
      </c>
      <c r="E7" s="49" t="str">
        <f>+VLOOKUP(A7,'Censo 2023 Direccion'!$A$2:$M$910,6,0)</f>
        <v>JIRON AREQUIPA 245</v>
      </c>
      <c r="F7" s="49" t="str">
        <f>+VLOOKUP(A7,'Instituciones Educativas'!$A$2:$T$900,1,0)</f>
        <v>0240523</v>
      </c>
      <c r="G7" s="49" t="str">
        <f>+VLOOKUP(A7,'Instituciones Educativas'!$A$2:$T$900,8,0)</f>
        <v>GLORIOSO SAN CARLOS</v>
      </c>
      <c r="H7" s="49" t="str">
        <f>+VLOOKUP(A7,'Instituciones Educativas'!$A$2:$T$900,9,0)</f>
        <v xml:space="preserve">D1 - EBA - Inicial e Intermedio    </v>
      </c>
      <c r="I7" s="18">
        <f t="shared" si="8"/>
        <v>9</v>
      </c>
      <c r="J7" s="18" t="str">
        <f t="shared" si="9"/>
        <v>Urbana</v>
      </c>
      <c r="K7" s="18">
        <f t="shared" si="10"/>
        <v>23</v>
      </c>
      <c r="L7" s="28">
        <f>+L6-20</f>
        <v>130</v>
      </c>
      <c r="M7" s="28">
        <v>5160.01</v>
      </c>
      <c r="N7" s="28">
        <v>6911</v>
      </c>
      <c r="O7" s="18">
        <f t="shared" si="11"/>
        <v>-14</v>
      </c>
      <c r="Q7" s="21">
        <f t="shared" si="0"/>
        <v>530.7120000000001</v>
      </c>
      <c r="R7" s="52">
        <f t="shared" si="12"/>
        <v>-55.525191090655049</v>
      </c>
      <c r="S7" s="52">
        <f t="shared" si="13"/>
        <v>252.72000000000003</v>
      </c>
      <c r="T7" s="21">
        <f t="shared" si="14"/>
        <v>252.72000000000003</v>
      </c>
      <c r="U7" s="70">
        <v>568.23178378378373</v>
      </c>
      <c r="V7" s="21">
        <f t="shared" si="15"/>
        <v>194.4</v>
      </c>
      <c r="W7" s="21">
        <f t="shared" si="16"/>
        <v>48.599999999999994</v>
      </c>
      <c r="X7" s="21">
        <f t="shared" si="1"/>
        <v>0</v>
      </c>
      <c r="Y7" s="21">
        <f t="shared" si="2"/>
        <v>0</v>
      </c>
      <c r="Z7" s="21">
        <f t="shared" si="3"/>
        <v>10.8</v>
      </c>
      <c r="AA7" s="21">
        <f t="shared" si="4"/>
        <v>43.2</v>
      </c>
      <c r="AB7" s="21">
        <f t="shared" si="5"/>
        <v>0</v>
      </c>
      <c r="AC7" s="18">
        <f t="shared" si="17"/>
        <v>5.4</v>
      </c>
      <c r="AD7" s="18">
        <f t="shared" si="6"/>
        <v>86.4</v>
      </c>
      <c r="AE7" s="18">
        <f>IFERROR(VLOOKUP(F7,'Unid. Mult.'!$F$3:$J$313,5,0),0)</f>
        <v>0</v>
      </c>
      <c r="AF7" s="18">
        <f>IFERROR(VLOOKUP(F7,'IIEE EIB'!$F$3:$L$219,5,0),0)</f>
        <v>0</v>
      </c>
      <c r="AG7" s="18">
        <f>IFERROR(VLOOKUP(F7,'IIEE EIB'!$F$3:$L$219,6,0),0)</f>
        <v>0</v>
      </c>
      <c r="AH7" s="18">
        <f>IFERROR(VLOOKUP(F7,Rural!$F$2:$J$403,5,0),0)</f>
        <v>0</v>
      </c>
      <c r="AI7" s="18" t="str">
        <f>+IFERROR(VLOOKUP(F7,Frontera!$F$3:$J$438,5,0),0)</f>
        <v>Frontera</v>
      </c>
      <c r="AJ7" s="18" t="str">
        <f>+IFERROR(VLOOKUP(F7,'Censo 2023 Direccion'!$A$2:$L$910,9,0),0)</f>
        <v>Urbana</v>
      </c>
      <c r="AK7" s="18">
        <f>+IFERROR(VLOOKUP(F7,'Instituciones Educativas'!$A$2:$T$900,12,0),0)</f>
        <v>9</v>
      </c>
      <c r="AL7" s="21">
        <f t="shared" si="7"/>
        <v>-373.83178378378375</v>
      </c>
      <c r="AM7" s="18">
        <f>+IFERROR(VLOOKUP(F7,'Instituciones Educativas'!$A$2:$T$900,13,0),0)</f>
        <v>23</v>
      </c>
    </row>
    <row r="8" spans="1:39" x14ac:dyDescent="0.25">
      <c r="A8" s="104" t="s">
        <v>1670</v>
      </c>
      <c r="B8" s="17">
        <v>7</v>
      </c>
      <c r="C8" s="49" t="str">
        <f>+VLOOKUP(A8,'Instituciones Educativas'!$A$2:$T$900,6,0)</f>
        <v>PUNO</v>
      </c>
      <c r="D8" s="49" t="str">
        <f>IFERROR(VLOOKUP(A8,'Instituciones Educativas'!$A$2:$T$900,7,0),0)</f>
        <v>PORTEÑO</v>
      </c>
      <c r="E8" s="49" t="str">
        <f>+VLOOKUP(A8,'Censo 2023 Direccion'!$A$2:$M$910,6,0)</f>
        <v>JIRON CARABAYA S/N</v>
      </c>
      <c r="F8" s="49" t="str">
        <f>+VLOOKUP(A8,'Instituciones Educativas'!$A$2:$T$900,1,0)</f>
        <v>0240408</v>
      </c>
      <c r="G8" s="49" t="str">
        <f>+VLOOKUP(A8,'Instituciones Educativas'!$A$2:$T$900,8,0)</f>
        <v>GRAN UNIDAD ESCOLAR SAN CARLOS</v>
      </c>
      <c r="H8" s="49" t="str">
        <f>+VLOOKUP(A8,'Instituciones Educativas'!$A$2:$T$900,9,0)</f>
        <v xml:space="preserve">D1 - EBA - Inicial e Intermedio    </v>
      </c>
      <c r="I8" s="18">
        <f t="shared" si="8"/>
        <v>134</v>
      </c>
      <c r="J8" s="18" t="str">
        <f t="shared" si="9"/>
        <v>Urbana</v>
      </c>
      <c r="K8" s="18">
        <f t="shared" si="10"/>
        <v>67</v>
      </c>
      <c r="L8" s="28">
        <f>+L7-10</f>
        <v>120</v>
      </c>
      <c r="M8" s="28">
        <v>6911.01</v>
      </c>
      <c r="N8" s="28">
        <v>10080</v>
      </c>
      <c r="O8" s="18">
        <f t="shared" si="11"/>
        <v>67</v>
      </c>
      <c r="Q8" s="21">
        <f t="shared" si="0"/>
        <v>3010.1760000000004</v>
      </c>
      <c r="R8" s="52">
        <f t="shared" si="12"/>
        <v>182.60869565217391</v>
      </c>
      <c r="S8" s="52">
        <f t="shared" si="13"/>
        <v>3762.7200000000003</v>
      </c>
      <c r="T8" s="21">
        <f t="shared" si="14"/>
        <v>3762.7200000000003</v>
      </c>
      <c r="U8" s="70">
        <v>1331.4240000000002</v>
      </c>
      <c r="V8" s="21">
        <f t="shared" si="15"/>
        <v>2894.4</v>
      </c>
      <c r="W8" s="21">
        <f t="shared" si="16"/>
        <v>723.6</v>
      </c>
      <c r="X8" s="21">
        <f t="shared" si="1"/>
        <v>0</v>
      </c>
      <c r="Y8" s="21">
        <f t="shared" si="2"/>
        <v>0</v>
      </c>
      <c r="Z8" s="21">
        <f t="shared" si="3"/>
        <v>160.80000000000001</v>
      </c>
      <c r="AA8" s="21">
        <f t="shared" si="4"/>
        <v>643.20000000000005</v>
      </c>
      <c r="AB8" s="21">
        <f t="shared" si="5"/>
        <v>0</v>
      </c>
      <c r="AC8" s="18">
        <f t="shared" si="17"/>
        <v>80.400000000000006</v>
      </c>
      <c r="AD8" s="18">
        <f t="shared" si="6"/>
        <v>1286.4000000000001</v>
      </c>
      <c r="AE8" s="18">
        <f>IFERROR(VLOOKUP(F8,'Unid. Mult.'!$F$3:$J$313,5,0),0)</f>
        <v>0</v>
      </c>
      <c r="AF8" s="18">
        <f>IFERROR(VLOOKUP(F8,'IIEE EIB'!$F$3:$L$219,5,0),0)</f>
        <v>0</v>
      </c>
      <c r="AG8" s="18">
        <f>IFERROR(VLOOKUP(F8,'IIEE EIB'!$F$3:$L$219,6,0),0)</f>
        <v>0</v>
      </c>
      <c r="AH8" s="18">
        <f>IFERROR(VLOOKUP(F8,Rural!$F$2:$J$403,5,0),0)</f>
        <v>0</v>
      </c>
      <c r="AI8" s="18" t="str">
        <f>+IFERROR(VLOOKUP(F8,Frontera!$F$3:$J$438,5,0),0)</f>
        <v>Frontera</v>
      </c>
      <c r="AJ8" s="18" t="str">
        <f>+IFERROR(VLOOKUP(F8,'Censo 2023 Direccion'!$A$2:$L$910,9,0),0)</f>
        <v>Urbana</v>
      </c>
      <c r="AK8" s="18">
        <f>+IFERROR(VLOOKUP(F8,'Instituciones Educativas'!$A$2:$T$900,12,0),0)</f>
        <v>134</v>
      </c>
      <c r="AL8" s="21">
        <f t="shared" si="7"/>
        <v>1562.9759999999999</v>
      </c>
      <c r="AM8" s="18">
        <f>+IFERROR(VLOOKUP(F8,'Instituciones Educativas'!$A$2:$T$900,13,0),0)</f>
        <v>67</v>
      </c>
    </row>
    <row r="9" spans="1:39" x14ac:dyDescent="0.25">
      <c r="A9" s="104" t="s">
        <v>1671</v>
      </c>
      <c r="B9" s="17">
        <v>8</v>
      </c>
      <c r="C9" s="49" t="str">
        <f>+VLOOKUP(A9,'Instituciones Educativas'!$A$2:$T$900,6,0)</f>
        <v>PUNO</v>
      </c>
      <c r="D9" s="49" t="str">
        <f>IFERROR(VLOOKUP(A9,'Instituciones Educativas'!$A$2:$T$900,7,0),0)</f>
        <v>JOSE ANTONIO ENCINAS</v>
      </c>
      <c r="E9" s="49" t="str">
        <f>+VLOOKUP(A9,'Censo 2023 Direccion'!$A$2:$M$910,6,0)</f>
        <v>JIRON LOS ANDES 246</v>
      </c>
      <c r="F9" s="49" t="str">
        <f>+VLOOKUP(A9,'Instituciones Educativas'!$A$2:$T$900,1,0)</f>
        <v>1024397</v>
      </c>
      <c r="G9" s="49" t="str">
        <f>+VLOOKUP(A9,'Instituciones Educativas'!$A$2:$T$900,8,0)</f>
        <v>JOSE ANTONIO ENCINAS</v>
      </c>
      <c r="H9" s="49" t="str">
        <f>+VLOOKUP(A9,'Instituciones Educativas'!$A$2:$T$900,9,0)</f>
        <v xml:space="preserve">D1 - EBA - Inicial e Intermedio    </v>
      </c>
      <c r="I9" s="18">
        <f t="shared" si="8"/>
        <v>91</v>
      </c>
      <c r="J9" s="18" t="str">
        <f t="shared" si="9"/>
        <v>Urbana</v>
      </c>
      <c r="K9" s="18">
        <f t="shared" si="10"/>
        <v>94</v>
      </c>
      <c r="L9" s="28">
        <f>+L8-10</f>
        <v>110</v>
      </c>
      <c r="M9" s="28">
        <v>10080.01</v>
      </c>
      <c r="N9" s="28">
        <v>15582</v>
      </c>
      <c r="O9" s="18">
        <f t="shared" si="11"/>
        <v>-3</v>
      </c>
      <c r="Q9" s="21">
        <f t="shared" si="0"/>
        <v>2299.752</v>
      </c>
      <c r="R9" s="52">
        <f t="shared" si="12"/>
        <v>10.599917334225568</v>
      </c>
      <c r="S9" s="52">
        <f t="shared" si="13"/>
        <v>2555.2799999999997</v>
      </c>
      <c r="T9" s="21">
        <f t="shared" si="14"/>
        <v>2555.2799999999997</v>
      </c>
      <c r="U9" s="70">
        <v>2310.381473684211</v>
      </c>
      <c r="V9" s="21">
        <f t="shared" si="15"/>
        <v>1965.6</v>
      </c>
      <c r="W9" s="21">
        <f t="shared" si="16"/>
        <v>491.40000000000003</v>
      </c>
      <c r="X9" s="21">
        <f t="shared" si="1"/>
        <v>0</v>
      </c>
      <c r="Y9" s="21">
        <f t="shared" si="2"/>
        <v>0</v>
      </c>
      <c r="Z9" s="21">
        <f t="shared" si="3"/>
        <v>109.19999999999999</v>
      </c>
      <c r="AA9" s="21">
        <f t="shared" si="4"/>
        <v>436.79999999999995</v>
      </c>
      <c r="AB9" s="21">
        <f t="shared" si="5"/>
        <v>0</v>
      </c>
      <c r="AC9" s="18">
        <f t="shared" si="17"/>
        <v>54.599999999999994</v>
      </c>
      <c r="AD9" s="18">
        <f t="shared" si="6"/>
        <v>873.59999999999991</v>
      </c>
      <c r="AE9" s="18">
        <f>IFERROR(VLOOKUP(F9,'Unid. Mult.'!$F$3:$J$313,5,0),0)</f>
        <v>0</v>
      </c>
      <c r="AF9" s="18">
        <f>IFERROR(VLOOKUP(F9,'IIEE EIB'!$F$3:$L$219,5,0),0)</f>
        <v>0</v>
      </c>
      <c r="AG9" s="18">
        <f>IFERROR(VLOOKUP(F9,'IIEE EIB'!$F$3:$L$219,6,0),0)</f>
        <v>0</v>
      </c>
      <c r="AH9" s="18">
        <f>IFERROR(VLOOKUP(F9,Rural!$F$2:$J$403,5,0),0)</f>
        <v>0</v>
      </c>
      <c r="AI9" s="18" t="str">
        <f>+IFERROR(VLOOKUP(F9,Frontera!$F$3:$J$438,5,0),0)</f>
        <v>Frontera</v>
      </c>
      <c r="AJ9" s="18" t="str">
        <f>+IFERROR(VLOOKUP(F9,'Censo 2023 Direccion'!$A$2:$L$910,9,0),0)</f>
        <v>Urbana</v>
      </c>
      <c r="AK9" s="18">
        <f>+IFERROR(VLOOKUP(F9,'Instituciones Educativas'!$A$2:$T$900,12,0),0)</f>
        <v>91</v>
      </c>
      <c r="AL9" s="21">
        <f t="shared" si="7"/>
        <v>-344.78147368421105</v>
      </c>
      <c r="AM9" s="18">
        <f>+IFERROR(VLOOKUP(F9,'Instituciones Educativas'!$A$2:$T$900,13,0),0)</f>
        <v>94</v>
      </c>
    </row>
    <row r="10" spans="1:39" x14ac:dyDescent="0.25">
      <c r="A10" s="104" t="s">
        <v>1665</v>
      </c>
      <c r="B10" s="17">
        <v>9</v>
      </c>
      <c r="C10" s="49" t="str">
        <f>+VLOOKUP(A10,'Instituciones Educativas'!$A$2:$T$900,6,0)</f>
        <v>PUNO</v>
      </c>
      <c r="D10" s="49" t="str">
        <f>IFERROR(VLOOKUP(A10,'Instituciones Educativas'!$A$2:$T$900,7,0),0)</f>
        <v>SANTA ROSA</v>
      </c>
      <c r="E10" s="49" t="str">
        <f>+VLOOKUP(A10,'Censo 2023 Direccion'!$A$2:$M$910,6,0)</f>
        <v>JIRON LEONCIO PRADO 345</v>
      </c>
      <c r="F10" s="49" t="str">
        <f>+VLOOKUP(A10,'Instituciones Educativas'!$A$2:$T$900,1,0)</f>
        <v>1024314</v>
      </c>
      <c r="G10" s="49" t="str">
        <f>+VLOOKUP(A10,'Instituciones Educativas'!$A$2:$T$900,8,0)</f>
        <v>SANTA ROSA</v>
      </c>
      <c r="H10" s="49" t="str">
        <f>+VLOOKUP(A10,'Instituciones Educativas'!$A$2:$T$900,9,0)</f>
        <v xml:space="preserve">D2 - Básica Alternativa - Avanzado </v>
      </c>
      <c r="I10" s="18">
        <f t="shared" si="8"/>
        <v>60</v>
      </c>
      <c r="J10" s="18" t="str">
        <f t="shared" si="9"/>
        <v>Urbana</v>
      </c>
      <c r="K10" s="18">
        <f t="shared" si="10"/>
        <v>58</v>
      </c>
      <c r="L10" s="28">
        <f>+L9-10</f>
        <v>100</v>
      </c>
      <c r="M10" s="28">
        <v>15582.01</v>
      </c>
      <c r="N10" s="28">
        <v>26000</v>
      </c>
      <c r="O10" s="18">
        <f t="shared" si="11"/>
        <v>2</v>
      </c>
      <c r="Q10" s="21">
        <f t="shared" si="0"/>
        <v>1516.32</v>
      </c>
      <c r="R10" s="52">
        <f t="shared" si="12"/>
        <v>29.41697254820863</v>
      </c>
      <c r="S10" s="52">
        <f t="shared" si="13"/>
        <v>1684.8</v>
      </c>
      <c r="T10" s="21">
        <f t="shared" si="14"/>
        <v>1684.8</v>
      </c>
      <c r="U10" s="70">
        <v>1301.8385199610518</v>
      </c>
      <c r="V10" s="21">
        <f t="shared" si="15"/>
        <v>1296</v>
      </c>
      <c r="W10" s="21">
        <f t="shared" si="16"/>
        <v>324</v>
      </c>
      <c r="X10" s="21">
        <f t="shared" si="1"/>
        <v>0</v>
      </c>
      <c r="Y10" s="21">
        <f t="shared" si="2"/>
        <v>0</v>
      </c>
      <c r="Z10" s="21">
        <f t="shared" si="3"/>
        <v>72</v>
      </c>
      <c r="AA10" s="21">
        <f t="shared" si="4"/>
        <v>288</v>
      </c>
      <c r="AB10" s="21">
        <f t="shared" si="5"/>
        <v>0</v>
      </c>
      <c r="AC10" s="18">
        <f t="shared" si="17"/>
        <v>36</v>
      </c>
      <c r="AD10" s="18">
        <f t="shared" si="6"/>
        <v>576</v>
      </c>
      <c r="AE10" s="18">
        <f>IFERROR(VLOOKUP(F10,'Unid. Mult.'!$F$3:$J$313,5,0),0)</f>
        <v>0</v>
      </c>
      <c r="AF10" s="18">
        <f>IFERROR(VLOOKUP(F10,'IIEE EIB'!$F$3:$L$219,5,0),0)</f>
        <v>0</v>
      </c>
      <c r="AG10" s="18">
        <f>IFERROR(VLOOKUP(F10,'IIEE EIB'!$F$3:$L$219,6,0),0)</f>
        <v>0</v>
      </c>
      <c r="AH10" s="18">
        <f>IFERROR(VLOOKUP(F10,Rural!$F$2:$J$403,5,0),0)</f>
        <v>0</v>
      </c>
      <c r="AI10" s="18" t="str">
        <f>+IFERROR(VLOOKUP(F10,Frontera!$F$3:$J$438,5,0),0)</f>
        <v>Frontera</v>
      </c>
      <c r="AJ10" s="18" t="str">
        <f>+IFERROR(VLOOKUP(F10,'Censo 2023 Direccion'!$A$2:$L$910,9,0),0)</f>
        <v>Urbana</v>
      </c>
      <c r="AK10" s="18">
        <f>+IFERROR(VLOOKUP(F10,'Instituciones Educativas'!$A$2:$T$900,12,0),0)</f>
        <v>60</v>
      </c>
      <c r="AL10" s="21">
        <f t="shared" si="7"/>
        <v>-5.8385199610518157</v>
      </c>
      <c r="AM10" s="18">
        <f>+IFERROR(VLOOKUP(F10,'Instituciones Educativas'!$A$2:$T$900,13,0),0)-AN10</f>
        <v>58</v>
      </c>
    </row>
    <row r="11" spans="1:39" x14ac:dyDescent="0.25">
      <c r="A11" s="104" t="s">
        <v>1658</v>
      </c>
      <c r="B11" s="17">
        <v>10</v>
      </c>
      <c r="C11" s="49" t="str">
        <f>+VLOOKUP(A11,'Instituciones Educativas'!$A$2:$T$900,6,0)</f>
        <v>PUNO</v>
      </c>
      <c r="D11" s="49" t="str">
        <f>IFERROR(VLOOKUP(A11,'Instituciones Educativas'!$A$2:$T$900,7,0),0)</f>
        <v>BELLAVISTA</v>
      </c>
      <c r="E11" s="49" t="str">
        <f>+VLOOKUP(A11,'Censo 2023 Direccion'!$A$2:$M$910,6,0)</f>
        <v>PASAJE HIPOLITO UNANUE 152</v>
      </c>
      <c r="F11" s="49" t="str">
        <f>+VLOOKUP(A11,'Instituciones Educativas'!$A$2:$T$900,1,0)</f>
        <v>1024355</v>
      </c>
      <c r="G11" s="49" t="str">
        <f>+VLOOKUP(A11,'Instituciones Educativas'!$A$2:$T$900,8,0)</f>
        <v>70025 INDEPENDENCIA NACIONAL</v>
      </c>
      <c r="H11" s="49" t="str">
        <f>+VLOOKUP(A11,'Instituciones Educativas'!$A$2:$T$900,9,0)</f>
        <v xml:space="preserve">D2 - Básica Alternativa - Avanzado </v>
      </c>
      <c r="I11" s="18">
        <f t="shared" si="8"/>
        <v>64</v>
      </c>
      <c r="J11" s="18" t="str">
        <f t="shared" si="9"/>
        <v>Urbana</v>
      </c>
      <c r="K11" s="18">
        <f t="shared" si="10"/>
        <v>44</v>
      </c>
      <c r="L11" s="62"/>
      <c r="O11" s="18">
        <f t="shared" si="11"/>
        <v>20</v>
      </c>
      <c r="Q11" s="21">
        <f t="shared" si="0"/>
        <v>1617.4080000000001</v>
      </c>
      <c r="R11" s="52">
        <f t="shared" si="12"/>
        <v>39.435860582105654</v>
      </c>
      <c r="S11" s="52">
        <f t="shared" si="13"/>
        <v>1797.1200000000001</v>
      </c>
      <c r="T11" s="21">
        <f t="shared" si="14"/>
        <v>1797.1200000000001</v>
      </c>
      <c r="U11" s="70">
        <v>1288.8506532663316</v>
      </c>
      <c r="V11" s="21">
        <f t="shared" si="15"/>
        <v>1382.4</v>
      </c>
      <c r="W11" s="21">
        <f t="shared" si="16"/>
        <v>345.6</v>
      </c>
      <c r="X11" s="21">
        <f t="shared" si="1"/>
        <v>0</v>
      </c>
      <c r="Y11" s="21">
        <f t="shared" si="2"/>
        <v>0</v>
      </c>
      <c r="Z11" s="21">
        <f t="shared" si="3"/>
        <v>76.800000000000011</v>
      </c>
      <c r="AA11" s="21">
        <f t="shared" si="4"/>
        <v>307.20000000000005</v>
      </c>
      <c r="AB11" s="21">
        <f t="shared" si="5"/>
        <v>0</v>
      </c>
      <c r="AC11" s="18">
        <f t="shared" si="17"/>
        <v>38.400000000000006</v>
      </c>
      <c r="AD11" s="18">
        <f t="shared" si="6"/>
        <v>614.40000000000009</v>
      </c>
      <c r="AE11" s="18">
        <f>IFERROR(VLOOKUP(F11,'Unid. Mult.'!$F$3:$J$313,5,0),0)</f>
        <v>0</v>
      </c>
      <c r="AF11" s="18">
        <f>IFERROR(VLOOKUP(F11,'IIEE EIB'!$F$3:$L$219,5,0),0)</f>
        <v>0</v>
      </c>
      <c r="AG11" s="18">
        <f>IFERROR(VLOOKUP(F11,'IIEE EIB'!$F$3:$L$219,6,0),0)</f>
        <v>0</v>
      </c>
      <c r="AH11" s="18">
        <f>IFERROR(VLOOKUP(F11,Rural!$F$2:$J$403,5,0),0)</f>
        <v>0</v>
      </c>
      <c r="AI11" s="18" t="str">
        <f>+IFERROR(VLOOKUP(F11,Frontera!$F$3:$J$438,5,0),0)</f>
        <v>Frontera</v>
      </c>
      <c r="AJ11" s="18" t="str">
        <f>+IFERROR(VLOOKUP(F11,'Censo 2023 Direccion'!$A$2:$L$910,9,0),0)</f>
        <v>Urbana</v>
      </c>
      <c r="AK11" s="18">
        <f>+IFERROR(VLOOKUP(F11,'Instituciones Educativas'!$A$2:$T$900,12,0),0)</f>
        <v>64</v>
      </c>
      <c r="AL11" s="21">
        <f t="shared" si="7"/>
        <v>93.549346733668472</v>
      </c>
      <c r="AM11" s="18">
        <f>+IFERROR(VLOOKUP(F11,'Instituciones Educativas'!$A$2:$T$900,13,0),0)</f>
        <v>44</v>
      </c>
    </row>
    <row r="12" spans="1:39" x14ac:dyDescent="0.25">
      <c r="A12" s="104" t="s">
        <v>1668</v>
      </c>
      <c r="B12" s="17">
        <v>11</v>
      </c>
      <c r="C12" s="49" t="str">
        <f>+VLOOKUP(A12,'Instituciones Educativas'!$A$2:$T$900,6,0)</f>
        <v>PUNO</v>
      </c>
      <c r="D12" s="49" t="str">
        <f>IFERROR(VLOOKUP(A12,'Instituciones Educativas'!$A$2:$T$900,7,0),0)</f>
        <v>BELLAVISTA</v>
      </c>
      <c r="E12" s="49" t="str">
        <f>+VLOOKUP(A12,'Censo 2023 Direccion'!$A$2:$M$910,6,0)</f>
        <v>PASAJE HIPOLITO UNANUE 152</v>
      </c>
      <c r="F12" s="49" t="str">
        <f>+VLOOKUP(A12,'Instituciones Educativas'!$A$2:$T$900,1,0)</f>
        <v>1025741</v>
      </c>
      <c r="G12" s="49" t="str">
        <f>+VLOOKUP(A12,'Instituciones Educativas'!$A$2:$T$900,8,0)</f>
        <v>70025 INDEPENDENCIA NACIONAL</v>
      </c>
      <c r="H12" s="49" t="str">
        <f>+VLOOKUP(A12,'Instituciones Educativas'!$A$2:$T$900,9,0)</f>
        <v xml:space="preserve">D1 - EBA - Inicial e Intermedio    </v>
      </c>
      <c r="I12" s="18">
        <f t="shared" si="8"/>
        <v>49</v>
      </c>
      <c r="J12" s="18" t="str">
        <f t="shared" si="9"/>
        <v>Urbana</v>
      </c>
      <c r="K12" s="18">
        <f t="shared" si="10"/>
        <v>53</v>
      </c>
      <c r="M12" s="18" t="s">
        <v>2552</v>
      </c>
      <c r="O12" s="18">
        <f t="shared" si="11"/>
        <v>-4</v>
      </c>
      <c r="Q12" s="21">
        <f t="shared" si="0"/>
        <v>1940.0472</v>
      </c>
      <c r="R12" s="52">
        <f t="shared" si="12"/>
        <v>-11.263485380841106</v>
      </c>
      <c r="S12" s="52">
        <f t="shared" si="13"/>
        <v>1375.92</v>
      </c>
      <c r="T12" s="21">
        <f t="shared" si="14"/>
        <v>1375.92</v>
      </c>
      <c r="U12" s="70">
        <v>1550.5680000000004</v>
      </c>
      <c r="V12" s="21">
        <f t="shared" si="15"/>
        <v>1058.4000000000001</v>
      </c>
      <c r="W12" s="21">
        <f t="shared" si="16"/>
        <v>264.60000000000002</v>
      </c>
      <c r="X12" s="21">
        <f t="shared" si="1"/>
        <v>0</v>
      </c>
      <c r="Y12" s="21">
        <f t="shared" si="2"/>
        <v>0</v>
      </c>
      <c r="Z12" s="21">
        <f t="shared" si="3"/>
        <v>58.800000000000004</v>
      </c>
      <c r="AA12" s="21">
        <f t="shared" si="4"/>
        <v>235.20000000000002</v>
      </c>
      <c r="AB12" s="21">
        <f t="shared" si="5"/>
        <v>0</v>
      </c>
      <c r="AC12" s="18">
        <f t="shared" si="17"/>
        <v>29.400000000000002</v>
      </c>
      <c r="AD12" s="18">
        <f t="shared" si="6"/>
        <v>470.40000000000003</v>
      </c>
      <c r="AE12" s="18">
        <f>IFERROR(VLOOKUP(F12,'Unid. Mult.'!$F$3:$J$313,5,0),0)</f>
        <v>0</v>
      </c>
      <c r="AF12" s="18">
        <f>IFERROR(VLOOKUP(F12,'IIEE EIB'!$F$3:$L$219,5,0),0)</f>
        <v>0</v>
      </c>
      <c r="AG12" s="18">
        <f>IFERROR(VLOOKUP(F12,'IIEE EIB'!$F$3:$L$219,6,0),0)</f>
        <v>0</v>
      </c>
      <c r="AH12" s="18">
        <f>IFERROR(VLOOKUP(F12,Rural!$F$2:$J$403,5,0),0)</f>
        <v>0</v>
      </c>
      <c r="AI12" s="18" t="str">
        <f>+IFERROR(VLOOKUP(F12,Frontera!$F$3:$J$438,5,0),0)</f>
        <v>Frontera</v>
      </c>
      <c r="AJ12" s="18" t="str">
        <f>+IFERROR(VLOOKUP(F12,'Censo 2023 Direccion'!$A$2:$L$910,9,0),0)</f>
        <v>Urbana</v>
      </c>
      <c r="AK12" s="18">
        <f>+IFERROR(VLOOKUP(F12,'Instituciones Educativas'!$A$2:$T$900,12,0),0)</f>
        <v>49</v>
      </c>
      <c r="AL12" s="21">
        <f t="shared" si="7"/>
        <v>-492.16800000000035</v>
      </c>
      <c r="AM12" s="18">
        <f>+IFERROR(VLOOKUP(F12,'Instituciones Educativas'!$A$2:$T$900,13,0),0)-AN12</f>
        <v>53</v>
      </c>
    </row>
    <row r="13" spans="1:39" x14ac:dyDescent="0.25">
      <c r="A13" s="104" t="s">
        <v>1657</v>
      </c>
      <c r="B13" s="17">
        <v>12</v>
      </c>
      <c r="C13" s="49" t="str">
        <f>+VLOOKUP(A13,'Instituciones Educativas'!$A$2:$T$900,6,0)</f>
        <v>PUNO</v>
      </c>
      <c r="D13" s="49" t="str">
        <f>IFERROR(VLOOKUP(A13,'Instituciones Educativas'!$A$2:$T$900,7,0),0)</f>
        <v>VICTORIA/BARRIO VICTORIA</v>
      </c>
      <c r="E13" s="49" t="str">
        <f>+VLOOKUP(A13,'Censo 2023 Direccion'!$A$2:$M$910,6,0)</f>
        <v>JIRON HUANCANE 154</v>
      </c>
      <c r="F13" s="49" t="str">
        <f>+VLOOKUP(A13,'Instituciones Educativas'!$A$2:$T$900,1,0)</f>
        <v>1360130</v>
      </c>
      <c r="G13" s="49" t="str">
        <f>+VLOOKUP(A13,'Instituciones Educativas'!$A$2:$T$900,8,0)</f>
        <v>45 EMILIO ROMERO PADILLA</v>
      </c>
      <c r="H13" s="49" t="str">
        <f>+VLOOKUP(A13,'Instituciones Educativas'!$A$2:$T$900,9,0)</f>
        <v xml:space="preserve">D2 - Básica Alternativa - Avanzado </v>
      </c>
      <c r="I13" s="18">
        <f t="shared" si="8"/>
        <v>79</v>
      </c>
      <c r="J13" s="18" t="str">
        <f t="shared" si="9"/>
        <v>Urbana</v>
      </c>
      <c r="K13" s="18">
        <f t="shared" si="10"/>
        <v>49</v>
      </c>
      <c r="M13" s="18" t="s">
        <v>2722</v>
      </c>
      <c r="O13" s="18">
        <f t="shared" si="11"/>
        <v>30</v>
      </c>
      <c r="Q13" s="21">
        <f t="shared" si="0"/>
        <v>1996.4880000000003</v>
      </c>
      <c r="R13" s="52">
        <f t="shared" si="12"/>
        <v>53.42791952628432</v>
      </c>
      <c r="S13" s="52">
        <f t="shared" si="13"/>
        <v>2218.3200000000002</v>
      </c>
      <c r="T13" s="21">
        <f t="shared" si="14"/>
        <v>2218.3200000000002</v>
      </c>
      <c r="U13" s="70">
        <v>1445.8385454545457</v>
      </c>
      <c r="V13" s="21">
        <f t="shared" si="15"/>
        <v>1706.4</v>
      </c>
      <c r="W13" s="21">
        <f t="shared" si="16"/>
        <v>426.6</v>
      </c>
      <c r="X13" s="21">
        <f t="shared" si="1"/>
        <v>0</v>
      </c>
      <c r="Y13" s="21">
        <f t="shared" si="2"/>
        <v>0</v>
      </c>
      <c r="Z13" s="21">
        <f t="shared" si="3"/>
        <v>94.800000000000011</v>
      </c>
      <c r="AA13" s="21">
        <f t="shared" si="4"/>
        <v>379.20000000000005</v>
      </c>
      <c r="AB13" s="21">
        <f t="shared" si="5"/>
        <v>0</v>
      </c>
      <c r="AC13" s="18">
        <f t="shared" si="17"/>
        <v>47.400000000000006</v>
      </c>
      <c r="AD13" s="18">
        <f t="shared" si="6"/>
        <v>758.40000000000009</v>
      </c>
      <c r="AE13" s="18">
        <f>IFERROR(VLOOKUP(F13,'Unid. Mult.'!$F$3:$J$313,5,0),0)</f>
        <v>0</v>
      </c>
      <c r="AF13" s="18">
        <f>IFERROR(VLOOKUP(F13,'IIEE EIB'!$F$3:$L$219,5,0),0)</f>
        <v>0</v>
      </c>
      <c r="AG13" s="18">
        <f>IFERROR(VLOOKUP(F13,'IIEE EIB'!$F$3:$L$219,6,0),0)</f>
        <v>0</v>
      </c>
      <c r="AH13" s="18">
        <f>IFERROR(VLOOKUP(F13,Rural!$F$2:$J$403,5,0),0)</f>
        <v>0</v>
      </c>
      <c r="AI13" s="18" t="str">
        <f>+IFERROR(VLOOKUP(F13,Frontera!$F$3:$J$438,5,0),0)</f>
        <v>Frontera</v>
      </c>
      <c r="AJ13" s="18" t="str">
        <f>+IFERROR(VLOOKUP(F13,'Censo 2023 Direccion'!$A$2:$L$910,9,0),0)</f>
        <v>Urbana</v>
      </c>
      <c r="AK13" s="18">
        <f>+IFERROR(VLOOKUP(F13,'Instituciones Educativas'!$A$2:$T$900,12,0),0)</f>
        <v>79</v>
      </c>
      <c r="AL13" s="21">
        <f t="shared" si="7"/>
        <v>260.56145454545435</v>
      </c>
      <c r="AM13" s="18">
        <f>+IFERROR(VLOOKUP(F13,'Instituciones Educativas'!$A$2:$T$900,13,0),0)</f>
        <v>49</v>
      </c>
    </row>
    <row r="14" spans="1:39" x14ac:dyDescent="0.25">
      <c r="A14" s="104" t="s">
        <v>1664</v>
      </c>
      <c r="B14" s="17">
        <v>13</v>
      </c>
      <c r="C14" s="49" t="str">
        <f>+VLOOKUP(A14,'Instituciones Educativas'!$A$2:$T$900,6,0)</f>
        <v>PUNO</v>
      </c>
      <c r="D14" s="49" t="str">
        <f>IFERROR(VLOOKUP(A14,'Instituciones Educativas'!$A$2:$T$900,7,0),0)</f>
        <v>JOSE ANTONIO ENCINAS</v>
      </c>
      <c r="E14" s="49" t="str">
        <f>+VLOOKUP(A14,'Censo 2023 Direccion'!$A$2:$M$910,6,0)</f>
        <v>JIRON LOS ANDES 246</v>
      </c>
      <c r="F14" s="49" t="str">
        <f>+VLOOKUP(A14,'Instituciones Educativas'!$A$2:$T$900,1,0)</f>
        <v>1360148</v>
      </c>
      <c r="G14" s="49" t="str">
        <f>+VLOOKUP(A14,'Instituciones Educativas'!$A$2:$T$900,8,0)</f>
        <v>JOSE ANTONIO ENCINAS</v>
      </c>
      <c r="H14" s="49" t="str">
        <f>+VLOOKUP(A14,'Instituciones Educativas'!$A$2:$T$900,9,0)</f>
        <v xml:space="preserve">D2 - Básica Alternativa - Avanzado </v>
      </c>
      <c r="I14" s="18">
        <f t="shared" si="8"/>
        <v>118</v>
      </c>
      <c r="J14" s="18" t="str">
        <f t="shared" si="9"/>
        <v>Urbana</v>
      </c>
      <c r="K14" s="18">
        <f t="shared" si="10"/>
        <v>90</v>
      </c>
      <c r="M14" s="18" t="s">
        <v>3181</v>
      </c>
      <c r="O14" s="18">
        <f t="shared" si="11"/>
        <v>28</v>
      </c>
      <c r="Q14" s="21">
        <f t="shared" si="0"/>
        <v>2650.7520000000004</v>
      </c>
      <c r="R14" s="52">
        <f t="shared" si="12"/>
        <v>46.154052603327969</v>
      </c>
      <c r="S14" s="52">
        <f t="shared" si="13"/>
        <v>3313.4400000000005</v>
      </c>
      <c r="T14" s="21">
        <f t="shared" si="14"/>
        <v>3313.4400000000005</v>
      </c>
      <c r="U14" s="70">
        <v>2267.0873239436623</v>
      </c>
      <c r="V14" s="21">
        <f t="shared" si="15"/>
        <v>2548.8000000000002</v>
      </c>
      <c r="W14" s="21">
        <f t="shared" si="16"/>
        <v>637.20000000000005</v>
      </c>
      <c r="X14" s="21">
        <f t="shared" si="1"/>
        <v>0</v>
      </c>
      <c r="Y14" s="21">
        <f t="shared" si="2"/>
        <v>0</v>
      </c>
      <c r="Z14" s="21">
        <f t="shared" si="3"/>
        <v>141.60000000000002</v>
      </c>
      <c r="AA14" s="21">
        <f t="shared" si="4"/>
        <v>566.40000000000009</v>
      </c>
      <c r="AB14" s="21">
        <f t="shared" si="5"/>
        <v>0</v>
      </c>
      <c r="AC14" s="18">
        <f t="shared" si="17"/>
        <v>70.800000000000011</v>
      </c>
      <c r="AD14" s="18">
        <f t="shared" si="6"/>
        <v>1132.8000000000002</v>
      </c>
      <c r="AE14" s="18">
        <f>IFERROR(VLOOKUP(F14,'Unid. Mult.'!$F$3:$J$313,5,0),0)</f>
        <v>0</v>
      </c>
      <c r="AF14" s="18">
        <f>IFERROR(VLOOKUP(F14,'IIEE EIB'!$F$3:$L$219,5,0),0)</f>
        <v>0</v>
      </c>
      <c r="AG14" s="18">
        <f>IFERROR(VLOOKUP(F14,'IIEE EIB'!$F$3:$L$219,6,0),0)</f>
        <v>0</v>
      </c>
      <c r="AH14" s="18">
        <f>IFERROR(VLOOKUP(F14,Rural!$F$2:$J$403,5,0),0)</f>
        <v>0</v>
      </c>
      <c r="AI14" s="18" t="str">
        <f>+IFERROR(VLOOKUP(F14,Frontera!$F$3:$J$438,5,0),0)</f>
        <v>Frontera</v>
      </c>
      <c r="AJ14" s="18" t="str">
        <f>+IFERROR(VLOOKUP(F14,'Censo 2023 Direccion'!$A$2:$L$910,9,0),0)</f>
        <v>Urbana</v>
      </c>
      <c r="AK14" s="18">
        <f>+IFERROR(VLOOKUP(F14,'Instituciones Educativas'!$A$2:$T$900,12,0),0)</f>
        <v>118</v>
      </c>
      <c r="AL14" s="21">
        <f t="shared" si="7"/>
        <v>281.71267605633784</v>
      </c>
      <c r="AM14" s="18">
        <f>+IFERROR(VLOOKUP(F14,'Instituciones Educativas'!$A$2:$T$900,13,0),0)</f>
        <v>90</v>
      </c>
    </row>
    <row r="15" spans="1:39" x14ac:dyDescent="0.25">
      <c r="A15" s="104" t="s">
        <v>1656</v>
      </c>
      <c r="B15" s="17">
        <v>14</v>
      </c>
      <c r="C15" s="49" t="str">
        <f>+VLOOKUP(A15,'Instituciones Educativas'!$A$2:$T$900,6,0)</f>
        <v>PUNO</v>
      </c>
      <c r="D15" s="49" t="str">
        <f>IFERROR(VLOOKUP(A15,'Instituciones Educativas'!$A$2:$T$900,7,0),0)</f>
        <v>TUPAC AMARU</v>
      </c>
      <c r="E15" s="49" t="str">
        <f>+VLOOKUP(A15,'Censo 2023 Direccion'!$A$2:$M$910,6,0)</f>
        <v>JIRON SIMON BOLIVAR 1505</v>
      </c>
      <c r="F15" s="49" t="str">
        <f>+VLOOKUP(A15,'Instituciones Educativas'!$A$2:$T$900,1,0)</f>
        <v>1360155</v>
      </c>
      <c r="G15" s="49" t="str">
        <f>+VLOOKUP(A15,'Instituciones Educativas'!$A$2:$T$900,8,0)</f>
        <v>32</v>
      </c>
      <c r="H15" s="49" t="str">
        <f>+VLOOKUP(A15,'Instituciones Educativas'!$A$2:$T$900,9,0)</f>
        <v xml:space="preserve">D2 - Básica Alternativa - Avanzado </v>
      </c>
      <c r="I15" s="18">
        <f t="shared" si="8"/>
        <v>73</v>
      </c>
      <c r="J15" s="18" t="str">
        <f t="shared" si="9"/>
        <v>Urbana</v>
      </c>
      <c r="K15" s="18">
        <f t="shared" si="10"/>
        <v>92</v>
      </c>
      <c r="M15" s="18" t="s">
        <v>3181</v>
      </c>
      <c r="O15" s="18">
        <f t="shared" si="11"/>
        <v>-19</v>
      </c>
      <c r="Q15" s="21">
        <f t="shared" si="0"/>
        <v>1844.8560000000002</v>
      </c>
      <c r="R15" s="52">
        <f t="shared" si="12"/>
        <v>10.903211555847788</v>
      </c>
      <c r="S15" s="52">
        <f t="shared" si="13"/>
        <v>2049.84</v>
      </c>
      <c r="T15" s="21">
        <f t="shared" si="14"/>
        <v>2049.84</v>
      </c>
      <c r="U15" s="70">
        <v>1848.3143736263737</v>
      </c>
      <c r="V15" s="21">
        <f>+Z15+AA15+AB15+AC15+AD15+Y15+X15+W15</f>
        <v>1576.8000000000002</v>
      </c>
      <c r="W15" s="21">
        <f t="shared" si="16"/>
        <v>394.20000000000005</v>
      </c>
      <c r="X15" s="21">
        <f t="shared" si="1"/>
        <v>0</v>
      </c>
      <c r="Y15" s="21">
        <f t="shared" si="2"/>
        <v>0</v>
      </c>
      <c r="Z15" s="21">
        <f t="shared" si="3"/>
        <v>87.600000000000009</v>
      </c>
      <c r="AA15" s="21">
        <f t="shared" si="4"/>
        <v>350.40000000000003</v>
      </c>
      <c r="AB15" s="21">
        <f t="shared" si="5"/>
        <v>0</v>
      </c>
      <c r="AC15" s="18">
        <f t="shared" si="17"/>
        <v>43.800000000000004</v>
      </c>
      <c r="AD15" s="18">
        <f t="shared" si="6"/>
        <v>700.80000000000007</v>
      </c>
      <c r="AE15" s="18">
        <f>IFERROR(VLOOKUP(F15,'Unid. Mult.'!$F$3:$J$313,5,0),0)</f>
        <v>0</v>
      </c>
      <c r="AF15" s="18">
        <f>IFERROR(VLOOKUP(F15,'IIEE EIB'!$F$3:$L$219,5,0),0)</f>
        <v>0</v>
      </c>
      <c r="AG15" s="18">
        <f>IFERROR(VLOOKUP(F15,'IIEE EIB'!$F$3:$L$219,6,0),0)</f>
        <v>0</v>
      </c>
      <c r="AH15" s="18">
        <f>IFERROR(VLOOKUP(F15,Rural!$F$2:$J$403,5,0),0)</f>
        <v>0</v>
      </c>
      <c r="AI15" s="18" t="str">
        <f>+IFERROR(VLOOKUP(F15,Frontera!$F$3:$J$438,5,0),0)</f>
        <v>Frontera</v>
      </c>
      <c r="AJ15" s="18" t="str">
        <f>+IFERROR(VLOOKUP(F15,'Censo 2023 Direccion'!$A$2:$L$910,9,0),0)</f>
        <v>Urbana</v>
      </c>
      <c r="AK15" s="18">
        <f>+IFERROR(VLOOKUP(F15,'Instituciones Educativas'!$A$2:$T$900,12,0),0)</f>
        <v>73</v>
      </c>
      <c r="AL15" s="21">
        <f t="shared" si="7"/>
        <v>-271.51437362637353</v>
      </c>
      <c r="AM15" s="18">
        <f>+IFERROR(VLOOKUP(F15,'Instituciones Educativas'!$A$2:$T$900,13,0),0)</f>
        <v>92</v>
      </c>
    </row>
    <row r="16" spans="1:39" x14ac:dyDescent="0.25">
      <c r="A16" s="104" t="s">
        <v>1666</v>
      </c>
      <c r="B16" s="17">
        <v>15</v>
      </c>
      <c r="C16" s="49" t="str">
        <f>+VLOOKUP(A16,'Instituciones Educativas'!$A$2:$T$900,6,0)</f>
        <v>PUNO</v>
      </c>
      <c r="D16" s="49" t="str">
        <f>IFERROR(VLOOKUP(A16,'Instituciones Educativas'!$A$2:$T$900,7,0),0)</f>
        <v>VILLA DEL LAGO</v>
      </c>
      <c r="E16" s="49" t="str">
        <f>+VLOOKUP(A16,'Censo 2023 Direccion'!$A$2:$M$910,6,0)</f>
        <v>AVENIDA NORTE S/N</v>
      </c>
      <c r="F16" s="49" t="str">
        <f>+VLOOKUP(A16,'Instituciones Educativas'!$A$2:$T$900,1,0)</f>
        <v>1331883</v>
      </c>
      <c r="G16" s="49" t="str">
        <f>+VLOOKUP(A16,'Instituciones Educativas'!$A$2:$T$900,8,0)</f>
        <v>VILLA DEL LAGO</v>
      </c>
      <c r="H16" s="49" t="str">
        <f>+VLOOKUP(A16,'Instituciones Educativas'!$A$2:$T$900,9,0)</f>
        <v xml:space="preserve">D2 - Básica Alternativa - Avanzado </v>
      </c>
      <c r="I16" s="18">
        <f t="shared" si="8"/>
        <v>78</v>
      </c>
      <c r="J16" s="18" t="str">
        <f t="shared" si="9"/>
        <v>Urbana</v>
      </c>
      <c r="K16" s="18">
        <f t="shared" si="10"/>
        <v>60</v>
      </c>
      <c r="M16" s="18" t="s">
        <v>2743</v>
      </c>
      <c r="O16" s="18">
        <f t="shared" si="11"/>
        <v>18</v>
      </c>
      <c r="Q16" s="21">
        <f t="shared" si="0"/>
        <v>1971.2160000000003</v>
      </c>
      <c r="R16" s="52">
        <f t="shared" si="12"/>
        <v>28.586956521739125</v>
      </c>
      <c r="S16" s="52">
        <f t="shared" si="13"/>
        <v>2190.2400000000002</v>
      </c>
      <c r="T16" s="21">
        <f t="shared" si="14"/>
        <v>2190.2400000000002</v>
      </c>
      <c r="U16" s="70">
        <v>1703.3142857142859</v>
      </c>
      <c r="V16" s="21">
        <f t="shared" si="15"/>
        <v>1684.8000000000002</v>
      </c>
      <c r="W16" s="21">
        <f t="shared" si="16"/>
        <v>421.20000000000005</v>
      </c>
      <c r="X16" s="21">
        <f t="shared" si="1"/>
        <v>0</v>
      </c>
      <c r="Y16" s="21">
        <f t="shared" si="2"/>
        <v>0</v>
      </c>
      <c r="Z16" s="21">
        <f t="shared" si="3"/>
        <v>93.600000000000009</v>
      </c>
      <c r="AA16" s="21">
        <f t="shared" si="4"/>
        <v>374.40000000000003</v>
      </c>
      <c r="AB16" s="21">
        <f t="shared" si="5"/>
        <v>0</v>
      </c>
      <c r="AC16" s="18">
        <f t="shared" si="17"/>
        <v>46.800000000000004</v>
      </c>
      <c r="AD16" s="18">
        <f t="shared" si="6"/>
        <v>748.80000000000007</v>
      </c>
      <c r="AE16" s="18">
        <f>IFERROR(VLOOKUP(F16,'Unid. Mult.'!$F$3:$J$313,5,0),0)</f>
        <v>0</v>
      </c>
      <c r="AF16" s="18">
        <f>IFERROR(VLOOKUP(F16,'IIEE EIB'!$F$3:$L$219,5,0),0)</f>
        <v>0</v>
      </c>
      <c r="AG16" s="18">
        <f>IFERROR(VLOOKUP(F16,'IIEE EIB'!$F$3:$L$219,6,0),0)</f>
        <v>0</v>
      </c>
      <c r="AH16" s="18">
        <f>IFERROR(VLOOKUP(F16,Rural!$F$2:$J$403,5,0),0)</f>
        <v>0</v>
      </c>
      <c r="AI16" s="18" t="str">
        <f>+IFERROR(VLOOKUP(F16,Frontera!$F$3:$J$438,5,0),0)</f>
        <v>Frontera</v>
      </c>
      <c r="AJ16" s="18" t="str">
        <f>+IFERROR(VLOOKUP(F16,'Censo 2023 Direccion'!$A$2:$L$910,9,0),0)</f>
        <v>Urbana</v>
      </c>
      <c r="AK16" s="18">
        <f>+IFERROR(VLOOKUP(F16,'Instituciones Educativas'!$A$2:$T$900,12,0),0)</f>
        <v>78</v>
      </c>
      <c r="AL16" s="21">
        <f t="shared" si="7"/>
        <v>-18.514285714285734</v>
      </c>
      <c r="AM16" s="18">
        <f>+IFERROR(VLOOKUP(F16,'Instituciones Educativas'!$A$2:$T$900,13,0),0)</f>
        <v>60</v>
      </c>
    </row>
    <row r="17" spans="1:41" x14ac:dyDescent="0.25">
      <c r="A17" s="104" t="s">
        <v>2075</v>
      </c>
      <c r="B17" s="17">
        <v>1</v>
      </c>
      <c r="C17" s="49" t="str">
        <f>+VLOOKUP(A17,'Instituciones Educativas'!$A$2:$T$900,6,0)</f>
        <v>PUNO</v>
      </c>
      <c r="D17" s="49" t="str">
        <f>IFERROR(VLOOKUP(A17,'Instituciones Educativas'!$A$2:$T$900,7,0),0)</f>
        <v>UROS CHULLUNI</v>
      </c>
      <c r="E17" s="49" t="str">
        <f>+VLOOKUP(A17,'Censo 2023 Direccion'!$A$2:$M$910,6,0)</f>
        <v>UROS CHULLUNI - VISCACHUNI</v>
      </c>
      <c r="F17" s="49" t="str">
        <f>+VLOOKUP(A17,'Instituciones Educativas'!$A$2:$T$900,1,0)</f>
        <v>1794387</v>
      </c>
      <c r="G17" s="49" t="str">
        <f>+VLOOKUP(A17,'Instituciones Educativas'!$A$2:$T$900,8,0)</f>
        <v>PRITE MI LINDA CASITA</v>
      </c>
      <c r="H17" s="49" t="str">
        <f>+VLOOKUP(A17,'Instituciones Educativas'!$A$2:$T$900,9,0)</f>
        <v xml:space="preserve">E0 - Básica Especial - PRITE       </v>
      </c>
      <c r="I17" s="18">
        <f t="shared" si="8"/>
        <v>13</v>
      </c>
      <c r="J17" s="18" t="str">
        <f t="shared" si="9"/>
        <v>Rural</v>
      </c>
      <c r="K17" s="18">
        <f t="shared" si="10"/>
        <v>8</v>
      </c>
      <c r="M17" s="18" t="s">
        <v>2722</v>
      </c>
      <c r="O17" s="18">
        <f t="shared" si="11"/>
        <v>5</v>
      </c>
      <c r="Q17" s="21">
        <f>+IF(AJ17="rural",IF(AK17&lt;=1,S17*(5),IF(AK17&lt;=2,S17*(3.25),IF(AK17&lt;=3,S17*(2.42),IF(AK17&lt;=4,S17*(2),IF(AK17&lt;=5,S17*(1.8),IF(AK17&lt;=10,S17*(1.6),IF(AK17&lt;=16,S17*(1.3),IF(AK17&lt;=20,S17*(1),IF(AK17&lt;=60,S17*(0.85),IF(AK17&lt;=100,S17*(0.56),IF(AK17&lt;=152,S17*(0.41),IF(AK17&lt;=180,S17*(0.38),IF(AK17&lt;=200,S17*(0.36),IF(AK17&lt;=300,S17*(0.3),S17)))))))))))))))</f>
        <v>1529.1120000000003</v>
      </c>
      <c r="R17" s="52">
        <f t="shared" si="12"/>
        <v>18.181818181818183</v>
      </c>
      <c r="S17" s="52">
        <f>+T17</f>
        <v>1176.2400000000002</v>
      </c>
      <c r="T17" s="21">
        <f>+V17*1.3</f>
        <v>1176.2400000000002</v>
      </c>
      <c r="U17" s="70">
        <f>+V17*1.1</f>
        <v>995.2800000000002</v>
      </c>
      <c r="V17" s="21">
        <f t="shared" si="15"/>
        <v>904.80000000000007</v>
      </c>
      <c r="W17" s="21">
        <f t="shared" si="16"/>
        <v>70.2</v>
      </c>
      <c r="X17" s="21">
        <f>IF(H17=$M$13,AK17*1*12,IF(H17=$M$14,AK17*1*12,IF(H17=$M$16,AK17*1*12,0)))*3.5</f>
        <v>546</v>
      </c>
      <c r="Y17" s="21">
        <f t="shared" si="2"/>
        <v>0</v>
      </c>
      <c r="Z17" s="21">
        <f t="shared" si="3"/>
        <v>15.600000000000001</v>
      </c>
      <c r="AA17" s="21">
        <f t="shared" si="4"/>
        <v>62.400000000000006</v>
      </c>
      <c r="AB17" s="21">
        <f t="shared" si="5"/>
        <v>0</v>
      </c>
      <c r="AC17" s="18">
        <f t="shared" si="17"/>
        <v>7.8000000000000007</v>
      </c>
      <c r="AD17" s="18">
        <f t="shared" si="6"/>
        <v>202.8</v>
      </c>
      <c r="AE17" s="18">
        <f>IFERROR(VLOOKUP(F17,'Unid. Mult.'!$F$3:$J$313,5,0),0)</f>
        <v>0</v>
      </c>
      <c r="AF17" s="18">
        <f>IFERROR(VLOOKUP(F17,'IIEE EIB'!$F$3:$L$219,5,0),0)</f>
        <v>0</v>
      </c>
      <c r="AG17" s="18">
        <f>IFERROR(VLOOKUP(F17,'IIEE EIB'!$F$3:$L$219,6,0),0)</f>
        <v>0</v>
      </c>
      <c r="AH17" s="18">
        <f>IFERROR(VLOOKUP(F17,Rural!$F$2:$J$403,5,0),0)</f>
        <v>0</v>
      </c>
      <c r="AI17" s="18" t="s">
        <v>2122</v>
      </c>
      <c r="AJ17" s="18" t="str">
        <f>+IFERROR(VLOOKUP(F17,'Censo 2023 Direccion'!$A$2:$L$910,9,0),0)</f>
        <v>Rural</v>
      </c>
      <c r="AK17" s="18">
        <f>+IFERROR(VLOOKUP(F17,'Instituciones Educativas'!$A$2:$T$900,12,0),0)</f>
        <v>13</v>
      </c>
      <c r="AL17" s="21">
        <f t="shared" si="7"/>
        <v>-90.480000000000132</v>
      </c>
      <c r="AM17" s="18">
        <f>+IFERROR(VLOOKUP(F17,'Instituciones Educativas'!$A$2:$T$900,13,0),0)</f>
        <v>8</v>
      </c>
      <c r="AN17" s="64"/>
      <c r="AO17" s="18">
        <f t="shared" ref="AO17" si="18">+AM17-3.4</f>
        <v>4.5999999999999996</v>
      </c>
    </row>
    <row r="18" spans="1:41" x14ac:dyDescent="0.25">
      <c r="A18" s="104" t="s">
        <v>1676</v>
      </c>
      <c r="B18" s="17">
        <v>2</v>
      </c>
      <c r="C18" s="49" t="str">
        <f>+VLOOKUP(A18,'Instituciones Educativas'!$A$2:$T$900,6,0)</f>
        <v>PUNO</v>
      </c>
      <c r="D18" s="49" t="str">
        <f>IFERROR(VLOOKUP(A18,'Instituciones Educativas'!$A$2:$T$900,7,0),0)</f>
        <v>CHANU CHANU ETAPA 1</v>
      </c>
      <c r="E18" s="49" t="str">
        <f>+VLOOKUP(A18,'Censo 2023 Direccion'!$A$2:$M$910,6,0)</f>
        <v>AVENIDA EJERCITO 670 ETAPA I</v>
      </c>
      <c r="F18" s="49" t="str">
        <f>+VLOOKUP(A18,'Instituciones Educativas'!$A$2:$T$900,1,0)</f>
        <v>1738277</v>
      </c>
      <c r="G18" s="49" t="str">
        <f>+VLOOKUP(A18,'Instituciones Educativas'!$A$2:$T$900,8,0)</f>
        <v>NIÑO JESUS DE PRAGA</v>
      </c>
      <c r="H18" s="49" t="str">
        <f>+VLOOKUP(A18,'Instituciones Educativas'!$A$2:$T$900,9,0)</f>
        <v xml:space="preserve">E1 - Básica Especial - Inicial     </v>
      </c>
      <c r="I18" s="18">
        <f t="shared" si="8"/>
        <v>8</v>
      </c>
      <c r="J18" s="18" t="str">
        <f t="shared" si="9"/>
        <v>Urbana</v>
      </c>
      <c r="K18" s="18">
        <f t="shared" si="10"/>
        <v>8</v>
      </c>
      <c r="O18" s="18">
        <f t="shared" si="11"/>
        <v>0</v>
      </c>
      <c r="Q18" s="21">
        <f t="shared" si="0"/>
        <v>733.82400000000018</v>
      </c>
      <c r="R18" s="52">
        <f t="shared" si="12"/>
        <v>-43.478260869565212</v>
      </c>
      <c r="S18" s="52">
        <f t="shared" si="13"/>
        <v>349.44000000000005</v>
      </c>
      <c r="T18" s="21">
        <f t="shared" si="14"/>
        <v>349.44000000000005</v>
      </c>
      <c r="U18" s="70">
        <v>618.24</v>
      </c>
      <c r="V18" s="21">
        <f t="shared" si="15"/>
        <v>268.8</v>
      </c>
      <c r="W18" s="21">
        <f t="shared" si="16"/>
        <v>43.2</v>
      </c>
      <c r="X18" s="21">
        <f t="shared" ref="X18:X81" si="19">IF(H18=$M$13,AK18*1*12,IF(H18=$M$14,AK18*1*12,IF(H18=$M$16,AK18*1*12,0)))</f>
        <v>96</v>
      </c>
      <c r="Y18" s="21">
        <f t="shared" si="2"/>
        <v>0</v>
      </c>
      <c r="Z18" s="21">
        <f t="shared" si="3"/>
        <v>9.6000000000000014</v>
      </c>
      <c r="AA18" s="21">
        <f t="shared" si="4"/>
        <v>38.400000000000006</v>
      </c>
      <c r="AB18" s="21">
        <f t="shared" si="5"/>
        <v>0</v>
      </c>
      <c r="AC18" s="18">
        <f t="shared" si="17"/>
        <v>4.8000000000000007</v>
      </c>
      <c r="AD18" s="18">
        <f t="shared" si="6"/>
        <v>76.800000000000011</v>
      </c>
      <c r="AE18" s="18">
        <f>IFERROR(VLOOKUP(F18,'Unid. Mult.'!$F$3:$J$313,5,0),0)</f>
        <v>0</v>
      </c>
      <c r="AF18" s="18">
        <f>IFERROR(VLOOKUP(F18,'IIEE EIB'!$F$3:$L$219,5,0),0)</f>
        <v>0</v>
      </c>
      <c r="AG18" s="18">
        <f>IFERROR(VLOOKUP(F18,'IIEE EIB'!$F$3:$L$219,6,0),0)</f>
        <v>0</v>
      </c>
      <c r="AH18" s="18">
        <f>IFERROR(VLOOKUP(F18,Rural!$F$2:$J$403,5,0),0)</f>
        <v>0</v>
      </c>
      <c r="AI18" s="18" t="str">
        <f>+IFERROR(VLOOKUP(F18,Frontera!$F$3:$J$438,5,0),0)</f>
        <v>Frontera</v>
      </c>
      <c r="AJ18" s="18" t="str">
        <f>+IFERROR(VLOOKUP(F18,'Censo 2023 Direccion'!$A$2:$L$910,9,0),0)</f>
        <v>Urbana</v>
      </c>
      <c r="AK18" s="18">
        <f>+IFERROR(VLOOKUP(F18,'Instituciones Educativas'!$A$2:$T$900,12,0),0)</f>
        <v>8</v>
      </c>
      <c r="AL18" s="21">
        <f t="shared" si="7"/>
        <v>-349.44</v>
      </c>
      <c r="AM18" s="18">
        <f>+IFERROR(VLOOKUP(F18,'Instituciones Educativas'!$A$2:$T$900,13,0),0)-AN18</f>
        <v>8</v>
      </c>
    </row>
    <row r="19" spans="1:41" x14ac:dyDescent="0.25">
      <c r="A19" s="104" t="s">
        <v>1678</v>
      </c>
      <c r="B19" s="17">
        <v>3</v>
      </c>
      <c r="C19" s="49" t="str">
        <f>+VLOOKUP(A19,'Instituciones Educativas'!$A$2:$T$900,6,0)</f>
        <v>PUNO</v>
      </c>
      <c r="D19" s="49" t="str">
        <f>IFERROR(VLOOKUP(A19,'Instituciones Educativas'!$A$2:$T$900,7,0),0)</f>
        <v>SANTIAGO CHEJONA</v>
      </c>
      <c r="E19" s="49" t="str">
        <f>+VLOOKUP(A19,'Censo 2023 Direccion'!$A$2:$M$910,6,0)</f>
        <v>JIRON SIDERAL S/N</v>
      </c>
      <c r="F19" s="49" t="str">
        <f>+VLOOKUP(A19,'Instituciones Educativas'!$A$2:$T$900,1,0)</f>
        <v>1738285</v>
      </c>
      <c r="G19" s="49" t="str">
        <f>+VLOOKUP(A19,'Instituciones Educativas'!$A$2:$T$900,8,0)</f>
        <v>NUESTRA SEÑORA DE COPACABANA</v>
      </c>
      <c r="H19" s="49" t="str">
        <f>+VLOOKUP(A19,'Instituciones Educativas'!$A$2:$T$900,9,0)</f>
        <v xml:space="preserve">E1 - Básica Especial - Inicial     </v>
      </c>
      <c r="I19" s="18">
        <f t="shared" si="8"/>
        <v>5</v>
      </c>
      <c r="J19" s="18" t="str">
        <f t="shared" si="9"/>
        <v>Urbana</v>
      </c>
      <c r="K19" s="18">
        <f t="shared" si="10"/>
        <v>6</v>
      </c>
      <c r="O19" s="18">
        <f t="shared" si="11"/>
        <v>-1</v>
      </c>
      <c r="Q19" s="21">
        <f t="shared" si="0"/>
        <v>611.52</v>
      </c>
      <c r="R19" s="52">
        <f t="shared" si="12"/>
        <v>-62.122584541062821</v>
      </c>
      <c r="S19" s="52">
        <f t="shared" si="13"/>
        <v>218.4</v>
      </c>
      <c r="T19" s="21">
        <f t="shared" si="14"/>
        <v>218.4</v>
      </c>
      <c r="U19" s="70">
        <v>576.59689119171003</v>
      </c>
      <c r="V19" s="21">
        <f t="shared" si="15"/>
        <v>168</v>
      </c>
      <c r="W19" s="21">
        <f t="shared" si="16"/>
        <v>27</v>
      </c>
      <c r="X19" s="21">
        <f t="shared" si="19"/>
        <v>60</v>
      </c>
      <c r="Y19" s="21">
        <f t="shared" si="2"/>
        <v>0</v>
      </c>
      <c r="Z19" s="21">
        <f t="shared" si="3"/>
        <v>6</v>
      </c>
      <c r="AA19" s="21">
        <f t="shared" si="4"/>
        <v>24</v>
      </c>
      <c r="AB19" s="21">
        <f t="shared" si="5"/>
        <v>0</v>
      </c>
      <c r="AC19" s="18">
        <f t="shared" si="17"/>
        <v>3</v>
      </c>
      <c r="AD19" s="18">
        <f t="shared" si="6"/>
        <v>48</v>
      </c>
      <c r="AE19" s="18">
        <f>IFERROR(VLOOKUP(F19,'Unid. Mult.'!$F$3:$J$313,5,0),0)</f>
        <v>0</v>
      </c>
      <c r="AF19" s="18">
        <f>IFERROR(VLOOKUP(F19,'IIEE EIB'!$F$3:$L$219,5,0),0)</f>
        <v>0</v>
      </c>
      <c r="AG19" s="18">
        <f>IFERROR(VLOOKUP(F19,'IIEE EIB'!$F$3:$L$219,6,0),0)</f>
        <v>0</v>
      </c>
      <c r="AH19" s="18">
        <f>IFERROR(VLOOKUP(F19,Rural!$F$2:$J$403,5,0),0)</f>
        <v>0</v>
      </c>
      <c r="AI19" s="18" t="str">
        <f>+IFERROR(VLOOKUP(F19,Frontera!$F$3:$J$438,5,0),0)</f>
        <v>Frontera</v>
      </c>
      <c r="AJ19" s="18" t="str">
        <f>+IFERROR(VLOOKUP(F19,'Censo 2023 Direccion'!$A$2:$L$910,9,0),0)</f>
        <v>Urbana</v>
      </c>
      <c r="AK19" s="18">
        <f>+IFERROR(VLOOKUP(F19,'Instituciones Educativas'!$A$2:$T$900,12,0),0)</f>
        <v>5</v>
      </c>
      <c r="AL19" s="21">
        <f t="shared" si="7"/>
        <v>-408.59689119171003</v>
      </c>
      <c r="AM19" s="18">
        <f>+IFERROR(VLOOKUP(F19,'Instituciones Educativas'!$A$2:$T$900,13,0),0)-AN19</f>
        <v>6</v>
      </c>
    </row>
    <row r="20" spans="1:41" x14ac:dyDescent="0.25">
      <c r="A20" s="104" t="s">
        <v>1680</v>
      </c>
      <c r="B20" s="17">
        <v>4</v>
      </c>
      <c r="C20" s="49" t="str">
        <f>+VLOOKUP(A20,'Instituciones Educativas'!$A$2:$T$900,6,0)</f>
        <v>PUNO</v>
      </c>
      <c r="D20" s="49" t="str">
        <f>IFERROR(VLOOKUP(A20,'Instituciones Educativas'!$A$2:$T$900,7,0),0)</f>
        <v>CHANU CHANU ETAPA 1</v>
      </c>
      <c r="E20" s="49" t="str">
        <f>+VLOOKUP(A20,'Censo 2023 Direccion'!$A$2:$M$910,6,0)</f>
        <v>AVENIDA EJERCITO 670 ETAPA I</v>
      </c>
      <c r="F20" s="49" t="str">
        <f>+VLOOKUP(A20,'Instituciones Educativas'!$A$2:$T$900,1,0)</f>
        <v>0521195</v>
      </c>
      <c r="G20" s="49" t="str">
        <f>+VLOOKUP(A20,'Instituciones Educativas'!$A$2:$T$900,8,0)</f>
        <v>NIÑO JESUS DE PRAGA</v>
      </c>
      <c r="H20" s="49" t="str">
        <f>+VLOOKUP(A20,'Instituciones Educativas'!$A$2:$T$900,9,0)</f>
        <v xml:space="preserve">E2 - Básica Especial - Primaria    </v>
      </c>
      <c r="I20" s="18">
        <f t="shared" si="8"/>
        <v>42</v>
      </c>
      <c r="J20" s="18" t="str">
        <f t="shared" si="9"/>
        <v>Urbana</v>
      </c>
      <c r="K20" s="18">
        <f t="shared" si="10"/>
        <v>36</v>
      </c>
      <c r="O20" s="18">
        <f t="shared" si="11"/>
        <v>6</v>
      </c>
      <c r="Q20" s="21">
        <f t="shared" si="0"/>
        <v>2586.7296000000001</v>
      </c>
      <c r="R20" s="52">
        <f t="shared" si="12"/>
        <v>41.958534621578103</v>
      </c>
      <c r="S20" s="52">
        <f t="shared" si="13"/>
        <v>1834.5600000000002</v>
      </c>
      <c r="T20" s="21">
        <f t="shared" si="14"/>
        <v>1834.5600000000002</v>
      </c>
      <c r="U20" s="70">
        <v>1292.3210322580646</v>
      </c>
      <c r="V20" s="21">
        <f t="shared" si="15"/>
        <v>1411.2</v>
      </c>
      <c r="W20" s="21">
        <f t="shared" si="16"/>
        <v>226.8</v>
      </c>
      <c r="X20" s="21">
        <f>IF(H20=$M$13,AK20*1*12,IF(H20=$M$14,AK20*1*12,IF(H20=$M$16,AK20*1*12,0)))</f>
        <v>504</v>
      </c>
      <c r="Y20" s="21">
        <f t="shared" si="2"/>
        <v>0</v>
      </c>
      <c r="Z20" s="21">
        <f t="shared" si="3"/>
        <v>50.400000000000006</v>
      </c>
      <c r="AA20" s="21">
        <f t="shared" si="4"/>
        <v>201.60000000000002</v>
      </c>
      <c r="AB20" s="21">
        <f t="shared" si="5"/>
        <v>0</v>
      </c>
      <c r="AC20" s="18">
        <f t="shared" si="17"/>
        <v>25.200000000000003</v>
      </c>
      <c r="AD20" s="18">
        <f t="shared" si="6"/>
        <v>403.20000000000005</v>
      </c>
      <c r="AE20" s="18">
        <f>IFERROR(VLOOKUP(F20,'Unid. Mult.'!$F$3:$J$313,5,0),0)</f>
        <v>0</v>
      </c>
      <c r="AF20" s="18">
        <f>IFERROR(VLOOKUP(F20,'IIEE EIB'!$F$3:$L$219,5,0),0)</f>
        <v>0</v>
      </c>
      <c r="AG20" s="18">
        <f>IFERROR(VLOOKUP(F20,'IIEE EIB'!$F$3:$L$219,6,0),0)</f>
        <v>0</v>
      </c>
      <c r="AH20" s="18">
        <f>IFERROR(VLOOKUP(F20,Rural!$F$2:$J$403,5,0),0)</f>
        <v>0</v>
      </c>
      <c r="AI20" s="18" t="str">
        <f>+IFERROR(VLOOKUP(F20,Frontera!$F$3:$J$438,5,0),0)</f>
        <v>Frontera</v>
      </c>
      <c r="AJ20" s="18" t="str">
        <f>+IFERROR(VLOOKUP(F20,'Censo 2023 Direccion'!$A$2:$L$910,9,0),0)</f>
        <v>Urbana</v>
      </c>
      <c r="AK20" s="18">
        <f>+IFERROR(VLOOKUP(F20,'Instituciones Educativas'!$A$2:$T$900,12,0),0)</f>
        <v>42</v>
      </c>
      <c r="AL20" s="21">
        <f t="shared" si="7"/>
        <v>118.87896774193541</v>
      </c>
      <c r="AM20" s="18">
        <f>+IFERROR(VLOOKUP(F20,'Instituciones Educativas'!$A$2:$T$900,13,0),0)</f>
        <v>36</v>
      </c>
    </row>
    <row r="21" spans="1:41" x14ac:dyDescent="0.25">
      <c r="A21" s="104" t="s">
        <v>1681</v>
      </c>
      <c r="B21" s="17">
        <v>5</v>
      </c>
      <c r="C21" s="49" t="str">
        <f>+VLOOKUP(A21,'Instituciones Educativas'!$A$2:$T$900,6,0)</f>
        <v>PUNO</v>
      </c>
      <c r="D21" s="49" t="str">
        <f>IFERROR(VLOOKUP(A21,'Instituciones Educativas'!$A$2:$T$900,7,0),0)</f>
        <v>SANTIAGO CHEJONA</v>
      </c>
      <c r="E21" s="49" t="str">
        <f>+VLOOKUP(A21,'Censo 2023 Direccion'!$A$2:$M$910,6,0)</f>
        <v>JIRON SIDERAL S/N</v>
      </c>
      <c r="F21" s="49" t="str">
        <f>+VLOOKUP(A21,'Instituciones Educativas'!$A$2:$T$900,1,0)</f>
        <v>1024595</v>
      </c>
      <c r="G21" s="49" t="str">
        <f>+VLOOKUP(A21,'Instituciones Educativas'!$A$2:$T$900,8,0)</f>
        <v>NUESTRA SEÑORA DE COPACABANA</v>
      </c>
      <c r="H21" s="49" t="str">
        <f>+VLOOKUP(A21,'Instituciones Educativas'!$A$2:$T$900,9,0)</f>
        <v xml:space="preserve">E2 - Básica Especial - Primaria    </v>
      </c>
      <c r="I21" s="18">
        <f t="shared" si="8"/>
        <v>24</v>
      </c>
      <c r="J21" s="18" t="str">
        <f t="shared" si="9"/>
        <v>Urbana</v>
      </c>
      <c r="K21" s="18">
        <f t="shared" si="10"/>
        <v>22</v>
      </c>
      <c r="O21" s="18">
        <f t="shared" si="11"/>
        <v>2</v>
      </c>
      <c r="Q21" s="21">
        <f t="shared" si="0"/>
        <v>1636.5024000000001</v>
      </c>
      <c r="R21" s="52">
        <f t="shared" si="12"/>
        <v>33.430008726451398</v>
      </c>
      <c r="S21" s="52">
        <f t="shared" si="13"/>
        <v>1160.6400000000001</v>
      </c>
      <c r="T21" s="21">
        <f t="shared" si="14"/>
        <v>1160.6400000000001</v>
      </c>
      <c r="U21" s="70">
        <v>869.84930232558156</v>
      </c>
      <c r="V21" s="21">
        <f t="shared" si="15"/>
        <v>892.80000000000007</v>
      </c>
      <c r="W21" s="21">
        <f t="shared" si="16"/>
        <v>129.60000000000002</v>
      </c>
      <c r="X21" s="21">
        <f>IF(H21=$M$13,AK21*1*12,IF(H21=$M$14,AK21*1*12,IF(H21=$M$16,AK21*1*12,0)))*1.3</f>
        <v>374.40000000000003</v>
      </c>
      <c r="Y21" s="21">
        <f t="shared" si="2"/>
        <v>0</v>
      </c>
      <c r="Z21" s="21">
        <f t="shared" si="3"/>
        <v>28.800000000000004</v>
      </c>
      <c r="AA21" s="21">
        <f t="shared" si="4"/>
        <v>115.20000000000002</v>
      </c>
      <c r="AB21" s="21">
        <f t="shared" si="5"/>
        <v>0</v>
      </c>
      <c r="AC21" s="18">
        <f t="shared" si="17"/>
        <v>14.400000000000002</v>
      </c>
      <c r="AD21" s="18">
        <f t="shared" si="6"/>
        <v>230.40000000000003</v>
      </c>
      <c r="AE21" s="18">
        <f>IFERROR(VLOOKUP(F21,'Unid. Mult.'!$F$3:$J$313,5,0),0)</f>
        <v>0</v>
      </c>
      <c r="AF21" s="18">
        <f>IFERROR(VLOOKUP(F21,'IIEE EIB'!$F$3:$L$219,5,0),0)</f>
        <v>0</v>
      </c>
      <c r="AG21" s="18">
        <f>IFERROR(VLOOKUP(F21,'IIEE EIB'!$F$3:$L$219,6,0),0)</f>
        <v>0</v>
      </c>
      <c r="AH21" s="18">
        <f>IFERROR(VLOOKUP(F21,Rural!$F$2:$J$403,5,0),0)</f>
        <v>0</v>
      </c>
      <c r="AI21" s="18" t="str">
        <f>+IFERROR(VLOOKUP(F21,Frontera!$F$3:$J$438,5,0),0)</f>
        <v>Frontera</v>
      </c>
      <c r="AJ21" s="18" t="str">
        <f>+IFERROR(VLOOKUP(F21,'Censo 2023 Direccion'!$A$2:$L$910,9,0),0)</f>
        <v>Urbana</v>
      </c>
      <c r="AK21" s="18">
        <f>+IFERROR(VLOOKUP(F21,'Instituciones Educativas'!$A$2:$T$900,12,0),0)</f>
        <v>24</v>
      </c>
      <c r="AL21" s="21">
        <f t="shared" si="7"/>
        <v>22.950697674418507</v>
      </c>
      <c r="AM21" s="18">
        <f>+IFERROR(VLOOKUP(F21,'Instituciones Educativas'!$A$2:$T$900,13,0),0)-AN21</f>
        <v>22</v>
      </c>
    </row>
    <row r="22" spans="1:41" x14ac:dyDescent="0.25">
      <c r="A22" s="104" t="s">
        <v>1673</v>
      </c>
      <c r="B22" s="17">
        <v>6</v>
      </c>
      <c r="C22" s="49" t="str">
        <f>+VLOOKUP(A22,'Instituciones Educativas'!$A$2:$T$900,6,0)</f>
        <v>PUNO</v>
      </c>
      <c r="D22" s="49" t="str">
        <f>IFERROR(VLOOKUP(A22,'Instituciones Educativas'!$A$2:$T$900,7,0),0)</f>
        <v>VICTORIA</v>
      </c>
      <c r="E22" s="49" t="str">
        <f>+VLOOKUP(A22,'Censo 2023 Direccion'!$A$2:$M$910,6,0)</f>
        <v>AVENIDA EL SOL 1121</v>
      </c>
      <c r="F22" s="49" t="str">
        <f>+VLOOKUP(A22,'Instituciones Educativas'!$A$2:$T$900,1,0)</f>
        <v>1025881</v>
      </c>
      <c r="G22" s="49" t="str">
        <f>+VLOOKUP(A22,'Instituciones Educativas'!$A$2:$T$900,8,0)</f>
        <v>PRITE PUNO</v>
      </c>
      <c r="H22" s="49" t="str">
        <f>+VLOOKUP(A22,'Instituciones Educativas'!$A$2:$T$900,9,0)</f>
        <v xml:space="preserve">E0 - Básica Especial - PRITE       </v>
      </c>
      <c r="I22" s="18">
        <f t="shared" si="8"/>
        <v>94</v>
      </c>
      <c r="J22" s="18" t="str">
        <f t="shared" si="9"/>
        <v>Urbana</v>
      </c>
      <c r="K22" s="18">
        <f t="shared" si="10"/>
        <v>79</v>
      </c>
      <c r="O22" s="18">
        <f t="shared" si="11"/>
        <v>15</v>
      </c>
      <c r="Q22" s="21">
        <f t="shared" si="0"/>
        <v>3629.3400000000006</v>
      </c>
      <c r="R22" s="52">
        <f t="shared" si="12"/>
        <v>68.134287286736395</v>
      </c>
      <c r="S22" s="52">
        <f t="shared" si="13"/>
        <v>4032.6000000000004</v>
      </c>
      <c r="T22" s="21">
        <f t="shared" si="14"/>
        <v>4032.6000000000004</v>
      </c>
      <c r="U22" s="70">
        <v>2398.44</v>
      </c>
      <c r="V22" s="21">
        <f t="shared" si="15"/>
        <v>3102</v>
      </c>
      <c r="W22" s="21">
        <f t="shared" si="16"/>
        <v>507.6</v>
      </c>
      <c r="X22" s="21">
        <f>IF(H22=$M$13,AK22*1*12,IF(H22=$M$14,AK22*1*12,IF(H22=$M$16,AK22*1*12,0)))</f>
        <v>1128</v>
      </c>
      <c r="Y22" s="21">
        <f t="shared" si="2"/>
        <v>0</v>
      </c>
      <c r="Z22" s="21">
        <f t="shared" si="3"/>
        <v>56.400000000000006</v>
      </c>
      <c r="AA22" s="21">
        <f t="shared" si="4"/>
        <v>451.20000000000005</v>
      </c>
      <c r="AB22" s="21">
        <f t="shared" si="5"/>
        <v>0</v>
      </c>
      <c r="AC22" s="18">
        <f t="shared" si="17"/>
        <v>56.400000000000006</v>
      </c>
      <c r="AD22" s="18">
        <f t="shared" si="6"/>
        <v>902.40000000000009</v>
      </c>
      <c r="AE22" s="18">
        <f>IFERROR(VLOOKUP(F22,'Unid. Mult.'!$F$3:$J$313,5,0),0)</f>
        <v>0</v>
      </c>
      <c r="AF22" s="18">
        <f>IFERROR(VLOOKUP(F22,'IIEE EIB'!$F$3:$L$219,5,0),0)</f>
        <v>0</v>
      </c>
      <c r="AG22" s="18">
        <f>IFERROR(VLOOKUP(F22,'IIEE EIB'!$F$3:$L$219,6,0),0)</f>
        <v>0</v>
      </c>
      <c r="AH22" s="18">
        <f>IFERROR(VLOOKUP(F22,Rural!$F$2:$J$403,5,0),0)</f>
        <v>0</v>
      </c>
      <c r="AI22" s="18">
        <f>+IFERROR(VLOOKUP(F22,Frontera!$F$3:$J$438,5,0),0)</f>
        <v>0</v>
      </c>
      <c r="AJ22" s="18" t="str">
        <f>+IFERROR(VLOOKUP(F22,'Censo 2023 Direccion'!$A$2:$L$910,9,0),0)</f>
        <v>Urbana</v>
      </c>
      <c r="AK22" s="18">
        <f>+IFERROR(VLOOKUP(F22,'Instituciones Educativas'!$A$2:$T$900,12,0),0)</f>
        <v>94</v>
      </c>
      <c r="AL22" s="21">
        <f t="shared" si="7"/>
        <v>703.56</v>
      </c>
      <c r="AM22" s="18">
        <f>+IFERROR(VLOOKUP(F22,'Instituciones Educativas'!$A$2:$T$900,13,0),0)</f>
        <v>79</v>
      </c>
    </row>
    <row r="23" spans="1:41" x14ac:dyDescent="0.25">
      <c r="A23" s="105" t="s">
        <v>119</v>
      </c>
      <c r="B23" s="17">
        <v>1</v>
      </c>
      <c r="C23" s="49" t="str">
        <f>+VLOOKUP(A23,'Instituciones Educativas'!$A$2:$T$900,6,0)</f>
        <v>ACORA</v>
      </c>
      <c r="D23" s="49" t="str">
        <f>IFERROR(VLOOKUP(A23,'Instituciones Educativas'!$A$2:$T$900,7,0),0)</f>
        <v>VILLA DE SOCCA</v>
      </c>
      <c r="E23" s="49" t="str">
        <f>+VLOOKUP(A23,'Censo 2023 Direccion'!$A$2:$M$910,6,0)</f>
        <v>VILLA DE SOCCA</v>
      </c>
      <c r="F23" s="49" t="str">
        <f>+VLOOKUP(A23,'Instituciones Educativas'!$A$2:$T$900,1,0)</f>
        <v>0539254</v>
      </c>
      <c r="G23" s="49" t="str">
        <f>+VLOOKUP(A23,'Instituciones Educativas'!$A$2:$T$900,8,0)</f>
        <v>258</v>
      </c>
      <c r="H23" s="49" t="str">
        <f>+VLOOKUP(A23,'Instituciones Educativas'!$A$2:$T$900,9,0)</f>
        <v xml:space="preserve">A2 - Inicial - Jardín              </v>
      </c>
      <c r="I23" s="18">
        <f t="shared" si="8"/>
        <v>13</v>
      </c>
      <c r="J23" s="18" t="str">
        <f t="shared" si="9"/>
        <v>Rural</v>
      </c>
      <c r="K23" s="18">
        <f t="shared" si="10"/>
        <v>15</v>
      </c>
      <c r="O23" s="18">
        <f t="shared" si="11"/>
        <v>-2</v>
      </c>
      <c r="Q23" s="21">
        <f>+IF(AJ23="rural",IF(AK23&lt;=1,S23*(5),IF(AK23&lt;=2,S23*(3.25),IF(AK23&lt;=3,S23*(2.42),IF(AK23&lt;=4,S23*(2),IF(AK23&lt;=5,S23*(1.8),IF(AK23&lt;=10,S23*(1.6),IF(AK23&lt;=16,S23*(1.3),IF(AK23&lt;=20,S23*(1),IF(AK23&lt;=60,S23*(0.85),IF(AK23&lt;=100,S23*(0.56),IF(AK23&lt;=152,S23*(0.41),IF(AK23&lt;=180,S23*(0.38),IF(AK23&lt;=200,S23*(0.36),IF(AK23&lt;=300,S23*(0.3),S23)))))))))))))))</f>
        <v>1331.3819999999998</v>
      </c>
      <c r="R23" s="52">
        <f t="shared" si="12"/>
        <v>-26.287719298245619</v>
      </c>
      <c r="S23" s="52">
        <f>+T23</f>
        <v>1024.1399999999999</v>
      </c>
      <c r="T23" s="21">
        <f t="shared" si="14"/>
        <v>1024.1399999999999</v>
      </c>
      <c r="U23" s="70">
        <v>1389.375</v>
      </c>
      <c r="V23" s="21">
        <f t="shared" si="15"/>
        <v>787.8</v>
      </c>
      <c r="W23" s="21">
        <f t="shared" si="16"/>
        <v>70.2</v>
      </c>
      <c r="X23" s="21">
        <f t="shared" si="19"/>
        <v>0</v>
      </c>
      <c r="Y23" s="21">
        <f t="shared" ref="Y23:Y32" si="20">IF(H23=$M$12,IF(AJ23="Urbana",AK23*1.14*12,IF(AJ23="Rural",AK23*2.14*12)),0)</f>
        <v>0</v>
      </c>
      <c r="Z23" s="21">
        <f t="shared" si="3"/>
        <v>15.600000000000001</v>
      </c>
      <c r="AA23" s="21">
        <f t="shared" si="4"/>
        <v>62.400000000000006</v>
      </c>
      <c r="AB23" s="21">
        <f t="shared" si="5"/>
        <v>124.80000000000001</v>
      </c>
      <c r="AC23" s="18">
        <f t="shared" si="17"/>
        <v>312</v>
      </c>
      <c r="AD23" s="18">
        <f t="shared" si="6"/>
        <v>202.8</v>
      </c>
      <c r="AE23" s="18" t="str">
        <f>IFERROR(VLOOKUP(F23,'Unid. Mult.'!$F$3:$J$313,5,0),0)</f>
        <v>Unidocente</v>
      </c>
      <c r="AF23" s="18">
        <f>IFERROR(VLOOKUP(F23,'IIEE EIB'!$F$3:$L$219,5,0),0)</f>
        <v>0</v>
      </c>
      <c r="AG23" s="18">
        <f>IFERROR(VLOOKUP(F23,'IIEE EIB'!$F$3:$L$219,6,0),0)</f>
        <v>0</v>
      </c>
      <c r="AH23" s="18" t="str">
        <f>IFERROR(VLOOKUP(F23,Rural!$F$2:$J$403,5,0),0)</f>
        <v>Rural 3</v>
      </c>
      <c r="AI23" s="18" t="str">
        <f>+IFERROR(VLOOKUP(F23,Frontera!$F$3:$J$438,5,0),0)</f>
        <v>Frontera</v>
      </c>
      <c r="AJ23" s="18" t="str">
        <f>+IFERROR(VLOOKUP(F23,'Censo 2023 Direccion'!$A$2:$L$910,9,0),0)</f>
        <v>Rural</v>
      </c>
      <c r="AK23" s="18">
        <f>+IFERROR(VLOOKUP(F23,'Instituciones Educativas'!$A$2:$T$900,12,0),0)</f>
        <v>13</v>
      </c>
      <c r="AL23" s="21">
        <f t="shared" si="7"/>
        <v>-601.57500000000005</v>
      </c>
      <c r="AM23" s="18">
        <f>+IFERROR(VLOOKUP(F23,'Instituciones Educativas'!$A$2:$T$900,13,0),0)</f>
        <v>15</v>
      </c>
      <c r="AN23" s="64"/>
      <c r="AO23" s="18">
        <f>+AM23-4.27</f>
        <v>10.73</v>
      </c>
    </row>
    <row r="24" spans="1:41" x14ac:dyDescent="0.25">
      <c r="A24" s="106" t="s">
        <v>213</v>
      </c>
      <c r="B24" s="17">
        <v>2</v>
      </c>
      <c r="C24" s="49" t="str">
        <f>+VLOOKUP(A24,'Instituciones Educativas'!$A$2:$T$900,6,0)</f>
        <v>ACORA</v>
      </c>
      <c r="D24" s="49" t="str">
        <f>IFERROR(VLOOKUP(A24,'Instituciones Educativas'!$A$2:$T$900,7,0),0)</f>
        <v>ACORA</v>
      </c>
      <c r="E24" s="49" t="str">
        <f>+VLOOKUP(A24,'Censo 2023 Direccion'!$A$2:$M$910,6,0)</f>
        <v>AVENIDA JOSE ANTONIO ENCINAS 224</v>
      </c>
      <c r="F24" s="49" t="str">
        <f>+VLOOKUP(A24,'Instituciones Educativas'!$A$2:$T$900,1,0)</f>
        <v>0229542</v>
      </c>
      <c r="G24" s="49" t="str">
        <f>+VLOOKUP(A24,'Instituciones Educativas'!$A$2:$T$900,8,0)</f>
        <v>194 CORAZON DE JESUS</v>
      </c>
      <c r="H24" s="49" t="str">
        <f>+VLOOKUP(A24,'Instituciones Educativas'!$A$2:$T$900,9,0)</f>
        <v xml:space="preserve">A2 - Inicial - Jardín              </v>
      </c>
      <c r="I24" s="18">
        <f t="shared" si="8"/>
        <v>80</v>
      </c>
      <c r="J24" s="18" t="str">
        <f t="shared" si="9"/>
        <v>Urbana</v>
      </c>
      <c r="K24" s="18">
        <f t="shared" si="10"/>
        <v>101</v>
      </c>
      <c r="O24" s="18">
        <f t="shared" si="11"/>
        <v>-21</v>
      </c>
      <c r="Q24" s="21">
        <f t="shared" si="0"/>
        <v>2021.7600000000002</v>
      </c>
      <c r="R24" s="52">
        <f t="shared" si="12"/>
        <v>-4.6981753707011018</v>
      </c>
      <c r="S24" s="52">
        <f t="shared" si="13"/>
        <v>2246.4</v>
      </c>
      <c r="T24" s="21">
        <f t="shared" si="14"/>
        <v>2246.4</v>
      </c>
      <c r="U24" s="70">
        <v>2357.1426976744192</v>
      </c>
      <c r="V24" s="21">
        <f t="shared" si="15"/>
        <v>1728</v>
      </c>
      <c r="W24" s="21">
        <f t="shared" si="16"/>
        <v>432</v>
      </c>
      <c r="X24" s="21">
        <f t="shared" si="19"/>
        <v>0</v>
      </c>
      <c r="Y24" s="21">
        <f t="shared" si="20"/>
        <v>0</v>
      </c>
      <c r="Z24" s="21">
        <f t="shared" si="3"/>
        <v>96</v>
      </c>
      <c r="AA24" s="21">
        <f t="shared" si="4"/>
        <v>384</v>
      </c>
      <c r="AB24" s="21">
        <f t="shared" si="5"/>
        <v>0</v>
      </c>
      <c r="AC24" s="18">
        <f t="shared" si="17"/>
        <v>48</v>
      </c>
      <c r="AD24" s="18">
        <f t="shared" si="6"/>
        <v>768</v>
      </c>
      <c r="AE24" s="18">
        <f>IFERROR(VLOOKUP(F24,'Unid. Mult.'!$F$3:$J$313,5,0),0)</f>
        <v>0</v>
      </c>
      <c r="AF24" s="18">
        <f>IFERROR(VLOOKUP(F24,'IIEE EIB'!$F$3:$L$219,5,0),0)</f>
        <v>0</v>
      </c>
      <c r="AG24" s="18">
        <f>IFERROR(VLOOKUP(F24,'IIEE EIB'!$F$3:$L$219,6,0),0)</f>
        <v>0</v>
      </c>
      <c r="AH24" s="18">
        <f>IFERROR(VLOOKUP(F24,Rural!$F$2:$J$403,5,0),0)</f>
        <v>0</v>
      </c>
      <c r="AI24" s="18" t="str">
        <f>+IFERROR(VLOOKUP(F24,Frontera!$F$3:$J$438,5,0),0)</f>
        <v>Frontera</v>
      </c>
      <c r="AJ24" s="18" t="str">
        <f>+IFERROR(VLOOKUP(F24,'Censo 2023 Direccion'!$A$2:$L$910,9,0),0)</f>
        <v>Urbana</v>
      </c>
      <c r="AK24" s="18">
        <f>+IFERROR(VLOOKUP(F24,'Instituciones Educativas'!$A$2:$T$900,12,0),0)</f>
        <v>80</v>
      </c>
      <c r="AL24" s="21">
        <f t="shared" si="7"/>
        <v>-629.1426976744192</v>
      </c>
      <c r="AM24" s="18">
        <f>+IFERROR(VLOOKUP(F24,'Instituciones Educativas'!$A$2:$T$900,13,0),0)</f>
        <v>101</v>
      </c>
    </row>
    <row r="25" spans="1:41" x14ac:dyDescent="0.25">
      <c r="A25" s="106" t="s">
        <v>115</v>
      </c>
      <c r="B25" s="17">
        <v>3</v>
      </c>
      <c r="C25" s="49" t="str">
        <f>+VLOOKUP(A25,'Instituciones Educativas'!$A$2:$T$900,6,0)</f>
        <v>ACORA</v>
      </c>
      <c r="D25" s="49" t="str">
        <f>IFERROR(VLOOKUP(A25,'Instituciones Educativas'!$A$2:$T$900,7,0),0)</f>
        <v>SACUYO</v>
      </c>
      <c r="E25" s="49" t="str">
        <f>+VLOOKUP(A25,'Censo 2023 Direccion'!$A$2:$M$910,6,0)</f>
        <v>SACUYO</v>
      </c>
      <c r="F25" s="49" t="str">
        <f>+VLOOKUP(A25,'Instituciones Educativas'!$A$2:$T$900,1,0)</f>
        <v>0229641</v>
      </c>
      <c r="G25" s="49" t="str">
        <f>+VLOOKUP(A25,'Instituciones Educativas'!$A$2:$T$900,8,0)</f>
        <v>204</v>
      </c>
      <c r="H25" s="49" t="str">
        <f>+VLOOKUP(A25,'Instituciones Educativas'!$A$2:$T$900,9,0)</f>
        <v xml:space="preserve">A2 - Inicial - Jardín              </v>
      </c>
      <c r="I25" s="18">
        <f t="shared" si="8"/>
        <v>6</v>
      </c>
      <c r="J25" s="18" t="str">
        <f t="shared" si="9"/>
        <v>Rural</v>
      </c>
      <c r="K25" s="18">
        <f t="shared" si="10"/>
        <v>9</v>
      </c>
      <c r="O25" s="18">
        <f t="shared" si="11"/>
        <v>-3</v>
      </c>
      <c r="Q25" s="21">
        <f t="shared" ref="Q25:Q26" si="21">+IF(AJ25="rural",IF(AK25&lt;=1,S25*(5),IF(AK25&lt;=2,S25*(3.25),IF(AK25&lt;=3,S25*(2.42),IF(AK25&lt;=4,S25*(2),IF(AK25&lt;=5,S25*(1.8),IF(AK25&lt;=10,S25*(1.6),IF(AK25&lt;=16,S25*(1.3),IF(AK25&lt;=20,S25*(1),IF(AK25&lt;=60,S25*(0.85),IF(AK25&lt;=100,S25*(0.56),IF(AK25&lt;=152,S25*(0.41),IF(AK25&lt;=180,S25*(0.38),IF(AK25&lt;=200,S25*(0.36),IF(AK25&lt;=300,S25*(0.3),S25)))))))))))))))</f>
        <v>868.60800000000006</v>
      </c>
      <c r="R25" s="52">
        <f t="shared" si="12"/>
        <v>-56.717348927875243</v>
      </c>
      <c r="S25" s="52">
        <f>+T25</f>
        <v>542.88</v>
      </c>
      <c r="T25" s="21">
        <f>+V25*1.3</f>
        <v>542.88</v>
      </c>
      <c r="U25" s="70">
        <v>1254.2669789227166</v>
      </c>
      <c r="V25" s="21">
        <f t="shared" si="15"/>
        <v>417.6</v>
      </c>
      <c r="W25" s="21">
        <f t="shared" si="16"/>
        <v>32.400000000000006</v>
      </c>
      <c r="X25" s="21">
        <f t="shared" si="19"/>
        <v>0</v>
      </c>
      <c r="Y25" s="21">
        <f t="shared" si="20"/>
        <v>0</v>
      </c>
      <c r="Z25" s="21">
        <f t="shared" si="3"/>
        <v>7.2000000000000011</v>
      </c>
      <c r="AA25" s="21">
        <f t="shared" si="4"/>
        <v>25.199999999999996</v>
      </c>
      <c r="AB25" s="21">
        <f t="shared" si="5"/>
        <v>57.600000000000009</v>
      </c>
      <c r="AC25" s="18">
        <f t="shared" si="17"/>
        <v>201.59999999999997</v>
      </c>
      <c r="AD25" s="18">
        <f t="shared" si="6"/>
        <v>93.600000000000009</v>
      </c>
      <c r="AE25" s="18" t="str">
        <f>IFERROR(VLOOKUP(F25,'Unid. Mult.'!$F$3:$J$313,5,0),0)</f>
        <v>Unidocente</v>
      </c>
      <c r="AF25" s="18" t="str">
        <f>IFERROR(VLOOKUP(F25,'IIEE EIB'!$F$3:$L$219,5,0),0)</f>
        <v>AIMARA</v>
      </c>
      <c r="AG25" s="18" t="str">
        <f>IFERROR(VLOOKUP(F25,'IIEE EIB'!$F$3:$L$219,6,0),0)</f>
        <v/>
      </c>
      <c r="AH25" s="18" t="str">
        <f>IFERROR(VLOOKUP(F25,Rural!$F$2:$J$403,5,0),0)</f>
        <v>Rural 2</v>
      </c>
      <c r="AI25" s="18" t="str">
        <f>+IFERROR(VLOOKUP(F25,Frontera!$F$3:$J$438,5,0),0)</f>
        <v>Frontera</v>
      </c>
      <c r="AJ25" s="18" t="str">
        <f>+IFERROR(VLOOKUP(F25,'Censo 2023 Direccion'!$A$2:$L$910,9,0),0)</f>
        <v>Rural</v>
      </c>
      <c r="AK25" s="18">
        <f>+IFERROR(VLOOKUP(F25,'Instituciones Educativas'!$A$2:$T$900,12,0),0)</f>
        <v>6</v>
      </c>
      <c r="AL25" s="21">
        <f t="shared" si="7"/>
        <v>-836.66697892271657</v>
      </c>
      <c r="AM25" s="18">
        <f>+IFERROR(VLOOKUP(F25,'Instituciones Educativas'!$A$2:$T$900,13,0),0)</f>
        <v>9</v>
      </c>
      <c r="AN25" s="64"/>
      <c r="AO25" s="18">
        <f t="shared" ref="AO25" si="22">+AM25-2.8</f>
        <v>6.2</v>
      </c>
    </row>
    <row r="26" spans="1:41" x14ac:dyDescent="0.25">
      <c r="A26" s="106" t="s">
        <v>121</v>
      </c>
      <c r="B26" s="17">
        <v>4</v>
      </c>
      <c r="C26" s="49" t="str">
        <f>+VLOOKUP(A26,'Instituciones Educativas'!$A$2:$T$900,6,0)</f>
        <v>ACORA</v>
      </c>
      <c r="D26" s="49" t="str">
        <f>IFERROR(VLOOKUP(A26,'Instituciones Educativas'!$A$2:$T$900,7,0),0)</f>
        <v>JAYU JAYU</v>
      </c>
      <c r="E26" s="49" t="str">
        <f>+VLOOKUP(A26,'Censo 2023 Direccion'!$A$2:$M$910,6,0)</f>
        <v>JAYU JAYU</v>
      </c>
      <c r="F26" s="49" t="str">
        <f>+VLOOKUP(A26,'Instituciones Educativas'!$A$2:$T$900,1,0)</f>
        <v>0799437</v>
      </c>
      <c r="G26" s="49" t="str">
        <f>+VLOOKUP(A26,'Instituciones Educativas'!$A$2:$T$900,8,0)</f>
        <v>312</v>
      </c>
      <c r="H26" s="49" t="str">
        <f>+VLOOKUP(A26,'Instituciones Educativas'!$A$2:$T$900,9,0)</f>
        <v xml:space="preserve">A2 - Inicial - Jardín              </v>
      </c>
      <c r="I26" s="18">
        <f t="shared" si="8"/>
        <v>9</v>
      </c>
      <c r="J26" s="18" t="str">
        <f t="shared" si="9"/>
        <v>Rural</v>
      </c>
      <c r="K26" s="18">
        <f t="shared" si="10"/>
        <v>6</v>
      </c>
      <c r="O26" s="18">
        <f t="shared" si="11"/>
        <v>3</v>
      </c>
      <c r="Q26" s="21">
        <f t="shared" si="21"/>
        <v>1134.432</v>
      </c>
      <c r="R26" s="52">
        <f t="shared" si="12"/>
        <v>-4.2105263157894797</v>
      </c>
      <c r="S26" s="52">
        <f t="shared" si="13"/>
        <v>709.02</v>
      </c>
      <c r="T26" s="21">
        <f t="shared" si="14"/>
        <v>709.02</v>
      </c>
      <c r="U26" s="70">
        <v>740.18571428571431</v>
      </c>
      <c r="V26" s="21">
        <f t="shared" si="15"/>
        <v>545.4</v>
      </c>
      <c r="W26" s="21">
        <f t="shared" si="16"/>
        <v>48.599999999999994</v>
      </c>
      <c r="X26" s="21">
        <f t="shared" si="19"/>
        <v>0</v>
      </c>
      <c r="Y26" s="21">
        <f t="shared" si="20"/>
        <v>0</v>
      </c>
      <c r="Z26" s="21">
        <f t="shared" si="3"/>
        <v>10.8</v>
      </c>
      <c r="AA26" s="21">
        <f t="shared" si="4"/>
        <v>43.2</v>
      </c>
      <c r="AB26" s="21">
        <f t="shared" si="5"/>
        <v>86.4</v>
      </c>
      <c r="AC26" s="18">
        <f t="shared" si="17"/>
        <v>216</v>
      </c>
      <c r="AD26" s="18">
        <f t="shared" si="6"/>
        <v>140.4</v>
      </c>
      <c r="AE26" s="18" t="str">
        <f>IFERROR(VLOOKUP(F26,'Unid. Mult.'!$F$3:$J$313,5,0),0)</f>
        <v>Unidocente</v>
      </c>
      <c r="AF26" s="18">
        <f>IFERROR(VLOOKUP(F26,'IIEE EIB'!$F$3:$L$219,5,0),0)</f>
        <v>0</v>
      </c>
      <c r="AG26" s="18">
        <f>IFERROR(VLOOKUP(F26,'IIEE EIB'!$F$3:$L$219,6,0),0)</f>
        <v>0</v>
      </c>
      <c r="AH26" s="18" t="str">
        <f>IFERROR(VLOOKUP(F26,Rural!$F$2:$J$403,5,0),0)</f>
        <v>Rural 3</v>
      </c>
      <c r="AI26" s="18" t="str">
        <f>+IFERROR(VLOOKUP(F26,Frontera!$F$3:$J$438,5,0),0)</f>
        <v>Frontera</v>
      </c>
      <c r="AJ26" s="18" t="str">
        <f>+IFERROR(VLOOKUP(F26,'Censo 2023 Direccion'!$A$2:$L$910,9,0),0)</f>
        <v>Rural</v>
      </c>
      <c r="AK26" s="18">
        <f>+IFERROR(VLOOKUP(F26,'Instituciones Educativas'!$A$2:$T$900,12,0),0)</f>
        <v>9</v>
      </c>
      <c r="AL26" s="21">
        <f t="shared" si="7"/>
        <v>-194.78571428571433</v>
      </c>
      <c r="AM26" s="18">
        <f>+IFERROR(VLOOKUP(F26,'Instituciones Educativas'!$A$2:$T$900,13,0),0)</f>
        <v>6</v>
      </c>
      <c r="AN26" s="64"/>
      <c r="AO26" s="18">
        <f>+AM26-4.27</f>
        <v>1.7300000000000004</v>
      </c>
    </row>
    <row r="27" spans="1:41" x14ac:dyDescent="0.25">
      <c r="A27" s="106" t="s">
        <v>220</v>
      </c>
      <c r="B27" s="17">
        <v>5</v>
      </c>
      <c r="C27" s="49" t="str">
        <f>+VLOOKUP(A27,'Instituciones Educativas'!$A$2:$T$900,6,0)</f>
        <v>ACORA</v>
      </c>
      <c r="D27" s="49" t="str">
        <f>IFERROR(VLOOKUP(A27,'Instituciones Educativas'!$A$2:$T$900,7,0),0)</f>
        <v>ACORA</v>
      </c>
      <c r="E27" s="49" t="str">
        <f>+VLOOKUP(A27,'Censo 2023 Direccion'!$A$2:$M$910,6,0)</f>
        <v>TUPAC AMARU</v>
      </c>
      <c r="F27" s="49" t="str">
        <f>+VLOOKUP(A27,'Instituciones Educativas'!$A$2:$T$900,1,0)</f>
        <v>1772029</v>
      </c>
      <c r="G27" s="49" t="str">
        <f>+VLOOKUP(A27,'Instituciones Educativas'!$A$2:$T$900,8,0)</f>
        <v>TUPAC AMARU</v>
      </c>
      <c r="H27" s="49" t="str">
        <f>+VLOOKUP(A27,'Instituciones Educativas'!$A$2:$T$900,9,0)</f>
        <v xml:space="preserve">A2 - Inicial - Jardín              </v>
      </c>
      <c r="I27" s="18">
        <f t="shared" si="8"/>
        <v>20</v>
      </c>
      <c r="J27" s="18" t="str">
        <f t="shared" si="9"/>
        <v>Urbana</v>
      </c>
      <c r="K27" s="18">
        <f t="shared" si="10"/>
        <v>17</v>
      </c>
      <c r="O27" s="18">
        <f t="shared" si="11"/>
        <v>3</v>
      </c>
      <c r="Q27" s="21">
        <f t="shared" ref="Q27" si="23">+IF(AJ27="Urbana",IF(AK27&lt;=5,S27*(2.8),IF(AK27&lt;=10,S27*(2.1),IF(AK27&lt;=13,S27*(1.9),IF(AK27&lt;=22,S27*(1.6),IF(AK27&lt;=50,S27*(1.41),IF(AK27&lt;=100,S27*(0.9),IF(AK27&lt;=194,S27*(0.8),IF(AK27&lt;=230,S27*(0.63),IF(AK27&lt;=405,S27*(0.55),IF(AK27&lt;=620,S27*(0.44),IF(AK27&lt;=968,S27*(0.35),IF(AK27&lt;=1000,S27*(0.37),IF(AK27&lt;=1200,S27*(0.39),IF(AK27&lt;=1800,S27*(0.26))))))))))))))))</f>
        <v>1198.0800000000002</v>
      </c>
      <c r="R27" s="52">
        <f t="shared" si="12"/>
        <v>-11.433172302737525</v>
      </c>
      <c r="S27" s="52">
        <f t="shared" si="13"/>
        <v>748.80000000000007</v>
      </c>
      <c r="T27" s="21">
        <f t="shared" si="14"/>
        <v>748.80000000000007</v>
      </c>
      <c r="U27" s="70">
        <v>845.46327272727285</v>
      </c>
      <c r="V27" s="21">
        <f t="shared" si="15"/>
        <v>576</v>
      </c>
      <c r="W27" s="21">
        <f t="shared" si="16"/>
        <v>108</v>
      </c>
      <c r="X27" s="21">
        <f t="shared" si="19"/>
        <v>0</v>
      </c>
      <c r="Y27" s="21">
        <f t="shared" si="20"/>
        <v>0</v>
      </c>
      <c r="Z27" s="21">
        <f t="shared" si="3"/>
        <v>24</v>
      </c>
      <c r="AA27" s="21">
        <f t="shared" si="4"/>
        <v>96</v>
      </c>
      <c r="AB27" s="21">
        <f t="shared" si="5"/>
        <v>144</v>
      </c>
      <c r="AC27" s="18">
        <f t="shared" si="17"/>
        <v>12</v>
      </c>
      <c r="AD27" s="18">
        <f t="shared" si="6"/>
        <v>192</v>
      </c>
      <c r="AE27" s="18" t="str">
        <f>IFERROR(VLOOKUP(F27,'Unid. Mult.'!$F$3:$J$313,5,0),0)</f>
        <v>Multigrado</v>
      </c>
      <c r="AF27" s="18">
        <f>IFERROR(VLOOKUP(F27,'IIEE EIB'!$F$3:$L$219,5,0),0)</f>
        <v>0</v>
      </c>
      <c r="AG27" s="18">
        <f>IFERROR(VLOOKUP(F27,'IIEE EIB'!$F$3:$L$219,6,0),0)</f>
        <v>0</v>
      </c>
      <c r="AH27" s="18">
        <f>IFERROR(VLOOKUP(F27,Rural!$F$2:$J$403,5,0),0)</f>
        <v>0</v>
      </c>
      <c r="AI27" s="18" t="str">
        <f>+IFERROR(VLOOKUP(F27,Frontera!$F$3:$J$438,5,0),0)</f>
        <v>Frontera</v>
      </c>
      <c r="AJ27" s="18" t="str">
        <f>+IFERROR(VLOOKUP(F27,'Censo 2023 Direccion'!$A$2:$L$910,9,0),0)</f>
        <v>Urbana</v>
      </c>
      <c r="AK27" s="18">
        <f>+IFERROR(VLOOKUP(F27,'Instituciones Educativas'!$A$2:$T$900,12,0),0)</f>
        <v>20</v>
      </c>
      <c r="AL27" s="21">
        <f t="shared" si="7"/>
        <v>-269.46327272727285</v>
      </c>
      <c r="AM27" s="18">
        <f>+IFERROR(VLOOKUP(F27,'Instituciones Educativas'!$A$2:$T$900,13,0),0)-AN27</f>
        <v>17</v>
      </c>
      <c r="AN27" s="18">
        <v>1</v>
      </c>
    </row>
    <row r="28" spans="1:41" x14ac:dyDescent="0.25">
      <c r="A28" s="106" t="s">
        <v>216</v>
      </c>
      <c r="B28" s="17">
        <v>6</v>
      </c>
      <c r="C28" s="49" t="str">
        <f>+VLOOKUP(A28,'Instituciones Educativas'!$A$2:$T$900,6,0)</f>
        <v>ACORA</v>
      </c>
      <c r="D28" s="49" t="str">
        <f>IFERROR(VLOOKUP(A28,'Instituciones Educativas'!$A$2:$T$900,7,0),0)</f>
        <v>CCACCA</v>
      </c>
      <c r="E28" s="49" t="str">
        <f>+VLOOKUP(A28,'Censo 2023 Direccion'!$A$2:$M$910,6,0)</f>
        <v>CCACCA</v>
      </c>
      <c r="F28" s="49" t="str">
        <f>+VLOOKUP(A28,'Instituciones Educativas'!$A$2:$T$900,1,0)</f>
        <v>1746254</v>
      </c>
      <c r="G28" s="49" t="str">
        <f>+VLOOKUP(A28,'Instituciones Educativas'!$A$2:$T$900,8,0)</f>
        <v>CCACCA</v>
      </c>
      <c r="H28" s="49" t="str">
        <f>+VLOOKUP(A28,'Instituciones Educativas'!$A$2:$T$900,9,0)</f>
        <v xml:space="preserve">A2 - Inicial - Jardín              </v>
      </c>
      <c r="I28" s="18">
        <f t="shared" si="8"/>
        <v>7</v>
      </c>
      <c r="J28" s="18" t="str">
        <f t="shared" si="9"/>
        <v>Rural</v>
      </c>
      <c r="K28" s="18">
        <f t="shared" si="10"/>
        <v>3</v>
      </c>
      <c r="O28" s="18">
        <f t="shared" si="11"/>
        <v>4</v>
      </c>
      <c r="Q28" s="21">
        <f t="shared" ref="Q28:Q91" si="24">+IF(AJ28="rural",IF(AK28&lt;=1,S28*(5),IF(AK28&lt;=2,S28*(3.25),IF(AK28&lt;=3,S28*(2.42),IF(AK28&lt;=4,S28*(2),IF(AK28&lt;=5,S28*(1.8),IF(AK28&lt;=10,S28*(1.6),IF(AK28&lt;=16,S28*(1.3),IF(AK28&lt;=20,S28*(1),IF(AK28&lt;=60,S28*(0.85),IF(AK28&lt;=100,S28*(0.56),IF(AK28&lt;=152,S28*(0.41),IF(AK28&lt;=180,S28*(0.38),IF(AK28&lt;=200,S28*(0.36),IF(AK28&lt;=300,S28*(0.3),S28)))))))))))))))</f>
        <v>1013.3760000000001</v>
      </c>
      <c r="R28" s="52">
        <f t="shared" si="12"/>
        <v>6.4327485380116913</v>
      </c>
      <c r="S28" s="52">
        <f t="shared" si="13"/>
        <v>633.36</v>
      </c>
      <c r="T28" s="21">
        <f t="shared" si="14"/>
        <v>633.36</v>
      </c>
      <c r="U28" s="70">
        <v>595.08000000000004</v>
      </c>
      <c r="V28" s="21">
        <f t="shared" si="15"/>
        <v>487.2</v>
      </c>
      <c r="W28" s="21">
        <f t="shared" si="16"/>
        <v>37.799999999999997</v>
      </c>
      <c r="X28" s="21">
        <f t="shared" si="19"/>
        <v>0</v>
      </c>
      <c r="Y28" s="21">
        <f t="shared" si="20"/>
        <v>0</v>
      </c>
      <c r="Z28" s="21">
        <f t="shared" si="3"/>
        <v>8.4</v>
      </c>
      <c r="AA28" s="21">
        <f t="shared" si="4"/>
        <v>29.4</v>
      </c>
      <c r="AB28" s="21">
        <f t="shared" si="5"/>
        <v>67.2</v>
      </c>
      <c r="AC28" s="18">
        <f t="shared" si="17"/>
        <v>235.2</v>
      </c>
      <c r="AD28" s="18">
        <f t="shared" si="6"/>
        <v>109.19999999999999</v>
      </c>
      <c r="AE28" s="18" t="str">
        <f>IFERROR(VLOOKUP(F28,'Unid. Mult.'!$F$3:$J$313,5,0),0)</f>
        <v>Unidocente</v>
      </c>
      <c r="AF28" s="18" t="str">
        <f>IFERROR(VLOOKUP(F28,'IIEE EIB'!$F$3:$L$219,5,0),0)</f>
        <v>AIMARA</v>
      </c>
      <c r="AG28" s="18" t="str">
        <f>IFERROR(VLOOKUP(F28,'IIEE EIB'!$F$3:$L$219,6,0),0)</f>
        <v/>
      </c>
      <c r="AH28" s="18" t="str">
        <f>IFERROR(VLOOKUP(F28,Rural!$F$2:$J$403,5,0),0)</f>
        <v>Rural 2</v>
      </c>
      <c r="AI28" s="18" t="str">
        <f>+IFERROR(VLOOKUP(F28,Frontera!$F$3:$J$438,5,0),0)</f>
        <v>Frontera</v>
      </c>
      <c r="AJ28" s="18" t="str">
        <f>+IFERROR(VLOOKUP(F28,'Censo 2023 Direccion'!$A$2:$L$910,9,0),0)</f>
        <v>Rural</v>
      </c>
      <c r="AK28" s="18">
        <f>+IFERROR(VLOOKUP(F28,'Instituciones Educativas'!$A$2:$T$900,12,0),0)</f>
        <v>7</v>
      </c>
      <c r="AL28" s="21">
        <f t="shared" si="7"/>
        <v>-107.88000000000005</v>
      </c>
      <c r="AM28" s="18">
        <f>+IFERROR(VLOOKUP(F28,'Instituciones Educativas'!$A$2:$T$900,13,0),0)</f>
        <v>3</v>
      </c>
      <c r="AN28" s="64"/>
    </row>
    <row r="29" spans="1:41" x14ac:dyDescent="0.25">
      <c r="A29" s="106" t="s">
        <v>187</v>
      </c>
      <c r="B29" s="17">
        <v>7</v>
      </c>
      <c r="C29" s="49" t="str">
        <f>+VLOOKUP(A29,'Instituciones Educativas'!$A$2:$T$900,6,0)</f>
        <v>ACORA</v>
      </c>
      <c r="D29" s="49" t="str">
        <f>IFERROR(VLOOKUP(A29,'Instituciones Educativas'!$A$2:$T$900,7,0),0)</f>
        <v>TUNQUIPA</v>
      </c>
      <c r="E29" s="49" t="str">
        <f>+VLOOKUP(A29,'Censo 2023 Direccion'!$A$2:$M$910,6,0)</f>
        <v>TUNQUIPA</v>
      </c>
      <c r="F29" s="49" t="str">
        <f>+VLOOKUP(A29,'Instituciones Educativas'!$A$2:$T$900,1,0)</f>
        <v>1621648</v>
      </c>
      <c r="G29" s="49" t="str">
        <f>+VLOOKUP(A29,'Instituciones Educativas'!$A$2:$T$900,8,0)</f>
        <v>1282 LOS AMIGUITOS DE CORAZON DE JESUS</v>
      </c>
      <c r="H29" s="49" t="str">
        <f>+VLOOKUP(A29,'Instituciones Educativas'!$A$2:$T$900,9,0)</f>
        <v xml:space="preserve">A2 - Inicial - Jardín              </v>
      </c>
      <c r="I29" s="18">
        <f t="shared" si="8"/>
        <v>5</v>
      </c>
      <c r="J29" s="18" t="str">
        <f t="shared" si="9"/>
        <v>Rural</v>
      </c>
      <c r="K29" s="18">
        <f t="shared" si="10"/>
        <v>5</v>
      </c>
      <c r="O29" s="18">
        <f t="shared" si="11"/>
        <v>0</v>
      </c>
      <c r="Q29" s="21">
        <f t="shared" si="24"/>
        <v>814.32</v>
      </c>
      <c r="R29" s="52">
        <f t="shared" si="12"/>
        <v>-45.263157894736835</v>
      </c>
      <c r="S29" s="52">
        <f t="shared" si="13"/>
        <v>452.40000000000003</v>
      </c>
      <c r="T29" s="21">
        <f t="shared" si="14"/>
        <v>452.40000000000003</v>
      </c>
      <c r="U29" s="70">
        <v>826.5</v>
      </c>
      <c r="V29" s="21">
        <f t="shared" si="15"/>
        <v>348</v>
      </c>
      <c r="W29" s="21">
        <f t="shared" si="16"/>
        <v>27</v>
      </c>
      <c r="X29" s="21">
        <f t="shared" si="19"/>
        <v>0</v>
      </c>
      <c r="Y29" s="21">
        <f t="shared" si="20"/>
        <v>0</v>
      </c>
      <c r="Z29" s="21">
        <f t="shared" si="3"/>
        <v>6</v>
      </c>
      <c r="AA29" s="21">
        <f t="shared" si="4"/>
        <v>21</v>
      </c>
      <c r="AB29" s="21">
        <f t="shared" si="5"/>
        <v>48</v>
      </c>
      <c r="AC29" s="18">
        <f t="shared" si="17"/>
        <v>168</v>
      </c>
      <c r="AD29" s="18">
        <f t="shared" si="6"/>
        <v>78</v>
      </c>
      <c r="AE29" s="18" t="str">
        <f>IFERROR(VLOOKUP(F29,'Unid. Mult.'!$F$3:$J$313,5,0),0)</f>
        <v>Unidocente</v>
      </c>
      <c r="AF29" s="18" t="str">
        <f>IFERROR(VLOOKUP(F29,'IIEE EIB'!$F$3:$L$219,5,0),0)</f>
        <v>AIMARA</v>
      </c>
      <c r="AG29" s="18" t="str">
        <f>IFERROR(VLOOKUP(F29,'IIEE EIB'!$F$3:$L$219,6,0),0)</f>
        <v/>
      </c>
      <c r="AH29" s="18" t="str">
        <f>IFERROR(VLOOKUP(F29,Rural!$F$2:$J$403,5,0),0)</f>
        <v>Rural 2</v>
      </c>
      <c r="AI29" s="18" t="str">
        <f>+IFERROR(VLOOKUP(F29,Frontera!$F$3:$J$438,5,0),0)</f>
        <v>Frontera</v>
      </c>
      <c r="AJ29" s="18" t="str">
        <f>+IFERROR(VLOOKUP(F29,'Censo 2023 Direccion'!$A$2:$L$910,9,0),0)</f>
        <v>Rural</v>
      </c>
      <c r="AK29" s="18">
        <f>+IFERROR(VLOOKUP(F29,'Instituciones Educativas'!$A$2:$T$900,12,0),0)</f>
        <v>5</v>
      </c>
      <c r="AL29" s="21">
        <f t="shared" si="7"/>
        <v>-478.5</v>
      </c>
      <c r="AM29" s="18">
        <f>+IFERROR(VLOOKUP(F29,'Instituciones Educativas'!$A$2:$T$900,13,0),0)</f>
        <v>5</v>
      </c>
      <c r="AN29" s="64"/>
      <c r="AO29" s="18">
        <f>+AM29-1.6</f>
        <v>3.4</v>
      </c>
    </row>
    <row r="30" spans="1:41" x14ac:dyDescent="0.25">
      <c r="A30" s="106" t="s">
        <v>190</v>
      </c>
      <c r="B30" s="17">
        <v>8</v>
      </c>
      <c r="C30" s="49" t="str">
        <f>+VLOOKUP(A30,'Instituciones Educativas'!$A$2:$T$900,6,0)</f>
        <v>ACORA</v>
      </c>
      <c r="D30" s="49" t="str">
        <f>IFERROR(VLOOKUP(A30,'Instituciones Educativas'!$A$2:$T$900,7,0),0)</f>
        <v>HUARCANTINQUIHUI</v>
      </c>
      <c r="E30" s="49" t="str">
        <f>+VLOOKUP(A30,'Censo 2023 Direccion'!$A$2:$M$910,6,0)</f>
        <v>HUARCATINQUIHUI</v>
      </c>
      <c r="F30" s="49" t="str">
        <f>+VLOOKUP(A30,'Instituciones Educativas'!$A$2:$T$900,1,0)</f>
        <v>1621655</v>
      </c>
      <c r="G30" s="49" t="str">
        <f>+VLOOKUP(A30,'Instituciones Educativas'!$A$2:$T$900,8,0)</f>
        <v>1283 SEÑOR DE HUANCA</v>
      </c>
      <c r="H30" s="49" t="str">
        <f>+VLOOKUP(A30,'Instituciones Educativas'!$A$2:$T$900,9,0)</f>
        <v xml:space="preserve">A2 - Inicial - Jardín              </v>
      </c>
      <c r="I30" s="18">
        <f t="shared" si="8"/>
        <v>3</v>
      </c>
      <c r="J30" s="18" t="str">
        <f t="shared" si="9"/>
        <v>Rural</v>
      </c>
      <c r="K30" s="18">
        <f t="shared" si="10"/>
        <v>4</v>
      </c>
      <c r="O30" s="18">
        <f t="shared" si="11"/>
        <v>-1</v>
      </c>
      <c r="Q30" s="21">
        <f t="shared" si="24"/>
        <v>656.88479999999993</v>
      </c>
      <c r="R30" s="52">
        <f t="shared" si="12"/>
        <v>-58.947368421052637</v>
      </c>
      <c r="S30" s="52">
        <f t="shared" si="13"/>
        <v>271.44</v>
      </c>
      <c r="T30" s="21">
        <f t="shared" si="14"/>
        <v>271.44</v>
      </c>
      <c r="U30" s="70">
        <v>661.2</v>
      </c>
      <c r="V30" s="21">
        <f t="shared" si="15"/>
        <v>208.8</v>
      </c>
      <c r="W30" s="21">
        <f t="shared" si="16"/>
        <v>16.200000000000003</v>
      </c>
      <c r="X30" s="21">
        <f t="shared" si="19"/>
        <v>0</v>
      </c>
      <c r="Y30" s="21">
        <f t="shared" si="20"/>
        <v>0</v>
      </c>
      <c r="Z30" s="21">
        <f t="shared" si="3"/>
        <v>3.6000000000000005</v>
      </c>
      <c r="AA30" s="21">
        <f t="shared" si="4"/>
        <v>12.599999999999998</v>
      </c>
      <c r="AB30" s="21">
        <f t="shared" si="5"/>
        <v>28.800000000000004</v>
      </c>
      <c r="AC30" s="18">
        <f t="shared" si="17"/>
        <v>100.79999999999998</v>
      </c>
      <c r="AD30" s="18">
        <f t="shared" si="6"/>
        <v>46.800000000000004</v>
      </c>
      <c r="AE30" s="18" t="str">
        <f>IFERROR(VLOOKUP(F30,'Unid. Mult.'!$F$3:$J$313,5,0),0)</f>
        <v>Unidocente</v>
      </c>
      <c r="AF30" s="18" t="str">
        <f>IFERROR(VLOOKUP(F30,'IIEE EIB'!$F$3:$L$219,5,0),0)</f>
        <v>AIMARA</v>
      </c>
      <c r="AG30" s="18" t="str">
        <f>IFERROR(VLOOKUP(F30,'IIEE EIB'!$F$3:$L$219,6,0),0)</f>
        <v/>
      </c>
      <c r="AH30" s="18" t="str">
        <f>IFERROR(VLOOKUP(F30,Rural!$F$2:$J$403,5,0),0)</f>
        <v>Rural 2</v>
      </c>
      <c r="AI30" s="18" t="str">
        <f>+IFERROR(VLOOKUP(F30,Frontera!$F$3:$J$438,5,0),0)</f>
        <v>Frontera</v>
      </c>
      <c r="AJ30" s="18" t="str">
        <f>+IFERROR(VLOOKUP(F30,'Censo 2023 Direccion'!$A$2:$L$910,9,0),0)</f>
        <v>Rural</v>
      </c>
      <c r="AK30" s="18">
        <f>+IFERROR(VLOOKUP(F30,'Instituciones Educativas'!$A$2:$T$900,12,0),0)</f>
        <v>3</v>
      </c>
      <c r="AL30" s="21">
        <f t="shared" si="7"/>
        <v>-452.40000000000003</v>
      </c>
      <c r="AM30" s="18">
        <f>+IFERROR(VLOOKUP(F30,'Instituciones Educativas'!$A$2:$T$900,13,0),0)</f>
        <v>4</v>
      </c>
      <c r="AN30" s="64"/>
      <c r="AO30" s="18">
        <f>+AM30-5.05</f>
        <v>-1.0499999999999998</v>
      </c>
    </row>
    <row r="31" spans="1:41" x14ac:dyDescent="0.25">
      <c r="A31" s="106" t="s">
        <v>193</v>
      </c>
      <c r="B31" s="17">
        <v>9</v>
      </c>
      <c r="C31" s="49" t="str">
        <f>+VLOOKUP(A31,'Instituciones Educativas'!$A$2:$T$900,6,0)</f>
        <v>ACORA</v>
      </c>
      <c r="D31" s="49" t="str">
        <f>IFERROR(VLOOKUP(A31,'Instituciones Educativas'!$A$2:$T$900,7,0),0)</f>
        <v>IMATA</v>
      </c>
      <c r="E31" s="49" t="str">
        <f>+VLOOKUP(A31,'Censo 2023 Direccion'!$A$2:$M$910,6,0)</f>
        <v>IMATA</v>
      </c>
      <c r="F31" s="49" t="str">
        <f>+VLOOKUP(A31,'Instituciones Educativas'!$A$2:$T$900,1,0)</f>
        <v>1621663</v>
      </c>
      <c r="G31" s="49" t="str">
        <f>+VLOOKUP(A31,'Instituciones Educativas'!$A$2:$T$900,8,0)</f>
        <v>1284 MARIA MONTESSORI</v>
      </c>
      <c r="H31" s="49" t="str">
        <f>+VLOOKUP(A31,'Instituciones Educativas'!$A$2:$T$900,9,0)</f>
        <v xml:space="preserve">A2 - Inicial - Jardín              </v>
      </c>
      <c r="I31" s="18">
        <f t="shared" si="8"/>
        <v>10</v>
      </c>
      <c r="J31" s="18" t="str">
        <f t="shared" si="9"/>
        <v>Rural</v>
      </c>
      <c r="K31" s="18">
        <f t="shared" si="10"/>
        <v>7</v>
      </c>
      <c r="O31" s="18">
        <f t="shared" si="11"/>
        <v>3</v>
      </c>
      <c r="Q31" s="21">
        <f t="shared" si="24"/>
        <v>1634.88</v>
      </c>
      <c r="R31" s="52">
        <f t="shared" si="12"/>
        <v>3.3297529538131316</v>
      </c>
      <c r="S31" s="52">
        <f t="shared" si="13"/>
        <v>1021.8000000000001</v>
      </c>
      <c r="T31" s="21">
        <f t="shared" si="14"/>
        <v>1021.8000000000001</v>
      </c>
      <c r="U31" s="70">
        <v>988.87297297297278</v>
      </c>
      <c r="V31" s="21">
        <f t="shared" si="15"/>
        <v>786</v>
      </c>
      <c r="W31" s="21">
        <f t="shared" si="16"/>
        <v>54</v>
      </c>
      <c r="X31" s="21">
        <f t="shared" si="19"/>
        <v>0</v>
      </c>
      <c r="Y31" s="21">
        <f t="shared" si="20"/>
        <v>0</v>
      </c>
      <c r="Z31" s="21">
        <f t="shared" si="3"/>
        <v>12</v>
      </c>
      <c r="AA31" s="21">
        <f t="shared" si="4"/>
        <v>48</v>
      </c>
      <c r="AB31" s="21">
        <f t="shared" si="5"/>
        <v>96</v>
      </c>
      <c r="AC31" s="18">
        <f t="shared" si="17"/>
        <v>420</v>
      </c>
      <c r="AD31" s="18">
        <f t="shared" si="6"/>
        <v>156</v>
      </c>
      <c r="AE31" s="18" t="str">
        <f>IFERROR(VLOOKUP(F31,'Unid. Mult.'!$F$3:$J$313,5,0),0)</f>
        <v>Unidocente</v>
      </c>
      <c r="AF31" s="18">
        <f>IFERROR(VLOOKUP(F31,'IIEE EIB'!$F$3:$L$219,5,0),0)</f>
        <v>0</v>
      </c>
      <c r="AG31" s="18">
        <f>IFERROR(VLOOKUP(F31,'IIEE EIB'!$F$3:$L$219,6,0),0)</f>
        <v>0</v>
      </c>
      <c r="AH31" s="18" t="str">
        <f>IFERROR(VLOOKUP(F31,Rural!$F$2:$J$403,5,0),0)</f>
        <v>Rural 1</v>
      </c>
      <c r="AI31" s="18" t="str">
        <f>+IFERROR(VLOOKUP(F31,Frontera!$F$3:$J$438,5,0),0)</f>
        <v>Frontera</v>
      </c>
      <c r="AJ31" s="18" t="str">
        <f>+IFERROR(VLOOKUP(F31,'Censo 2023 Direccion'!$A$2:$L$910,9,0),0)</f>
        <v>Rural</v>
      </c>
      <c r="AK31" s="18">
        <f>+IFERROR(VLOOKUP(F31,'Instituciones Educativas'!$A$2:$T$900,12,0),0)</f>
        <v>10</v>
      </c>
      <c r="AL31" s="21">
        <f t="shared" si="7"/>
        <v>-202.87297297297278</v>
      </c>
      <c r="AM31" s="18">
        <f>+IFERROR(VLOOKUP(F31,'Instituciones Educativas'!$A$2:$T$900,13,0),0)</f>
        <v>7</v>
      </c>
      <c r="AN31" s="64"/>
      <c r="AO31" s="18">
        <f>+AM31-5.05</f>
        <v>1.9500000000000002</v>
      </c>
    </row>
    <row r="32" spans="1:41" x14ac:dyDescent="0.25">
      <c r="A32" s="106" t="s">
        <v>196</v>
      </c>
      <c r="B32" s="17">
        <v>10</v>
      </c>
      <c r="C32" s="49" t="str">
        <f>+VLOOKUP(A32,'Instituciones Educativas'!$A$2:$T$900,6,0)</f>
        <v>ACORA</v>
      </c>
      <c r="D32" s="49" t="str">
        <f>IFERROR(VLOOKUP(A32,'Instituciones Educativas'!$A$2:$T$900,7,0),0)</f>
        <v>JACHACACHI</v>
      </c>
      <c r="E32" s="49" t="str">
        <f>+VLOOKUP(A32,'Censo 2023 Direccion'!$A$2:$M$910,6,0)</f>
        <v>JACHACACHI</v>
      </c>
      <c r="F32" s="49" t="str">
        <f>+VLOOKUP(A32,'Instituciones Educativas'!$A$2:$T$900,1,0)</f>
        <v>1621671</v>
      </c>
      <c r="G32" s="49" t="str">
        <f>+VLOOKUP(A32,'Instituciones Educativas'!$A$2:$T$900,8,0)</f>
        <v>1285 NIÑO JESUS DE JACHACACHI</v>
      </c>
      <c r="H32" s="49" t="str">
        <f>+VLOOKUP(A32,'Instituciones Educativas'!$A$2:$T$900,9,0)</f>
        <v xml:space="preserve">A2 - Inicial - Jardín              </v>
      </c>
      <c r="I32" s="18">
        <f t="shared" si="8"/>
        <v>6</v>
      </c>
      <c r="J32" s="18" t="str">
        <f t="shared" si="9"/>
        <v>Rural</v>
      </c>
      <c r="K32" s="18">
        <f t="shared" si="10"/>
        <v>5</v>
      </c>
      <c r="O32" s="18">
        <f t="shared" si="11"/>
        <v>1</v>
      </c>
      <c r="Q32" s="21">
        <f t="shared" si="24"/>
        <v>868.60800000000006</v>
      </c>
      <c r="R32" s="52">
        <f t="shared" si="12"/>
        <v>-34.315789473684212</v>
      </c>
      <c r="S32" s="52">
        <f t="shared" si="13"/>
        <v>542.88</v>
      </c>
      <c r="T32" s="21">
        <f t="shared" si="14"/>
        <v>542.88</v>
      </c>
      <c r="U32" s="70">
        <v>826.5</v>
      </c>
      <c r="V32" s="21">
        <f t="shared" si="15"/>
        <v>417.6</v>
      </c>
      <c r="W32" s="21">
        <f t="shared" si="16"/>
        <v>32.400000000000006</v>
      </c>
      <c r="X32" s="21">
        <f t="shared" si="19"/>
        <v>0</v>
      </c>
      <c r="Y32" s="21">
        <f t="shared" si="20"/>
        <v>0</v>
      </c>
      <c r="Z32" s="21">
        <f t="shared" si="3"/>
        <v>7.2000000000000011</v>
      </c>
      <c r="AA32" s="21">
        <f t="shared" si="4"/>
        <v>25.199999999999996</v>
      </c>
      <c r="AB32" s="21">
        <f t="shared" si="5"/>
        <v>57.600000000000009</v>
      </c>
      <c r="AC32" s="18">
        <f t="shared" si="17"/>
        <v>201.59999999999997</v>
      </c>
      <c r="AD32" s="18">
        <f t="shared" si="6"/>
        <v>93.600000000000009</v>
      </c>
      <c r="AE32" s="18" t="str">
        <f>IFERROR(VLOOKUP(F32,'Unid. Mult.'!$F$3:$J$313,5,0),0)</f>
        <v>Unidocente</v>
      </c>
      <c r="AF32" s="18" t="str">
        <f>IFERROR(VLOOKUP(F32,'IIEE EIB'!$F$3:$L$219,5,0),0)</f>
        <v>AIMARA</v>
      </c>
      <c r="AG32" s="18" t="str">
        <f>IFERROR(VLOOKUP(F32,'IIEE EIB'!$F$3:$L$219,6,0),0)</f>
        <v/>
      </c>
      <c r="AH32" s="18" t="str">
        <f>IFERROR(VLOOKUP(F32,Rural!$F$2:$J$403,5,0),0)</f>
        <v>Rural 2</v>
      </c>
      <c r="AI32" s="18" t="str">
        <f>+IFERROR(VLOOKUP(F32,Frontera!$F$3:$J$438,5,0),0)</f>
        <v>Frontera</v>
      </c>
      <c r="AJ32" s="18" t="str">
        <f>+IFERROR(VLOOKUP(F32,'Censo 2023 Direccion'!$A$2:$L$910,9,0),0)</f>
        <v>Rural</v>
      </c>
      <c r="AK32" s="18">
        <f>+IFERROR(VLOOKUP(F32,'Instituciones Educativas'!$A$2:$T$900,12,0),0)</f>
        <v>6</v>
      </c>
      <c r="AL32" s="21">
        <f t="shared" si="7"/>
        <v>-408.9</v>
      </c>
      <c r="AM32" s="18">
        <f>+IFERROR(VLOOKUP(F32,'Instituciones Educativas'!$A$2:$T$900,13,0),0)</f>
        <v>5</v>
      </c>
      <c r="AN32" s="64"/>
    </row>
    <row r="33" spans="1:41" x14ac:dyDescent="0.25">
      <c r="A33" s="106" t="s">
        <v>170</v>
      </c>
      <c r="B33" s="17">
        <v>11</v>
      </c>
      <c r="C33" s="49" t="str">
        <f>+VLOOKUP(A33,'Instituciones Educativas'!$A$2:$T$900,6,0)</f>
        <v>ACORA</v>
      </c>
      <c r="D33" s="49" t="str">
        <f>IFERROR(VLOOKUP(A33,'Instituciones Educativas'!$A$2:$T$900,7,0),0)</f>
        <v>TOTORANI</v>
      </c>
      <c r="E33" s="49" t="str">
        <f>+VLOOKUP(A33,'Censo 2023 Direccion'!$A$2:$M$910,6,0)</f>
        <v>TOTORANI</v>
      </c>
      <c r="F33" s="49" t="str">
        <f>+VLOOKUP(A33,'Instituciones Educativas'!$A$2:$T$900,1,0)</f>
        <v>1621176</v>
      </c>
      <c r="G33" s="49" t="str">
        <f>+VLOOKUP(A33,'Instituciones Educativas'!$A$2:$T$900,8,0)</f>
        <v>1237 VIRGEN DEL ROSARIO</v>
      </c>
      <c r="H33" s="49" t="str">
        <f>+VLOOKUP(A33,'Instituciones Educativas'!$A$2:$T$900,9,0)</f>
        <v xml:space="preserve">A2 - Inicial - Jardín              </v>
      </c>
      <c r="I33" s="18">
        <f t="shared" si="8"/>
        <v>9</v>
      </c>
      <c r="J33" s="18" t="str">
        <f t="shared" si="9"/>
        <v>Rural</v>
      </c>
      <c r="K33" s="18">
        <f t="shared" si="10"/>
        <v>6</v>
      </c>
      <c r="O33" s="18">
        <f t="shared" si="11"/>
        <v>3</v>
      </c>
      <c r="Q33" s="21">
        <f t="shared" si="24"/>
        <v>1302.9120000000003</v>
      </c>
      <c r="R33" s="52">
        <f t="shared" si="12"/>
        <v>-4.2105263157894726</v>
      </c>
      <c r="S33" s="52">
        <f t="shared" si="13"/>
        <v>814.32</v>
      </c>
      <c r="T33" s="21">
        <f t="shared" si="14"/>
        <v>814.32</v>
      </c>
      <c r="U33" s="70">
        <v>850.11428571428576</v>
      </c>
      <c r="V33" s="21">
        <f t="shared" si="15"/>
        <v>626.4</v>
      </c>
      <c r="W33" s="21">
        <f t="shared" si="16"/>
        <v>48.599999999999994</v>
      </c>
      <c r="X33" s="21">
        <f t="shared" si="19"/>
        <v>0</v>
      </c>
      <c r="Y33" s="21">
        <f>IF(H33=$M$12,IF(AJ33="Urbana",AK33*1.2*12,IF(AJ33="Rural",AK33*2.2*12)),0)</f>
        <v>0</v>
      </c>
      <c r="Z33" s="21">
        <f t="shared" si="3"/>
        <v>10.8</v>
      </c>
      <c r="AA33" s="21">
        <f t="shared" si="4"/>
        <v>37.799999999999997</v>
      </c>
      <c r="AB33" s="21">
        <f t="shared" si="5"/>
        <v>86.4</v>
      </c>
      <c r="AC33" s="18">
        <f t="shared" si="17"/>
        <v>302.39999999999998</v>
      </c>
      <c r="AD33" s="18">
        <f t="shared" si="6"/>
        <v>140.4</v>
      </c>
      <c r="AE33" s="18" t="str">
        <f>IFERROR(VLOOKUP(F33,'Unid. Mult.'!$F$3:$J$313,5,0),0)</f>
        <v>Unidocente</v>
      </c>
      <c r="AF33" s="18" t="str">
        <f>IFERROR(VLOOKUP(F33,'IIEE EIB'!$F$3:$L$219,5,0),0)</f>
        <v>AIMARA</v>
      </c>
      <c r="AG33" s="18" t="str">
        <f>IFERROR(VLOOKUP(F33,'IIEE EIB'!$F$3:$L$219,6,0),0)</f>
        <v/>
      </c>
      <c r="AH33" s="18" t="str">
        <f>IFERROR(VLOOKUP(F33,Rural!$F$2:$J$403,5,0),0)</f>
        <v>Rural 2</v>
      </c>
      <c r="AI33" s="18" t="str">
        <f>+IFERROR(VLOOKUP(F33,Frontera!$F$3:$J$438,5,0),0)</f>
        <v>Frontera</v>
      </c>
      <c r="AJ33" s="18" t="str">
        <f>+IFERROR(VLOOKUP(F33,'Censo 2023 Direccion'!$A$2:$L$910,9,0),0)</f>
        <v>Rural</v>
      </c>
      <c r="AK33" s="18">
        <f>+IFERROR(VLOOKUP(F33,'Instituciones Educativas'!$A$2:$T$900,12,0),0)</f>
        <v>9</v>
      </c>
      <c r="AL33" s="21">
        <f t="shared" si="7"/>
        <v>-223.71428571428578</v>
      </c>
      <c r="AM33" s="18">
        <f>+IFERROR(VLOOKUP(F33,'Instituciones Educativas'!$A$2:$T$900,13,0),0)</f>
        <v>6</v>
      </c>
      <c r="AN33" s="64"/>
    </row>
    <row r="34" spans="1:41" x14ac:dyDescent="0.25">
      <c r="A34" s="106" t="s">
        <v>131</v>
      </c>
      <c r="B34" s="17">
        <v>12</v>
      </c>
      <c r="C34" s="49" t="str">
        <f>+VLOOKUP(A34,'Instituciones Educativas'!$A$2:$T$900,6,0)</f>
        <v>ACORA</v>
      </c>
      <c r="D34" s="49" t="str">
        <f>IFERROR(VLOOKUP(A34,'Instituciones Educativas'!$A$2:$T$900,7,0),0)</f>
        <v>PIRCO</v>
      </c>
      <c r="E34" s="49" t="str">
        <f>+VLOOKUP(A34,'Censo 2023 Direccion'!$A$2:$M$910,6,0)</f>
        <v>PIRCO</v>
      </c>
      <c r="F34" s="49" t="str">
        <f>+VLOOKUP(A34,'Instituciones Educativas'!$A$2:$T$900,1,0)</f>
        <v>1621184</v>
      </c>
      <c r="G34" s="49" t="str">
        <f>+VLOOKUP(A34,'Instituciones Educativas'!$A$2:$T$900,8,0)</f>
        <v>1238</v>
      </c>
      <c r="H34" s="49" t="str">
        <f>+VLOOKUP(A34,'Instituciones Educativas'!$A$2:$T$900,9,0)</f>
        <v xml:space="preserve">A2 - Inicial - Jardín              </v>
      </c>
      <c r="I34" s="18">
        <f t="shared" si="8"/>
        <v>6</v>
      </c>
      <c r="J34" s="18" t="str">
        <f t="shared" si="9"/>
        <v>Rural</v>
      </c>
      <c r="K34" s="18">
        <f t="shared" si="10"/>
        <v>8</v>
      </c>
      <c r="O34" s="18">
        <f t="shared" si="11"/>
        <v>-2</v>
      </c>
      <c r="Q34" s="21">
        <f t="shared" si="24"/>
        <v>973.44</v>
      </c>
      <c r="R34" s="52">
        <f t="shared" si="12"/>
        <v>-56.381578947368418</v>
      </c>
      <c r="S34" s="52">
        <f t="shared" si="13"/>
        <v>608.4</v>
      </c>
      <c r="T34" s="21">
        <f t="shared" si="14"/>
        <v>608.4</v>
      </c>
      <c r="U34" s="70">
        <v>1394.8235294117644</v>
      </c>
      <c r="V34" s="21">
        <f t="shared" si="15"/>
        <v>468</v>
      </c>
      <c r="W34" s="21">
        <f t="shared" si="16"/>
        <v>32.400000000000006</v>
      </c>
      <c r="X34" s="21">
        <f t="shared" si="19"/>
        <v>0</v>
      </c>
      <c r="Y34" s="21">
        <f t="shared" ref="Y34:Y48" si="25">IF(H34=$M$12,IF(AJ34="Urbana",AK34*1.14*12,IF(AJ34="Rural",AK34*2.14*12)),0)</f>
        <v>0</v>
      </c>
      <c r="Z34" s="21">
        <f t="shared" si="3"/>
        <v>7.2000000000000011</v>
      </c>
      <c r="AA34" s="21">
        <f t="shared" si="4"/>
        <v>25.199999999999996</v>
      </c>
      <c r="AB34" s="21">
        <f t="shared" si="5"/>
        <v>57.600000000000009</v>
      </c>
      <c r="AC34" s="18">
        <f t="shared" si="17"/>
        <v>252</v>
      </c>
      <c r="AD34" s="18">
        <f t="shared" si="6"/>
        <v>93.600000000000009</v>
      </c>
      <c r="AE34" s="18" t="str">
        <f>IFERROR(VLOOKUP(F34,'Unid. Mult.'!$F$3:$J$313,5,0),0)</f>
        <v>Unidocente</v>
      </c>
      <c r="AF34" s="18" t="str">
        <f>IFERROR(VLOOKUP(F34,'IIEE EIB'!$F$3:$L$219,5,0),0)</f>
        <v>AIMARA</v>
      </c>
      <c r="AG34" s="18" t="str">
        <f>IFERROR(VLOOKUP(F34,'IIEE EIB'!$F$3:$L$219,6,0),0)</f>
        <v/>
      </c>
      <c r="AH34" s="18" t="str">
        <f>IFERROR(VLOOKUP(F34,Rural!$F$2:$J$403,5,0),0)</f>
        <v>Rural 1</v>
      </c>
      <c r="AI34" s="18" t="str">
        <f>+IFERROR(VLOOKUP(F34,Frontera!$F$3:$J$438,5,0),0)</f>
        <v>Frontera</v>
      </c>
      <c r="AJ34" s="18" t="str">
        <f>+IFERROR(VLOOKUP(F34,'Censo 2023 Direccion'!$A$2:$L$910,9,0),0)</f>
        <v>Rural</v>
      </c>
      <c r="AK34" s="18">
        <f>+IFERROR(VLOOKUP(F34,'Instituciones Educativas'!$A$2:$T$900,12,0),0)</f>
        <v>6</v>
      </c>
      <c r="AL34" s="21">
        <f t="shared" si="7"/>
        <v>-926.82352941176441</v>
      </c>
      <c r="AM34" s="18">
        <f>+IFERROR(VLOOKUP(F34,'Instituciones Educativas'!$A$2:$T$900,13,0),0)</f>
        <v>8</v>
      </c>
      <c r="AN34" s="64"/>
      <c r="AO34" s="18">
        <f>+AM34-3.7</f>
        <v>4.3</v>
      </c>
    </row>
    <row r="35" spans="1:41" x14ac:dyDescent="0.25">
      <c r="A35" s="106" t="s">
        <v>173</v>
      </c>
      <c r="B35" s="17">
        <v>13</v>
      </c>
      <c r="C35" s="49" t="str">
        <f>+VLOOKUP(A35,'Instituciones Educativas'!$A$2:$T$900,6,0)</f>
        <v>ACORA</v>
      </c>
      <c r="D35" s="49" t="str">
        <f>IFERROR(VLOOKUP(A35,'Instituciones Educativas'!$A$2:$T$900,7,0),0)</f>
        <v>COLLINI</v>
      </c>
      <c r="E35" s="49" t="str">
        <f>+VLOOKUP(A35,'Censo 2023 Direccion'!$A$2:$M$910,6,0)</f>
        <v>COLLINI</v>
      </c>
      <c r="F35" s="49" t="str">
        <f>+VLOOKUP(A35,'Instituciones Educativas'!$A$2:$T$900,1,0)</f>
        <v>1621218</v>
      </c>
      <c r="G35" s="49" t="str">
        <f>+VLOOKUP(A35,'Instituciones Educativas'!$A$2:$T$900,8,0)</f>
        <v>1241 DIVINA MISERICORDIA</v>
      </c>
      <c r="H35" s="49" t="str">
        <f>+VLOOKUP(A35,'Instituciones Educativas'!$A$2:$T$900,9,0)</f>
        <v xml:space="preserve">A2 - Inicial - Jardín              </v>
      </c>
      <c r="I35" s="18">
        <f t="shared" si="8"/>
        <v>8</v>
      </c>
      <c r="J35" s="18" t="str">
        <f t="shared" si="9"/>
        <v>Rural</v>
      </c>
      <c r="K35" s="18">
        <f t="shared" si="10"/>
        <v>8</v>
      </c>
      <c r="O35" s="18">
        <f t="shared" si="11"/>
        <v>0</v>
      </c>
      <c r="Q35" s="21">
        <f t="shared" si="24"/>
        <v>1008.384</v>
      </c>
      <c r="R35" s="52">
        <f t="shared" si="12"/>
        <v>-41.842105263157883</v>
      </c>
      <c r="S35" s="52">
        <f t="shared" si="13"/>
        <v>630.24</v>
      </c>
      <c r="T35" s="21">
        <f t="shared" si="14"/>
        <v>630.24</v>
      </c>
      <c r="U35" s="70">
        <v>1083.670588235294</v>
      </c>
      <c r="V35" s="21">
        <f t="shared" si="15"/>
        <v>484.8</v>
      </c>
      <c r="W35" s="21">
        <f t="shared" si="16"/>
        <v>43.2</v>
      </c>
      <c r="X35" s="21">
        <f t="shared" si="19"/>
        <v>0</v>
      </c>
      <c r="Y35" s="21">
        <f t="shared" si="25"/>
        <v>0</v>
      </c>
      <c r="Z35" s="21">
        <f t="shared" si="3"/>
        <v>9.6000000000000014</v>
      </c>
      <c r="AA35" s="21">
        <f t="shared" si="4"/>
        <v>38.400000000000006</v>
      </c>
      <c r="AB35" s="21">
        <f t="shared" si="5"/>
        <v>76.800000000000011</v>
      </c>
      <c r="AC35" s="18">
        <f t="shared" si="17"/>
        <v>192</v>
      </c>
      <c r="AD35" s="18">
        <f t="shared" si="6"/>
        <v>124.80000000000001</v>
      </c>
      <c r="AE35" s="18" t="str">
        <f>IFERROR(VLOOKUP(F35,'Unid. Mult.'!$F$3:$J$313,5,0),0)</f>
        <v>Unidocente</v>
      </c>
      <c r="AF35" s="18">
        <f>IFERROR(VLOOKUP(F35,'IIEE EIB'!$F$3:$L$219,5,0),0)</f>
        <v>0</v>
      </c>
      <c r="AG35" s="18">
        <f>IFERROR(VLOOKUP(F35,'IIEE EIB'!$F$3:$L$219,6,0),0)</f>
        <v>0</v>
      </c>
      <c r="AH35" s="18" t="str">
        <f>IFERROR(VLOOKUP(F35,Rural!$F$2:$J$403,5,0),0)</f>
        <v>Rural 3</v>
      </c>
      <c r="AI35" s="18" t="str">
        <f>+IFERROR(VLOOKUP(F35,Frontera!$F$3:$J$438,5,0),0)</f>
        <v>Frontera</v>
      </c>
      <c r="AJ35" s="18" t="str">
        <f>+IFERROR(VLOOKUP(F35,'Censo 2023 Direccion'!$A$2:$L$910,9,0),0)</f>
        <v>Rural</v>
      </c>
      <c r="AK35" s="18">
        <f>+IFERROR(VLOOKUP(F35,'Instituciones Educativas'!$A$2:$T$900,12,0),0)</f>
        <v>8</v>
      </c>
      <c r="AL35" s="21">
        <f t="shared" si="7"/>
        <v>-598.87058823529401</v>
      </c>
      <c r="AM35" s="18">
        <f>+IFERROR(VLOOKUP(F35,'Instituciones Educativas'!$A$2:$T$900,13,0),0)</f>
        <v>8</v>
      </c>
      <c r="AN35" s="64"/>
      <c r="AO35" s="18">
        <f t="shared" ref="AO35" si="26">+AM35-3.4</f>
        <v>4.5999999999999996</v>
      </c>
    </row>
    <row r="36" spans="1:41" x14ac:dyDescent="0.25">
      <c r="A36" s="106" t="s">
        <v>178</v>
      </c>
      <c r="B36" s="17">
        <v>14</v>
      </c>
      <c r="C36" s="49" t="str">
        <f>+VLOOKUP(A36,'Instituciones Educativas'!$A$2:$T$900,6,0)</f>
        <v>ACORA</v>
      </c>
      <c r="D36" s="49" t="str">
        <f>IFERROR(VLOOKUP(A36,'Instituciones Educativas'!$A$2:$T$900,7,0),0)</f>
        <v>AMPARANI</v>
      </c>
      <c r="E36" s="49" t="str">
        <f>+VLOOKUP(A36,'Censo 2023 Direccion'!$A$2:$M$910,6,0)</f>
        <v>AMPARANI</v>
      </c>
      <c r="F36" s="49" t="str">
        <f>+VLOOKUP(A36,'Instituciones Educativas'!$A$2:$T$900,1,0)</f>
        <v>1621358</v>
      </c>
      <c r="G36" s="49" t="str">
        <f>+VLOOKUP(A36,'Instituciones Educativas'!$A$2:$T$900,8,0)</f>
        <v>1255 SANTA TERESITA DEL NIÑO JESUS</v>
      </c>
      <c r="H36" s="49" t="str">
        <f>+VLOOKUP(A36,'Instituciones Educativas'!$A$2:$T$900,9,0)</f>
        <v xml:space="preserve">A2 - Inicial - Jardín              </v>
      </c>
      <c r="I36" s="18">
        <f t="shared" si="8"/>
        <v>4</v>
      </c>
      <c r="J36" s="18" t="str">
        <f t="shared" si="9"/>
        <v>Rural</v>
      </c>
      <c r="K36" s="18">
        <f t="shared" si="10"/>
        <v>8</v>
      </c>
      <c r="O36" s="18">
        <f t="shared" si="11"/>
        <v>-4</v>
      </c>
      <c r="Q36" s="21">
        <f t="shared" si="24"/>
        <v>705.12</v>
      </c>
      <c r="R36" s="52">
        <f t="shared" si="12"/>
        <v>-70.921052631578945</v>
      </c>
      <c r="S36" s="52">
        <f t="shared" si="13"/>
        <v>352.56</v>
      </c>
      <c r="T36" s="21">
        <f t="shared" si="14"/>
        <v>352.56</v>
      </c>
      <c r="U36" s="70">
        <v>1212.4235294117645</v>
      </c>
      <c r="V36" s="21">
        <f t="shared" si="15"/>
        <v>271.2</v>
      </c>
      <c r="W36" s="21">
        <f t="shared" si="16"/>
        <v>21.6</v>
      </c>
      <c r="X36" s="21">
        <f t="shared" si="19"/>
        <v>0</v>
      </c>
      <c r="Y36" s="21">
        <f t="shared" si="25"/>
        <v>0</v>
      </c>
      <c r="Z36" s="21">
        <f t="shared" si="3"/>
        <v>4.8000000000000007</v>
      </c>
      <c r="AA36" s="21">
        <f t="shared" si="4"/>
        <v>19.200000000000003</v>
      </c>
      <c r="AB36" s="21">
        <f t="shared" si="5"/>
        <v>28.799999999999997</v>
      </c>
      <c r="AC36" s="18">
        <f t="shared" si="17"/>
        <v>134.39999999999998</v>
      </c>
      <c r="AD36" s="18">
        <f t="shared" si="6"/>
        <v>62.400000000000006</v>
      </c>
      <c r="AE36" s="18" t="str">
        <f>IFERROR(VLOOKUP(F36,'Unid. Mult.'!$F$3:$J$313,5,0),0)</f>
        <v>Multigrado</v>
      </c>
      <c r="AF36" s="18">
        <f>IFERROR(VLOOKUP(F36,'IIEE EIB'!$F$3:$L$219,5,0),0)</f>
        <v>0</v>
      </c>
      <c r="AG36" s="18">
        <f>IFERROR(VLOOKUP(F36,'IIEE EIB'!$F$3:$L$219,6,0),0)</f>
        <v>0</v>
      </c>
      <c r="AH36" s="18" t="str">
        <f>IFERROR(VLOOKUP(F36,Rural!$F$2:$J$403,5,0),0)</f>
        <v>Rural 2</v>
      </c>
      <c r="AI36" s="18" t="str">
        <f>+IFERROR(VLOOKUP(F36,Frontera!$F$3:$J$438,5,0),0)</f>
        <v>Frontera</v>
      </c>
      <c r="AJ36" s="18" t="str">
        <f>+IFERROR(VLOOKUP(F36,'Censo 2023 Direccion'!$A$2:$L$910,9,0),0)</f>
        <v>Rural</v>
      </c>
      <c r="AK36" s="18">
        <f>+IFERROR(VLOOKUP(F36,'Instituciones Educativas'!$A$2:$T$900,12,0),0)</f>
        <v>4</v>
      </c>
      <c r="AL36" s="21">
        <f t="shared" si="7"/>
        <v>-941.2235294117645</v>
      </c>
      <c r="AM36" s="18">
        <f>+IFERROR(VLOOKUP(F36,'Instituciones Educativas'!$A$2:$T$900,13,0),0)</f>
        <v>8</v>
      </c>
      <c r="AN36" s="64"/>
      <c r="AO36" s="18">
        <f>+AM36-3.7</f>
        <v>4.3</v>
      </c>
    </row>
    <row r="37" spans="1:41" x14ac:dyDescent="0.25">
      <c r="A37" s="106" t="s">
        <v>176</v>
      </c>
      <c r="B37" s="17">
        <v>15</v>
      </c>
      <c r="C37" s="49" t="str">
        <f>+VLOOKUP(A37,'Instituciones Educativas'!$A$2:$T$900,6,0)</f>
        <v>ACORA</v>
      </c>
      <c r="D37" s="49" t="str">
        <f>IFERROR(VLOOKUP(A37,'Instituciones Educativas'!$A$2:$T$900,7,0),0)</f>
        <v>THUNCO</v>
      </c>
      <c r="E37" s="49" t="str">
        <f>+VLOOKUP(A37,'Censo 2023 Direccion'!$A$2:$M$910,6,0)</f>
        <v>SAN ANTONIO DE THUNCO</v>
      </c>
      <c r="F37" s="49" t="str">
        <f>+VLOOKUP(A37,'Instituciones Educativas'!$A$2:$T$900,1,0)</f>
        <v>1621291</v>
      </c>
      <c r="G37" s="49" t="str">
        <f>+VLOOKUP(A37,'Instituciones Educativas'!$A$2:$T$900,8,0)</f>
        <v>1249</v>
      </c>
      <c r="H37" s="49" t="str">
        <f>+VLOOKUP(A37,'Instituciones Educativas'!$A$2:$T$900,9,0)</f>
        <v xml:space="preserve">A2 - Inicial - Jardín              </v>
      </c>
      <c r="I37" s="18">
        <f t="shared" si="8"/>
        <v>7</v>
      </c>
      <c r="J37" s="18" t="str">
        <f t="shared" si="9"/>
        <v>Rural</v>
      </c>
      <c r="K37" s="18">
        <f t="shared" si="10"/>
        <v>9</v>
      </c>
      <c r="O37" s="18">
        <f t="shared" si="11"/>
        <v>-2</v>
      </c>
      <c r="Q37" s="21">
        <f t="shared" si="24"/>
        <v>882.33600000000013</v>
      </c>
      <c r="R37" s="52">
        <f t="shared" si="12"/>
        <v>-49.503573749187787</v>
      </c>
      <c r="S37" s="52">
        <f t="shared" si="13"/>
        <v>551.46</v>
      </c>
      <c r="T37" s="21">
        <f t="shared" si="14"/>
        <v>551.46</v>
      </c>
      <c r="U37" s="70">
        <v>1092.0772833723654</v>
      </c>
      <c r="V37" s="21">
        <f t="shared" si="15"/>
        <v>424.2</v>
      </c>
      <c r="W37" s="21">
        <f t="shared" si="16"/>
        <v>37.799999999999997</v>
      </c>
      <c r="X37" s="21">
        <f t="shared" si="19"/>
        <v>0</v>
      </c>
      <c r="Y37" s="21">
        <f t="shared" si="25"/>
        <v>0</v>
      </c>
      <c r="Z37" s="21">
        <f t="shared" si="3"/>
        <v>8.4</v>
      </c>
      <c r="AA37" s="21">
        <f t="shared" si="4"/>
        <v>33.6</v>
      </c>
      <c r="AB37" s="21">
        <f t="shared" si="5"/>
        <v>67.2</v>
      </c>
      <c r="AC37" s="18">
        <f t="shared" si="17"/>
        <v>168</v>
      </c>
      <c r="AD37" s="18">
        <f t="shared" si="6"/>
        <v>109.19999999999999</v>
      </c>
      <c r="AE37" s="18" t="str">
        <f>IFERROR(VLOOKUP(F37,'Unid. Mult.'!$F$3:$J$313,5,0),0)</f>
        <v>Unidocente</v>
      </c>
      <c r="AF37" s="18">
        <f>IFERROR(VLOOKUP(F37,'IIEE EIB'!$F$3:$L$219,5,0),0)</f>
        <v>0</v>
      </c>
      <c r="AG37" s="18">
        <f>IFERROR(VLOOKUP(F37,'IIEE EIB'!$F$3:$L$219,6,0),0)</f>
        <v>0</v>
      </c>
      <c r="AH37" s="18" t="str">
        <f>IFERROR(VLOOKUP(F37,Rural!$F$2:$J$403,5,0),0)</f>
        <v>Rural 3</v>
      </c>
      <c r="AI37" s="18" t="str">
        <f>+IFERROR(VLOOKUP(F37,Frontera!$F$3:$J$438,5,0),0)</f>
        <v>Frontera</v>
      </c>
      <c r="AJ37" s="18" t="str">
        <f>+IFERROR(VLOOKUP(F37,'Censo 2023 Direccion'!$A$2:$L$910,9,0),0)</f>
        <v>Rural</v>
      </c>
      <c r="AK37" s="18">
        <f>+IFERROR(VLOOKUP(F37,'Instituciones Educativas'!$A$2:$T$900,12,0),0)</f>
        <v>7</v>
      </c>
      <c r="AL37" s="21">
        <f t="shared" si="7"/>
        <v>-667.87728337236535</v>
      </c>
      <c r="AM37" s="18">
        <f>+IFERROR(VLOOKUP(F37,'Instituciones Educativas'!$A$2:$T$900,13,0),0)</f>
        <v>9</v>
      </c>
      <c r="AN37" s="64"/>
      <c r="AO37" s="18">
        <f t="shared" ref="AO37:AO38" si="27">+AM37-3.4</f>
        <v>5.6</v>
      </c>
    </row>
    <row r="38" spans="1:41" x14ac:dyDescent="0.25">
      <c r="A38" s="106" t="s">
        <v>181</v>
      </c>
      <c r="B38" s="17">
        <v>16</v>
      </c>
      <c r="C38" s="49" t="str">
        <f>+VLOOKUP(A38,'Instituciones Educativas'!$A$2:$T$900,6,0)</f>
        <v>ACORA</v>
      </c>
      <c r="D38" s="49" t="str">
        <f>IFERROR(VLOOKUP(A38,'Instituciones Educativas'!$A$2:$T$900,7,0),0)</f>
        <v>CHAJANA</v>
      </c>
      <c r="E38" s="49" t="str">
        <f>+VLOOKUP(A38,'Censo 2023 Direccion'!$A$2:$M$910,6,0)</f>
        <v>CHAJANA</v>
      </c>
      <c r="F38" s="49" t="str">
        <f>+VLOOKUP(A38,'Instituciones Educativas'!$A$2:$T$900,1,0)</f>
        <v>1621382</v>
      </c>
      <c r="G38" s="49" t="str">
        <f>+VLOOKUP(A38,'Instituciones Educativas'!$A$2:$T$900,8,0)</f>
        <v>1258 EMILIA BARCIA BONIFFATTI</v>
      </c>
      <c r="H38" s="49" t="str">
        <f>+VLOOKUP(A38,'Instituciones Educativas'!$A$2:$T$900,9,0)</f>
        <v xml:space="preserve">A2 - Inicial - Jardín              </v>
      </c>
      <c r="I38" s="18">
        <f t="shared" si="8"/>
        <v>6</v>
      </c>
      <c r="J38" s="18" t="str">
        <f t="shared" si="9"/>
        <v>Rural</v>
      </c>
      <c r="K38" s="18">
        <f t="shared" si="10"/>
        <v>7</v>
      </c>
      <c r="O38" s="18">
        <f t="shared" si="11"/>
        <v>-1</v>
      </c>
      <c r="Q38" s="21">
        <f t="shared" si="24"/>
        <v>973.44</v>
      </c>
      <c r="R38" s="52">
        <f t="shared" si="12"/>
        <v>-38.002148227712134</v>
      </c>
      <c r="S38" s="52">
        <f t="shared" si="13"/>
        <v>608.4</v>
      </c>
      <c r="T38" s="21">
        <f t="shared" si="14"/>
        <v>608.4</v>
      </c>
      <c r="U38" s="70">
        <v>981.32432432432427</v>
      </c>
      <c r="V38" s="21">
        <f t="shared" si="15"/>
        <v>468</v>
      </c>
      <c r="W38" s="21">
        <f t="shared" si="16"/>
        <v>32.400000000000006</v>
      </c>
      <c r="X38" s="21">
        <f t="shared" si="19"/>
        <v>0</v>
      </c>
      <c r="Y38" s="21">
        <f t="shared" si="25"/>
        <v>0</v>
      </c>
      <c r="Z38" s="21">
        <f t="shared" si="3"/>
        <v>7.2000000000000011</v>
      </c>
      <c r="AA38" s="21">
        <f t="shared" si="4"/>
        <v>25.199999999999996</v>
      </c>
      <c r="AB38" s="21">
        <f t="shared" si="5"/>
        <v>57.600000000000009</v>
      </c>
      <c r="AC38" s="18">
        <f t="shared" si="17"/>
        <v>252</v>
      </c>
      <c r="AD38" s="18">
        <f t="shared" si="6"/>
        <v>93.600000000000009</v>
      </c>
      <c r="AE38" s="18" t="str">
        <f>IFERROR(VLOOKUP(F38,'Unid. Mult.'!$F$3:$J$313,5,0),0)</f>
        <v>Unidocente</v>
      </c>
      <c r="AF38" s="18" t="str">
        <f>IFERROR(VLOOKUP(F38,'IIEE EIB'!$F$3:$L$219,5,0),0)</f>
        <v>AIMARA</v>
      </c>
      <c r="AG38" s="18" t="str">
        <f>IFERROR(VLOOKUP(F38,'IIEE EIB'!$F$3:$L$219,6,0),0)</f>
        <v/>
      </c>
      <c r="AH38" s="18" t="str">
        <f>IFERROR(VLOOKUP(F38,Rural!$F$2:$J$403,5,0),0)</f>
        <v>Rural 1</v>
      </c>
      <c r="AI38" s="18" t="str">
        <f>+IFERROR(VLOOKUP(F38,Frontera!$F$3:$J$438,5,0),0)</f>
        <v>Frontera</v>
      </c>
      <c r="AJ38" s="18" t="str">
        <f>+IFERROR(VLOOKUP(F38,'Censo 2023 Direccion'!$A$2:$L$910,9,0),0)</f>
        <v>Rural</v>
      </c>
      <c r="AK38" s="18">
        <f>+IFERROR(VLOOKUP(F38,'Instituciones Educativas'!$A$2:$T$900,12,0),0)</f>
        <v>6</v>
      </c>
      <c r="AL38" s="21">
        <f t="shared" si="7"/>
        <v>-513.32432432432427</v>
      </c>
      <c r="AM38" s="18">
        <f>+IFERROR(VLOOKUP(F38,'Instituciones Educativas'!$A$2:$T$900,13,0),0)</f>
        <v>7</v>
      </c>
      <c r="AN38" s="64"/>
      <c r="AO38" s="18">
        <f t="shared" si="27"/>
        <v>3.6</v>
      </c>
    </row>
    <row r="39" spans="1:41" x14ac:dyDescent="0.25">
      <c r="A39" s="106" t="s">
        <v>133</v>
      </c>
      <c r="B39" s="17">
        <v>17</v>
      </c>
      <c r="C39" s="49" t="str">
        <f>+VLOOKUP(A39,'Instituciones Educativas'!$A$2:$T$900,6,0)</f>
        <v>ACORA</v>
      </c>
      <c r="D39" s="49" t="str">
        <f>IFERROR(VLOOKUP(A39,'Instituciones Educativas'!$A$2:$T$900,7,0),0)</f>
        <v>AGUAS CALIENTES</v>
      </c>
      <c r="E39" s="49" t="str">
        <f>+VLOOKUP(A39,'Censo 2023 Direccion'!$A$2:$M$910,6,0)</f>
        <v>AGUAS CALIENTES</v>
      </c>
      <c r="F39" s="49" t="str">
        <f>+VLOOKUP(A39,'Instituciones Educativas'!$A$2:$T$900,1,0)</f>
        <v>1621408</v>
      </c>
      <c r="G39" s="49" t="str">
        <f>+VLOOKUP(A39,'Instituciones Educativas'!$A$2:$T$900,8,0)</f>
        <v>1260</v>
      </c>
      <c r="H39" s="49" t="str">
        <f>+VLOOKUP(A39,'Instituciones Educativas'!$A$2:$T$900,9,0)</f>
        <v xml:space="preserve">A2 - Inicial - Jardín              </v>
      </c>
      <c r="I39" s="18">
        <f t="shared" si="8"/>
        <v>6</v>
      </c>
      <c r="J39" s="18" t="str">
        <f t="shared" si="9"/>
        <v>Rural</v>
      </c>
      <c r="K39" s="18">
        <f t="shared" si="10"/>
        <v>8</v>
      </c>
      <c r="O39" s="18">
        <f t="shared" si="11"/>
        <v>-2</v>
      </c>
      <c r="Q39" s="21">
        <f t="shared" si="24"/>
        <v>980.92800000000011</v>
      </c>
      <c r="R39" s="52">
        <f t="shared" si="12"/>
        <v>-56.381578947368425</v>
      </c>
      <c r="S39" s="52">
        <f t="shared" si="13"/>
        <v>613.08000000000004</v>
      </c>
      <c r="T39" s="21">
        <f t="shared" si="14"/>
        <v>613.08000000000004</v>
      </c>
      <c r="U39" s="70">
        <v>1405.5529411764708</v>
      </c>
      <c r="V39" s="21">
        <f t="shared" si="15"/>
        <v>471.6</v>
      </c>
      <c r="W39" s="21">
        <f t="shared" si="16"/>
        <v>32.400000000000006</v>
      </c>
      <c r="X39" s="21">
        <f t="shared" si="19"/>
        <v>0</v>
      </c>
      <c r="Y39" s="21">
        <f t="shared" si="25"/>
        <v>0</v>
      </c>
      <c r="Z39" s="21">
        <f t="shared" si="3"/>
        <v>7.2000000000000011</v>
      </c>
      <c r="AA39" s="21">
        <f t="shared" si="4"/>
        <v>28.800000000000004</v>
      </c>
      <c r="AB39" s="21">
        <f t="shared" si="5"/>
        <v>57.600000000000009</v>
      </c>
      <c r="AC39" s="18">
        <f t="shared" si="17"/>
        <v>252</v>
      </c>
      <c r="AD39" s="18">
        <f t="shared" si="6"/>
        <v>93.600000000000009</v>
      </c>
      <c r="AE39" s="18" t="str">
        <f>IFERROR(VLOOKUP(F39,'Unid. Mult.'!$F$3:$J$313,5,0),0)</f>
        <v>Unidocente</v>
      </c>
      <c r="AF39" s="18">
        <f>IFERROR(VLOOKUP(F39,'IIEE EIB'!$F$3:$L$219,5,0),0)</f>
        <v>0</v>
      </c>
      <c r="AG39" s="18">
        <f>IFERROR(VLOOKUP(F39,'IIEE EIB'!$F$3:$L$219,6,0),0)</f>
        <v>0</v>
      </c>
      <c r="AH39" s="18" t="str">
        <f>IFERROR(VLOOKUP(F39,Rural!$F$2:$J$403,5,0),0)</f>
        <v>Rural 1</v>
      </c>
      <c r="AI39" s="18" t="str">
        <f>+IFERROR(VLOOKUP(F39,Frontera!$F$3:$J$438,5,0),0)</f>
        <v>Frontera</v>
      </c>
      <c r="AJ39" s="18" t="str">
        <f>+IFERROR(VLOOKUP(F39,'Censo 2023 Direccion'!$A$2:$L$910,9,0),0)</f>
        <v>Rural</v>
      </c>
      <c r="AK39" s="18">
        <f>+IFERROR(VLOOKUP(F39,'Instituciones Educativas'!$A$2:$T$900,12,0),0)</f>
        <v>6</v>
      </c>
      <c r="AL39" s="21">
        <f t="shared" si="7"/>
        <v>-933.95294117647074</v>
      </c>
      <c r="AM39" s="18">
        <f>+IFERROR(VLOOKUP(F39,'Instituciones Educativas'!$A$2:$T$900,13,0),0)</f>
        <v>8</v>
      </c>
      <c r="AN39" s="64"/>
      <c r="AO39" s="18">
        <f t="shared" ref="AO39:AO41" si="28">+AM39-3.7</f>
        <v>4.3</v>
      </c>
    </row>
    <row r="40" spans="1:41" x14ac:dyDescent="0.25">
      <c r="A40" s="106" t="s">
        <v>184</v>
      </c>
      <c r="B40" s="17">
        <v>18</v>
      </c>
      <c r="C40" s="49" t="str">
        <f>+VLOOKUP(A40,'Instituciones Educativas'!$A$2:$T$900,6,0)</f>
        <v>ACORA</v>
      </c>
      <c r="D40" s="49" t="str">
        <f>IFERROR(VLOOKUP(A40,'Instituciones Educativas'!$A$2:$T$900,7,0),0)</f>
        <v>PARAPICHUZA</v>
      </c>
      <c r="E40" s="49" t="str">
        <f>+VLOOKUP(A40,'Censo 2023 Direccion'!$A$2:$M$910,6,0)</f>
        <v>PARAPICHUZA</v>
      </c>
      <c r="F40" s="49" t="str">
        <f>+VLOOKUP(A40,'Instituciones Educativas'!$A$2:$T$900,1,0)</f>
        <v>1621523</v>
      </c>
      <c r="G40" s="49" t="str">
        <f>+VLOOKUP(A40,'Instituciones Educativas'!$A$2:$T$900,8,0)</f>
        <v>1272 PASITOS MAGICOS</v>
      </c>
      <c r="H40" s="49" t="str">
        <f>+VLOOKUP(A40,'Instituciones Educativas'!$A$2:$T$900,9,0)</f>
        <v xml:space="preserve">A2 - Inicial - Jardín              </v>
      </c>
      <c r="I40" s="18">
        <f t="shared" si="8"/>
        <v>3</v>
      </c>
      <c r="J40" s="18" t="str">
        <f t="shared" si="9"/>
        <v>Rural</v>
      </c>
      <c r="K40" s="18">
        <f t="shared" si="10"/>
        <v>4</v>
      </c>
      <c r="O40" s="18">
        <f t="shared" si="11"/>
        <v>-1</v>
      </c>
      <c r="Q40" s="21">
        <f t="shared" si="24"/>
        <v>736.16399999999999</v>
      </c>
      <c r="R40" s="52">
        <f t="shared" si="12"/>
        <v>-58.947368421052637</v>
      </c>
      <c r="S40" s="52">
        <f t="shared" si="13"/>
        <v>304.2</v>
      </c>
      <c r="T40" s="21">
        <f t="shared" si="14"/>
        <v>304.2</v>
      </c>
      <c r="U40" s="70">
        <v>741</v>
      </c>
      <c r="V40" s="21">
        <f t="shared" si="15"/>
        <v>234</v>
      </c>
      <c r="W40" s="21">
        <f t="shared" si="16"/>
        <v>16.200000000000003</v>
      </c>
      <c r="X40" s="21">
        <f t="shared" si="19"/>
        <v>0</v>
      </c>
      <c r="Y40" s="21">
        <f t="shared" si="25"/>
        <v>0</v>
      </c>
      <c r="Z40" s="21">
        <f t="shared" si="3"/>
        <v>3.6000000000000005</v>
      </c>
      <c r="AA40" s="21">
        <f t="shared" si="4"/>
        <v>12.599999999999998</v>
      </c>
      <c r="AB40" s="21">
        <f t="shared" si="5"/>
        <v>28.800000000000004</v>
      </c>
      <c r="AC40" s="18">
        <f t="shared" si="17"/>
        <v>126</v>
      </c>
      <c r="AD40" s="18">
        <f t="shared" si="6"/>
        <v>46.800000000000004</v>
      </c>
      <c r="AE40" s="18" t="str">
        <f>IFERROR(VLOOKUP(F40,'Unid. Mult.'!$F$3:$J$313,5,0),0)</f>
        <v>Unidocente</v>
      </c>
      <c r="AF40" s="18" t="str">
        <f>IFERROR(VLOOKUP(F40,'IIEE EIB'!$F$3:$L$219,5,0),0)</f>
        <v>AIMARA</v>
      </c>
      <c r="AG40" s="18" t="str">
        <f>IFERROR(VLOOKUP(F40,'IIEE EIB'!$F$3:$L$219,6,0),0)</f>
        <v/>
      </c>
      <c r="AH40" s="18" t="str">
        <f>IFERROR(VLOOKUP(F40,Rural!$F$2:$J$403,5,0),0)</f>
        <v>Rural 1</v>
      </c>
      <c r="AI40" s="18" t="str">
        <f>+IFERROR(VLOOKUP(F40,Frontera!$F$3:$J$438,5,0),0)</f>
        <v>Frontera</v>
      </c>
      <c r="AJ40" s="18" t="str">
        <f>+IFERROR(VLOOKUP(F40,'Censo 2023 Direccion'!$A$2:$L$910,9,0),0)</f>
        <v>Rural</v>
      </c>
      <c r="AK40" s="18">
        <f>+IFERROR(VLOOKUP(F40,'Instituciones Educativas'!$A$2:$T$900,12,0),0)</f>
        <v>3</v>
      </c>
      <c r="AL40" s="21">
        <f t="shared" si="7"/>
        <v>-507</v>
      </c>
      <c r="AM40" s="18">
        <f>+IFERROR(VLOOKUP(F40,'Instituciones Educativas'!$A$2:$T$900,13,0),0)</f>
        <v>4</v>
      </c>
      <c r="AN40" s="64"/>
      <c r="AO40" s="18">
        <f t="shared" si="28"/>
        <v>0.29999999999999982</v>
      </c>
    </row>
    <row r="41" spans="1:41" x14ac:dyDescent="0.25">
      <c r="A41" s="106" t="s">
        <v>199</v>
      </c>
      <c r="B41" s="17">
        <v>19</v>
      </c>
      <c r="C41" s="49" t="str">
        <f>+VLOOKUP(A41,'Instituciones Educativas'!$A$2:$T$900,6,0)</f>
        <v>ACORA</v>
      </c>
      <c r="D41" s="49" t="str">
        <f>IFERROR(VLOOKUP(A41,'Instituciones Educativas'!$A$2:$T$900,7,0),0)</f>
        <v>CCACCALLACA</v>
      </c>
      <c r="E41" s="49" t="str">
        <f>+VLOOKUP(A41,'Censo 2023 Direccion'!$A$2:$M$910,6,0)</f>
        <v>CCACCALLACA</v>
      </c>
      <c r="F41" s="49" t="str">
        <f>+VLOOKUP(A41,'Instituciones Educativas'!$A$2:$T$900,1,0)</f>
        <v>1623628</v>
      </c>
      <c r="G41" s="49" t="str">
        <f>+VLOOKUP(A41,'Instituciones Educativas'!$A$2:$T$900,8,0)</f>
        <v>1291 CORAZON DE JESUS</v>
      </c>
      <c r="H41" s="49" t="str">
        <f>+VLOOKUP(A41,'Instituciones Educativas'!$A$2:$T$900,9,0)</f>
        <v xml:space="preserve">A2 - Inicial - Jardín              </v>
      </c>
      <c r="I41" s="18">
        <f t="shared" si="8"/>
        <v>9</v>
      </c>
      <c r="J41" s="18" t="str">
        <f t="shared" si="9"/>
        <v>Rural</v>
      </c>
      <c r="K41" s="18">
        <f t="shared" si="10"/>
        <v>8</v>
      </c>
      <c r="O41" s="18">
        <f t="shared" si="11"/>
        <v>1</v>
      </c>
      <c r="Q41" s="21">
        <f t="shared" si="24"/>
        <v>1134.432</v>
      </c>
      <c r="R41" s="52">
        <f t="shared" si="12"/>
        <v>-34.572368421052623</v>
      </c>
      <c r="S41" s="52">
        <f t="shared" si="13"/>
        <v>709.02</v>
      </c>
      <c r="T41" s="21">
        <f t="shared" si="14"/>
        <v>709.02</v>
      </c>
      <c r="U41" s="70">
        <v>1083.670588235294</v>
      </c>
      <c r="V41" s="21">
        <f t="shared" si="15"/>
        <v>545.4</v>
      </c>
      <c r="W41" s="21">
        <f t="shared" si="16"/>
        <v>48.599999999999994</v>
      </c>
      <c r="X41" s="21">
        <f t="shared" si="19"/>
        <v>0</v>
      </c>
      <c r="Y41" s="21">
        <f t="shared" si="25"/>
        <v>0</v>
      </c>
      <c r="Z41" s="21">
        <f t="shared" si="3"/>
        <v>10.8</v>
      </c>
      <c r="AA41" s="21">
        <f t="shared" si="4"/>
        <v>43.2</v>
      </c>
      <c r="AB41" s="21">
        <f t="shared" si="5"/>
        <v>86.4</v>
      </c>
      <c r="AC41" s="18">
        <f t="shared" si="17"/>
        <v>216</v>
      </c>
      <c r="AD41" s="18">
        <f t="shared" si="6"/>
        <v>140.4</v>
      </c>
      <c r="AE41" s="18" t="str">
        <f>IFERROR(VLOOKUP(F41,'Unid. Mult.'!$F$3:$J$313,5,0),0)</f>
        <v>Unidocente</v>
      </c>
      <c r="AF41" s="18">
        <f>IFERROR(VLOOKUP(F41,'IIEE EIB'!$F$3:$L$219,5,0),0)</f>
        <v>0</v>
      </c>
      <c r="AG41" s="18">
        <f>IFERROR(VLOOKUP(F41,'IIEE EIB'!$F$3:$L$219,6,0),0)</f>
        <v>0</v>
      </c>
      <c r="AH41" s="18" t="str">
        <f>IFERROR(VLOOKUP(F41,Rural!$F$2:$J$403,5,0),0)</f>
        <v>Rural 3</v>
      </c>
      <c r="AI41" s="18" t="str">
        <f>+IFERROR(VLOOKUP(F41,Frontera!$F$3:$J$438,5,0),0)</f>
        <v>Frontera</v>
      </c>
      <c r="AJ41" s="18" t="str">
        <f>+IFERROR(VLOOKUP(F41,'Censo 2023 Direccion'!$A$2:$L$910,9,0),0)</f>
        <v>Rural</v>
      </c>
      <c r="AK41" s="18">
        <f>+IFERROR(VLOOKUP(F41,'Instituciones Educativas'!$A$2:$T$900,12,0),0)</f>
        <v>9</v>
      </c>
      <c r="AL41" s="21">
        <f t="shared" si="7"/>
        <v>-538.27058823529399</v>
      </c>
      <c r="AM41" s="18">
        <f>+IFERROR(VLOOKUP(F41,'Instituciones Educativas'!$A$2:$T$900,13,0),0)</f>
        <v>8</v>
      </c>
      <c r="AN41" s="64"/>
      <c r="AO41" s="18">
        <f t="shared" si="28"/>
        <v>4.3</v>
      </c>
    </row>
    <row r="42" spans="1:41" x14ac:dyDescent="0.25">
      <c r="A42" s="106" t="s">
        <v>164</v>
      </c>
      <c r="B42" s="17">
        <v>20</v>
      </c>
      <c r="C42" s="49" t="str">
        <f>+VLOOKUP(A42,'Instituciones Educativas'!$A$2:$T$900,6,0)</f>
        <v>ACORA</v>
      </c>
      <c r="D42" s="49" t="str">
        <f>IFERROR(VLOOKUP(A42,'Instituciones Educativas'!$A$2:$T$900,7,0),0)</f>
        <v>CCOPAYA</v>
      </c>
      <c r="E42" s="49" t="str">
        <f>+VLOOKUP(A42,'Censo 2023 Direccion'!$A$2:$M$910,6,0)</f>
        <v>CCAPALLO</v>
      </c>
      <c r="F42" s="49" t="str">
        <f>+VLOOKUP(A42,'Instituciones Educativas'!$A$2:$T$900,1,0)</f>
        <v>1569698</v>
      </c>
      <c r="G42" s="49" t="str">
        <f>+VLOOKUP(A42,'Instituciones Educativas'!$A$2:$T$900,8,0)</f>
        <v>1229 LOS PEQUEÑOS GENIOS</v>
      </c>
      <c r="H42" s="49" t="str">
        <f>+VLOOKUP(A42,'Instituciones Educativas'!$A$2:$T$900,9,0)</f>
        <v xml:space="preserve">A2 - Inicial - Jardín              </v>
      </c>
      <c r="I42" s="18">
        <f t="shared" si="8"/>
        <v>1</v>
      </c>
      <c r="J42" s="18" t="str">
        <f t="shared" si="9"/>
        <v>Rural</v>
      </c>
      <c r="K42" s="18">
        <f t="shared" si="10"/>
        <v>1</v>
      </c>
      <c r="O42" s="18">
        <f t="shared" si="11"/>
        <v>0</v>
      </c>
      <c r="Q42" s="21">
        <f t="shared" si="24"/>
        <v>393.9</v>
      </c>
      <c r="R42" s="52">
        <f t="shared" si="12"/>
        <v>-82.21052631578948</v>
      </c>
      <c r="S42" s="52">
        <f t="shared" si="13"/>
        <v>78.78</v>
      </c>
      <c r="T42" s="21">
        <f t="shared" si="14"/>
        <v>78.78</v>
      </c>
      <c r="U42" s="70">
        <v>442.84615384615421</v>
      </c>
      <c r="V42" s="21">
        <f t="shared" si="15"/>
        <v>60.6</v>
      </c>
      <c r="W42" s="21">
        <f t="shared" si="16"/>
        <v>5.4</v>
      </c>
      <c r="X42" s="21">
        <f t="shared" si="19"/>
        <v>0</v>
      </c>
      <c r="Y42" s="21">
        <f t="shared" si="25"/>
        <v>0</v>
      </c>
      <c r="Z42" s="21">
        <f t="shared" si="3"/>
        <v>1.2000000000000002</v>
      </c>
      <c r="AA42" s="21">
        <f t="shared" si="4"/>
        <v>4.8000000000000007</v>
      </c>
      <c r="AB42" s="21">
        <f t="shared" si="5"/>
        <v>9.6000000000000014</v>
      </c>
      <c r="AC42" s="18">
        <f t="shared" si="17"/>
        <v>24</v>
      </c>
      <c r="AD42" s="18">
        <f t="shared" si="6"/>
        <v>15.600000000000001</v>
      </c>
      <c r="AE42" s="18" t="str">
        <f>IFERROR(VLOOKUP(F42,'Unid. Mult.'!$F$3:$J$313,5,0),0)</f>
        <v>Unidocente</v>
      </c>
      <c r="AF42" s="18">
        <f>IFERROR(VLOOKUP(F42,'IIEE EIB'!$F$3:$L$219,5,0),0)</f>
        <v>0</v>
      </c>
      <c r="AG42" s="18">
        <f>IFERROR(VLOOKUP(F42,'IIEE EIB'!$F$3:$L$219,6,0),0)</f>
        <v>0</v>
      </c>
      <c r="AH42" s="18" t="str">
        <f>IFERROR(VLOOKUP(F42,Rural!$F$2:$J$403,5,0),0)</f>
        <v>Rural 3</v>
      </c>
      <c r="AI42" s="18" t="str">
        <f>+IFERROR(VLOOKUP(F42,Frontera!$F$3:$J$438,5,0),0)</f>
        <v>Frontera</v>
      </c>
      <c r="AJ42" s="18" t="str">
        <f>+IFERROR(VLOOKUP(F42,'Censo 2023 Direccion'!$A$2:$L$910,9,0),0)</f>
        <v>Rural</v>
      </c>
      <c r="AK42" s="18">
        <f>+IFERROR(VLOOKUP(F42,'Instituciones Educativas'!$A$2:$T$900,12,0),0)</f>
        <v>1</v>
      </c>
      <c r="AL42" s="21">
        <f t="shared" si="7"/>
        <v>-382.24615384615419</v>
      </c>
      <c r="AM42" s="18">
        <f>+IFERROR(VLOOKUP(F42,'Instituciones Educativas'!$A$2:$T$900,13,0),0)</f>
        <v>1</v>
      </c>
      <c r="AN42" s="64"/>
      <c r="AO42" s="18">
        <f>+AM42-1.6</f>
        <v>-0.60000000000000009</v>
      </c>
    </row>
    <row r="43" spans="1:41" x14ac:dyDescent="0.25">
      <c r="A43" s="106" t="s">
        <v>129</v>
      </c>
      <c r="B43" s="17">
        <v>21</v>
      </c>
      <c r="C43" s="49" t="str">
        <f>+VLOOKUP(A43,'Instituciones Educativas'!$A$2:$T$900,6,0)</f>
        <v>ACORA</v>
      </c>
      <c r="D43" s="49" t="str">
        <f>IFERROR(VLOOKUP(A43,'Instituciones Educativas'!$A$2:$T$900,7,0),0)</f>
        <v>QUELCA</v>
      </c>
      <c r="E43" s="49" t="str">
        <f>+VLOOKUP(A43,'Censo 2023 Direccion'!$A$2:$M$910,6,0)</f>
        <v>QUELCA AYMAHUI</v>
      </c>
      <c r="F43" s="49" t="str">
        <f>+VLOOKUP(A43,'Instituciones Educativas'!$A$2:$T$900,1,0)</f>
        <v>1569714</v>
      </c>
      <c r="G43" s="49" t="str">
        <f>+VLOOKUP(A43,'Instituciones Educativas'!$A$2:$T$900,8,0)</f>
        <v>1212</v>
      </c>
      <c r="H43" s="49" t="str">
        <f>+VLOOKUP(A43,'Instituciones Educativas'!$A$2:$T$900,9,0)</f>
        <v xml:space="preserve">A2 - Inicial - Jardín              </v>
      </c>
      <c r="I43" s="18">
        <f t="shared" si="8"/>
        <v>7</v>
      </c>
      <c r="J43" s="18" t="str">
        <f t="shared" si="9"/>
        <v>Rural</v>
      </c>
      <c r="K43" s="18">
        <f t="shared" si="10"/>
        <v>8</v>
      </c>
      <c r="O43" s="18">
        <f t="shared" si="11"/>
        <v>-1</v>
      </c>
      <c r="Q43" s="21">
        <f t="shared" si="24"/>
        <v>1022.112</v>
      </c>
      <c r="R43" s="52">
        <f t="shared" si="12"/>
        <v>-49.111842105263158</v>
      </c>
      <c r="S43" s="52">
        <f t="shared" si="13"/>
        <v>638.81999999999994</v>
      </c>
      <c r="T43" s="21">
        <f t="shared" si="14"/>
        <v>638.81999999999994</v>
      </c>
      <c r="U43" s="70">
        <v>1255.3411764705882</v>
      </c>
      <c r="V43" s="21">
        <f t="shared" si="15"/>
        <v>491.4</v>
      </c>
      <c r="W43" s="21">
        <f t="shared" si="16"/>
        <v>37.799999999999997</v>
      </c>
      <c r="X43" s="21">
        <f t="shared" si="19"/>
        <v>0</v>
      </c>
      <c r="Y43" s="21">
        <f t="shared" si="25"/>
        <v>0</v>
      </c>
      <c r="Z43" s="21">
        <f t="shared" si="3"/>
        <v>8.4</v>
      </c>
      <c r="AA43" s="21">
        <f t="shared" si="4"/>
        <v>33.6</v>
      </c>
      <c r="AB43" s="21">
        <f t="shared" si="5"/>
        <v>67.2</v>
      </c>
      <c r="AC43" s="18">
        <f t="shared" si="17"/>
        <v>235.2</v>
      </c>
      <c r="AD43" s="18">
        <f t="shared" si="6"/>
        <v>109.19999999999999</v>
      </c>
      <c r="AE43" s="18" t="str">
        <f>IFERROR(VLOOKUP(F43,'Unid. Mult.'!$F$3:$J$313,5,0),0)</f>
        <v>Unidocente</v>
      </c>
      <c r="AF43" s="18">
        <f>IFERROR(VLOOKUP(F43,'IIEE EIB'!$F$3:$L$219,5,0),0)</f>
        <v>0</v>
      </c>
      <c r="AG43" s="18">
        <f>IFERROR(VLOOKUP(F43,'IIEE EIB'!$F$3:$L$219,6,0),0)</f>
        <v>0</v>
      </c>
      <c r="AH43" s="18" t="str">
        <f>IFERROR(VLOOKUP(F43,Rural!$F$2:$J$403,5,0),0)</f>
        <v>Rural 2</v>
      </c>
      <c r="AI43" s="18" t="str">
        <f>+IFERROR(VLOOKUP(F43,Frontera!$F$3:$J$438,5,0),0)</f>
        <v>Frontera</v>
      </c>
      <c r="AJ43" s="18" t="str">
        <f>+IFERROR(VLOOKUP(F43,'Censo 2023 Direccion'!$A$2:$L$910,9,0),0)</f>
        <v>Rural</v>
      </c>
      <c r="AK43" s="18">
        <f>+IFERROR(VLOOKUP(F43,'Instituciones Educativas'!$A$2:$T$900,12,0),0)</f>
        <v>7</v>
      </c>
      <c r="AL43" s="21">
        <f t="shared" si="7"/>
        <v>-763.94117647058818</v>
      </c>
      <c r="AM43" s="18">
        <f>+IFERROR(VLOOKUP(F43,'Instituciones Educativas'!$A$2:$T$900,13,0),0)</f>
        <v>8</v>
      </c>
      <c r="AN43" s="64"/>
      <c r="AO43" s="18">
        <f>+AM43-4.27</f>
        <v>3.7300000000000004</v>
      </c>
    </row>
    <row r="44" spans="1:41" x14ac:dyDescent="0.25">
      <c r="A44" s="106" t="s">
        <v>167</v>
      </c>
      <c r="B44" s="17">
        <v>22</v>
      </c>
      <c r="C44" s="49" t="str">
        <f>+VLOOKUP(A44,'Instituciones Educativas'!$A$2:$T$900,6,0)</f>
        <v>ACORA</v>
      </c>
      <c r="D44" s="49" t="str">
        <f>IFERROR(VLOOKUP(A44,'Instituciones Educativas'!$A$2:$T$900,7,0),0)</f>
        <v>SANTA ROSA DE YANAQUE</v>
      </c>
      <c r="E44" s="49" t="str">
        <f>+VLOOKUP(A44,'Censo 2023 Direccion'!$A$2:$M$910,6,0)</f>
        <v>SANTA ROSA DE YANAQUE</v>
      </c>
      <c r="F44" s="49" t="str">
        <f>+VLOOKUP(A44,'Instituciones Educativas'!$A$2:$T$900,1,0)</f>
        <v>1569722</v>
      </c>
      <c r="G44" s="49" t="str">
        <f>+VLOOKUP(A44,'Instituciones Educativas'!$A$2:$T$900,8,0)</f>
        <v>1230 SANTA ROSA</v>
      </c>
      <c r="H44" s="49" t="str">
        <f>+VLOOKUP(A44,'Instituciones Educativas'!$A$2:$T$900,9,0)</f>
        <v xml:space="preserve">A2 - Inicial - Jardín              </v>
      </c>
      <c r="I44" s="18">
        <f t="shared" si="8"/>
        <v>3</v>
      </c>
      <c r="J44" s="18" t="str">
        <f t="shared" si="9"/>
        <v>Rural</v>
      </c>
      <c r="K44" s="18">
        <f t="shared" si="10"/>
        <v>4</v>
      </c>
      <c r="O44" s="18">
        <f t="shared" si="11"/>
        <v>-1</v>
      </c>
      <c r="Q44" s="21">
        <f t="shared" si="24"/>
        <v>656.88479999999993</v>
      </c>
      <c r="R44" s="52">
        <f t="shared" si="12"/>
        <v>-58.947368421052623</v>
      </c>
      <c r="S44" s="52">
        <f t="shared" si="13"/>
        <v>271.44</v>
      </c>
      <c r="T44" s="21">
        <f t="shared" si="14"/>
        <v>271.44</v>
      </c>
      <c r="U44" s="70">
        <v>661.19999999999993</v>
      </c>
      <c r="V44" s="21">
        <f t="shared" si="15"/>
        <v>208.8</v>
      </c>
      <c r="W44" s="21">
        <f t="shared" si="16"/>
        <v>16.200000000000003</v>
      </c>
      <c r="X44" s="21">
        <f t="shared" si="19"/>
        <v>0</v>
      </c>
      <c r="Y44" s="21">
        <f t="shared" si="25"/>
        <v>0</v>
      </c>
      <c r="Z44" s="21">
        <f t="shared" si="3"/>
        <v>3.6000000000000005</v>
      </c>
      <c r="AA44" s="21">
        <f t="shared" si="4"/>
        <v>12.599999999999998</v>
      </c>
      <c r="AB44" s="21">
        <f t="shared" si="5"/>
        <v>28.800000000000004</v>
      </c>
      <c r="AC44" s="18">
        <f t="shared" si="17"/>
        <v>100.79999999999998</v>
      </c>
      <c r="AD44" s="18">
        <f t="shared" si="6"/>
        <v>46.800000000000004</v>
      </c>
      <c r="AE44" s="18" t="str">
        <f>IFERROR(VLOOKUP(F44,'Unid. Mult.'!$F$3:$J$313,5,0),0)</f>
        <v>Unidocente</v>
      </c>
      <c r="AF44" s="18" t="str">
        <f>IFERROR(VLOOKUP(F44,'IIEE EIB'!$F$3:$L$219,5,0),0)</f>
        <v>AIMARA</v>
      </c>
      <c r="AG44" s="18" t="str">
        <f>IFERROR(VLOOKUP(F44,'IIEE EIB'!$F$3:$L$219,6,0),0)</f>
        <v/>
      </c>
      <c r="AH44" s="18" t="str">
        <f>IFERROR(VLOOKUP(F44,Rural!$F$2:$J$403,5,0),0)</f>
        <v>Rural 2</v>
      </c>
      <c r="AI44" s="18" t="str">
        <f>+IFERROR(VLOOKUP(F44,Frontera!$F$3:$J$438,5,0),0)</f>
        <v>Frontera</v>
      </c>
      <c r="AJ44" s="18" t="str">
        <f>+IFERROR(VLOOKUP(F44,'Censo 2023 Direccion'!$A$2:$L$910,9,0),0)</f>
        <v>Rural</v>
      </c>
      <c r="AK44" s="18">
        <f>+IFERROR(VLOOKUP(F44,'Instituciones Educativas'!$A$2:$T$900,12,0),0)</f>
        <v>3</v>
      </c>
      <c r="AL44" s="21">
        <f t="shared" si="7"/>
        <v>-452.39999999999992</v>
      </c>
      <c r="AM44" s="18">
        <f>+IFERROR(VLOOKUP(F44,'Instituciones Educativas'!$A$2:$T$900,13,0),0)</f>
        <v>4</v>
      </c>
      <c r="AN44" s="64"/>
      <c r="AO44" s="18">
        <f t="shared" ref="AO44:AO45" si="29">+AM44-3.4</f>
        <v>0.60000000000000009</v>
      </c>
    </row>
    <row r="45" spans="1:41" x14ac:dyDescent="0.25">
      <c r="A45" s="106" t="s">
        <v>139</v>
      </c>
      <c r="B45" s="17">
        <v>23</v>
      </c>
      <c r="C45" s="49" t="str">
        <f>+VLOOKUP(A45,'Instituciones Educativas'!$A$2:$T$900,6,0)</f>
        <v>ACORA</v>
      </c>
      <c r="D45" s="49" t="str">
        <f>IFERROR(VLOOKUP(A45,'Instituciones Educativas'!$A$2:$T$900,7,0),0)</f>
        <v>ISCATA</v>
      </c>
      <c r="E45" s="49" t="str">
        <f>+VLOOKUP(A45,'Censo 2023 Direccion'!$A$2:$M$910,6,0)</f>
        <v>ISCATA</v>
      </c>
      <c r="F45" s="49" t="str">
        <f>+VLOOKUP(A45,'Instituciones Educativas'!$A$2:$T$900,1,0)</f>
        <v>1710664</v>
      </c>
      <c r="G45" s="49" t="str">
        <f>+VLOOKUP(A45,'Instituciones Educativas'!$A$2:$T$900,8,0)</f>
        <v>70158</v>
      </c>
      <c r="H45" s="49" t="str">
        <f>+VLOOKUP(A45,'Instituciones Educativas'!$A$2:$T$900,9,0)</f>
        <v xml:space="preserve">A2 - Inicial - Jardín              </v>
      </c>
      <c r="I45" s="18">
        <f t="shared" si="8"/>
        <v>8</v>
      </c>
      <c r="J45" s="18" t="str">
        <f t="shared" si="9"/>
        <v>Rural</v>
      </c>
      <c r="K45" s="18">
        <f t="shared" si="10"/>
        <v>6</v>
      </c>
      <c r="O45" s="18">
        <f t="shared" si="11"/>
        <v>2</v>
      </c>
      <c r="Q45" s="21">
        <f t="shared" si="24"/>
        <v>1158.144</v>
      </c>
      <c r="R45" s="52">
        <f t="shared" si="12"/>
        <v>-14.853801169590659</v>
      </c>
      <c r="S45" s="52">
        <f t="shared" si="13"/>
        <v>723.83999999999992</v>
      </c>
      <c r="T45" s="21">
        <f t="shared" si="14"/>
        <v>723.83999999999992</v>
      </c>
      <c r="U45" s="70">
        <v>850.11428571428576</v>
      </c>
      <c r="V45" s="21">
        <f t="shared" si="15"/>
        <v>556.79999999999995</v>
      </c>
      <c r="W45" s="21">
        <f t="shared" si="16"/>
        <v>43.2</v>
      </c>
      <c r="X45" s="21">
        <f t="shared" si="19"/>
        <v>0</v>
      </c>
      <c r="Y45" s="21">
        <f t="shared" si="25"/>
        <v>0</v>
      </c>
      <c r="Z45" s="21">
        <f t="shared" si="3"/>
        <v>9.6000000000000014</v>
      </c>
      <c r="AA45" s="21">
        <f t="shared" si="4"/>
        <v>33.599999999999994</v>
      </c>
      <c r="AB45" s="21">
        <f t="shared" si="5"/>
        <v>76.800000000000011</v>
      </c>
      <c r="AC45" s="18">
        <f t="shared" si="17"/>
        <v>268.79999999999995</v>
      </c>
      <c r="AD45" s="18">
        <f t="shared" si="6"/>
        <v>124.80000000000001</v>
      </c>
      <c r="AE45" s="18" t="str">
        <f>IFERROR(VLOOKUP(F45,'Unid. Mult.'!$F$3:$J$313,5,0),0)</f>
        <v>Unidocente</v>
      </c>
      <c r="AF45" s="18" t="str">
        <f>IFERROR(VLOOKUP(F45,'IIEE EIB'!$F$3:$L$219,5,0),0)</f>
        <v>AIMARA</v>
      </c>
      <c r="AG45" s="18" t="str">
        <f>IFERROR(VLOOKUP(F45,'IIEE EIB'!$F$3:$L$219,6,0),0)</f>
        <v/>
      </c>
      <c r="AH45" s="18" t="str">
        <f>IFERROR(VLOOKUP(F45,Rural!$F$2:$J$403,5,0),0)</f>
        <v>Rural 2</v>
      </c>
      <c r="AI45" s="18" t="str">
        <f>+IFERROR(VLOOKUP(F45,Frontera!$F$3:$J$438,5,0),0)</f>
        <v>Frontera</v>
      </c>
      <c r="AJ45" s="18" t="str">
        <f>+IFERROR(VLOOKUP(F45,'Censo 2023 Direccion'!$A$2:$L$910,9,0),0)</f>
        <v>Rural</v>
      </c>
      <c r="AK45" s="18">
        <f>+IFERROR(VLOOKUP(F45,'Instituciones Educativas'!$A$2:$T$900,12,0),0)</f>
        <v>8</v>
      </c>
      <c r="AL45" s="21">
        <f t="shared" si="7"/>
        <v>-293.3142857142858</v>
      </c>
      <c r="AM45" s="18">
        <f>+IFERROR(VLOOKUP(F45,'Instituciones Educativas'!$A$2:$T$900,13,0),0)</f>
        <v>6</v>
      </c>
      <c r="AN45" s="64"/>
      <c r="AO45" s="18">
        <f t="shared" si="29"/>
        <v>2.6</v>
      </c>
    </row>
    <row r="46" spans="1:41" x14ac:dyDescent="0.25">
      <c r="A46" s="106" t="s">
        <v>137</v>
      </c>
      <c r="B46" s="17">
        <v>24</v>
      </c>
      <c r="C46" s="49" t="str">
        <f>+VLOOKUP(A46,'Instituciones Educativas'!$A$2:$T$900,6,0)</f>
        <v>ACORA</v>
      </c>
      <c r="D46" s="49" t="str">
        <f>IFERROR(VLOOKUP(A46,'Instituciones Educativas'!$A$2:$T$900,7,0),0)</f>
        <v>ISCACHURO</v>
      </c>
      <c r="E46" s="49" t="str">
        <f>+VLOOKUP(A46,'Censo 2023 Direccion'!$A$2:$M$910,6,0)</f>
        <v>ISCACHURO</v>
      </c>
      <c r="F46" s="49" t="str">
        <f>+VLOOKUP(A46,'Instituciones Educativas'!$A$2:$T$900,1,0)</f>
        <v>1710672</v>
      </c>
      <c r="G46" s="49" t="str">
        <f>+VLOOKUP(A46,'Instituciones Educativas'!$A$2:$T$900,8,0)</f>
        <v>70085</v>
      </c>
      <c r="H46" s="49" t="str">
        <f>+VLOOKUP(A46,'Instituciones Educativas'!$A$2:$T$900,9,0)</f>
        <v xml:space="preserve">A2 - Inicial - Jardín              </v>
      </c>
      <c r="I46" s="18">
        <f t="shared" si="8"/>
        <v>2</v>
      </c>
      <c r="J46" s="18" t="str">
        <f t="shared" si="9"/>
        <v>Rural</v>
      </c>
      <c r="K46" s="18">
        <f t="shared" si="10"/>
        <v>2</v>
      </c>
      <c r="O46" s="18">
        <f t="shared" si="11"/>
        <v>0</v>
      </c>
      <c r="Q46" s="21">
        <f t="shared" si="24"/>
        <v>588.11999999999989</v>
      </c>
      <c r="R46" s="52">
        <f t="shared" si="12"/>
        <v>-69.210526315789465</v>
      </c>
      <c r="S46" s="52">
        <f t="shared" si="13"/>
        <v>180.95999999999998</v>
      </c>
      <c r="T46" s="21">
        <f t="shared" si="14"/>
        <v>180.95999999999998</v>
      </c>
      <c r="U46" s="70">
        <v>587.73333333333323</v>
      </c>
      <c r="V46" s="21">
        <f t="shared" si="15"/>
        <v>139.19999999999999</v>
      </c>
      <c r="W46" s="21">
        <f t="shared" si="16"/>
        <v>10.8</v>
      </c>
      <c r="X46" s="21">
        <f t="shared" si="19"/>
        <v>0</v>
      </c>
      <c r="Y46" s="21">
        <f t="shared" si="25"/>
        <v>0</v>
      </c>
      <c r="Z46" s="21">
        <f t="shared" si="3"/>
        <v>2.4000000000000004</v>
      </c>
      <c r="AA46" s="21">
        <f t="shared" si="4"/>
        <v>8.3999999999999986</v>
      </c>
      <c r="AB46" s="21">
        <f t="shared" si="5"/>
        <v>19.200000000000003</v>
      </c>
      <c r="AC46" s="18">
        <f t="shared" si="17"/>
        <v>67.199999999999989</v>
      </c>
      <c r="AD46" s="18">
        <f t="shared" si="6"/>
        <v>31.200000000000003</v>
      </c>
      <c r="AE46" s="18" t="str">
        <f>IFERROR(VLOOKUP(F46,'Unid. Mult.'!$F$3:$J$313,5,0),0)</f>
        <v>Unidocente</v>
      </c>
      <c r="AF46" s="18" t="str">
        <f>IFERROR(VLOOKUP(F46,'IIEE EIB'!$F$3:$L$219,5,0),0)</f>
        <v>AIMARA</v>
      </c>
      <c r="AG46" s="18" t="str">
        <f>IFERROR(VLOOKUP(F46,'IIEE EIB'!$F$3:$L$219,6,0),0)</f>
        <v/>
      </c>
      <c r="AH46" s="18" t="str">
        <f>IFERROR(VLOOKUP(F46,Rural!$F$2:$J$403,5,0),0)</f>
        <v>Rural 2</v>
      </c>
      <c r="AI46" s="18" t="str">
        <f>+IFERROR(VLOOKUP(F46,Frontera!$F$3:$J$438,5,0),0)</f>
        <v>Frontera</v>
      </c>
      <c r="AJ46" s="18" t="str">
        <f>+IFERROR(VLOOKUP(F46,'Censo 2023 Direccion'!$A$2:$L$910,9,0),0)</f>
        <v>Rural</v>
      </c>
      <c r="AK46" s="18">
        <f>+IFERROR(VLOOKUP(F46,'Instituciones Educativas'!$A$2:$T$900,12,0),0)</f>
        <v>2</v>
      </c>
      <c r="AL46" s="21">
        <f t="shared" si="7"/>
        <v>-448.53333333333325</v>
      </c>
      <c r="AM46" s="18">
        <f>+IFERROR(VLOOKUP(F46,'Instituciones Educativas'!$A$2:$T$900,13,0),0)</f>
        <v>2</v>
      </c>
      <c r="AN46" s="64"/>
      <c r="AO46" s="18">
        <f>+AM46-1.6</f>
        <v>0.39999999999999991</v>
      </c>
    </row>
    <row r="47" spans="1:41" x14ac:dyDescent="0.25">
      <c r="A47" s="106" t="s">
        <v>202</v>
      </c>
      <c r="B47" s="17">
        <v>25</v>
      </c>
      <c r="C47" s="49" t="str">
        <f>+VLOOKUP(A47,'Instituciones Educativas'!$A$2:$T$900,6,0)</f>
        <v>ACORA</v>
      </c>
      <c r="D47" s="49" t="str">
        <f>IFERROR(VLOOKUP(A47,'Instituciones Educativas'!$A$2:$T$900,7,0),0)</f>
        <v>COCOSANI</v>
      </c>
      <c r="E47" s="49" t="str">
        <f>+VLOOKUP(A47,'Censo 2023 Direccion'!$A$2:$M$910,6,0)</f>
        <v>CCOCOSANI</v>
      </c>
      <c r="F47" s="49" t="str">
        <f>+VLOOKUP(A47,'Instituciones Educativas'!$A$2:$T$900,1,0)</f>
        <v>1654946</v>
      </c>
      <c r="G47" s="49" t="str">
        <f>+VLOOKUP(A47,'Instituciones Educativas'!$A$2:$T$900,8,0)</f>
        <v>1297 VIRGENCITA DE LA ASUNCION</v>
      </c>
      <c r="H47" s="49" t="str">
        <f>+VLOOKUP(A47,'Instituciones Educativas'!$A$2:$T$900,9,0)</f>
        <v xml:space="preserve">A2 - Inicial - Jardín              </v>
      </c>
      <c r="I47" s="18">
        <f t="shared" si="8"/>
        <v>3</v>
      </c>
      <c r="J47" s="18" t="str">
        <f t="shared" si="9"/>
        <v>Rural</v>
      </c>
      <c r="K47" s="18">
        <f t="shared" si="10"/>
        <v>4</v>
      </c>
      <c r="O47" s="18">
        <f t="shared" si="11"/>
        <v>-1</v>
      </c>
      <c r="Q47" s="21">
        <f t="shared" si="24"/>
        <v>662.5476000000001</v>
      </c>
      <c r="R47" s="52">
        <f t="shared" si="12"/>
        <v>-58.947368421052637</v>
      </c>
      <c r="S47" s="52">
        <f t="shared" si="13"/>
        <v>273.78000000000003</v>
      </c>
      <c r="T47" s="21">
        <f t="shared" si="14"/>
        <v>273.78000000000003</v>
      </c>
      <c r="U47" s="70">
        <v>666.90000000000009</v>
      </c>
      <c r="V47" s="21">
        <f t="shared" si="15"/>
        <v>210.60000000000002</v>
      </c>
      <c r="W47" s="21">
        <f t="shared" si="16"/>
        <v>16.200000000000003</v>
      </c>
      <c r="X47" s="21">
        <f t="shared" si="19"/>
        <v>0</v>
      </c>
      <c r="Y47" s="21">
        <f t="shared" si="25"/>
        <v>0</v>
      </c>
      <c r="Z47" s="21">
        <f t="shared" si="3"/>
        <v>3.6000000000000005</v>
      </c>
      <c r="AA47" s="21">
        <f t="shared" si="4"/>
        <v>14.400000000000002</v>
      </c>
      <c r="AB47" s="21">
        <f t="shared" si="5"/>
        <v>28.800000000000004</v>
      </c>
      <c r="AC47" s="18">
        <f t="shared" si="17"/>
        <v>100.79999999999998</v>
      </c>
      <c r="AD47" s="18">
        <f t="shared" si="6"/>
        <v>46.800000000000004</v>
      </c>
      <c r="AE47" s="18" t="str">
        <f>IFERROR(VLOOKUP(F47,'Unid. Mult.'!$F$3:$J$313,5,0),0)</f>
        <v>Unidocente</v>
      </c>
      <c r="AF47" s="18">
        <f>IFERROR(VLOOKUP(F47,'IIEE EIB'!$F$3:$L$219,5,0),0)</f>
        <v>0</v>
      </c>
      <c r="AG47" s="18">
        <f>IFERROR(VLOOKUP(F47,'IIEE EIB'!$F$3:$L$219,6,0),0)</f>
        <v>0</v>
      </c>
      <c r="AH47" s="18" t="str">
        <f>IFERROR(VLOOKUP(F47,Rural!$F$2:$J$403,5,0),0)</f>
        <v>Rural 2</v>
      </c>
      <c r="AI47" s="18" t="str">
        <f>+IFERROR(VLOOKUP(F47,Frontera!$F$3:$J$438,5,0),0)</f>
        <v>Frontera</v>
      </c>
      <c r="AJ47" s="18" t="str">
        <f>+IFERROR(VLOOKUP(F47,'Censo 2023 Direccion'!$A$2:$L$910,9,0),0)</f>
        <v>Rural</v>
      </c>
      <c r="AK47" s="18">
        <f>+IFERROR(VLOOKUP(F47,'Instituciones Educativas'!$A$2:$T$900,12,0),0)</f>
        <v>3</v>
      </c>
      <c r="AL47" s="21">
        <f t="shared" si="7"/>
        <v>-456.30000000000007</v>
      </c>
      <c r="AM47" s="18">
        <f>+IFERROR(VLOOKUP(F47,'Instituciones Educativas'!$A$2:$T$900,13,0),0)</f>
        <v>4</v>
      </c>
      <c r="AN47" s="64"/>
      <c r="AO47" s="18">
        <f>+AM47-2.8</f>
        <v>1.2000000000000002</v>
      </c>
    </row>
    <row r="48" spans="1:41" x14ac:dyDescent="0.25">
      <c r="A48" s="106" t="s">
        <v>205</v>
      </c>
      <c r="B48" s="17">
        <v>26</v>
      </c>
      <c r="C48" s="49" t="str">
        <f>+VLOOKUP(A48,'Instituciones Educativas'!$A$2:$T$900,6,0)</f>
        <v>ACORA</v>
      </c>
      <c r="D48" s="49" t="str">
        <f>IFERROR(VLOOKUP(A48,'Instituciones Educativas'!$A$2:$T$900,7,0),0)</f>
        <v>CCOPAMAYA</v>
      </c>
      <c r="E48" s="49" t="str">
        <f>+VLOOKUP(A48,'Censo 2023 Direccion'!$A$2:$M$910,6,0)</f>
        <v>CCOPAMAYA</v>
      </c>
      <c r="F48" s="49" t="str">
        <f>+VLOOKUP(A48,'Instituciones Educativas'!$A$2:$T$900,1,0)</f>
        <v>1654953</v>
      </c>
      <c r="G48" s="49" t="str">
        <f>+VLOOKUP(A48,'Instituciones Educativas'!$A$2:$T$900,8,0)</f>
        <v>1298 CAPULLITOS DE CANTUTA</v>
      </c>
      <c r="H48" s="49" t="str">
        <f>+VLOOKUP(A48,'Instituciones Educativas'!$A$2:$T$900,9,0)</f>
        <v xml:space="preserve">A2 - Inicial - Jardín              </v>
      </c>
      <c r="I48" s="18">
        <f t="shared" si="8"/>
        <v>8</v>
      </c>
      <c r="J48" s="18" t="str">
        <f t="shared" si="9"/>
        <v>Rural</v>
      </c>
      <c r="K48" s="18">
        <f t="shared" si="10"/>
        <v>13</v>
      </c>
      <c r="O48" s="18">
        <f t="shared" si="11"/>
        <v>-5</v>
      </c>
      <c r="Q48" s="21">
        <f t="shared" si="24"/>
        <v>1158.144</v>
      </c>
      <c r="R48" s="52">
        <f t="shared" si="12"/>
        <v>-46.429149797570851</v>
      </c>
      <c r="S48" s="52">
        <f t="shared" si="13"/>
        <v>723.83999999999992</v>
      </c>
      <c r="T48" s="21">
        <f t="shared" si="14"/>
        <v>723.83999999999992</v>
      </c>
      <c r="U48" s="70">
        <v>1351.1825876662635</v>
      </c>
      <c r="V48" s="21">
        <f t="shared" si="15"/>
        <v>556.79999999999995</v>
      </c>
      <c r="W48" s="21">
        <f t="shared" si="16"/>
        <v>43.2</v>
      </c>
      <c r="X48" s="21">
        <f t="shared" si="19"/>
        <v>0</v>
      </c>
      <c r="Y48" s="21">
        <f t="shared" si="25"/>
        <v>0</v>
      </c>
      <c r="Z48" s="21">
        <f t="shared" si="3"/>
        <v>9.6000000000000014</v>
      </c>
      <c r="AA48" s="21">
        <f t="shared" si="4"/>
        <v>33.599999999999994</v>
      </c>
      <c r="AB48" s="21">
        <f t="shared" si="5"/>
        <v>76.800000000000011</v>
      </c>
      <c r="AC48" s="18">
        <f t="shared" si="17"/>
        <v>268.79999999999995</v>
      </c>
      <c r="AD48" s="18">
        <f t="shared" si="6"/>
        <v>124.80000000000001</v>
      </c>
      <c r="AE48" s="18" t="str">
        <f>IFERROR(VLOOKUP(F48,'Unid. Mult.'!$F$3:$J$313,5,0),0)</f>
        <v>Unidocente</v>
      </c>
      <c r="AF48" s="18" t="str">
        <f>IFERROR(VLOOKUP(F48,'IIEE EIB'!$F$3:$L$219,5,0),0)</f>
        <v>AIMARA</v>
      </c>
      <c r="AG48" s="18" t="str">
        <f>IFERROR(VLOOKUP(F48,'IIEE EIB'!$F$3:$L$219,6,0),0)</f>
        <v/>
      </c>
      <c r="AH48" s="18" t="str">
        <f>IFERROR(VLOOKUP(F48,Rural!$F$2:$J$403,5,0),0)</f>
        <v>Rural 2</v>
      </c>
      <c r="AI48" s="18" t="str">
        <f>+IFERROR(VLOOKUP(F48,Frontera!$F$3:$J$438,5,0),0)</f>
        <v>Frontera</v>
      </c>
      <c r="AJ48" s="18" t="str">
        <f>+IFERROR(VLOOKUP(F48,'Censo 2023 Direccion'!$A$2:$L$910,9,0),0)</f>
        <v>Rural</v>
      </c>
      <c r="AK48" s="18">
        <f>+IFERROR(VLOOKUP(F48,'Instituciones Educativas'!$A$2:$T$900,12,0),0)</f>
        <v>8</v>
      </c>
      <c r="AL48" s="21">
        <f t="shared" si="7"/>
        <v>-794.38258766626359</v>
      </c>
      <c r="AM48" s="18">
        <f>+IFERROR(VLOOKUP(F48,'Instituciones Educativas'!$A$2:$T$900,13,0),0)</f>
        <v>13</v>
      </c>
      <c r="AN48" s="64"/>
      <c r="AO48" s="18">
        <f>+AM48-3.7</f>
        <v>9.3000000000000007</v>
      </c>
    </row>
    <row r="49" spans="1:41" x14ac:dyDescent="0.25">
      <c r="A49" s="106" t="s">
        <v>208</v>
      </c>
      <c r="B49" s="17">
        <v>27</v>
      </c>
      <c r="C49" s="49" t="str">
        <f>+VLOOKUP(A49,'Instituciones Educativas'!$A$2:$T$900,6,0)</f>
        <v>ACORA</v>
      </c>
      <c r="D49" s="49" t="str">
        <f>IFERROR(VLOOKUP(A49,'Instituciones Educativas'!$A$2:$T$900,7,0),0)</f>
        <v>ISCAHUINCHOCA</v>
      </c>
      <c r="E49" s="49" t="str">
        <f>+VLOOKUP(A49,'Censo 2023 Direccion'!$A$2:$M$910,6,0)</f>
        <v>ISCAHUINCHOCA</v>
      </c>
      <c r="F49" s="49" t="str">
        <f>+VLOOKUP(A49,'Instituciones Educativas'!$A$2:$T$900,1,0)</f>
        <v>1654961</v>
      </c>
      <c r="G49" s="49" t="str">
        <f>+VLOOKUP(A49,'Instituciones Educativas'!$A$2:$T$900,8,0)</f>
        <v>1299 LOS ANGELITOS</v>
      </c>
      <c r="H49" s="49" t="str">
        <f>+VLOOKUP(A49,'Instituciones Educativas'!$A$2:$T$900,9,0)</f>
        <v xml:space="preserve">A2 - Inicial - Jardín              </v>
      </c>
      <c r="I49" s="18">
        <f t="shared" si="8"/>
        <v>15</v>
      </c>
      <c r="J49" s="18" t="str">
        <f t="shared" si="9"/>
        <v>Rural</v>
      </c>
      <c r="K49" s="18">
        <f t="shared" si="10"/>
        <v>11</v>
      </c>
      <c r="O49" s="18">
        <f t="shared" si="11"/>
        <v>4</v>
      </c>
      <c r="Q49" s="21">
        <f t="shared" si="24"/>
        <v>1779.5700000000002</v>
      </c>
      <c r="R49" s="52">
        <f t="shared" si="12"/>
        <v>1.7833840800348073</v>
      </c>
      <c r="S49" s="52">
        <f t="shared" si="13"/>
        <v>1368.9</v>
      </c>
      <c r="T49" s="21">
        <f t="shared" si="14"/>
        <v>1368.9</v>
      </c>
      <c r="U49" s="70">
        <v>1344.915</v>
      </c>
      <c r="V49" s="21">
        <f t="shared" si="15"/>
        <v>1053</v>
      </c>
      <c r="W49" s="21">
        <f t="shared" si="16"/>
        <v>81</v>
      </c>
      <c r="X49" s="21">
        <f t="shared" si="19"/>
        <v>0</v>
      </c>
      <c r="Y49" s="21">
        <f>IF(H49=$M$12,IF(AJ49="Urbana",AK49*1.2*12,IF(AJ49="Rural",AK49*2.2*12)),0)</f>
        <v>0</v>
      </c>
      <c r="Z49" s="21">
        <f t="shared" si="3"/>
        <v>18</v>
      </c>
      <c r="AA49" s="21">
        <f t="shared" si="4"/>
        <v>72</v>
      </c>
      <c r="AB49" s="21">
        <f t="shared" si="5"/>
        <v>144</v>
      </c>
      <c r="AC49" s="18">
        <f t="shared" si="17"/>
        <v>504</v>
      </c>
      <c r="AD49" s="18">
        <f t="shared" si="6"/>
        <v>234</v>
      </c>
      <c r="AE49" s="18" t="str">
        <f>IFERROR(VLOOKUP(F49,'Unid. Mult.'!$F$3:$J$313,5,0),0)</f>
        <v>Unidocente</v>
      </c>
      <c r="AF49" s="18">
        <f>IFERROR(VLOOKUP(F49,'IIEE EIB'!$F$3:$L$219,5,0),0)</f>
        <v>0</v>
      </c>
      <c r="AG49" s="18">
        <f>IFERROR(VLOOKUP(F49,'IIEE EIB'!$F$3:$L$219,6,0),0)</f>
        <v>0</v>
      </c>
      <c r="AH49" s="18" t="str">
        <f>IFERROR(VLOOKUP(F49,Rural!$F$2:$J$403,5,0),0)</f>
        <v>Rural 2</v>
      </c>
      <c r="AI49" s="18" t="str">
        <f>+IFERROR(VLOOKUP(F49,Frontera!$F$3:$J$438,5,0),0)</f>
        <v>Frontera</v>
      </c>
      <c r="AJ49" s="18" t="str">
        <f>+IFERROR(VLOOKUP(F49,'Censo 2023 Direccion'!$A$2:$L$910,9,0),0)</f>
        <v>Rural</v>
      </c>
      <c r="AK49" s="18">
        <f>+IFERROR(VLOOKUP(F49,'Instituciones Educativas'!$A$2:$T$900,12,0),0)</f>
        <v>15</v>
      </c>
      <c r="AL49" s="21">
        <f t="shared" si="7"/>
        <v>-291.91499999999996</v>
      </c>
      <c r="AM49" s="18">
        <f>+IFERROR(VLOOKUP(F49,'Instituciones Educativas'!$A$2:$T$900,13,0),0)</f>
        <v>11</v>
      </c>
      <c r="AN49" s="64"/>
    </row>
    <row r="50" spans="1:41" x14ac:dyDescent="0.25">
      <c r="A50" s="106" t="s">
        <v>211</v>
      </c>
      <c r="B50" s="17">
        <v>28</v>
      </c>
      <c r="C50" s="49" t="str">
        <f>+VLOOKUP(A50,'Instituciones Educativas'!$A$2:$T$900,6,0)</f>
        <v>ACORA</v>
      </c>
      <c r="D50" s="49" t="str">
        <f>IFERROR(VLOOKUP(A50,'Instituciones Educativas'!$A$2:$T$900,7,0),0)</f>
        <v>QUENAFAJA</v>
      </c>
      <c r="E50" s="49" t="str">
        <f>+VLOOKUP(A50,'Censo 2023 Direccion'!$A$2:$M$910,6,0)</f>
        <v>QUENAFAJA</v>
      </c>
      <c r="F50" s="49" t="str">
        <f>+VLOOKUP(A50,'Instituciones Educativas'!$A$2:$T$900,1,0)</f>
        <v>1655042</v>
      </c>
      <c r="G50" s="49" t="str">
        <f>+VLOOKUP(A50,'Instituciones Educativas'!$A$2:$T$900,8,0)</f>
        <v>1307 SEMILLITAS DEL MAÑANA</v>
      </c>
      <c r="H50" s="49" t="str">
        <f>+VLOOKUP(A50,'Instituciones Educativas'!$A$2:$T$900,9,0)</f>
        <v xml:space="preserve">A2 - Inicial - Jardín              </v>
      </c>
      <c r="I50" s="18">
        <f t="shared" si="8"/>
        <v>2</v>
      </c>
      <c r="J50" s="18" t="str">
        <f t="shared" si="9"/>
        <v>Rural</v>
      </c>
      <c r="K50" s="18">
        <f t="shared" si="10"/>
        <v>2</v>
      </c>
      <c r="O50" s="18">
        <f t="shared" si="11"/>
        <v>0</v>
      </c>
      <c r="Q50" s="21">
        <f t="shared" si="24"/>
        <v>512.07000000000005</v>
      </c>
      <c r="R50" s="52">
        <f t="shared" si="12"/>
        <v>-69.210526315789465</v>
      </c>
      <c r="S50" s="52">
        <f t="shared" si="13"/>
        <v>157.56</v>
      </c>
      <c r="T50" s="21">
        <f t="shared" si="14"/>
        <v>157.56</v>
      </c>
      <c r="U50" s="70">
        <v>511.73333333333318</v>
      </c>
      <c r="V50" s="21">
        <f t="shared" si="15"/>
        <v>121.2</v>
      </c>
      <c r="W50" s="21">
        <f t="shared" si="16"/>
        <v>10.8</v>
      </c>
      <c r="X50" s="21">
        <f t="shared" si="19"/>
        <v>0</v>
      </c>
      <c r="Y50" s="21">
        <f t="shared" ref="Y50:Y58" si="30">IF(H50=$M$12,IF(AJ50="Urbana",AK50*1.14*12,IF(AJ50="Rural",AK50*2.14*12)),0)</f>
        <v>0</v>
      </c>
      <c r="Z50" s="21">
        <f t="shared" si="3"/>
        <v>2.4000000000000004</v>
      </c>
      <c r="AA50" s="21">
        <f t="shared" si="4"/>
        <v>9.6000000000000014</v>
      </c>
      <c r="AB50" s="21">
        <f t="shared" si="5"/>
        <v>19.200000000000003</v>
      </c>
      <c r="AC50" s="18">
        <f t="shared" si="17"/>
        <v>48</v>
      </c>
      <c r="AD50" s="18">
        <f t="shared" si="6"/>
        <v>31.200000000000003</v>
      </c>
      <c r="AE50" s="18" t="str">
        <f>IFERROR(VLOOKUP(F50,'Unid. Mult.'!$F$3:$J$313,5,0),0)</f>
        <v>Unidocente</v>
      </c>
      <c r="AF50" s="18">
        <f>IFERROR(VLOOKUP(F50,'IIEE EIB'!$F$3:$L$219,5,0),0)</f>
        <v>0</v>
      </c>
      <c r="AG50" s="18">
        <f>IFERROR(VLOOKUP(F50,'IIEE EIB'!$F$3:$L$219,6,0),0)</f>
        <v>0</v>
      </c>
      <c r="AH50" s="18" t="str">
        <f>IFERROR(VLOOKUP(F50,Rural!$F$2:$J$403,5,0),0)</f>
        <v>Rural 3</v>
      </c>
      <c r="AI50" s="18" t="str">
        <f>+IFERROR(VLOOKUP(F50,Frontera!$F$3:$J$438,5,0),0)</f>
        <v>Frontera</v>
      </c>
      <c r="AJ50" s="18" t="str">
        <f>+IFERROR(VLOOKUP(F50,'Censo 2023 Direccion'!$A$2:$L$910,9,0),0)</f>
        <v>Rural</v>
      </c>
      <c r="AK50" s="18">
        <f>+IFERROR(VLOOKUP(F50,'Instituciones Educativas'!$A$2:$T$900,12,0),0)</f>
        <v>2</v>
      </c>
      <c r="AL50" s="21">
        <f t="shared" si="7"/>
        <v>-390.53333333333319</v>
      </c>
      <c r="AM50" s="18">
        <f>+IFERROR(VLOOKUP(F50,'Instituciones Educativas'!$A$2:$T$900,13,0),0)</f>
        <v>2</v>
      </c>
      <c r="AN50" s="64"/>
      <c r="AO50" s="18">
        <f>+AM50-2</f>
        <v>0</v>
      </c>
    </row>
    <row r="51" spans="1:41" x14ac:dyDescent="0.25">
      <c r="A51" s="106" t="s">
        <v>135</v>
      </c>
      <c r="B51" s="17">
        <v>29</v>
      </c>
      <c r="C51" s="49" t="str">
        <f>+VLOOKUP(A51,'Instituciones Educativas'!$A$2:$T$900,6,0)</f>
        <v>ACORA</v>
      </c>
      <c r="D51" s="49" t="str">
        <f>IFERROR(VLOOKUP(A51,'Instituciones Educativas'!$A$2:$T$900,7,0),0)</f>
        <v>CIUDAD NUEVA</v>
      </c>
      <c r="E51" s="49" t="str">
        <f>+VLOOKUP(A51,'Censo 2023 Direccion'!$A$2:$M$910,6,0)</f>
        <v>CIUDAD NUEVA</v>
      </c>
      <c r="F51" s="49" t="str">
        <f>+VLOOKUP(A51,'Instituciones Educativas'!$A$2:$T$900,1,0)</f>
        <v>1662394</v>
      </c>
      <c r="G51" s="49" t="str">
        <f>+VLOOKUP(A51,'Instituciones Educativas'!$A$2:$T$900,8,0)</f>
        <v>1308</v>
      </c>
      <c r="H51" s="49" t="str">
        <f>+VLOOKUP(A51,'Instituciones Educativas'!$A$2:$T$900,9,0)</f>
        <v xml:space="preserve">A2 - Inicial - Jardín              </v>
      </c>
      <c r="I51" s="18">
        <f t="shared" si="8"/>
        <v>7</v>
      </c>
      <c r="J51" s="18" t="str">
        <f t="shared" si="9"/>
        <v>Rural</v>
      </c>
      <c r="K51" s="18">
        <f t="shared" si="10"/>
        <v>7</v>
      </c>
      <c r="O51" s="18">
        <f t="shared" si="11"/>
        <v>0</v>
      </c>
      <c r="Q51" s="21">
        <f t="shared" si="24"/>
        <v>882.33600000000013</v>
      </c>
      <c r="R51" s="52">
        <f t="shared" si="12"/>
        <v>-27.66917293233081</v>
      </c>
      <c r="S51" s="52">
        <f t="shared" si="13"/>
        <v>551.46</v>
      </c>
      <c r="T51" s="21">
        <f t="shared" si="14"/>
        <v>551.46</v>
      </c>
      <c r="U51" s="70">
        <v>762.41351351351341</v>
      </c>
      <c r="V51" s="21">
        <f t="shared" si="15"/>
        <v>424.2</v>
      </c>
      <c r="W51" s="21">
        <f t="shared" si="16"/>
        <v>37.799999999999997</v>
      </c>
      <c r="X51" s="21">
        <f t="shared" si="19"/>
        <v>0</v>
      </c>
      <c r="Y51" s="21">
        <f t="shared" si="30"/>
        <v>0</v>
      </c>
      <c r="Z51" s="21">
        <f t="shared" si="3"/>
        <v>8.4</v>
      </c>
      <c r="AA51" s="21">
        <f t="shared" si="4"/>
        <v>33.6</v>
      </c>
      <c r="AB51" s="21">
        <f t="shared" si="5"/>
        <v>67.2</v>
      </c>
      <c r="AC51" s="18">
        <f t="shared" si="17"/>
        <v>168</v>
      </c>
      <c r="AD51" s="18">
        <f t="shared" si="6"/>
        <v>109.19999999999999</v>
      </c>
      <c r="AE51" s="18" t="str">
        <f>IFERROR(VLOOKUP(F51,'Unid. Mult.'!$F$3:$J$313,5,0),0)</f>
        <v>Unidocente</v>
      </c>
      <c r="AF51" s="18">
        <f>IFERROR(VLOOKUP(F51,'IIEE EIB'!$F$3:$L$219,5,0),0)</f>
        <v>0</v>
      </c>
      <c r="AG51" s="18">
        <f>IFERROR(VLOOKUP(F51,'IIEE EIB'!$F$3:$L$219,6,0),0)</f>
        <v>0</v>
      </c>
      <c r="AH51" s="18" t="str">
        <f>IFERROR(VLOOKUP(F51,Rural!$F$2:$J$403,5,0),0)</f>
        <v>Rural 3</v>
      </c>
      <c r="AI51" s="18" t="str">
        <f>+IFERROR(VLOOKUP(F51,Frontera!$F$3:$J$438,5,0),0)</f>
        <v>Frontera</v>
      </c>
      <c r="AJ51" s="18" t="str">
        <f>+IFERROR(VLOOKUP(F51,'Censo 2023 Direccion'!$A$2:$L$910,9,0),0)</f>
        <v>Rural</v>
      </c>
      <c r="AK51" s="18">
        <f>+IFERROR(VLOOKUP(F51,'Instituciones Educativas'!$A$2:$T$900,12,0),0)</f>
        <v>7</v>
      </c>
      <c r="AL51" s="21">
        <f t="shared" si="7"/>
        <v>-338.21351351351342</v>
      </c>
      <c r="AM51" s="18">
        <f>+IFERROR(VLOOKUP(F51,'Instituciones Educativas'!$A$2:$T$900,13,0),0)</f>
        <v>7</v>
      </c>
      <c r="AN51" s="64"/>
      <c r="AO51" s="18">
        <f>+AM51-2</f>
        <v>5</v>
      </c>
    </row>
    <row r="52" spans="1:41" x14ac:dyDescent="0.25">
      <c r="A52" s="106" t="s">
        <v>218</v>
      </c>
      <c r="B52" s="17">
        <v>30</v>
      </c>
      <c r="C52" s="49" t="str">
        <f>+VLOOKUP(A52,'Instituciones Educativas'!$A$2:$T$900,6,0)</f>
        <v>ACORA</v>
      </c>
      <c r="D52" s="49" t="str">
        <f>IFERROR(VLOOKUP(A52,'Instituciones Educativas'!$A$2:$T$900,7,0),0)</f>
        <v>HUAÑASCURO</v>
      </c>
      <c r="E52" s="49" t="str">
        <f>+VLOOKUP(A52,'Censo 2023 Direccion'!$A$2:$M$910,6,0)</f>
        <v>HUAÑUSCURO</v>
      </c>
      <c r="F52" s="49" t="str">
        <f>+VLOOKUP(A52,'Instituciones Educativas'!$A$2:$T$900,1,0)</f>
        <v>1679323</v>
      </c>
      <c r="G52" s="49" t="str">
        <f>+VLOOKUP(A52,'Instituciones Educativas'!$A$2:$T$900,8,0)</f>
        <v>HUAÑUSCURO</v>
      </c>
      <c r="H52" s="49" t="str">
        <f>+VLOOKUP(A52,'Instituciones Educativas'!$A$2:$T$900,9,0)</f>
        <v xml:space="preserve">A2 - Inicial - Jardín              </v>
      </c>
      <c r="I52" s="18">
        <f t="shared" si="8"/>
        <v>11</v>
      </c>
      <c r="J52" s="18" t="str">
        <f t="shared" si="9"/>
        <v>Rural</v>
      </c>
      <c r="K52" s="18">
        <f t="shared" si="10"/>
        <v>9</v>
      </c>
      <c r="O52" s="18">
        <f t="shared" si="11"/>
        <v>2</v>
      </c>
      <c r="Q52" s="21">
        <f t="shared" si="24"/>
        <v>1126.5540000000001</v>
      </c>
      <c r="R52" s="52">
        <f t="shared" si="12"/>
        <v>-20.648473034437949</v>
      </c>
      <c r="S52" s="52">
        <f t="shared" si="13"/>
        <v>866.58</v>
      </c>
      <c r="T52" s="21">
        <f t="shared" si="14"/>
        <v>866.58</v>
      </c>
      <c r="U52" s="70">
        <v>1092.0772833723654</v>
      </c>
      <c r="V52" s="21">
        <f t="shared" si="15"/>
        <v>666.6</v>
      </c>
      <c r="W52" s="21">
        <f t="shared" si="16"/>
        <v>59.400000000000006</v>
      </c>
      <c r="X52" s="21">
        <f t="shared" si="19"/>
        <v>0</v>
      </c>
      <c r="Y52" s="21">
        <f t="shared" si="30"/>
        <v>0</v>
      </c>
      <c r="Z52" s="21">
        <f t="shared" si="3"/>
        <v>13.200000000000001</v>
      </c>
      <c r="AA52" s="21">
        <f t="shared" si="4"/>
        <v>52.800000000000004</v>
      </c>
      <c r="AB52" s="21">
        <f t="shared" si="5"/>
        <v>105.60000000000001</v>
      </c>
      <c r="AC52" s="18">
        <f t="shared" si="17"/>
        <v>264</v>
      </c>
      <c r="AD52" s="18">
        <f t="shared" si="6"/>
        <v>171.60000000000002</v>
      </c>
      <c r="AE52" s="18" t="str">
        <f>IFERROR(VLOOKUP(F52,'Unid. Mult.'!$F$3:$J$313,5,0),0)</f>
        <v>Unidocente</v>
      </c>
      <c r="AF52" s="18">
        <f>IFERROR(VLOOKUP(F52,'IIEE EIB'!$F$3:$L$219,5,0),0)</f>
        <v>0</v>
      </c>
      <c r="AG52" s="18">
        <f>IFERROR(VLOOKUP(F52,'IIEE EIB'!$F$3:$L$219,6,0),0)</f>
        <v>0</v>
      </c>
      <c r="AH52" s="18" t="str">
        <f>IFERROR(VLOOKUP(F52,Rural!$F$2:$J$403,5,0),0)</f>
        <v>Rural 3</v>
      </c>
      <c r="AI52" s="18" t="str">
        <f>+IFERROR(VLOOKUP(F52,Frontera!$F$3:$J$438,5,0),0)</f>
        <v>Frontera</v>
      </c>
      <c r="AJ52" s="18" t="str">
        <f>+IFERROR(VLOOKUP(F52,'Censo 2023 Direccion'!$A$2:$L$910,9,0),0)</f>
        <v>Rural</v>
      </c>
      <c r="AK52" s="18">
        <f>+IFERROR(VLOOKUP(F52,'Instituciones Educativas'!$A$2:$T$900,12,0),0)</f>
        <v>11</v>
      </c>
      <c r="AL52" s="21">
        <f t="shared" si="7"/>
        <v>-425.47728337236538</v>
      </c>
      <c r="AM52" s="18">
        <f>+IFERROR(VLOOKUP(F52,'Instituciones Educativas'!$A$2:$T$900,13,0),0)</f>
        <v>9</v>
      </c>
      <c r="AN52" s="64"/>
    </row>
    <row r="53" spans="1:41" x14ac:dyDescent="0.25">
      <c r="A53" s="106" t="s">
        <v>144</v>
      </c>
      <c r="B53" s="17">
        <v>31</v>
      </c>
      <c r="C53" s="49" t="str">
        <f>+VLOOKUP(A53,'Instituciones Educativas'!$A$2:$T$900,6,0)</f>
        <v>ACORA</v>
      </c>
      <c r="D53" s="49" t="str">
        <f>IFERROR(VLOOKUP(A53,'Instituciones Educativas'!$A$2:$T$900,7,0),0)</f>
        <v>AYRUMAS CARUMAS</v>
      </c>
      <c r="E53" s="49" t="str">
        <f>+VLOOKUP(A53,'Censo 2023 Direccion'!$A$2:$M$910,6,0)</f>
        <v>AYRUMAS CARUMAS</v>
      </c>
      <c r="F53" s="49" t="str">
        <f>+VLOOKUP(A53,'Instituciones Educativas'!$A$2:$T$900,1,0)</f>
        <v>1470871</v>
      </c>
      <c r="G53" s="49" t="str">
        <f>+VLOOKUP(A53,'Instituciones Educativas'!$A$2:$T$900,8,0)</f>
        <v>1194 JEAN PIAGET</v>
      </c>
      <c r="H53" s="49" t="str">
        <f>+VLOOKUP(A53,'Instituciones Educativas'!$A$2:$T$900,9,0)</f>
        <v xml:space="preserve">A2 - Inicial - Jardín              </v>
      </c>
      <c r="I53" s="18">
        <f t="shared" si="8"/>
        <v>2</v>
      </c>
      <c r="J53" s="18" t="str">
        <f t="shared" si="9"/>
        <v>Rural</v>
      </c>
      <c r="K53" s="18">
        <f t="shared" si="10"/>
        <v>2</v>
      </c>
      <c r="O53" s="18">
        <f t="shared" si="11"/>
        <v>0</v>
      </c>
      <c r="Q53" s="21">
        <f t="shared" si="24"/>
        <v>659.1</v>
      </c>
      <c r="R53" s="52">
        <f t="shared" si="12"/>
        <v>-69.210526315789451</v>
      </c>
      <c r="S53" s="52">
        <f t="shared" si="13"/>
        <v>202.8</v>
      </c>
      <c r="T53" s="21">
        <f t="shared" si="14"/>
        <v>202.8</v>
      </c>
      <c r="U53" s="70">
        <v>658.6666666666664</v>
      </c>
      <c r="V53" s="21">
        <f t="shared" si="15"/>
        <v>156</v>
      </c>
      <c r="W53" s="21">
        <f t="shared" si="16"/>
        <v>10.8</v>
      </c>
      <c r="X53" s="21">
        <f t="shared" si="19"/>
        <v>0</v>
      </c>
      <c r="Y53" s="21">
        <f t="shared" si="30"/>
        <v>0</v>
      </c>
      <c r="Z53" s="21">
        <f t="shared" si="3"/>
        <v>2.4000000000000004</v>
      </c>
      <c r="AA53" s="21">
        <f t="shared" si="4"/>
        <v>8.3999999999999986</v>
      </c>
      <c r="AB53" s="21">
        <f t="shared" si="5"/>
        <v>19.200000000000003</v>
      </c>
      <c r="AC53" s="18">
        <f t="shared" si="17"/>
        <v>84</v>
      </c>
      <c r="AD53" s="18">
        <f t="shared" si="6"/>
        <v>31.200000000000003</v>
      </c>
      <c r="AE53" s="18" t="str">
        <f>IFERROR(VLOOKUP(F53,'Unid. Mult.'!$F$3:$J$313,5,0),0)</f>
        <v>Unidocente</v>
      </c>
      <c r="AF53" s="18" t="str">
        <f>IFERROR(VLOOKUP(F53,'IIEE EIB'!$F$3:$L$219,5,0),0)</f>
        <v>AIMARA</v>
      </c>
      <c r="AG53" s="18" t="str">
        <f>IFERROR(VLOOKUP(F53,'IIEE EIB'!$F$3:$L$219,6,0),0)</f>
        <v/>
      </c>
      <c r="AH53" s="18" t="str">
        <f>IFERROR(VLOOKUP(F53,Rural!$F$2:$J$403,5,0),0)</f>
        <v>Rural 1</v>
      </c>
      <c r="AI53" s="18" t="str">
        <f>+IFERROR(VLOOKUP(F53,Frontera!$F$3:$J$438,5,0),0)</f>
        <v>Frontera</v>
      </c>
      <c r="AJ53" s="18" t="str">
        <f>+IFERROR(VLOOKUP(F53,'Censo 2023 Direccion'!$A$2:$L$910,9,0),0)</f>
        <v>Rural</v>
      </c>
      <c r="AK53" s="18">
        <f>+IFERROR(VLOOKUP(F53,'Instituciones Educativas'!$A$2:$T$900,12,0),0)</f>
        <v>2</v>
      </c>
      <c r="AL53" s="21">
        <f t="shared" si="7"/>
        <v>-502.6666666666664</v>
      </c>
      <c r="AM53" s="18">
        <f>+IFERROR(VLOOKUP(F53,'Instituciones Educativas'!$A$2:$T$900,13,0),0)</f>
        <v>2</v>
      </c>
      <c r="AN53" s="64"/>
      <c r="AO53" s="18">
        <f>+AM53-2.8</f>
        <v>-0.79999999999999982</v>
      </c>
    </row>
    <row r="54" spans="1:41" x14ac:dyDescent="0.25">
      <c r="A54" s="106" t="s">
        <v>147</v>
      </c>
      <c r="B54" s="17">
        <v>32</v>
      </c>
      <c r="C54" s="49" t="str">
        <f>+VLOOKUP(A54,'Instituciones Educativas'!$A$2:$T$900,6,0)</f>
        <v>ACORA</v>
      </c>
      <c r="D54" s="49" t="str">
        <f>IFERROR(VLOOKUP(A54,'Instituciones Educativas'!$A$2:$T$900,7,0),0)</f>
        <v>CHALLOCOLLO</v>
      </c>
      <c r="E54" s="49" t="str">
        <f>+VLOOKUP(A54,'Censo 2023 Direccion'!$A$2:$M$910,6,0)</f>
        <v>CHALLACOLLO</v>
      </c>
      <c r="F54" s="49" t="str">
        <f>+VLOOKUP(A54,'Instituciones Educativas'!$A$2:$T$900,1,0)</f>
        <v>1470913</v>
      </c>
      <c r="G54" s="49" t="str">
        <f>+VLOOKUP(A54,'Instituciones Educativas'!$A$2:$T$900,8,0)</f>
        <v>1195 NUEVO PARAISO</v>
      </c>
      <c r="H54" s="49" t="str">
        <f>+VLOOKUP(A54,'Instituciones Educativas'!$A$2:$T$900,9,0)</f>
        <v xml:space="preserve">A2 - Inicial - Jardín              </v>
      </c>
      <c r="I54" s="18">
        <f t="shared" si="8"/>
        <v>6</v>
      </c>
      <c r="J54" s="18" t="str">
        <f t="shared" si="9"/>
        <v>Rural</v>
      </c>
      <c r="K54" s="18">
        <f t="shared" si="10"/>
        <v>4</v>
      </c>
      <c r="O54" s="18">
        <f t="shared" si="11"/>
        <v>2</v>
      </c>
      <c r="Q54" s="21">
        <f t="shared" si="24"/>
        <v>756.28800000000012</v>
      </c>
      <c r="R54" s="52">
        <f t="shared" si="12"/>
        <v>-17.894736842105242</v>
      </c>
      <c r="S54" s="52">
        <f t="shared" si="13"/>
        <v>472.68000000000006</v>
      </c>
      <c r="T54" s="21">
        <f t="shared" si="14"/>
        <v>472.68000000000006</v>
      </c>
      <c r="U54" s="70">
        <v>575.69999999999993</v>
      </c>
      <c r="V54" s="21">
        <f t="shared" si="15"/>
        <v>363.6</v>
      </c>
      <c r="W54" s="21">
        <f t="shared" si="16"/>
        <v>32.400000000000006</v>
      </c>
      <c r="X54" s="21">
        <f t="shared" si="19"/>
        <v>0</v>
      </c>
      <c r="Y54" s="21">
        <f t="shared" si="30"/>
        <v>0</v>
      </c>
      <c r="Z54" s="21">
        <f t="shared" si="3"/>
        <v>7.2000000000000011</v>
      </c>
      <c r="AA54" s="21">
        <f t="shared" si="4"/>
        <v>28.800000000000004</v>
      </c>
      <c r="AB54" s="21">
        <f t="shared" si="5"/>
        <v>57.600000000000009</v>
      </c>
      <c r="AC54" s="18">
        <f t="shared" si="17"/>
        <v>144</v>
      </c>
      <c r="AD54" s="18">
        <f t="shared" si="6"/>
        <v>93.600000000000009</v>
      </c>
      <c r="AE54" s="18" t="str">
        <f>IFERROR(VLOOKUP(F54,'Unid. Mult.'!$F$3:$J$313,5,0),0)</f>
        <v>Unidocente</v>
      </c>
      <c r="AF54" s="18">
        <f>IFERROR(VLOOKUP(F54,'IIEE EIB'!$F$3:$L$219,5,0),0)</f>
        <v>0</v>
      </c>
      <c r="AG54" s="18">
        <f>IFERROR(VLOOKUP(F54,'IIEE EIB'!$F$3:$L$219,6,0),0)</f>
        <v>0</v>
      </c>
      <c r="AH54" s="18" t="str">
        <f>IFERROR(VLOOKUP(F54,Rural!$F$2:$J$403,5,0),0)</f>
        <v>Rural 3</v>
      </c>
      <c r="AI54" s="18" t="str">
        <f>+IFERROR(VLOOKUP(F54,Frontera!$F$3:$J$438,5,0),0)</f>
        <v>Frontera</v>
      </c>
      <c r="AJ54" s="18" t="str">
        <f>+IFERROR(VLOOKUP(F54,'Censo 2023 Direccion'!$A$2:$L$910,9,0),0)</f>
        <v>Rural</v>
      </c>
      <c r="AK54" s="18">
        <f>+IFERROR(VLOOKUP(F54,'Instituciones Educativas'!$A$2:$T$900,12,0),0)</f>
        <v>6</v>
      </c>
      <c r="AL54" s="21">
        <f t="shared" si="7"/>
        <v>-212.09999999999991</v>
      </c>
      <c r="AM54" s="18">
        <f>+IFERROR(VLOOKUP(F54,'Instituciones Educativas'!$A$2:$T$900,13,0),0)</f>
        <v>4</v>
      </c>
      <c r="AN54" s="64"/>
      <c r="AO54" s="18">
        <f>+AM54-4.27</f>
        <v>-0.26999999999999957</v>
      </c>
    </row>
    <row r="55" spans="1:41" x14ac:dyDescent="0.25">
      <c r="A55" s="106" t="s">
        <v>141</v>
      </c>
      <c r="B55" s="17">
        <v>33</v>
      </c>
      <c r="C55" s="49" t="str">
        <f>+VLOOKUP(A55,'Instituciones Educativas'!$A$2:$T$900,6,0)</f>
        <v>ACORA</v>
      </c>
      <c r="D55" s="49" t="str">
        <f>IFERROR(VLOOKUP(A55,'Instituciones Educativas'!$A$2:$T$900,7,0),0)</f>
        <v>CHANCACHI</v>
      </c>
      <c r="E55" s="49" t="str">
        <f>+VLOOKUP(A55,'Censo 2023 Direccion'!$A$2:$M$910,6,0)</f>
        <v>CHANCACHI COMUNIDAD</v>
      </c>
      <c r="F55" s="49" t="str">
        <f>+VLOOKUP(A55,'Instituciones Educativas'!$A$2:$T$900,1,0)</f>
        <v>1470962</v>
      </c>
      <c r="G55" s="49" t="str">
        <f>+VLOOKUP(A55,'Instituciones Educativas'!$A$2:$T$900,8,0)</f>
        <v>1189 LA MERCED</v>
      </c>
      <c r="H55" s="49" t="str">
        <f>+VLOOKUP(A55,'Instituciones Educativas'!$A$2:$T$900,9,0)</f>
        <v xml:space="preserve">A2 - Inicial - Jardín              </v>
      </c>
      <c r="I55" s="18">
        <f t="shared" si="8"/>
        <v>6</v>
      </c>
      <c r="J55" s="18" t="str">
        <f t="shared" si="9"/>
        <v>Rural</v>
      </c>
      <c r="K55" s="18">
        <f t="shared" si="10"/>
        <v>5</v>
      </c>
      <c r="O55" s="18">
        <f t="shared" si="11"/>
        <v>1</v>
      </c>
      <c r="Q55" s="21">
        <f t="shared" si="24"/>
        <v>921.024</v>
      </c>
      <c r="R55" s="52">
        <f t="shared" si="12"/>
        <v>-34.315789473684212</v>
      </c>
      <c r="S55" s="52">
        <f t="shared" si="13"/>
        <v>575.64</v>
      </c>
      <c r="T55" s="21">
        <f t="shared" si="14"/>
        <v>575.64</v>
      </c>
      <c r="U55" s="70">
        <v>876.375</v>
      </c>
      <c r="V55" s="21">
        <f t="shared" si="15"/>
        <v>442.79999999999995</v>
      </c>
      <c r="W55" s="21">
        <f t="shared" si="16"/>
        <v>32.400000000000006</v>
      </c>
      <c r="X55" s="21">
        <f t="shared" si="19"/>
        <v>0</v>
      </c>
      <c r="Y55" s="21">
        <f t="shared" si="30"/>
        <v>0</v>
      </c>
      <c r="Z55" s="21">
        <f t="shared" si="3"/>
        <v>7.2000000000000011</v>
      </c>
      <c r="AA55" s="21">
        <f t="shared" si="4"/>
        <v>50.399999999999991</v>
      </c>
      <c r="AB55" s="21">
        <f t="shared" si="5"/>
        <v>57.600000000000009</v>
      </c>
      <c r="AC55" s="18">
        <f t="shared" si="17"/>
        <v>201.59999999999997</v>
      </c>
      <c r="AD55" s="18">
        <f t="shared" si="6"/>
        <v>93.600000000000009</v>
      </c>
      <c r="AE55" s="18" t="str">
        <f>IFERROR(VLOOKUP(F55,'Unid. Mult.'!$F$3:$J$313,5,0),0)</f>
        <v>Unidocente</v>
      </c>
      <c r="AF55" s="18" t="str">
        <f>IFERROR(VLOOKUP(F55,'IIEE EIB'!$F$3:$L$219,5,0),0)</f>
        <v>AIMARA</v>
      </c>
      <c r="AG55" s="18" t="str">
        <f>IFERROR(VLOOKUP(F55,'IIEE EIB'!$F$3:$L$219,6,0),0)</f>
        <v>QUECHUA SUREÑO</v>
      </c>
      <c r="AH55" s="18" t="str">
        <f>IFERROR(VLOOKUP(F55,Rural!$F$2:$J$403,5,0),0)</f>
        <v>Rural 2</v>
      </c>
      <c r="AI55" s="18" t="str">
        <f>+IFERROR(VLOOKUP(F55,Frontera!$F$3:$J$438,5,0),0)</f>
        <v>Frontera</v>
      </c>
      <c r="AJ55" s="18" t="str">
        <f>+IFERROR(VLOOKUP(F55,'Censo 2023 Direccion'!$A$2:$L$910,9,0),0)</f>
        <v>Rural</v>
      </c>
      <c r="AK55" s="18">
        <f>+IFERROR(VLOOKUP(F55,'Instituciones Educativas'!$A$2:$T$900,12,0),0)</f>
        <v>6</v>
      </c>
      <c r="AL55" s="21">
        <f t="shared" si="7"/>
        <v>-433.57500000000005</v>
      </c>
      <c r="AM55" s="18">
        <f>+IFERROR(VLOOKUP(F55,'Instituciones Educativas'!$A$2:$T$900,13,0),0)</f>
        <v>5</v>
      </c>
      <c r="AN55" s="64"/>
    </row>
    <row r="56" spans="1:41" x14ac:dyDescent="0.25">
      <c r="A56" s="106" t="s">
        <v>125</v>
      </c>
      <c r="B56" s="17">
        <v>34</v>
      </c>
      <c r="C56" s="49" t="str">
        <f>+VLOOKUP(A56,'Instituciones Educativas'!$A$2:$T$900,6,0)</f>
        <v>ACORA</v>
      </c>
      <c r="D56" s="49" t="str">
        <f>IFERROR(VLOOKUP(A56,'Instituciones Educativas'!$A$2:$T$900,7,0),0)</f>
        <v>CULTA</v>
      </c>
      <c r="E56" s="49" t="str">
        <f>+VLOOKUP(A56,'Censo 2023 Direccion'!$A$2:$M$910,6,0)</f>
        <v>CULTA</v>
      </c>
      <c r="F56" s="49" t="str">
        <f>+VLOOKUP(A56,'Instituciones Educativas'!$A$2:$T$900,1,0)</f>
        <v>1470939</v>
      </c>
      <c r="G56" s="49" t="str">
        <f>+VLOOKUP(A56,'Instituciones Educativas'!$A$2:$T$900,8,0)</f>
        <v>1193</v>
      </c>
      <c r="H56" s="49" t="str">
        <f>+VLOOKUP(A56,'Instituciones Educativas'!$A$2:$T$900,9,0)</f>
        <v xml:space="preserve">A2 - Inicial - Jardín              </v>
      </c>
      <c r="I56" s="18">
        <f t="shared" si="8"/>
        <v>6</v>
      </c>
      <c r="J56" s="18" t="str">
        <f t="shared" si="9"/>
        <v>Rural</v>
      </c>
      <c r="K56" s="18">
        <f t="shared" si="10"/>
        <v>9</v>
      </c>
      <c r="O56" s="18">
        <f t="shared" si="11"/>
        <v>-3</v>
      </c>
      <c r="Q56" s="21">
        <f t="shared" si="24"/>
        <v>756.28800000000012</v>
      </c>
      <c r="R56" s="52">
        <f t="shared" si="12"/>
        <v>-54.93249733727216</v>
      </c>
      <c r="S56" s="52">
        <f t="shared" si="13"/>
        <v>472.68000000000006</v>
      </c>
      <c r="T56" s="21">
        <f t="shared" si="14"/>
        <v>472.68000000000006</v>
      </c>
      <c r="U56" s="70">
        <v>1048.8266978922718</v>
      </c>
      <c r="V56" s="21">
        <f t="shared" si="15"/>
        <v>363.6</v>
      </c>
      <c r="W56" s="21">
        <f t="shared" si="16"/>
        <v>32.400000000000006</v>
      </c>
      <c r="X56" s="21">
        <f t="shared" si="19"/>
        <v>0</v>
      </c>
      <c r="Y56" s="21">
        <f t="shared" si="30"/>
        <v>0</v>
      </c>
      <c r="Z56" s="21">
        <f t="shared" si="3"/>
        <v>7.2000000000000011</v>
      </c>
      <c r="AA56" s="21">
        <f t="shared" si="4"/>
        <v>28.800000000000004</v>
      </c>
      <c r="AB56" s="21">
        <f t="shared" si="5"/>
        <v>57.600000000000009</v>
      </c>
      <c r="AC56" s="18">
        <f t="shared" si="17"/>
        <v>144</v>
      </c>
      <c r="AD56" s="18">
        <f t="shared" si="6"/>
        <v>93.600000000000009</v>
      </c>
      <c r="AE56" s="18" t="str">
        <f>IFERROR(VLOOKUP(F56,'Unid. Mult.'!$F$3:$J$313,5,0),0)</f>
        <v>Unidocente</v>
      </c>
      <c r="AF56" s="18">
        <f>IFERROR(VLOOKUP(F56,'IIEE EIB'!$F$3:$L$219,5,0),0)</f>
        <v>0</v>
      </c>
      <c r="AG56" s="18">
        <f>IFERROR(VLOOKUP(F56,'IIEE EIB'!$F$3:$L$219,6,0),0)</f>
        <v>0</v>
      </c>
      <c r="AH56" s="18" t="str">
        <f>IFERROR(VLOOKUP(F56,Rural!$F$2:$J$403,5,0),0)</f>
        <v>Rural 3</v>
      </c>
      <c r="AI56" s="18" t="str">
        <f>+IFERROR(VLOOKUP(F56,Frontera!$F$3:$J$438,5,0),0)</f>
        <v>Frontera</v>
      </c>
      <c r="AJ56" s="18" t="str">
        <f>+IFERROR(VLOOKUP(F56,'Censo 2023 Direccion'!$A$2:$L$910,9,0),0)</f>
        <v>Rural</v>
      </c>
      <c r="AK56" s="18">
        <f>+IFERROR(VLOOKUP(F56,'Instituciones Educativas'!$A$2:$T$900,12,0),0)</f>
        <v>6</v>
      </c>
      <c r="AL56" s="21">
        <f t="shared" si="7"/>
        <v>-685.22669789227177</v>
      </c>
      <c r="AM56" s="18">
        <f>+IFERROR(VLOOKUP(F56,'Instituciones Educativas'!$A$2:$T$900,13,0),0)</f>
        <v>9</v>
      </c>
      <c r="AN56" s="64"/>
      <c r="AO56" s="18">
        <f>+AM56-3.7</f>
        <v>5.3</v>
      </c>
    </row>
    <row r="57" spans="1:41" x14ac:dyDescent="0.25">
      <c r="A57" s="106" t="s">
        <v>150</v>
      </c>
      <c r="B57" s="17">
        <v>35</v>
      </c>
      <c r="C57" s="49" t="str">
        <f>+VLOOKUP(A57,'Instituciones Educativas'!$A$2:$T$900,6,0)</f>
        <v>ACORA</v>
      </c>
      <c r="D57" s="49" t="str">
        <f>IFERROR(VLOOKUP(A57,'Instituciones Educativas'!$A$2:$T$900,7,0),0)</f>
        <v>CUSINI</v>
      </c>
      <c r="E57" s="49" t="str">
        <f>+VLOOKUP(A57,'Censo 2023 Direccion'!$A$2:$M$910,6,0)</f>
        <v>CUSINI</v>
      </c>
      <c r="F57" s="49" t="str">
        <f>+VLOOKUP(A57,'Instituciones Educativas'!$A$2:$T$900,1,0)</f>
        <v>1470947</v>
      </c>
      <c r="G57" s="49" t="str">
        <f>+VLOOKUP(A57,'Instituciones Educativas'!$A$2:$T$900,8,0)</f>
        <v>1198 NIÑO JESUS DE PRAGA</v>
      </c>
      <c r="H57" s="49" t="str">
        <f>+VLOOKUP(A57,'Instituciones Educativas'!$A$2:$T$900,9,0)</f>
        <v xml:space="preserve">A2 - Inicial - Jardín              </v>
      </c>
      <c r="I57" s="18">
        <f t="shared" si="8"/>
        <v>1</v>
      </c>
      <c r="J57" s="18" t="str">
        <f t="shared" si="9"/>
        <v>Rural</v>
      </c>
      <c r="K57" s="18">
        <f t="shared" si="10"/>
        <v>3</v>
      </c>
      <c r="O57" s="18">
        <f t="shared" si="11"/>
        <v>-2</v>
      </c>
      <c r="Q57" s="21">
        <f t="shared" si="24"/>
        <v>456.3</v>
      </c>
      <c r="R57" s="52">
        <f t="shared" si="12"/>
        <v>-84.795321637426895</v>
      </c>
      <c r="S57" s="52">
        <f t="shared" si="13"/>
        <v>91.26</v>
      </c>
      <c r="T57" s="21">
        <f t="shared" si="14"/>
        <v>91.26</v>
      </c>
      <c r="U57" s="70">
        <v>600.21</v>
      </c>
      <c r="V57" s="21">
        <f t="shared" si="15"/>
        <v>70.2</v>
      </c>
      <c r="W57" s="21">
        <f t="shared" si="16"/>
        <v>5.4</v>
      </c>
      <c r="X57" s="21">
        <f t="shared" si="19"/>
        <v>0</v>
      </c>
      <c r="Y57" s="21">
        <f t="shared" si="30"/>
        <v>0</v>
      </c>
      <c r="Z57" s="21">
        <f t="shared" si="3"/>
        <v>1.2000000000000002</v>
      </c>
      <c r="AA57" s="21">
        <f t="shared" si="4"/>
        <v>4.8000000000000007</v>
      </c>
      <c r="AB57" s="21">
        <f t="shared" si="5"/>
        <v>9.6000000000000014</v>
      </c>
      <c r="AC57" s="18">
        <f t="shared" si="17"/>
        <v>33.599999999999994</v>
      </c>
      <c r="AD57" s="18">
        <f t="shared" si="6"/>
        <v>15.600000000000001</v>
      </c>
      <c r="AE57" s="18" t="str">
        <f>IFERROR(VLOOKUP(F57,'Unid. Mult.'!$F$3:$J$313,5,0),0)</f>
        <v>Unidocente</v>
      </c>
      <c r="AF57" s="18">
        <f>IFERROR(VLOOKUP(F57,'IIEE EIB'!$F$3:$L$219,5,0),0)</f>
        <v>0</v>
      </c>
      <c r="AG57" s="18">
        <f>IFERROR(VLOOKUP(F57,'IIEE EIB'!$F$3:$L$219,6,0),0)</f>
        <v>0</v>
      </c>
      <c r="AH57" s="18" t="str">
        <f>IFERROR(VLOOKUP(F57,Rural!$F$2:$J$403,5,0),0)</f>
        <v>Rural 2</v>
      </c>
      <c r="AI57" s="18" t="str">
        <f>+IFERROR(VLOOKUP(F57,Frontera!$F$3:$J$438,5,0),0)</f>
        <v>Frontera</v>
      </c>
      <c r="AJ57" s="18" t="str">
        <f>+IFERROR(VLOOKUP(F57,'Censo 2023 Direccion'!$A$2:$L$910,9,0),0)</f>
        <v>Rural</v>
      </c>
      <c r="AK57" s="18">
        <f>+IFERROR(VLOOKUP(F57,'Instituciones Educativas'!$A$2:$T$900,12,0),0)</f>
        <v>1</v>
      </c>
      <c r="AL57" s="21">
        <f t="shared" si="7"/>
        <v>-530.01</v>
      </c>
      <c r="AM57" s="18">
        <f>+IFERROR(VLOOKUP(F57,'Instituciones Educativas'!$A$2:$T$900,13,0),0)</f>
        <v>3</v>
      </c>
      <c r="AN57" s="64"/>
      <c r="AO57" s="18">
        <f>+AM57-2.8</f>
        <v>0.20000000000000018</v>
      </c>
    </row>
    <row r="58" spans="1:41" x14ac:dyDescent="0.25">
      <c r="A58" s="106" t="s">
        <v>159</v>
      </c>
      <c r="B58" s="17">
        <v>36</v>
      </c>
      <c r="C58" s="49" t="str">
        <f>+VLOOKUP(A58,'Instituciones Educativas'!$A$2:$T$900,6,0)</f>
        <v>ACORA</v>
      </c>
      <c r="D58" s="49" t="str">
        <f>IFERROR(VLOOKUP(A58,'Instituciones Educativas'!$A$2:$T$900,7,0),0)</f>
        <v>CARITAMAYA</v>
      </c>
      <c r="E58" s="49" t="str">
        <f>+VLOOKUP(A58,'Censo 2023 Direccion'!$A$2:$M$910,6,0)</f>
        <v>CARITAMAYA</v>
      </c>
      <c r="F58" s="49" t="str">
        <f>+VLOOKUP(A58,'Instituciones Educativas'!$A$2:$T$900,1,0)</f>
        <v>1556307</v>
      </c>
      <c r="G58" s="49" t="str">
        <f>+VLOOKUP(A58,'Instituciones Educativas'!$A$2:$T$900,8,0)</f>
        <v>1216 SAN SANTIAGO DE CARITAMAYA</v>
      </c>
      <c r="H58" s="49" t="str">
        <f>+VLOOKUP(A58,'Instituciones Educativas'!$A$2:$T$900,9,0)</f>
        <v xml:space="preserve">A2 - Inicial - Jardín              </v>
      </c>
      <c r="I58" s="18">
        <f t="shared" si="8"/>
        <v>6</v>
      </c>
      <c r="J58" s="18" t="str">
        <f t="shared" si="9"/>
        <v>Rural</v>
      </c>
      <c r="K58" s="18">
        <f t="shared" si="10"/>
        <v>10</v>
      </c>
      <c r="O58" s="18">
        <f t="shared" si="11"/>
        <v>-4</v>
      </c>
      <c r="Q58" s="21">
        <f t="shared" si="24"/>
        <v>756.28800000000012</v>
      </c>
      <c r="R58" s="52">
        <f t="shared" si="12"/>
        <v>-58.536842105263155</v>
      </c>
      <c r="S58" s="52">
        <f t="shared" si="13"/>
        <v>472.68000000000006</v>
      </c>
      <c r="T58" s="21">
        <f t="shared" si="14"/>
        <v>472.68000000000006</v>
      </c>
      <c r="U58" s="70">
        <v>1140</v>
      </c>
      <c r="V58" s="21">
        <f t="shared" si="15"/>
        <v>363.6</v>
      </c>
      <c r="W58" s="21">
        <f t="shared" si="16"/>
        <v>32.400000000000006</v>
      </c>
      <c r="X58" s="21">
        <f t="shared" si="19"/>
        <v>0</v>
      </c>
      <c r="Y58" s="21">
        <f t="shared" si="30"/>
        <v>0</v>
      </c>
      <c r="Z58" s="21">
        <f t="shared" si="3"/>
        <v>7.2000000000000011</v>
      </c>
      <c r="AA58" s="21">
        <f t="shared" si="4"/>
        <v>28.800000000000004</v>
      </c>
      <c r="AB58" s="21">
        <f t="shared" si="5"/>
        <v>57.600000000000009</v>
      </c>
      <c r="AC58" s="18">
        <f t="shared" si="17"/>
        <v>144</v>
      </c>
      <c r="AD58" s="18">
        <f t="shared" si="6"/>
        <v>93.600000000000009</v>
      </c>
      <c r="AE58" s="18" t="str">
        <f>IFERROR(VLOOKUP(F58,'Unid. Mult.'!$F$3:$J$313,5,0),0)</f>
        <v>Unidocente</v>
      </c>
      <c r="AF58" s="18">
        <f>IFERROR(VLOOKUP(F58,'IIEE EIB'!$F$3:$L$219,5,0),0)</f>
        <v>0</v>
      </c>
      <c r="AG58" s="18">
        <f>IFERROR(VLOOKUP(F58,'IIEE EIB'!$F$3:$L$219,6,0),0)</f>
        <v>0</v>
      </c>
      <c r="AH58" s="18" t="str">
        <f>IFERROR(VLOOKUP(F58,Rural!$F$2:$J$403,5,0),0)</f>
        <v>Rural 3</v>
      </c>
      <c r="AI58" s="18" t="str">
        <f>+IFERROR(VLOOKUP(F58,Frontera!$F$3:$J$438,5,0),0)</f>
        <v>Frontera</v>
      </c>
      <c r="AJ58" s="18" t="str">
        <f>+IFERROR(VLOOKUP(F58,'Censo 2023 Direccion'!$A$2:$L$910,9,0),0)</f>
        <v>Rural</v>
      </c>
      <c r="AK58" s="18">
        <f>+IFERROR(VLOOKUP(F58,'Instituciones Educativas'!$A$2:$T$900,12,0),0)</f>
        <v>6</v>
      </c>
      <c r="AL58" s="21">
        <f t="shared" si="7"/>
        <v>-776.4</v>
      </c>
      <c r="AM58" s="18">
        <f>+IFERROR(VLOOKUP(F58,'Instituciones Educativas'!$A$2:$T$900,13,0),0)</f>
        <v>10</v>
      </c>
      <c r="AN58" s="64"/>
      <c r="AO58" s="18">
        <f>+AM58-2</f>
        <v>8</v>
      </c>
    </row>
    <row r="59" spans="1:41" x14ac:dyDescent="0.25">
      <c r="A59" s="106" t="s">
        <v>156</v>
      </c>
      <c r="B59" s="17">
        <v>37</v>
      </c>
      <c r="C59" s="49" t="str">
        <f>+VLOOKUP(A59,'Instituciones Educativas'!$A$2:$T$900,6,0)</f>
        <v>ACORA</v>
      </c>
      <c r="D59" s="49" t="str">
        <f>IFERROR(VLOOKUP(A59,'Instituciones Educativas'!$A$2:$T$900,7,0),0)</f>
        <v>CUCHO ESQUEÑA</v>
      </c>
      <c r="E59" s="49" t="str">
        <f>+VLOOKUP(A59,'Censo 2023 Direccion'!$A$2:$M$910,6,0)</f>
        <v>CUCHO ESQUEÑA</v>
      </c>
      <c r="F59" s="49" t="str">
        <f>+VLOOKUP(A59,'Instituciones Educativas'!$A$2:$T$900,1,0)</f>
        <v>1556331</v>
      </c>
      <c r="G59" s="49" t="str">
        <f>+VLOOKUP(A59,'Instituciones Educativas'!$A$2:$T$900,8,0)</f>
        <v>1214 MI DIVINO NIÑO</v>
      </c>
      <c r="H59" s="49" t="str">
        <f>+VLOOKUP(A59,'Instituciones Educativas'!$A$2:$T$900,9,0)</f>
        <v xml:space="preserve">A2 - Inicial - Jardín              </v>
      </c>
      <c r="I59" s="18">
        <f t="shared" si="8"/>
        <v>11</v>
      </c>
      <c r="J59" s="18" t="str">
        <f t="shared" si="9"/>
        <v>Rural</v>
      </c>
      <c r="K59" s="18">
        <f t="shared" si="10"/>
        <v>7</v>
      </c>
      <c r="O59" s="18">
        <f t="shared" si="11"/>
        <v>4</v>
      </c>
      <c r="Q59" s="21">
        <f t="shared" si="24"/>
        <v>1115.4000000000001</v>
      </c>
      <c r="R59" s="52">
        <f t="shared" si="12"/>
        <v>13.662728249194428</v>
      </c>
      <c r="S59" s="52">
        <f t="shared" si="13"/>
        <v>858</v>
      </c>
      <c r="T59" s="21">
        <f t="shared" si="14"/>
        <v>858</v>
      </c>
      <c r="U59" s="70">
        <v>754.86486486486478</v>
      </c>
      <c r="V59" s="21">
        <f t="shared" si="15"/>
        <v>660</v>
      </c>
      <c r="W59" s="21">
        <f t="shared" si="16"/>
        <v>59.400000000000006</v>
      </c>
      <c r="X59" s="21">
        <f t="shared" si="19"/>
        <v>0</v>
      </c>
      <c r="Y59" s="21">
        <f t="shared" ref="Y59:Y64" si="31">IF(H59=$M$12,IF(AJ59="Urbana",AK59*1.2*12,IF(AJ59="Rural",AK59*2.2*12)),0)</f>
        <v>0</v>
      </c>
      <c r="Z59" s="21">
        <f t="shared" si="3"/>
        <v>13.200000000000001</v>
      </c>
      <c r="AA59" s="21">
        <f t="shared" si="4"/>
        <v>46.199999999999996</v>
      </c>
      <c r="AB59" s="21">
        <f t="shared" si="5"/>
        <v>105.60000000000001</v>
      </c>
      <c r="AC59" s="18">
        <f t="shared" si="17"/>
        <v>264</v>
      </c>
      <c r="AD59" s="18">
        <f t="shared" si="6"/>
        <v>171.60000000000002</v>
      </c>
      <c r="AE59" s="18" t="str">
        <f>IFERROR(VLOOKUP(F59,'Unid. Mult.'!$F$3:$J$313,5,0),0)</f>
        <v>Unidocente</v>
      </c>
      <c r="AF59" s="18" t="str">
        <f>IFERROR(VLOOKUP(F59,'IIEE EIB'!$F$3:$L$219,5,0),0)</f>
        <v>AIMARA</v>
      </c>
      <c r="AG59" s="18" t="str">
        <f>IFERROR(VLOOKUP(F59,'IIEE EIB'!$F$3:$L$219,6,0),0)</f>
        <v/>
      </c>
      <c r="AH59" s="18" t="str">
        <f>IFERROR(VLOOKUP(F59,Rural!$F$2:$J$403,5,0),0)</f>
        <v>Rural 3</v>
      </c>
      <c r="AI59" s="18" t="str">
        <f>+IFERROR(VLOOKUP(F59,Frontera!$F$3:$J$438,5,0),0)</f>
        <v>Frontera</v>
      </c>
      <c r="AJ59" s="18" t="str">
        <f>+IFERROR(VLOOKUP(F59,'Censo 2023 Direccion'!$A$2:$L$910,9,0),0)</f>
        <v>Rural</v>
      </c>
      <c r="AK59" s="18">
        <f>+IFERROR(VLOOKUP(F59,'Instituciones Educativas'!$A$2:$T$900,12,0),0)</f>
        <v>11</v>
      </c>
      <c r="AL59" s="21">
        <f t="shared" si="7"/>
        <v>-94.864864864864785</v>
      </c>
      <c r="AM59" s="18">
        <f>+IFERROR(VLOOKUP(F59,'Instituciones Educativas'!$A$2:$T$900,13,0),0)</f>
        <v>7</v>
      </c>
      <c r="AN59" s="64"/>
    </row>
    <row r="60" spans="1:41" x14ac:dyDescent="0.25">
      <c r="A60" s="106" t="s">
        <v>162</v>
      </c>
      <c r="B60" s="17">
        <v>38</v>
      </c>
      <c r="C60" s="49" t="str">
        <f>+VLOOKUP(A60,'Instituciones Educativas'!$A$2:$T$900,6,0)</f>
        <v>ACORA</v>
      </c>
      <c r="D60" s="49" t="str">
        <f>IFERROR(VLOOKUP(A60,'Instituciones Educativas'!$A$2:$T$900,7,0),0)</f>
        <v>JACHA HUINCHOCA</v>
      </c>
      <c r="E60" s="49" t="str">
        <f>+VLOOKUP(A60,'Censo 2023 Direccion'!$A$2:$M$910,6,0)</f>
        <v>JACHA HUINCHOCA</v>
      </c>
      <c r="F60" s="49" t="str">
        <f>+VLOOKUP(A60,'Instituciones Educativas'!$A$2:$T$900,1,0)</f>
        <v>1556349</v>
      </c>
      <c r="G60" s="49" t="str">
        <f>+VLOOKUP(A60,'Instituciones Educativas'!$A$2:$T$900,8,0)</f>
        <v>1217 ARCO IRIS DE LA SABIDURIA</v>
      </c>
      <c r="H60" s="49" t="str">
        <f>+VLOOKUP(A60,'Instituciones Educativas'!$A$2:$T$900,9,0)</f>
        <v xml:space="preserve">A2 - Inicial - Jardín              </v>
      </c>
      <c r="I60" s="18">
        <f t="shared" si="8"/>
        <v>10</v>
      </c>
      <c r="J60" s="18" t="str">
        <f t="shared" si="9"/>
        <v>Rural</v>
      </c>
      <c r="K60" s="18">
        <f t="shared" si="10"/>
        <v>12</v>
      </c>
      <c r="O60" s="18">
        <f t="shared" si="11"/>
        <v>-2</v>
      </c>
      <c r="Q60" s="21">
        <f t="shared" si="24"/>
        <v>1260.4800000000002</v>
      </c>
      <c r="R60" s="52">
        <f t="shared" si="12"/>
        <v>-32.529239766081872</v>
      </c>
      <c r="S60" s="52">
        <f t="shared" si="13"/>
        <v>787.80000000000007</v>
      </c>
      <c r="T60" s="21">
        <f t="shared" si="14"/>
        <v>787.80000000000007</v>
      </c>
      <c r="U60" s="70">
        <v>1167.6169014084508</v>
      </c>
      <c r="V60" s="21">
        <f t="shared" si="15"/>
        <v>606</v>
      </c>
      <c r="W60" s="21">
        <f t="shared" si="16"/>
        <v>54</v>
      </c>
      <c r="X60" s="21">
        <f t="shared" si="19"/>
        <v>0</v>
      </c>
      <c r="Y60" s="21">
        <f t="shared" si="31"/>
        <v>0</v>
      </c>
      <c r="Z60" s="21">
        <f t="shared" si="3"/>
        <v>12</v>
      </c>
      <c r="AA60" s="21">
        <f t="shared" si="4"/>
        <v>48</v>
      </c>
      <c r="AB60" s="21">
        <f t="shared" si="5"/>
        <v>96</v>
      </c>
      <c r="AC60" s="18">
        <f t="shared" si="17"/>
        <v>240</v>
      </c>
      <c r="AD60" s="18">
        <f t="shared" si="6"/>
        <v>156</v>
      </c>
      <c r="AE60" s="18" t="str">
        <f>IFERROR(VLOOKUP(F60,'Unid. Mult.'!$F$3:$J$313,5,0),0)</f>
        <v>Unidocente</v>
      </c>
      <c r="AF60" s="18">
        <f>IFERROR(VLOOKUP(F60,'IIEE EIB'!$F$3:$L$219,5,0),0)</f>
        <v>0</v>
      </c>
      <c r="AG60" s="18">
        <f>IFERROR(VLOOKUP(F60,'IIEE EIB'!$F$3:$L$219,6,0),0)</f>
        <v>0</v>
      </c>
      <c r="AH60" s="18" t="str">
        <f>IFERROR(VLOOKUP(F60,Rural!$F$2:$J$403,5,0),0)</f>
        <v>Rural 3</v>
      </c>
      <c r="AI60" s="18" t="str">
        <f>+IFERROR(VLOOKUP(F60,Frontera!$F$3:$J$438,5,0),0)</f>
        <v>Frontera</v>
      </c>
      <c r="AJ60" s="18" t="str">
        <f>+IFERROR(VLOOKUP(F60,'Censo 2023 Direccion'!$A$2:$L$910,9,0),0)</f>
        <v>Rural</v>
      </c>
      <c r="AK60" s="18">
        <f>+IFERROR(VLOOKUP(F60,'Instituciones Educativas'!$A$2:$T$900,12,0),0)</f>
        <v>10</v>
      </c>
      <c r="AL60" s="21">
        <f t="shared" si="7"/>
        <v>-561.61690140845076</v>
      </c>
      <c r="AM60" s="18">
        <f>+IFERROR(VLOOKUP(F60,'Instituciones Educativas'!$A$2:$T$900,13,0),0)</f>
        <v>12</v>
      </c>
      <c r="AN60" s="64"/>
    </row>
    <row r="61" spans="1:41" x14ac:dyDescent="0.25">
      <c r="A61" s="106" t="s">
        <v>153</v>
      </c>
      <c r="B61" s="17">
        <v>39</v>
      </c>
      <c r="C61" s="49" t="str">
        <f>+VLOOKUP(A61,'Instituciones Educativas'!$A$2:$T$900,6,0)</f>
        <v>ACORA</v>
      </c>
      <c r="D61" s="49" t="str">
        <f>IFERROR(VLOOKUP(A61,'Instituciones Educativas'!$A$2:$T$900,7,0),0)</f>
        <v>MOLLOCO</v>
      </c>
      <c r="E61" s="49" t="str">
        <f>+VLOOKUP(A61,'Censo 2023 Direccion'!$A$2:$M$910,6,0)</f>
        <v>MOLLOCO</v>
      </c>
      <c r="F61" s="49" t="str">
        <f>+VLOOKUP(A61,'Instituciones Educativas'!$A$2:$T$900,1,0)</f>
        <v>1556380</v>
      </c>
      <c r="G61" s="49" t="str">
        <f>+VLOOKUP(A61,'Instituciones Educativas'!$A$2:$T$900,8,0)</f>
        <v>1213 RAYITOS DE LUZ</v>
      </c>
      <c r="H61" s="49" t="str">
        <f>+VLOOKUP(A61,'Instituciones Educativas'!$A$2:$T$900,9,0)</f>
        <v xml:space="preserve">A2 - Inicial - Jardín              </v>
      </c>
      <c r="I61" s="18">
        <f t="shared" si="8"/>
        <v>4</v>
      </c>
      <c r="J61" s="18" t="str">
        <f t="shared" si="9"/>
        <v>Rural</v>
      </c>
      <c r="K61" s="18">
        <f t="shared" si="10"/>
        <v>12</v>
      </c>
      <c r="O61" s="18">
        <f t="shared" si="11"/>
        <v>-8</v>
      </c>
      <c r="Q61" s="21">
        <f t="shared" si="24"/>
        <v>630.24</v>
      </c>
      <c r="R61" s="52">
        <f t="shared" si="12"/>
        <v>-73.011695906432749</v>
      </c>
      <c r="S61" s="52">
        <f t="shared" si="13"/>
        <v>315.12</v>
      </c>
      <c r="T61" s="21">
        <f t="shared" si="14"/>
        <v>315.12</v>
      </c>
      <c r="U61" s="70">
        <v>1167.6169014084508</v>
      </c>
      <c r="V61" s="21">
        <f t="shared" si="15"/>
        <v>242.4</v>
      </c>
      <c r="W61" s="21">
        <f t="shared" si="16"/>
        <v>21.6</v>
      </c>
      <c r="X61" s="21">
        <f t="shared" si="19"/>
        <v>0</v>
      </c>
      <c r="Y61" s="21">
        <f t="shared" si="31"/>
        <v>0</v>
      </c>
      <c r="Z61" s="21">
        <f t="shared" si="3"/>
        <v>4.8000000000000007</v>
      </c>
      <c r="AA61" s="21">
        <f t="shared" si="4"/>
        <v>19.200000000000003</v>
      </c>
      <c r="AB61" s="21">
        <f t="shared" si="5"/>
        <v>38.400000000000006</v>
      </c>
      <c r="AC61" s="18">
        <f t="shared" si="17"/>
        <v>96</v>
      </c>
      <c r="AD61" s="18">
        <f t="shared" si="6"/>
        <v>62.400000000000006</v>
      </c>
      <c r="AE61" s="18" t="str">
        <f>IFERROR(VLOOKUP(F61,'Unid. Mult.'!$F$3:$J$313,5,0),0)</f>
        <v>Unidocente</v>
      </c>
      <c r="AF61" s="18">
        <f>IFERROR(VLOOKUP(F61,'IIEE EIB'!$F$3:$L$219,5,0),0)</f>
        <v>0</v>
      </c>
      <c r="AG61" s="18">
        <f>IFERROR(VLOOKUP(F61,'IIEE EIB'!$F$3:$L$219,6,0),0)</f>
        <v>0</v>
      </c>
      <c r="AH61" s="18" t="str">
        <f>IFERROR(VLOOKUP(F61,Rural!$F$2:$J$403,5,0),0)</f>
        <v>Rural 3</v>
      </c>
      <c r="AI61" s="18" t="str">
        <f>+IFERROR(VLOOKUP(F61,Frontera!$F$3:$J$438,5,0),0)</f>
        <v>Frontera</v>
      </c>
      <c r="AJ61" s="18" t="str">
        <f>+IFERROR(VLOOKUP(F61,'Censo 2023 Direccion'!$A$2:$L$910,9,0),0)</f>
        <v>Rural</v>
      </c>
      <c r="AK61" s="18">
        <f>+IFERROR(VLOOKUP(F61,'Instituciones Educativas'!$A$2:$T$900,12,0),0)</f>
        <v>4</v>
      </c>
      <c r="AL61" s="21">
        <f t="shared" si="7"/>
        <v>-925.21690140845078</v>
      </c>
      <c r="AM61" s="18">
        <f>+IFERROR(VLOOKUP(F61,'Instituciones Educativas'!$A$2:$T$900,13,0),0)</f>
        <v>12</v>
      </c>
      <c r="AN61" s="64"/>
    </row>
    <row r="62" spans="1:41" x14ac:dyDescent="0.25">
      <c r="A62" s="106" t="s">
        <v>127</v>
      </c>
      <c r="B62" s="17">
        <v>40</v>
      </c>
      <c r="C62" s="49" t="str">
        <f>+VLOOKUP(A62,'Instituciones Educativas'!$A$2:$T$900,6,0)</f>
        <v>ACORA</v>
      </c>
      <c r="D62" s="49" t="str">
        <f>IFERROR(VLOOKUP(A62,'Instituciones Educativas'!$A$2:$T$900,7,0),0)</f>
        <v>THUNUHUAYA</v>
      </c>
      <c r="E62" s="49" t="str">
        <f>+VLOOKUP(A62,'Censo 2023 Direccion'!$A$2:$M$910,6,0)</f>
        <v>THUNUHUAYA</v>
      </c>
      <c r="F62" s="49" t="str">
        <f>+VLOOKUP(A62,'Instituciones Educativas'!$A$2:$T$900,1,0)</f>
        <v>1556463</v>
      </c>
      <c r="G62" s="49" t="str">
        <f>+VLOOKUP(A62,'Instituciones Educativas'!$A$2:$T$900,8,0)</f>
        <v>1206</v>
      </c>
      <c r="H62" s="49" t="str">
        <f>+VLOOKUP(A62,'Instituciones Educativas'!$A$2:$T$900,9,0)</f>
        <v xml:space="preserve">A2 - Inicial - Jardín              </v>
      </c>
      <c r="I62" s="18">
        <f t="shared" si="8"/>
        <v>5</v>
      </c>
      <c r="J62" s="18" t="str">
        <f t="shared" si="9"/>
        <v>Rural</v>
      </c>
      <c r="K62" s="18">
        <f t="shared" si="10"/>
        <v>7</v>
      </c>
      <c r="O62" s="18">
        <f t="shared" si="11"/>
        <v>-2</v>
      </c>
      <c r="Q62" s="21">
        <f t="shared" si="24"/>
        <v>814.32</v>
      </c>
      <c r="R62" s="52">
        <f t="shared" si="12"/>
        <v>-48.335123523093444</v>
      </c>
      <c r="S62" s="52">
        <f t="shared" si="13"/>
        <v>452.40000000000003</v>
      </c>
      <c r="T62" s="21">
        <f t="shared" si="14"/>
        <v>452.40000000000003</v>
      </c>
      <c r="U62" s="70">
        <v>875.64324324324321</v>
      </c>
      <c r="V62" s="21">
        <f t="shared" si="15"/>
        <v>348</v>
      </c>
      <c r="W62" s="21">
        <f t="shared" si="16"/>
        <v>27</v>
      </c>
      <c r="X62" s="21">
        <f t="shared" si="19"/>
        <v>0</v>
      </c>
      <c r="Y62" s="21">
        <f t="shared" si="31"/>
        <v>0</v>
      </c>
      <c r="Z62" s="21">
        <f t="shared" si="3"/>
        <v>6</v>
      </c>
      <c r="AA62" s="21">
        <f t="shared" si="4"/>
        <v>21</v>
      </c>
      <c r="AB62" s="21">
        <f t="shared" si="5"/>
        <v>48</v>
      </c>
      <c r="AC62" s="18">
        <f t="shared" si="17"/>
        <v>168</v>
      </c>
      <c r="AD62" s="18">
        <f t="shared" si="6"/>
        <v>78</v>
      </c>
      <c r="AE62" s="18" t="str">
        <f>IFERROR(VLOOKUP(F62,'Unid. Mult.'!$F$3:$J$313,5,0),0)</f>
        <v>Unidocente</v>
      </c>
      <c r="AF62" s="18" t="str">
        <f>IFERROR(VLOOKUP(F62,'IIEE EIB'!$F$3:$L$219,5,0),0)</f>
        <v>AIMARA</v>
      </c>
      <c r="AG62" s="18" t="str">
        <f>IFERROR(VLOOKUP(F62,'IIEE EIB'!$F$3:$L$219,6,0),0)</f>
        <v/>
      </c>
      <c r="AH62" s="18" t="str">
        <f>IFERROR(VLOOKUP(F62,Rural!$F$2:$J$403,5,0),0)</f>
        <v>Rural 2</v>
      </c>
      <c r="AI62" s="18" t="str">
        <f>+IFERROR(VLOOKUP(F62,Frontera!$F$3:$J$438,5,0),0)</f>
        <v>Frontera</v>
      </c>
      <c r="AJ62" s="18" t="str">
        <f>+IFERROR(VLOOKUP(F62,'Censo 2023 Direccion'!$A$2:$L$910,9,0),0)</f>
        <v>Rural</v>
      </c>
      <c r="AK62" s="18">
        <f>+IFERROR(VLOOKUP(F62,'Instituciones Educativas'!$A$2:$T$900,12,0),0)</f>
        <v>5</v>
      </c>
      <c r="AL62" s="21">
        <f t="shared" si="7"/>
        <v>-527.64324324324321</v>
      </c>
      <c r="AM62" s="18">
        <f>+IFERROR(VLOOKUP(F62,'Instituciones Educativas'!$A$2:$T$900,13,0),0)</f>
        <v>7</v>
      </c>
      <c r="AN62" s="64"/>
    </row>
    <row r="63" spans="1:41" x14ac:dyDescent="0.25">
      <c r="A63" s="106" t="s">
        <v>123</v>
      </c>
      <c r="B63" s="17">
        <v>41</v>
      </c>
      <c r="C63" s="49" t="str">
        <f>+VLOOKUP(A63,'Instituciones Educativas'!$A$2:$T$900,6,0)</f>
        <v>ACORA</v>
      </c>
      <c r="D63" s="49" t="str">
        <f>IFERROR(VLOOKUP(A63,'Instituciones Educativas'!$A$2:$T$900,7,0),0)</f>
        <v>JILATAMARCA</v>
      </c>
      <c r="E63" s="49" t="str">
        <f>+VLOOKUP(A63,'Censo 2023 Direccion'!$A$2:$M$910,6,0)</f>
        <v>JILATAMARCA</v>
      </c>
      <c r="F63" s="49" t="str">
        <f>+VLOOKUP(A63,'Instituciones Educativas'!$A$2:$T$900,1,0)</f>
        <v>1414721</v>
      </c>
      <c r="G63" s="49" t="str">
        <f>+VLOOKUP(A63,'Instituciones Educativas'!$A$2:$T$900,8,0)</f>
        <v>396</v>
      </c>
      <c r="H63" s="49" t="str">
        <f>+VLOOKUP(A63,'Instituciones Educativas'!$A$2:$T$900,9,0)</f>
        <v xml:space="preserve">A2 - Inicial - Jardín              </v>
      </c>
      <c r="I63" s="18">
        <f t="shared" si="8"/>
        <v>10</v>
      </c>
      <c r="J63" s="18" t="str">
        <f t="shared" si="9"/>
        <v>Rural</v>
      </c>
      <c r="K63" s="18">
        <f t="shared" si="10"/>
        <v>8</v>
      </c>
      <c r="O63" s="18">
        <f t="shared" si="11"/>
        <v>2</v>
      </c>
      <c r="Q63" s="21">
        <f t="shared" si="24"/>
        <v>1622.4</v>
      </c>
      <c r="R63" s="52">
        <f t="shared" si="12"/>
        <v>-27.302631578947366</v>
      </c>
      <c r="S63" s="52">
        <f t="shared" si="13"/>
        <v>1014</v>
      </c>
      <c r="T63" s="21">
        <f t="shared" si="14"/>
        <v>1014</v>
      </c>
      <c r="U63" s="70">
        <v>1394.8235294117646</v>
      </c>
      <c r="V63" s="21">
        <f t="shared" si="15"/>
        <v>780</v>
      </c>
      <c r="W63" s="21">
        <f t="shared" si="16"/>
        <v>54</v>
      </c>
      <c r="X63" s="21">
        <f t="shared" si="19"/>
        <v>0</v>
      </c>
      <c r="Y63" s="21">
        <f t="shared" si="31"/>
        <v>0</v>
      </c>
      <c r="Z63" s="21">
        <f t="shared" si="3"/>
        <v>12</v>
      </c>
      <c r="AA63" s="21">
        <f t="shared" si="4"/>
        <v>42</v>
      </c>
      <c r="AB63" s="21">
        <f t="shared" si="5"/>
        <v>96</v>
      </c>
      <c r="AC63" s="18">
        <f t="shared" si="17"/>
        <v>420</v>
      </c>
      <c r="AD63" s="18">
        <f t="shared" si="6"/>
        <v>156</v>
      </c>
      <c r="AE63" s="18" t="str">
        <f>IFERROR(VLOOKUP(F63,'Unid. Mult.'!$F$3:$J$313,5,0),0)</f>
        <v>Unidocente</v>
      </c>
      <c r="AF63" s="18" t="str">
        <f>IFERROR(VLOOKUP(F63,'IIEE EIB'!$F$3:$L$219,5,0),0)</f>
        <v>AIMARA</v>
      </c>
      <c r="AG63" s="18" t="str">
        <f>IFERROR(VLOOKUP(F63,'IIEE EIB'!$F$3:$L$219,6,0),0)</f>
        <v/>
      </c>
      <c r="AH63" s="18" t="str">
        <f>IFERROR(VLOOKUP(F63,Rural!$F$2:$J$403,5,0),0)</f>
        <v>Rural 1</v>
      </c>
      <c r="AI63" s="18" t="str">
        <f>+IFERROR(VLOOKUP(F63,Frontera!$F$3:$J$438,5,0),0)</f>
        <v>Frontera</v>
      </c>
      <c r="AJ63" s="18" t="str">
        <f>+IFERROR(VLOOKUP(F63,'Censo 2023 Direccion'!$A$2:$L$910,9,0),0)</f>
        <v>Rural</v>
      </c>
      <c r="AK63" s="18">
        <f>+IFERROR(VLOOKUP(F63,'Instituciones Educativas'!$A$2:$T$900,12,0),0)</f>
        <v>10</v>
      </c>
      <c r="AL63" s="21">
        <f t="shared" si="7"/>
        <v>-614.82352941176464</v>
      </c>
      <c r="AM63" s="18">
        <f>+IFERROR(VLOOKUP(F63,'Instituciones Educativas'!$A$2:$T$900,13,0),0)</f>
        <v>8</v>
      </c>
      <c r="AN63" s="63"/>
    </row>
    <row r="64" spans="1:41" x14ac:dyDescent="0.25">
      <c r="A64" s="106" t="s">
        <v>227</v>
      </c>
      <c r="B64" s="17">
        <v>42</v>
      </c>
      <c r="C64" s="49" t="str">
        <f>+VLOOKUP(A64,'Instituciones Educativas'!$A$2:$T$900,6,0)</f>
        <v>AMANTANI</v>
      </c>
      <c r="D64" s="49" t="str">
        <f>IFERROR(VLOOKUP(A64,'Instituciones Educativas'!$A$2:$T$900,7,0),0)</f>
        <v>AMANTANI</v>
      </c>
      <c r="E64" s="49" t="str">
        <f>+VLOOKUP(A64,'Censo 2023 Direccion'!$A$2:$M$910,6,0)</f>
        <v>PUEBLO</v>
      </c>
      <c r="F64" s="49" t="str">
        <f>+VLOOKUP(A64,'Instituciones Educativas'!$A$2:$T$900,1,0)</f>
        <v>1470954</v>
      </c>
      <c r="G64" s="49" t="str">
        <f>+VLOOKUP(A64,'Instituciones Educativas'!$A$2:$T$900,8,0)</f>
        <v>1197 SOR ANA DE LOS ANGELES</v>
      </c>
      <c r="H64" s="49" t="str">
        <f>+VLOOKUP(A64,'Instituciones Educativas'!$A$2:$T$900,9,0)</f>
        <v xml:space="preserve">A2 - Inicial - Jardín              </v>
      </c>
      <c r="I64" s="18">
        <f t="shared" si="8"/>
        <v>4</v>
      </c>
      <c r="J64" s="18" t="str">
        <f t="shared" si="9"/>
        <v>Rural</v>
      </c>
      <c r="K64" s="18">
        <f t="shared" si="10"/>
        <v>6</v>
      </c>
      <c r="O64" s="18">
        <f t="shared" si="11"/>
        <v>-2</v>
      </c>
      <c r="Q64" s="21">
        <f t="shared" si="24"/>
        <v>723.83999999999992</v>
      </c>
      <c r="R64" s="52">
        <f t="shared" si="12"/>
        <v>-57.426900584795327</v>
      </c>
      <c r="S64" s="52">
        <f t="shared" si="13"/>
        <v>361.91999999999996</v>
      </c>
      <c r="T64" s="21">
        <f t="shared" si="14"/>
        <v>361.91999999999996</v>
      </c>
      <c r="U64" s="70">
        <v>850.11428571428576</v>
      </c>
      <c r="V64" s="21">
        <f t="shared" si="15"/>
        <v>278.39999999999998</v>
      </c>
      <c r="W64" s="21">
        <f t="shared" si="16"/>
        <v>21.6</v>
      </c>
      <c r="X64" s="21">
        <f t="shared" si="19"/>
        <v>0</v>
      </c>
      <c r="Y64" s="21">
        <f t="shared" si="31"/>
        <v>0</v>
      </c>
      <c r="Z64" s="21">
        <f t="shared" si="3"/>
        <v>4.8000000000000007</v>
      </c>
      <c r="AA64" s="21">
        <f t="shared" si="4"/>
        <v>16.799999999999997</v>
      </c>
      <c r="AB64" s="21">
        <f t="shared" si="5"/>
        <v>38.400000000000006</v>
      </c>
      <c r="AC64" s="18">
        <f t="shared" si="17"/>
        <v>134.39999999999998</v>
      </c>
      <c r="AD64" s="18">
        <f t="shared" si="6"/>
        <v>62.400000000000006</v>
      </c>
      <c r="AE64" s="18" t="str">
        <f>IFERROR(VLOOKUP(F64,'Unid. Mult.'!$F$3:$J$313,5,0),0)</f>
        <v>Unidocente</v>
      </c>
      <c r="AF64" s="18" t="str">
        <f>IFERROR(VLOOKUP(F64,'IIEE EIB'!$F$3:$L$219,5,0),0)</f>
        <v>QUECHUA SUREÑO</v>
      </c>
      <c r="AG64" s="18" t="str">
        <f>IFERROR(VLOOKUP(F64,'IIEE EIB'!$F$3:$L$219,6,0),0)</f>
        <v/>
      </c>
      <c r="AH64" s="18" t="str">
        <f>IFERROR(VLOOKUP(F64,Rural!$F$2:$J$403,5,0),0)</f>
        <v>Rural 2</v>
      </c>
      <c r="AI64" s="18" t="str">
        <f>+IFERROR(VLOOKUP(F64,Frontera!$F$3:$J$438,5,0),0)</f>
        <v>Frontera</v>
      </c>
      <c r="AJ64" s="18" t="str">
        <f>+IFERROR(VLOOKUP(F64,'Censo 2023 Direccion'!$A$2:$L$910,9,0),0)</f>
        <v>Rural</v>
      </c>
      <c r="AK64" s="18">
        <f>+IFERROR(VLOOKUP(F64,'Instituciones Educativas'!$A$2:$T$900,12,0),0)</f>
        <v>4</v>
      </c>
      <c r="AL64" s="21">
        <f t="shared" si="7"/>
        <v>-571.71428571428578</v>
      </c>
      <c r="AM64" s="18">
        <f>+IFERROR(VLOOKUP(F64,'Instituciones Educativas'!$A$2:$T$900,13,0),0)</f>
        <v>6</v>
      </c>
      <c r="AN64" s="64"/>
    </row>
    <row r="65" spans="1:41" x14ac:dyDescent="0.25">
      <c r="A65" s="106" t="s">
        <v>225</v>
      </c>
      <c r="B65" s="17">
        <v>43</v>
      </c>
      <c r="C65" s="49" t="str">
        <f>+VLOOKUP(A65,'Instituciones Educativas'!$A$2:$T$900,6,0)</f>
        <v>AMANTANI</v>
      </c>
      <c r="D65" s="49" t="str">
        <f>IFERROR(VLOOKUP(A65,'Instituciones Educativas'!$A$2:$T$900,7,0),0)</f>
        <v>AMANTANI</v>
      </c>
      <c r="E65" s="49" t="str">
        <f>+VLOOKUP(A65,'Censo 2023 Direccion'!$A$2:$M$910,6,0)</f>
        <v>SANTA ROSA</v>
      </c>
      <c r="F65" s="49" t="str">
        <f>+VLOOKUP(A65,'Instituciones Educativas'!$A$2:$T$900,1,0)</f>
        <v>1470996</v>
      </c>
      <c r="G65" s="49" t="str">
        <f>+VLOOKUP(A65,'Instituciones Educativas'!$A$2:$T$900,8,0)</f>
        <v>1196 LOS ANGELES DE SANTA ROSA</v>
      </c>
      <c r="H65" s="49" t="str">
        <f>+VLOOKUP(A65,'Instituciones Educativas'!$A$2:$T$900,9,0)</f>
        <v xml:space="preserve">A2 - Inicial - Jardín              </v>
      </c>
      <c r="I65" s="18">
        <f t="shared" si="8"/>
        <v>4</v>
      </c>
      <c r="J65" s="18" t="str">
        <f t="shared" si="9"/>
        <v>Rural</v>
      </c>
      <c r="K65" s="18">
        <f t="shared" si="10"/>
        <v>5</v>
      </c>
      <c r="O65" s="18">
        <f t="shared" si="11"/>
        <v>-1</v>
      </c>
      <c r="Q65" s="21">
        <f t="shared" si="24"/>
        <v>723.83999999999992</v>
      </c>
      <c r="R65" s="52">
        <f t="shared" si="12"/>
        <v>-56.21052631578948</v>
      </c>
      <c r="S65" s="52">
        <f t="shared" si="13"/>
        <v>361.91999999999996</v>
      </c>
      <c r="T65" s="21">
        <f t="shared" si="14"/>
        <v>361.91999999999996</v>
      </c>
      <c r="U65" s="70">
        <v>826.5</v>
      </c>
      <c r="V65" s="21">
        <f t="shared" ref="V65:V128" si="32">+Z65+AA65+AB65+AC65+AD65+Y65+X65+W65</f>
        <v>278.39999999999998</v>
      </c>
      <c r="W65" s="21">
        <f t="shared" si="16"/>
        <v>21.6</v>
      </c>
      <c r="X65" s="21">
        <f t="shared" si="19"/>
        <v>0</v>
      </c>
      <c r="Y65" s="21">
        <f t="shared" ref="Y65:Y82" si="33">IF(H65=$M$12,IF(AJ65="Urbana",AK65*1.14*12,IF(AJ65="Rural",AK65*2.14*12)),0)</f>
        <v>0</v>
      </c>
      <c r="Z65" s="21">
        <f t="shared" si="3"/>
        <v>4.8000000000000007</v>
      </c>
      <c r="AA65" s="21">
        <f t="shared" si="4"/>
        <v>16.799999999999997</v>
      </c>
      <c r="AB65" s="21">
        <f t="shared" si="5"/>
        <v>38.400000000000006</v>
      </c>
      <c r="AC65" s="18">
        <f t="shared" si="17"/>
        <v>134.39999999999998</v>
      </c>
      <c r="AD65" s="18">
        <f t="shared" si="6"/>
        <v>62.400000000000006</v>
      </c>
      <c r="AE65" s="18" t="str">
        <f>IFERROR(VLOOKUP(F65,'Unid. Mult.'!$F$3:$J$313,5,0),0)</f>
        <v>Unidocente</v>
      </c>
      <c r="AF65" s="18" t="str">
        <f>IFERROR(VLOOKUP(F65,'IIEE EIB'!$F$3:$L$219,5,0),0)</f>
        <v>QUECHUA SUREÑO</v>
      </c>
      <c r="AG65" s="18" t="str">
        <f>IFERROR(VLOOKUP(F65,'IIEE EIB'!$F$3:$L$219,6,0),0)</f>
        <v/>
      </c>
      <c r="AH65" s="18" t="str">
        <f>IFERROR(VLOOKUP(F65,Rural!$F$2:$J$403,5,0),0)</f>
        <v>Rural 2</v>
      </c>
      <c r="AI65" s="18" t="str">
        <f>+IFERROR(VLOOKUP(F65,Frontera!$F$3:$J$438,5,0),0)</f>
        <v>Frontera</v>
      </c>
      <c r="AJ65" s="18" t="str">
        <f>+IFERROR(VLOOKUP(F65,'Censo 2023 Direccion'!$A$2:$L$910,9,0),0)</f>
        <v>Rural</v>
      </c>
      <c r="AK65" s="18">
        <f>+IFERROR(VLOOKUP(F65,'Instituciones Educativas'!$A$2:$T$900,12,0),0)</f>
        <v>4</v>
      </c>
      <c r="AL65" s="21">
        <f t="shared" si="7"/>
        <v>-548.1</v>
      </c>
      <c r="AM65" s="18">
        <f>+IFERROR(VLOOKUP(F65,'Instituciones Educativas'!$A$2:$T$900,13,0),0)</f>
        <v>5</v>
      </c>
      <c r="AN65" s="64"/>
      <c r="AO65" s="18">
        <f>+AM65-1.6</f>
        <v>3.4</v>
      </c>
    </row>
    <row r="66" spans="1:41" x14ac:dyDescent="0.25">
      <c r="A66" s="106" t="s">
        <v>238</v>
      </c>
      <c r="B66" s="17">
        <v>44</v>
      </c>
      <c r="C66" s="49" t="str">
        <f>+VLOOKUP(A66,'Instituciones Educativas'!$A$2:$T$900,6,0)</f>
        <v>AMANTANI</v>
      </c>
      <c r="D66" s="49" t="str">
        <f>IFERROR(VLOOKUP(A66,'Instituciones Educativas'!$A$2:$T$900,7,0),0)</f>
        <v>INCATIANA</v>
      </c>
      <c r="E66" s="49" t="str">
        <f>+VLOOKUP(A66,'Censo 2023 Direccion'!$A$2:$M$910,6,0)</f>
        <v>INCATIANA</v>
      </c>
      <c r="F66" s="49" t="str">
        <f>+VLOOKUP(A66,'Instituciones Educativas'!$A$2:$T$900,1,0)</f>
        <v>1621531</v>
      </c>
      <c r="G66" s="49" t="str">
        <f>+VLOOKUP(A66,'Instituciones Educativas'!$A$2:$T$900,8,0)</f>
        <v>1273 SEMILLITAS DE ESPERANZA</v>
      </c>
      <c r="H66" s="49" t="str">
        <f>+VLOOKUP(A66,'Instituciones Educativas'!$A$2:$T$900,9,0)</f>
        <v xml:space="preserve">A2 - Inicial - Jardín              </v>
      </c>
      <c r="I66" s="18">
        <f t="shared" ref="I66:I129" si="34">+AK66</f>
        <v>4</v>
      </c>
      <c r="J66" s="18" t="str">
        <f t="shared" si="9"/>
        <v>Rural</v>
      </c>
      <c r="K66" s="18">
        <f t="shared" si="10"/>
        <v>6</v>
      </c>
      <c r="O66" s="18">
        <f t="shared" si="11"/>
        <v>-2</v>
      </c>
      <c r="Q66" s="21">
        <f t="shared" si="24"/>
        <v>811.2</v>
      </c>
      <c r="R66" s="52">
        <f t="shared" ref="R66:R129" si="35">+(S66-U66)/U66*100</f>
        <v>-57.426900584795312</v>
      </c>
      <c r="S66" s="52">
        <f t="shared" ref="S66:S129" si="36">+T66</f>
        <v>405.6</v>
      </c>
      <c r="T66" s="21">
        <f t="shared" si="14"/>
        <v>405.6</v>
      </c>
      <c r="U66" s="70">
        <v>952.71428571428555</v>
      </c>
      <c r="V66" s="21">
        <f t="shared" si="32"/>
        <v>312</v>
      </c>
      <c r="W66" s="21">
        <f t="shared" ref="W66:W129" si="37">AK66*0.45*12</f>
        <v>21.6</v>
      </c>
      <c r="X66" s="21">
        <f t="shared" si="19"/>
        <v>0</v>
      </c>
      <c r="Y66" s="21">
        <f t="shared" si="33"/>
        <v>0</v>
      </c>
      <c r="Z66" s="21">
        <f t="shared" ref="Z66:Z129" si="38">+IF(AI66="Frontera",I66*0.1*12,IF(AI66=0,I66*0.05*12,0))</f>
        <v>4.8000000000000007</v>
      </c>
      <c r="AA66" s="21">
        <f t="shared" ref="AA66:AA129" si="39">+IF(AF66="aimara",I66*0.35*12,IF(AF66="quechua sureño",I66*0.35*12,IF(AF66=0,I66*0.2*12,0)))+IF(AG66="aimara",I66*0.35*12,IF(AG66="quechua sureño",I66*0.35*12,IF(AG66=0,I66*0.2*12,0)))</f>
        <v>16.799999999999997</v>
      </c>
      <c r="AB66" s="21">
        <f t="shared" ref="AB66:AB129" si="40">+IF(AE66="Unidocente",I66*0.8*12,IF(AE66="Multigrado",I66*0.6*12,IF(AE66=0,I66*0*12,0)))</f>
        <v>38.400000000000006</v>
      </c>
      <c r="AC66" s="18">
        <f t="shared" ref="AC66:AC129" si="41">+IF(AH66="Rural 1",I66*3.5*12,IF(AH66="Rural 2",I66*2.8*12,IF(AH66="Rural 3",I66*2*12,IF(AH66= 0,I66*0.05*12,0))))</f>
        <v>168</v>
      </c>
      <c r="AD66" s="18">
        <f t="shared" ref="AD66:AD129" si="42">IF(H66=$M$12,0,IF(AJ66="Urbana",AK66*0.8*12,AK66*1.3*12))</f>
        <v>62.400000000000006</v>
      </c>
      <c r="AE66" s="18" t="str">
        <f>IFERROR(VLOOKUP(F66,'Unid. Mult.'!$F$3:$J$313,5,0),0)</f>
        <v>Unidocente</v>
      </c>
      <c r="AF66" s="18" t="str">
        <f>IFERROR(VLOOKUP(F66,'IIEE EIB'!$F$3:$L$219,5,0),0)</f>
        <v>QUECHUA SUREÑO</v>
      </c>
      <c r="AG66" s="18" t="str">
        <f>IFERROR(VLOOKUP(F66,'IIEE EIB'!$F$3:$L$219,6,0),0)</f>
        <v/>
      </c>
      <c r="AH66" s="18" t="str">
        <f>IFERROR(VLOOKUP(F66,Rural!$F$2:$J$403,5,0),0)</f>
        <v>Rural 1</v>
      </c>
      <c r="AI66" s="18" t="str">
        <f>+IFERROR(VLOOKUP(F66,Frontera!$F$3:$J$438,5,0),0)</f>
        <v>Frontera</v>
      </c>
      <c r="AJ66" s="18" t="str">
        <f>+IFERROR(VLOOKUP(F66,'Censo 2023 Direccion'!$A$2:$L$910,9,0),0)</f>
        <v>Rural</v>
      </c>
      <c r="AK66" s="18">
        <f>+IFERROR(VLOOKUP(F66,'Instituciones Educativas'!$A$2:$T$900,12,0),0)</f>
        <v>4</v>
      </c>
      <c r="AL66" s="21">
        <f t="shared" ref="AL66:AL129" si="43">+V66-U66</f>
        <v>-640.71428571428555</v>
      </c>
      <c r="AM66" s="18">
        <f>+IFERROR(VLOOKUP(F66,'Instituciones Educativas'!$A$2:$T$900,13,0),0)</f>
        <v>6</v>
      </c>
      <c r="AN66" s="64"/>
      <c r="AO66" s="18">
        <f t="shared" ref="AO66:AO67" si="44">+AM66-2.8</f>
        <v>3.2</v>
      </c>
    </row>
    <row r="67" spans="1:41" x14ac:dyDescent="0.25">
      <c r="A67" s="106" t="s">
        <v>235</v>
      </c>
      <c r="B67" s="17">
        <v>45</v>
      </c>
      <c r="C67" s="49" t="str">
        <f>+VLOOKUP(A67,'Instituciones Educativas'!$A$2:$T$900,6,0)</f>
        <v>AMANTANI</v>
      </c>
      <c r="D67" s="49" t="str">
        <f>IFERROR(VLOOKUP(A67,'Instituciones Educativas'!$A$2:$T$900,7,0),0)</f>
        <v>VILLA ORINOJON</v>
      </c>
      <c r="E67" s="49" t="str">
        <f>+VLOOKUP(A67,'Censo 2023 Direccion'!$A$2:$M$910,6,0)</f>
        <v>VILLA ORINOJON</v>
      </c>
      <c r="F67" s="49" t="str">
        <f>+VLOOKUP(A67,'Instituciones Educativas'!$A$2:$T$900,1,0)</f>
        <v>1621481</v>
      </c>
      <c r="G67" s="49" t="str">
        <f>+VLOOKUP(A67,'Instituciones Educativas'!$A$2:$T$900,8,0)</f>
        <v>1268 KANTUTAS DE VILLA</v>
      </c>
      <c r="H67" s="49" t="str">
        <f>+VLOOKUP(A67,'Instituciones Educativas'!$A$2:$T$900,9,0)</f>
        <v xml:space="preserve">A2 - Inicial - Jardín              </v>
      </c>
      <c r="I67" s="18">
        <f t="shared" si="34"/>
        <v>6</v>
      </c>
      <c r="J67" s="18" t="str">
        <f t="shared" ref="J67:J130" si="45">+AJ67</f>
        <v>Rural</v>
      </c>
      <c r="K67" s="18">
        <f t="shared" ref="K67:K130" si="46">+AM67</f>
        <v>8</v>
      </c>
      <c r="O67" s="18">
        <f t="shared" ref="O67:O130" si="47">+I67-K67</f>
        <v>-2</v>
      </c>
      <c r="Q67" s="21">
        <f t="shared" si="24"/>
        <v>980.92800000000011</v>
      </c>
      <c r="R67" s="52">
        <f t="shared" si="35"/>
        <v>-56.381578947368418</v>
      </c>
      <c r="S67" s="52">
        <f t="shared" si="36"/>
        <v>613.08000000000004</v>
      </c>
      <c r="T67" s="21">
        <f t="shared" ref="T67:T130" si="48">+V67*1.3</f>
        <v>613.08000000000004</v>
      </c>
      <c r="U67" s="70">
        <v>1405.5529411764705</v>
      </c>
      <c r="V67" s="21">
        <f t="shared" si="32"/>
        <v>471.6</v>
      </c>
      <c r="W67" s="21">
        <f t="shared" si="37"/>
        <v>32.400000000000006</v>
      </c>
      <c r="X67" s="21">
        <f t="shared" si="19"/>
        <v>0</v>
      </c>
      <c r="Y67" s="21">
        <f t="shared" si="33"/>
        <v>0</v>
      </c>
      <c r="Z67" s="21">
        <f t="shared" si="38"/>
        <v>7.2000000000000011</v>
      </c>
      <c r="AA67" s="21">
        <f t="shared" si="39"/>
        <v>28.800000000000004</v>
      </c>
      <c r="AB67" s="21">
        <f t="shared" si="40"/>
        <v>57.600000000000009</v>
      </c>
      <c r="AC67" s="18">
        <f t="shared" si="41"/>
        <v>252</v>
      </c>
      <c r="AD67" s="18">
        <f t="shared" si="42"/>
        <v>93.600000000000009</v>
      </c>
      <c r="AE67" s="18" t="str">
        <f>IFERROR(VLOOKUP(F67,'Unid. Mult.'!$F$3:$J$313,5,0),0)</f>
        <v>Unidocente</v>
      </c>
      <c r="AF67" s="18">
        <f>IFERROR(VLOOKUP(F67,'IIEE EIB'!$F$3:$L$219,5,0),0)</f>
        <v>0</v>
      </c>
      <c r="AG67" s="18">
        <f>IFERROR(VLOOKUP(F67,'IIEE EIB'!$F$3:$L$219,6,0),0)</f>
        <v>0</v>
      </c>
      <c r="AH67" s="18" t="str">
        <f>IFERROR(VLOOKUP(F67,Rural!$F$2:$J$403,5,0),0)</f>
        <v>Rural 1</v>
      </c>
      <c r="AI67" s="18" t="str">
        <f>+IFERROR(VLOOKUP(F67,Frontera!$F$3:$J$438,5,0),0)</f>
        <v>Frontera</v>
      </c>
      <c r="AJ67" s="18" t="str">
        <f>+IFERROR(VLOOKUP(F67,'Censo 2023 Direccion'!$A$2:$L$910,9,0),0)</f>
        <v>Rural</v>
      </c>
      <c r="AK67" s="18">
        <f>+IFERROR(VLOOKUP(F67,'Instituciones Educativas'!$A$2:$T$900,12,0),0)</f>
        <v>6</v>
      </c>
      <c r="AL67" s="21">
        <f t="shared" si="43"/>
        <v>-933.95294117647052</v>
      </c>
      <c r="AM67" s="18">
        <f>+IFERROR(VLOOKUP(F67,'Instituciones Educativas'!$A$2:$T$900,13,0),0)</f>
        <v>8</v>
      </c>
      <c r="AN67" s="64"/>
      <c r="AO67" s="18">
        <f t="shared" si="44"/>
        <v>5.2</v>
      </c>
    </row>
    <row r="68" spans="1:41" x14ac:dyDescent="0.25">
      <c r="A68" s="106" t="s">
        <v>232</v>
      </c>
      <c r="B68" s="17">
        <v>46</v>
      </c>
      <c r="C68" s="49" t="str">
        <f>+VLOOKUP(A68,'Instituciones Educativas'!$A$2:$T$900,6,0)</f>
        <v>AMANTANI</v>
      </c>
      <c r="D68" s="49" t="str">
        <f>IFERROR(VLOOKUP(A68,'Instituciones Educativas'!$A$2:$T$900,7,0),0)</f>
        <v>SANCAYUNI</v>
      </c>
      <c r="E68" s="49" t="str">
        <f>+VLOOKUP(A68,'Censo 2023 Direccion'!$A$2:$M$910,6,0)</f>
        <v>SANCAYUNI</v>
      </c>
      <c r="F68" s="49" t="str">
        <f>+VLOOKUP(A68,'Instituciones Educativas'!$A$2:$T$900,1,0)</f>
        <v>1621317</v>
      </c>
      <c r="G68" s="49" t="str">
        <f>+VLOOKUP(A68,'Instituciones Educativas'!$A$2:$T$900,8,0)</f>
        <v>1251 LUZ DEL SABER</v>
      </c>
      <c r="H68" s="49" t="str">
        <f>+VLOOKUP(A68,'Instituciones Educativas'!$A$2:$T$900,9,0)</f>
        <v xml:space="preserve">A2 - Inicial - Jardín              </v>
      </c>
      <c r="I68" s="18">
        <f t="shared" si="34"/>
        <v>7</v>
      </c>
      <c r="J68" s="18" t="str">
        <f t="shared" si="45"/>
        <v>Rural</v>
      </c>
      <c r="K68" s="18">
        <f t="shared" si="46"/>
        <v>8</v>
      </c>
      <c r="O68" s="18">
        <f t="shared" si="47"/>
        <v>-1</v>
      </c>
      <c r="Q68" s="21">
        <f t="shared" si="24"/>
        <v>1144.4159999999999</v>
      </c>
      <c r="R68" s="52">
        <f t="shared" si="35"/>
        <v>-49.111842105263165</v>
      </c>
      <c r="S68" s="52">
        <f t="shared" si="36"/>
        <v>715.26</v>
      </c>
      <c r="T68" s="21">
        <f t="shared" si="48"/>
        <v>715.26</v>
      </c>
      <c r="U68" s="70">
        <v>1405.5529411764708</v>
      </c>
      <c r="V68" s="21">
        <f t="shared" si="32"/>
        <v>550.19999999999993</v>
      </c>
      <c r="W68" s="21">
        <f t="shared" si="37"/>
        <v>37.799999999999997</v>
      </c>
      <c r="X68" s="21">
        <f t="shared" si="19"/>
        <v>0</v>
      </c>
      <c r="Y68" s="21">
        <f t="shared" si="33"/>
        <v>0</v>
      </c>
      <c r="Z68" s="21">
        <f t="shared" si="38"/>
        <v>8.4</v>
      </c>
      <c r="AA68" s="21">
        <f t="shared" si="39"/>
        <v>33.6</v>
      </c>
      <c r="AB68" s="21">
        <f t="shared" si="40"/>
        <v>67.2</v>
      </c>
      <c r="AC68" s="18">
        <f t="shared" si="41"/>
        <v>294</v>
      </c>
      <c r="AD68" s="18">
        <f t="shared" si="42"/>
        <v>109.19999999999999</v>
      </c>
      <c r="AE68" s="18" t="str">
        <f>IFERROR(VLOOKUP(F68,'Unid. Mult.'!$F$3:$J$313,5,0),0)</f>
        <v>Unidocente</v>
      </c>
      <c r="AF68" s="18">
        <f>IFERROR(VLOOKUP(F68,'IIEE EIB'!$F$3:$L$219,5,0),0)</f>
        <v>0</v>
      </c>
      <c r="AG68" s="18">
        <f>IFERROR(VLOOKUP(F68,'IIEE EIB'!$F$3:$L$219,6,0),0)</f>
        <v>0</v>
      </c>
      <c r="AH68" s="18" t="str">
        <f>IFERROR(VLOOKUP(F68,Rural!$F$2:$J$403,5,0),0)</f>
        <v>Rural 1</v>
      </c>
      <c r="AI68" s="18" t="str">
        <f>+IFERROR(VLOOKUP(F68,Frontera!$F$3:$J$438,5,0),0)</f>
        <v>Frontera</v>
      </c>
      <c r="AJ68" s="18" t="str">
        <f>+IFERROR(VLOOKUP(F68,'Censo 2023 Direccion'!$A$2:$L$910,9,0),0)</f>
        <v>Rural</v>
      </c>
      <c r="AK68" s="18">
        <f>+IFERROR(VLOOKUP(F68,'Instituciones Educativas'!$A$2:$T$900,12,0),0)</f>
        <v>7</v>
      </c>
      <c r="AL68" s="21">
        <f t="shared" si="43"/>
        <v>-855.35294117647084</v>
      </c>
      <c r="AM68" s="18">
        <f>+IFERROR(VLOOKUP(F68,'Instituciones Educativas'!$A$2:$T$900,13,0),0)</f>
        <v>8</v>
      </c>
      <c r="AN68" s="64"/>
    </row>
    <row r="69" spans="1:41" x14ac:dyDescent="0.25">
      <c r="A69" s="106" t="s">
        <v>230</v>
      </c>
      <c r="B69" s="17">
        <v>47</v>
      </c>
      <c r="C69" s="49" t="str">
        <f>+VLOOKUP(A69,'Instituciones Educativas'!$A$2:$T$900,6,0)</f>
        <v>AMANTANI</v>
      </c>
      <c r="D69" s="49" t="str">
        <f>IFERROR(VLOOKUP(A69,'Instituciones Educativas'!$A$2:$T$900,7,0),0)</f>
        <v>OCCOSUYO</v>
      </c>
      <c r="E69" s="49" t="str">
        <f>+VLOOKUP(A69,'Censo 2023 Direccion'!$A$2:$M$910,6,0)</f>
        <v>OCCOSUYO</v>
      </c>
      <c r="F69" s="49" t="str">
        <f>+VLOOKUP(A69,'Instituciones Educativas'!$A$2:$T$900,1,0)</f>
        <v>1621192</v>
      </c>
      <c r="G69" s="49" t="str">
        <f>+VLOOKUP(A69,'Instituciones Educativas'!$A$2:$T$900,8,0)</f>
        <v>1239 DIVINO NIÑO</v>
      </c>
      <c r="H69" s="49" t="str">
        <f>+VLOOKUP(A69,'Instituciones Educativas'!$A$2:$T$900,9,0)</f>
        <v xml:space="preserve">A2 - Inicial - Jardín              </v>
      </c>
      <c r="I69" s="18">
        <f t="shared" si="34"/>
        <v>8</v>
      </c>
      <c r="J69" s="18" t="str">
        <f t="shared" si="45"/>
        <v>Rural</v>
      </c>
      <c r="K69" s="18">
        <f t="shared" si="46"/>
        <v>11</v>
      </c>
      <c r="O69" s="18">
        <f t="shared" si="47"/>
        <v>-3</v>
      </c>
      <c r="Q69" s="21">
        <f t="shared" si="24"/>
        <v>1297.92</v>
      </c>
      <c r="R69" s="52">
        <f t="shared" si="35"/>
        <v>-45.715528490648097</v>
      </c>
      <c r="S69" s="52">
        <f t="shared" si="36"/>
        <v>811.2</v>
      </c>
      <c r="T69" s="21">
        <f t="shared" si="48"/>
        <v>811.2</v>
      </c>
      <c r="U69" s="70">
        <v>1494.35</v>
      </c>
      <c r="V69" s="21">
        <f t="shared" si="32"/>
        <v>624</v>
      </c>
      <c r="W69" s="21">
        <f t="shared" si="37"/>
        <v>43.2</v>
      </c>
      <c r="X69" s="21">
        <f t="shared" si="19"/>
        <v>0</v>
      </c>
      <c r="Y69" s="21">
        <f t="shared" si="33"/>
        <v>0</v>
      </c>
      <c r="Z69" s="21">
        <f t="shared" si="38"/>
        <v>9.6000000000000014</v>
      </c>
      <c r="AA69" s="21">
        <f t="shared" si="39"/>
        <v>33.599999999999994</v>
      </c>
      <c r="AB69" s="21">
        <f t="shared" si="40"/>
        <v>76.800000000000011</v>
      </c>
      <c r="AC69" s="18">
        <f t="shared" si="41"/>
        <v>336</v>
      </c>
      <c r="AD69" s="18">
        <f t="shared" si="42"/>
        <v>124.80000000000001</v>
      </c>
      <c r="AE69" s="18" t="str">
        <f>IFERROR(VLOOKUP(F69,'Unid. Mult.'!$F$3:$J$313,5,0),0)</f>
        <v>Unidocente</v>
      </c>
      <c r="AF69" s="18" t="str">
        <f>IFERROR(VLOOKUP(F69,'IIEE EIB'!$F$3:$L$219,5,0),0)</f>
        <v>QUECHUA SUREÑO</v>
      </c>
      <c r="AG69" s="18" t="str">
        <f>IFERROR(VLOOKUP(F69,'IIEE EIB'!$F$3:$L$219,6,0),0)</f>
        <v/>
      </c>
      <c r="AH69" s="18" t="str">
        <f>IFERROR(VLOOKUP(F69,Rural!$F$2:$J$403,5,0),0)</f>
        <v>Rural 1</v>
      </c>
      <c r="AI69" s="18" t="str">
        <f>+IFERROR(VLOOKUP(F69,Frontera!$F$3:$J$438,5,0),0)</f>
        <v>Frontera</v>
      </c>
      <c r="AJ69" s="18" t="str">
        <f>+IFERROR(VLOOKUP(F69,'Censo 2023 Direccion'!$A$2:$L$910,9,0),0)</f>
        <v>Rural</v>
      </c>
      <c r="AK69" s="18">
        <f>+IFERROR(VLOOKUP(F69,'Instituciones Educativas'!$A$2:$T$900,12,0),0)</f>
        <v>8</v>
      </c>
      <c r="AL69" s="21">
        <f t="shared" si="43"/>
        <v>-870.34999999999991</v>
      </c>
      <c r="AM69" s="18">
        <f>+IFERROR(VLOOKUP(F69,'Instituciones Educativas'!$A$2:$T$900,13,0),0)</f>
        <v>11</v>
      </c>
      <c r="AN69" s="64"/>
      <c r="AO69" s="18">
        <f>+AM69-4.27</f>
        <v>6.73</v>
      </c>
    </row>
    <row r="70" spans="1:41" x14ac:dyDescent="0.25">
      <c r="A70" s="106" t="s">
        <v>224</v>
      </c>
      <c r="B70" s="17">
        <v>48</v>
      </c>
      <c r="C70" s="49" t="str">
        <f>+VLOOKUP(A70,'Instituciones Educativas'!$A$2:$T$900,6,0)</f>
        <v>AMANTANI</v>
      </c>
      <c r="D70" s="49" t="str">
        <f>IFERROR(VLOOKUP(A70,'Instituciones Educativas'!$A$2:$T$900,7,0),0)</f>
        <v>QUINUAPATA</v>
      </c>
      <c r="E70" s="49" t="str">
        <f>+VLOOKUP(A70,'Censo 2023 Direccion'!$A$2:$M$910,6,0)</f>
        <v>QUINUAPATA</v>
      </c>
      <c r="F70" s="49" t="str">
        <f>+VLOOKUP(A70,'Instituciones Educativas'!$A$2:$T$900,1,0)</f>
        <v>1025352</v>
      </c>
      <c r="G70" s="49" t="str">
        <f>+VLOOKUP(A70,'Instituciones Educativas'!$A$2:$T$900,8,0)</f>
        <v>291</v>
      </c>
      <c r="H70" s="49" t="str">
        <f>+VLOOKUP(A70,'Instituciones Educativas'!$A$2:$T$900,9,0)</f>
        <v xml:space="preserve">A2 - Inicial - Jardín              </v>
      </c>
      <c r="I70" s="18">
        <f t="shared" si="34"/>
        <v>36</v>
      </c>
      <c r="J70" s="18" t="str">
        <f t="shared" si="45"/>
        <v>Rural</v>
      </c>
      <c r="K70" s="18">
        <f t="shared" si="46"/>
        <v>30</v>
      </c>
      <c r="O70" s="18">
        <f t="shared" si="47"/>
        <v>6</v>
      </c>
      <c r="Q70" s="21">
        <f t="shared" si="24"/>
        <v>2720.9520000000002</v>
      </c>
      <c r="R70" s="52">
        <f t="shared" si="35"/>
        <v>64.210526315789508</v>
      </c>
      <c r="S70" s="52">
        <f t="shared" si="36"/>
        <v>3201.1200000000003</v>
      </c>
      <c r="T70" s="21">
        <f t="shared" si="48"/>
        <v>3201.1200000000003</v>
      </c>
      <c r="U70" s="70">
        <v>1949.3999999999999</v>
      </c>
      <c r="V70" s="21">
        <f t="shared" si="32"/>
        <v>2462.4</v>
      </c>
      <c r="W70" s="21">
        <f t="shared" si="37"/>
        <v>194.39999999999998</v>
      </c>
      <c r="X70" s="21">
        <f t="shared" si="19"/>
        <v>0</v>
      </c>
      <c r="Y70" s="21">
        <f t="shared" si="33"/>
        <v>0</v>
      </c>
      <c r="Z70" s="21">
        <f t="shared" si="38"/>
        <v>43.2</v>
      </c>
      <c r="AA70" s="21">
        <f t="shared" si="39"/>
        <v>151.19999999999999</v>
      </c>
      <c r="AB70" s="21">
        <f t="shared" si="40"/>
        <v>0</v>
      </c>
      <c r="AC70" s="18">
        <f t="shared" si="41"/>
        <v>1512</v>
      </c>
      <c r="AD70" s="18">
        <f t="shared" si="42"/>
        <v>561.6</v>
      </c>
      <c r="AE70" s="18">
        <f>IFERROR(VLOOKUP(F70,'Unid. Mult.'!$F$3:$J$313,5,0),0)</f>
        <v>0</v>
      </c>
      <c r="AF70" s="18" t="str">
        <f>IFERROR(VLOOKUP(F70,'IIEE EIB'!$F$3:$L$219,5,0),0)</f>
        <v>QUECHUA SUREÑO</v>
      </c>
      <c r="AG70" s="18" t="str">
        <f>IFERROR(VLOOKUP(F70,'IIEE EIB'!$F$3:$L$219,6,0),0)</f>
        <v/>
      </c>
      <c r="AH70" s="18" t="str">
        <f>IFERROR(VLOOKUP(F70,Rural!$F$2:$J$403,5,0),0)</f>
        <v>Rural 1</v>
      </c>
      <c r="AI70" s="18" t="str">
        <f>+IFERROR(VLOOKUP(F70,Frontera!$F$3:$J$438,5,0),0)</f>
        <v>Frontera</v>
      </c>
      <c r="AJ70" s="18" t="str">
        <f>+IFERROR(VLOOKUP(F70,'Censo 2023 Direccion'!$A$2:$L$910,9,0),0)</f>
        <v>Rural</v>
      </c>
      <c r="AK70" s="18">
        <f>+IFERROR(VLOOKUP(F70,'Instituciones Educativas'!$A$2:$T$900,12,0),0)</f>
        <v>36</v>
      </c>
      <c r="AL70" s="21">
        <f t="shared" si="43"/>
        <v>513.00000000000023</v>
      </c>
      <c r="AM70" s="18">
        <f>+IFERROR(VLOOKUP(F70,'Instituciones Educativas'!$A$2:$T$900,13,0),0)</f>
        <v>30</v>
      </c>
      <c r="AN70" s="64"/>
      <c r="AO70" s="18">
        <f>+AM70-1.6</f>
        <v>28.4</v>
      </c>
    </row>
    <row r="71" spans="1:41" x14ac:dyDescent="0.25">
      <c r="A71" s="106" t="s">
        <v>240</v>
      </c>
      <c r="B71" s="17">
        <v>49</v>
      </c>
      <c r="C71" s="49" t="str">
        <f>+VLOOKUP(A71,'Instituciones Educativas'!$A$2:$T$900,6,0)</f>
        <v>ATUNCOLLA</v>
      </c>
      <c r="D71" s="49" t="str">
        <f>IFERROR(VLOOKUP(A71,'Instituciones Educativas'!$A$2:$T$900,7,0),0)</f>
        <v>ATUNCOLLA</v>
      </c>
      <c r="E71" s="49" t="str">
        <f>+VLOOKUP(A71,'Censo 2023 Direccion'!$A$2:$M$910,6,0)</f>
        <v>AVENIDA SILLUSTANI S/N</v>
      </c>
      <c r="F71" s="49" t="str">
        <f>+VLOOKUP(A71,'Instituciones Educativas'!$A$2:$T$900,1,0)</f>
        <v>1023209</v>
      </c>
      <c r="G71" s="49" t="str">
        <f>+VLOOKUP(A71,'Instituciones Educativas'!$A$2:$T$900,8,0)</f>
        <v>293</v>
      </c>
      <c r="H71" s="49" t="str">
        <f>+VLOOKUP(A71,'Instituciones Educativas'!$A$2:$T$900,9,0)</f>
        <v xml:space="preserve">A2 - Inicial - Jardín              </v>
      </c>
      <c r="I71" s="18">
        <f t="shared" si="34"/>
        <v>20</v>
      </c>
      <c r="J71" s="18" t="str">
        <f t="shared" si="45"/>
        <v>Rural</v>
      </c>
      <c r="K71" s="18">
        <f t="shared" si="46"/>
        <v>27</v>
      </c>
      <c r="O71" s="18">
        <f t="shared" si="47"/>
        <v>-7</v>
      </c>
      <c r="Q71" s="21">
        <f t="shared" si="24"/>
        <v>1747.2</v>
      </c>
      <c r="R71" s="52">
        <f t="shared" si="35"/>
        <v>1.3645224171540082</v>
      </c>
      <c r="S71" s="52">
        <f t="shared" si="36"/>
        <v>1747.2</v>
      </c>
      <c r="T71" s="21">
        <f t="shared" si="48"/>
        <v>1747.2</v>
      </c>
      <c r="U71" s="70">
        <v>1723.6799999999998</v>
      </c>
      <c r="V71" s="21">
        <f t="shared" si="32"/>
        <v>1344</v>
      </c>
      <c r="W71" s="21">
        <f t="shared" si="37"/>
        <v>108</v>
      </c>
      <c r="X71" s="21">
        <f t="shared" si="19"/>
        <v>0</v>
      </c>
      <c r="Y71" s="21">
        <f t="shared" si="33"/>
        <v>0</v>
      </c>
      <c r="Z71" s="21">
        <f t="shared" si="38"/>
        <v>12</v>
      </c>
      <c r="AA71" s="21">
        <f t="shared" si="39"/>
        <v>96</v>
      </c>
      <c r="AB71" s="21">
        <f t="shared" si="40"/>
        <v>144</v>
      </c>
      <c r="AC71" s="18">
        <f t="shared" si="41"/>
        <v>672</v>
      </c>
      <c r="AD71" s="18">
        <f t="shared" si="42"/>
        <v>312</v>
      </c>
      <c r="AE71" s="18" t="str">
        <f>IFERROR(VLOOKUP(F71,'Unid. Mult.'!$F$3:$J$313,5,0),0)</f>
        <v>Multigrado</v>
      </c>
      <c r="AF71" s="18">
        <f>IFERROR(VLOOKUP(F71,'IIEE EIB'!$F$3:$L$219,5,0),0)</f>
        <v>0</v>
      </c>
      <c r="AG71" s="18">
        <f>IFERROR(VLOOKUP(F71,'IIEE EIB'!$F$3:$L$219,6,0),0)</f>
        <v>0</v>
      </c>
      <c r="AH71" s="18" t="str">
        <f>IFERROR(VLOOKUP(F71,Rural!$F$2:$J$403,5,0),0)</f>
        <v>Rural 2</v>
      </c>
      <c r="AI71" s="18">
        <f>+IFERROR(VLOOKUP(F71,Frontera!$F$3:$J$438,5,0),0)</f>
        <v>0</v>
      </c>
      <c r="AJ71" s="18" t="str">
        <f>+IFERROR(VLOOKUP(F71,'Censo 2023 Direccion'!$A$2:$L$910,9,0),0)</f>
        <v>Rural</v>
      </c>
      <c r="AK71" s="18">
        <f>+IFERROR(VLOOKUP(F71,'Instituciones Educativas'!$A$2:$T$900,12,0),0)</f>
        <v>20</v>
      </c>
      <c r="AL71" s="21">
        <f t="shared" si="43"/>
        <v>-379.67999999999984</v>
      </c>
      <c r="AM71" s="18">
        <f>+IFERROR(VLOOKUP(F71,'Instituciones Educativas'!$A$2:$T$900,13,0),0)</f>
        <v>27</v>
      </c>
      <c r="AN71" s="64"/>
      <c r="AO71" s="18">
        <f>+AM71-3.7</f>
        <v>23.3</v>
      </c>
    </row>
    <row r="72" spans="1:41" x14ac:dyDescent="0.25">
      <c r="A72" s="106" t="s">
        <v>256</v>
      </c>
      <c r="B72" s="17">
        <v>50</v>
      </c>
      <c r="C72" s="49" t="str">
        <f>+VLOOKUP(A72,'Instituciones Educativas'!$A$2:$T$900,6,0)</f>
        <v>ATUNCOLLA</v>
      </c>
      <c r="D72" s="49" t="str">
        <f>IFERROR(VLOOKUP(A72,'Instituciones Educativas'!$A$2:$T$900,7,0),0)</f>
        <v>PATACANCHA</v>
      </c>
      <c r="E72" s="49" t="str">
        <f>+VLOOKUP(A72,'Censo 2023 Direccion'!$A$2:$M$910,6,0)</f>
        <v>PATACANCHA</v>
      </c>
      <c r="F72" s="49" t="str">
        <f>+VLOOKUP(A72,'Instituciones Educativas'!$A$2:$T$900,1,0)</f>
        <v>1746262</v>
      </c>
      <c r="G72" s="49" t="str">
        <f>+VLOOKUP(A72,'Instituciones Educativas'!$A$2:$T$900,8,0)</f>
        <v>PATACANCHA</v>
      </c>
      <c r="H72" s="49" t="str">
        <f>+VLOOKUP(A72,'Instituciones Educativas'!$A$2:$T$900,9,0)</f>
        <v xml:space="preserve">A2 - Inicial - Jardín              </v>
      </c>
      <c r="I72" s="18">
        <f t="shared" si="34"/>
        <v>5</v>
      </c>
      <c r="J72" s="18" t="str">
        <f t="shared" si="45"/>
        <v>Rural</v>
      </c>
      <c r="K72" s="18">
        <f t="shared" si="46"/>
        <v>8</v>
      </c>
      <c r="O72" s="18">
        <f t="shared" si="47"/>
        <v>-3</v>
      </c>
      <c r="Q72" s="21">
        <f t="shared" si="24"/>
        <v>814.32</v>
      </c>
      <c r="R72" s="52">
        <f t="shared" si="35"/>
        <v>-63.651315789473671</v>
      </c>
      <c r="S72" s="52">
        <f t="shared" si="36"/>
        <v>452.40000000000003</v>
      </c>
      <c r="T72" s="21">
        <f t="shared" si="48"/>
        <v>452.40000000000003</v>
      </c>
      <c r="U72" s="70">
        <v>1244.611764705882</v>
      </c>
      <c r="V72" s="21">
        <f t="shared" si="32"/>
        <v>348</v>
      </c>
      <c r="W72" s="21">
        <f t="shared" si="37"/>
        <v>27</v>
      </c>
      <c r="X72" s="21">
        <f t="shared" si="19"/>
        <v>0</v>
      </c>
      <c r="Y72" s="21">
        <f t="shared" si="33"/>
        <v>0</v>
      </c>
      <c r="Z72" s="21">
        <f t="shared" si="38"/>
        <v>3</v>
      </c>
      <c r="AA72" s="21">
        <f t="shared" si="39"/>
        <v>24</v>
      </c>
      <c r="AB72" s="21">
        <f t="shared" si="40"/>
        <v>48</v>
      </c>
      <c r="AC72" s="18">
        <f t="shared" si="41"/>
        <v>168</v>
      </c>
      <c r="AD72" s="18">
        <f t="shared" si="42"/>
        <v>78</v>
      </c>
      <c r="AE72" s="18" t="str">
        <f>IFERROR(VLOOKUP(F72,'Unid. Mult.'!$F$3:$J$313,5,0),0)</f>
        <v>Unidocente</v>
      </c>
      <c r="AF72" s="18">
        <f>IFERROR(VLOOKUP(F72,'IIEE EIB'!$F$3:$L$219,5,0),0)</f>
        <v>0</v>
      </c>
      <c r="AG72" s="18">
        <f>IFERROR(VLOOKUP(F72,'IIEE EIB'!$F$3:$L$219,6,0),0)</f>
        <v>0</v>
      </c>
      <c r="AH72" s="18" t="str">
        <f>IFERROR(VLOOKUP(F72,Rural!$F$2:$J$403,5,0),0)</f>
        <v>Rural 2</v>
      </c>
      <c r="AI72" s="18">
        <f>+IFERROR(VLOOKUP(F72,Frontera!$F$3:$J$438,5,0),0)</f>
        <v>0</v>
      </c>
      <c r="AJ72" s="18" t="str">
        <f>+IFERROR(VLOOKUP(F72,'Censo 2023 Direccion'!$A$2:$L$910,9,0),0)</f>
        <v>Rural</v>
      </c>
      <c r="AK72" s="18">
        <f>+IFERROR(VLOOKUP(F72,'Instituciones Educativas'!$A$2:$T$900,12,0),0)</f>
        <v>5</v>
      </c>
      <c r="AL72" s="21">
        <f t="shared" si="43"/>
        <v>-896.61176470588202</v>
      </c>
      <c r="AM72" s="18">
        <f>+IFERROR(VLOOKUP(F72,'Instituciones Educativas'!$A$2:$T$900,13,0),0)</f>
        <v>8</v>
      </c>
      <c r="AN72" s="64"/>
      <c r="AO72" s="18">
        <f t="shared" ref="AO72" si="49">+AM72-3.4</f>
        <v>4.5999999999999996</v>
      </c>
    </row>
    <row r="73" spans="1:41" x14ac:dyDescent="0.25">
      <c r="A73" s="106" t="s">
        <v>244</v>
      </c>
      <c r="B73" s="17">
        <v>51</v>
      </c>
      <c r="C73" s="49" t="str">
        <f>+VLOOKUP(A73,'Instituciones Educativas'!$A$2:$T$900,6,0)</f>
        <v>ATUNCOLLA</v>
      </c>
      <c r="D73" s="49" t="str">
        <f>IFERROR(VLOOKUP(A73,'Instituciones Educativas'!$A$2:$T$900,7,0),0)</f>
        <v>URINSAYA</v>
      </c>
      <c r="E73" s="49" t="str">
        <f>+VLOOKUP(A73,'Censo 2023 Direccion'!$A$2:$M$910,6,0)</f>
        <v>URINSAYA</v>
      </c>
      <c r="F73" s="49" t="str">
        <f>+VLOOKUP(A73,'Instituciones Educativas'!$A$2:$T$900,1,0)</f>
        <v>1621606</v>
      </c>
      <c r="G73" s="49" t="str">
        <f>+VLOOKUP(A73,'Instituciones Educativas'!$A$2:$T$900,8,0)</f>
        <v>SAN JERONIMO</v>
      </c>
      <c r="H73" s="49" t="str">
        <f>+VLOOKUP(A73,'Instituciones Educativas'!$A$2:$T$900,9,0)</f>
        <v xml:space="preserve">A2 - Inicial - Jardín              </v>
      </c>
      <c r="I73" s="18">
        <f t="shared" si="34"/>
        <v>13</v>
      </c>
      <c r="J73" s="18" t="str">
        <f t="shared" si="45"/>
        <v>Rural</v>
      </c>
      <c r="K73" s="18">
        <f t="shared" si="46"/>
        <v>18</v>
      </c>
      <c r="O73" s="18">
        <f t="shared" si="47"/>
        <v>-5</v>
      </c>
      <c r="Q73" s="21">
        <f t="shared" si="24"/>
        <v>1476.3839999999998</v>
      </c>
      <c r="R73" s="52">
        <f t="shared" si="35"/>
        <v>-29.72059779077323</v>
      </c>
      <c r="S73" s="52">
        <f t="shared" si="36"/>
        <v>1135.6799999999998</v>
      </c>
      <c r="T73" s="21">
        <f t="shared" si="48"/>
        <v>1135.6799999999998</v>
      </c>
      <c r="U73" s="70">
        <v>1615.9499999999998</v>
      </c>
      <c r="V73" s="21">
        <f t="shared" si="32"/>
        <v>873.59999999999991</v>
      </c>
      <c r="W73" s="21">
        <f t="shared" si="37"/>
        <v>70.2</v>
      </c>
      <c r="X73" s="21">
        <f t="shared" si="19"/>
        <v>0</v>
      </c>
      <c r="Y73" s="21">
        <f t="shared" si="33"/>
        <v>0</v>
      </c>
      <c r="Z73" s="21">
        <f t="shared" si="38"/>
        <v>7.8000000000000007</v>
      </c>
      <c r="AA73" s="21">
        <f t="shared" si="39"/>
        <v>62.400000000000006</v>
      </c>
      <c r="AB73" s="21">
        <f t="shared" si="40"/>
        <v>93.6</v>
      </c>
      <c r="AC73" s="18">
        <f t="shared" si="41"/>
        <v>436.79999999999995</v>
      </c>
      <c r="AD73" s="18">
        <f t="shared" si="42"/>
        <v>202.8</v>
      </c>
      <c r="AE73" s="18" t="str">
        <f>IFERROR(VLOOKUP(F73,'Unid. Mult.'!$F$3:$J$313,5,0),0)</f>
        <v>Multigrado</v>
      </c>
      <c r="AF73" s="18">
        <f>IFERROR(VLOOKUP(F73,'IIEE EIB'!$F$3:$L$219,5,0),0)</f>
        <v>0</v>
      </c>
      <c r="AG73" s="18">
        <f>IFERROR(VLOOKUP(F73,'IIEE EIB'!$F$3:$L$219,6,0),0)</f>
        <v>0</v>
      </c>
      <c r="AH73" s="18" t="str">
        <f>IFERROR(VLOOKUP(F73,Rural!$F$2:$J$403,5,0),0)</f>
        <v>Rural 2</v>
      </c>
      <c r="AI73" s="18">
        <f>+IFERROR(VLOOKUP(F73,Frontera!$F$3:$J$438,5,0),0)</f>
        <v>0</v>
      </c>
      <c r="AJ73" s="18" t="str">
        <f>+IFERROR(VLOOKUP(F73,'Censo 2023 Direccion'!$A$2:$L$910,9,0),0)</f>
        <v>Rural</v>
      </c>
      <c r="AK73" s="18">
        <f>+IFERROR(VLOOKUP(F73,'Instituciones Educativas'!$A$2:$T$900,12,0),0)</f>
        <v>13</v>
      </c>
      <c r="AL73" s="21">
        <f t="shared" si="43"/>
        <v>-742.34999999999991</v>
      </c>
      <c r="AM73" s="18">
        <f>+IFERROR(VLOOKUP(F73,'Instituciones Educativas'!$A$2:$T$900,13,0),0)</f>
        <v>18</v>
      </c>
      <c r="AN73" s="64"/>
      <c r="AO73" s="18">
        <f>+AM73-1.6</f>
        <v>16.399999999999999</v>
      </c>
    </row>
    <row r="74" spans="1:41" x14ac:dyDescent="0.25">
      <c r="A74" s="106" t="s">
        <v>242</v>
      </c>
      <c r="B74" s="17">
        <v>52</v>
      </c>
      <c r="C74" s="49" t="str">
        <f>+VLOOKUP(A74,'Instituciones Educativas'!$A$2:$T$900,6,0)</f>
        <v>ATUNCOLLA</v>
      </c>
      <c r="D74" s="49" t="str">
        <f>IFERROR(VLOOKUP(A74,'Instituciones Educativas'!$A$2:$T$900,7,0),0)</f>
        <v>LLUNGO</v>
      </c>
      <c r="E74" s="49" t="str">
        <f>+VLOOKUP(A74,'Censo 2023 Direccion'!$A$2:$M$910,6,0)</f>
        <v>LLUNGO</v>
      </c>
      <c r="F74" s="49" t="str">
        <f>+VLOOKUP(A74,'Instituciones Educativas'!$A$2:$T$900,1,0)</f>
        <v>1621283</v>
      </c>
      <c r="G74" s="49" t="str">
        <f>+VLOOKUP(A74,'Instituciones Educativas'!$A$2:$T$900,8,0)</f>
        <v>1248</v>
      </c>
      <c r="H74" s="49" t="str">
        <f>+VLOOKUP(A74,'Instituciones Educativas'!$A$2:$T$900,9,0)</f>
        <v xml:space="preserve">A2 - Inicial - Jardín              </v>
      </c>
      <c r="I74" s="18">
        <f t="shared" si="34"/>
        <v>24</v>
      </c>
      <c r="J74" s="18" t="str">
        <f t="shared" si="45"/>
        <v>Rural</v>
      </c>
      <c r="K74" s="18">
        <f t="shared" si="46"/>
        <v>31</v>
      </c>
      <c r="O74" s="18">
        <f t="shared" si="47"/>
        <v>-7</v>
      </c>
      <c r="Q74" s="21">
        <f t="shared" si="24"/>
        <v>1766.232</v>
      </c>
      <c r="R74" s="52">
        <f t="shared" si="35"/>
        <v>5.9422750424448312</v>
      </c>
      <c r="S74" s="52">
        <f t="shared" si="36"/>
        <v>2077.92</v>
      </c>
      <c r="T74" s="21">
        <f t="shared" si="48"/>
        <v>2077.92</v>
      </c>
      <c r="U74" s="70">
        <v>1961.37</v>
      </c>
      <c r="V74" s="21">
        <f t="shared" si="32"/>
        <v>1598.4</v>
      </c>
      <c r="W74" s="21">
        <f t="shared" si="37"/>
        <v>129.60000000000002</v>
      </c>
      <c r="X74" s="21">
        <f t="shared" si="19"/>
        <v>0</v>
      </c>
      <c r="Y74" s="21">
        <f t="shared" si="33"/>
        <v>0</v>
      </c>
      <c r="Z74" s="21">
        <f t="shared" si="38"/>
        <v>14.400000000000002</v>
      </c>
      <c r="AA74" s="21">
        <f t="shared" si="39"/>
        <v>100.79999999999998</v>
      </c>
      <c r="AB74" s="21">
        <f t="shared" si="40"/>
        <v>172.79999999999998</v>
      </c>
      <c r="AC74" s="18">
        <f t="shared" si="41"/>
        <v>806.39999999999986</v>
      </c>
      <c r="AD74" s="18">
        <f t="shared" si="42"/>
        <v>374.40000000000003</v>
      </c>
      <c r="AE74" s="18" t="str">
        <f>IFERROR(VLOOKUP(F74,'Unid. Mult.'!$F$3:$J$313,5,0),0)</f>
        <v>Multigrado</v>
      </c>
      <c r="AF74" s="18" t="str">
        <f>IFERROR(VLOOKUP(F74,'IIEE EIB'!$F$3:$L$219,5,0),0)</f>
        <v>QUECHUA SUREÑO</v>
      </c>
      <c r="AG74" s="18" t="str">
        <f>IFERROR(VLOOKUP(F74,'IIEE EIB'!$F$3:$L$219,6,0),0)</f>
        <v/>
      </c>
      <c r="AH74" s="18" t="str">
        <f>IFERROR(VLOOKUP(F74,Rural!$F$2:$J$403,5,0),0)</f>
        <v>Rural 2</v>
      </c>
      <c r="AI74" s="18">
        <f>+IFERROR(VLOOKUP(F74,Frontera!$F$3:$J$438,5,0),0)</f>
        <v>0</v>
      </c>
      <c r="AJ74" s="18" t="str">
        <f>+IFERROR(VLOOKUP(F74,'Censo 2023 Direccion'!$A$2:$L$910,9,0),0)</f>
        <v>Rural</v>
      </c>
      <c r="AK74" s="18">
        <f>+IFERROR(VLOOKUP(F74,'Instituciones Educativas'!$A$2:$T$900,12,0),0)</f>
        <v>24</v>
      </c>
      <c r="AL74" s="21">
        <f t="shared" si="43"/>
        <v>-362.9699999999998</v>
      </c>
      <c r="AM74" s="18">
        <f>+IFERROR(VLOOKUP(F74,'Instituciones Educativas'!$A$2:$T$900,13,0),0)</f>
        <v>31</v>
      </c>
      <c r="AN74" s="64"/>
      <c r="AO74" s="18">
        <f>+AM74-3.7</f>
        <v>27.3</v>
      </c>
    </row>
    <row r="75" spans="1:41" x14ac:dyDescent="0.25">
      <c r="A75" s="106" t="s">
        <v>249</v>
      </c>
      <c r="B75" s="17">
        <v>53</v>
      </c>
      <c r="C75" s="49" t="str">
        <f>+VLOOKUP(A75,'Instituciones Educativas'!$A$2:$T$900,6,0)</f>
        <v>ATUNCOLLA</v>
      </c>
      <c r="D75" s="49" t="str">
        <f>IFERROR(VLOOKUP(A75,'Instituciones Educativas'!$A$2:$T$900,7,0),0)</f>
        <v>SAN ANTONIO DE UMAYO</v>
      </c>
      <c r="E75" s="49" t="str">
        <f>+VLOOKUP(A75,'Censo 2023 Direccion'!$A$2:$M$910,6,0)</f>
        <v>SAN ANTONIO DE UMAYO</v>
      </c>
      <c r="F75" s="49" t="str">
        <f>+VLOOKUP(A75,'Instituciones Educativas'!$A$2:$T$900,1,0)</f>
        <v>1621630</v>
      </c>
      <c r="G75" s="49" t="str">
        <f>+VLOOKUP(A75,'Instituciones Educativas'!$A$2:$T$900,8,0)</f>
        <v>1281 NIÑO JESUS SEMILLITAS DE ESPERANZA</v>
      </c>
      <c r="H75" s="49" t="str">
        <f>+VLOOKUP(A75,'Instituciones Educativas'!$A$2:$T$900,9,0)</f>
        <v xml:space="preserve">A2 - Inicial - Jardín              </v>
      </c>
      <c r="I75" s="18">
        <f t="shared" si="34"/>
        <v>5</v>
      </c>
      <c r="J75" s="18" t="str">
        <f t="shared" si="45"/>
        <v>Rural</v>
      </c>
      <c r="K75" s="18">
        <f t="shared" si="46"/>
        <v>7</v>
      </c>
      <c r="O75" s="18">
        <f t="shared" si="47"/>
        <v>-2</v>
      </c>
      <c r="Q75" s="21">
        <f t="shared" si="24"/>
        <v>814.32</v>
      </c>
      <c r="R75" s="52">
        <f t="shared" si="35"/>
        <v>-48.335123523093451</v>
      </c>
      <c r="S75" s="52">
        <f t="shared" si="36"/>
        <v>452.40000000000003</v>
      </c>
      <c r="T75" s="21">
        <f t="shared" si="48"/>
        <v>452.40000000000003</v>
      </c>
      <c r="U75" s="70">
        <v>875.64324324324332</v>
      </c>
      <c r="V75" s="21">
        <f t="shared" si="32"/>
        <v>348</v>
      </c>
      <c r="W75" s="21">
        <f t="shared" si="37"/>
        <v>27</v>
      </c>
      <c r="X75" s="21">
        <f t="shared" si="19"/>
        <v>0</v>
      </c>
      <c r="Y75" s="21">
        <f t="shared" si="33"/>
        <v>0</v>
      </c>
      <c r="Z75" s="21">
        <f t="shared" si="38"/>
        <v>3</v>
      </c>
      <c r="AA75" s="21">
        <f t="shared" si="39"/>
        <v>24</v>
      </c>
      <c r="AB75" s="21">
        <f t="shared" si="40"/>
        <v>48</v>
      </c>
      <c r="AC75" s="18">
        <f t="shared" si="41"/>
        <v>168</v>
      </c>
      <c r="AD75" s="18">
        <f t="shared" si="42"/>
        <v>78</v>
      </c>
      <c r="AE75" s="18" t="str">
        <f>IFERROR(VLOOKUP(F75,'Unid. Mult.'!$F$3:$J$313,5,0),0)</f>
        <v>Unidocente</v>
      </c>
      <c r="AF75" s="18">
        <f>IFERROR(VLOOKUP(F75,'IIEE EIB'!$F$3:$L$219,5,0),0)</f>
        <v>0</v>
      </c>
      <c r="AG75" s="18">
        <f>IFERROR(VLOOKUP(F75,'IIEE EIB'!$F$3:$L$219,6,0),0)</f>
        <v>0</v>
      </c>
      <c r="AH75" s="18" t="str">
        <f>IFERROR(VLOOKUP(F75,Rural!$F$2:$J$403,5,0),0)</f>
        <v>Rural 2</v>
      </c>
      <c r="AI75" s="18">
        <f>+IFERROR(VLOOKUP(F75,Frontera!$F$3:$J$438,5,0),0)</f>
        <v>0</v>
      </c>
      <c r="AJ75" s="18" t="str">
        <f>+IFERROR(VLOOKUP(F75,'Censo 2023 Direccion'!$A$2:$L$910,9,0),0)</f>
        <v>Rural</v>
      </c>
      <c r="AK75" s="18">
        <f>+IFERROR(VLOOKUP(F75,'Instituciones Educativas'!$A$2:$T$900,12,0),0)</f>
        <v>5</v>
      </c>
      <c r="AL75" s="21">
        <f t="shared" si="43"/>
        <v>-527.64324324324332</v>
      </c>
      <c r="AM75" s="18">
        <f>+IFERROR(VLOOKUP(F75,'Instituciones Educativas'!$A$2:$T$900,13,0),0)</f>
        <v>7</v>
      </c>
      <c r="AN75" s="64"/>
      <c r="AO75" s="18">
        <f>+AM75-2</f>
        <v>5</v>
      </c>
    </row>
    <row r="76" spans="1:41" x14ac:dyDescent="0.25">
      <c r="A76" s="106" t="s">
        <v>251</v>
      </c>
      <c r="B76" s="17">
        <v>54</v>
      </c>
      <c r="C76" s="49" t="str">
        <f>+VLOOKUP(A76,'Instituciones Educativas'!$A$2:$T$900,6,0)</f>
        <v>ATUNCOLLA</v>
      </c>
      <c r="D76" s="49" t="str">
        <f>IFERROR(VLOOKUP(A76,'Instituciones Educativas'!$A$2:$T$900,7,0),0)</f>
        <v>ANANZAYA</v>
      </c>
      <c r="E76" s="49" t="str">
        <f>+VLOOKUP(A76,'Censo 2023 Direccion'!$A$2:$M$910,6,0)</f>
        <v>ANANZAYA</v>
      </c>
      <c r="F76" s="49" t="str">
        <f>+VLOOKUP(A76,'Instituciones Educativas'!$A$2:$T$900,1,0)</f>
        <v>1654979</v>
      </c>
      <c r="G76" s="49" t="str">
        <f>+VLOOKUP(A76,'Instituciones Educativas'!$A$2:$T$900,8,0)</f>
        <v>1300</v>
      </c>
      <c r="H76" s="49" t="str">
        <f>+VLOOKUP(A76,'Instituciones Educativas'!$A$2:$T$900,9,0)</f>
        <v xml:space="preserve">A2 - Inicial - Jardín              </v>
      </c>
      <c r="I76" s="18">
        <f t="shared" si="34"/>
        <v>5</v>
      </c>
      <c r="J76" s="18" t="str">
        <f t="shared" si="45"/>
        <v>Rural</v>
      </c>
      <c r="K76" s="18">
        <f t="shared" si="46"/>
        <v>6</v>
      </c>
      <c r="O76" s="18">
        <f t="shared" si="47"/>
        <v>-1</v>
      </c>
      <c r="Q76" s="21">
        <f t="shared" si="24"/>
        <v>807.30000000000007</v>
      </c>
      <c r="R76" s="52">
        <f t="shared" si="35"/>
        <v>-46.783625730994146</v>
      </c>
      <c r="S76" s="52">
        <f t="shared" si="36"/>
        <v>448.5</v>
      </c>
      <c r="T76" s="21">
        <f t="shared" si="48"/>
        <v>448.5</v>
      </c>
      <c r="U76" s="70">
        <v>842.78571428571422</v>
      </c>
      <c r="V76" s="21">
        <f t="shared" si="32"/>
        <v>345</v>
      </c>
      <c r="W76" s="21">
        <f t="shared" si="37"/>
        <v>27</v>
      </c>
      <c r="X76" s="21">
        <f t="shared" si="19"/>
        <v>0</v>
      </c>
      <c r="Y76" s="21">
        <f t="shared" si="33"/>
        <v>0</v>
      </c>
      <c r="Z76" s="21">
        <f t="shared" si="38"/>
        <v>3</v>
      </c>
      <c r="AA76" s="21">
        <f t="shared" si="39"/>
        <v>21</v>
      </c>
      <c r="AB76" s="21">
        <f t="shared" si="40"/>
        <v>48</v>
      </c>
      <c r="AC76" s="18">
        <f t="shared" si="41"/>
        <v>168</v>
      </c>
      <c r="AD76" s="18">
        <f t="shared" si="42"/>
        <v>78</v>
      </c>
      <c r="AE76" s="18" t="str">
        <f>IFERROR(VLOOKUP(F76,'Unid. Mult.'!$F$3:$J$313,5,0),0)</f>
        <v>Unidocente</v>
      </c>
      <c r="AF76" s="18" t="str">
        <f>IFERROR(VLOOKUP(F76,'IIEE EIB'!$F$3:$L$219,5,0),0)</f>
        <v>QUECHUA SUREÑO</v>
      </c>
      <c r="AG76" s="18" t="str">
        <f>IFERROR(VLOOKUP(F76,'IIEE EIB'!$F$3:$L$219,6,0),0)</f>
        <v/>
      </c>
      <c r="AH76" s="18" t="str">
        <f>IFERROR(VLOOKUP(F76,Rural!$F$2:$J$403,5,0),0)</f>
        <v>Rural 2</v>
      </c>
      <c r="AI76" s="18">
        <f>+IFERROR(VLOOKUP(F76,Frontera!$F$3:$J$438,5,0),0)</f>
        <v>0</v>
      </c>
      <c r="AJ76" s="18" t="str">
        <f>+IFERROR(VLOOKUP(F76,'Censo 2023 Direccion'!$A$2:$L$910,9,0),0)</f>
        <v>Rural</v>
      </c>
      <c r="AK76" s="18">
        <f>+IFERROR(VLOOKUP(F76,'Instituciones Educativas'!$A$2:$T$900,12,0),0)</f>
        <v>5</v>
      </c>
      <c r="AL76" s="21">
        <f t="shared" si="43"/>
        <v>-497.78571428571422</v>
      </c>
      <c r="AM76" s="18">
        <f>+IFERROR(VLOOKUP(F76,'Instituciones Educativas'!$A$2:$T$900,13,0),0)</f>
        <v>6</v>
      </c>
      <c r="AN76" s="64"/>
      <c r="AO76" s="18">
        <f>+AM76-3.7</f>
        <v>2.2999999999999998</v>
      </c>
    </row>
    <row r="77" spans="1:41" x14ac:dyDescent="0.25">
      <c r="A77" s="106" t="s">
        <v>253</v>
      </c>
      <c r="B77" s="17">
        <v>55</v>
      </c>
      <c r="C77" s="49" t="str">
        <f>+VLOOKUP(A77,'Instituciones Educativas'!$A$2:$T$900,6,0)</f>
        <v>ATUNCOLLA</v>
      </c>
      <c r="D77" s="49" t="str">
        <f>IFERROR(VLOOKUP(A77,'Instituciones Educativas'!$A$2:$T$900,7,0),0)</f>
        <v>SAN JOSE PRINCIPIO</v>
      </c>
      <c r="E77" s="49" t="str">
        <f>+VLOOKUP(A77,'Censo 2023 Direccion'!$A$2:$M$910,6,0)</f>
        <v>SAN JOSE DE PRINCIPIO</v>
      </c>
      <c r="F77" s="49" t="str">
        <f>+VLOOKUP(A77,'Instituciones Educativas'!$A$2:$T$900,1,0)</f>
        <v>1654987</v>
      </c>
      <c r="G77" s="49" t="str">
        <f>+VLOOKUP(A77,'Instituciones Educativas'!$A$2:$T$900,8,0)</f>
        <v>1301 MUSUQ T'IKITA</v>
      </c>
      <c r="H77" s="49" t="str">
        <f>+VLOOKUP(A77,'Instituciones Educativas'!$A$2:$T$900,9,0)</f>
        <v xml:space="preserve">A2 - Inicial - Jardín              </v>
      </c>
      <c r="I77" s="18">
        <f t="shared" si="34"/>
        <v>18</v>
      </c>
      <c r="J77" s="18" t="str">
        <f t="shared" si="45"/>
        <v>Rural</v>
      </c>
      <c r="K77" s="18">
        <f t="shared" si="46"/>
        <v>19</v>
      </c>
      <c r="O77" s="18">
        <f t="shared" si="47"/>
        <v>-1</v>
      </c>
      <c r="Q77" s="21">
        <f t="shared" si="24"/>
        <v>1347.84</v>
      </c>
      <c r="R77" s="52">
        <f t="shared" si="35"/>
        <v>-4.4758711182388184</v>
      </c>
      <c r="S77" s="52">
        <f t="shared" si="36"/>
        <v>1347.84</v>
      </c>
      <c r="T77" s="21">
        <f t="shared" si="48"/>
        <v>1347.84</v>
      </c>
      <c r="U77" s="70">
        <v>1410.9942857142858</v>
      </c>
      <c r="V77" s="21">
        <f t="shared" si="32"/>
        <v>1036.8</v>
      </c>
      <c r="W77" s="21">
        <f t="shared" si="37"/>
        <v>97.199999999999989</v>
      </c>
      <c r="X77" s="21">
        <f t="shared" si="19"/>
        <v>0</v>
      </c>
      <c r="Y77" s="21">
        <f t="shared" si="33"/>
        <v>0</v>
      </c>
      <c r="Z77" s="21">
        <f t="shared" si="38"/>
        <v>10.8</v>
      </c>
      <c r="AA77" s="21">
        <f t="shared" si="39"/>
        <v>86.4</v>
      </c>
      <c r="AB77" s="21">
        <f t="shared" si="40"/>
        <v>129.6</v>
      </c>
      <c r="AC77" s="18">
        <f t="shared" si="41"/>
        <v>432</v>
      </c>
      <c r="AD77" s="18">
        <f t="shared" si="42"/>
        <v>280.8</v>
      </c>
      <c r="AE77" s="18" t="str">
        <f>IFERROR(VLOOKUP(F77,'Unid. Mult.'!$F$3:$J$313,5,0),0)</f>
        <v>Multigrado</v>
      </c>
      <c r="AF77" s="18">
        <f>IFERROR(VLOOKUP(F77,'IIEE EIB'!$F$3:$L$219,5,0),0)</f>
        <v>0</v>
      </c>
      <c r="AG77" s="18">
        <f>IFERROR(VLOOKUP(F77,'IIEE EIB'!$F$3:$L$219,6,0),0)</f>
        <v>0</v>
      </c>
      <c r="AH77" s="18" t="str">
        <f>IFERROR(VLOOKUP(F77,Rural!$F$2:$J$403,5,0),0)</f>
        <v>Rural 3</v>
      </c>
      <c r="AI77" s="18">
        <f>+IFERROR(VLOOKUP(F77,Frontera!$F$3:$J$438,5,0),0)</f>
        <v>0</v>
      </c>
      <c r="AJ77" s="18" t="str">
        <f>+IFERROR(VLOOKUP(F77,'Censo 2023 Direccion'!$A$2:$L$910,9,0),0)</f>
        <v>Rural</v>
      </c>
      <c r="AK77" s="18">
        <f>+IFERROR(VLOOKUP(F77,'Instituciones Educativas'!$A$2:$T$900,12,0),0)</f>
        <v>18</v>
      </c>
      <c r="AL77" s="21">
        <f t="shared" si="43"/>
        <v>-374.1942857142858</v>
      </c>
      <c r="AM77" s="18">
        <f>+IFERROR(VLOOKUP(F77,'Instituciones Educativas'!$A$2:$T$900,13,0),0)</f>
        <v>19</v>
      </c>
      <c r="AN77" s="64"/>
      <c r="AO77" s="18">
        <f>+AM77-4.27</f>
        <v>14.73</v>
      </c>
    </row>
    <row r="78" spans="1:41" x14ac:dyDescent="0.25">
      <c r="A78" s="106" t="s">
        <v>246</v>
      </c>
      <c r="B78" s="17">
        <v>56</v>
      </c>
      <c r="C78" s="49" t="str">
        <f>+VLOOKUP(A78,'Instituciones Educativas'!$A$2:$T$900,6,0)</f>
        <v>ATUNCOLLA</v>
      </c>
      <c r="D78" s="49" t="str">
        <f>IFERROR(VLOOKUP(A78,'Instituciones Educativas'!$A$2:$T$900,7,0),0)</f>
        <v>SAN JERONIMO DE HULLAGACHI</v>
      </c>
      <c r="E78" s="49" t="str">
        <f>+VLOOKUP(A78,'Censo 2023 Direccion'!$A$2:$M$910,6,0)</f>
        <v>SAN JERONIMO DE HULLAGACHI</v>
      </c>
      <c r="F78" s="49" t="str">
        <f>+VLOOKUP(A78,'Instituciones Educativas'!$A$2:$T$900,1,0)</f>
        <v>1471002</v>
      </c>
      <c r="G78" s="49" t="str">
        <f>+VLOOKUP(A78,'Instituciones Educativas'!$A$2:$T$900,8,0)</f>
        <v>1192</v>
      </c>
      <c r="H78" s="49" t="str">
        <f>+VLOOKUP(A78,'Instituciones Educativas'!$A$2:$T$900,9,0)</f>
        <v xml:space="preserve">A2 - Inicial - Jardín              </v>
      </c>
      <c r="I78" s="18">
        <f t="shared" si="34"/>
        <v>12</v>
      </c>
      <c r="J78" s="18" t="str">
        <f t="shared" si="45"/>
        <v>Rural</v>
      </c>
      <c r="K78" s="18">
        <f t="shared" si="46"/>
        <v>8</v>
      </c>
      <c r="O78" s="18">
        <f t="shared" si="47"/>
        <v>4</v>
      </c>
      <c r="Q78" s="21">
        <f t="shared" si="24"/>
        <v>1411.4880000000001</v>
      </c>
      <c r="R78" s="52">
        <f t="shared" si="35"/>
        <v>-12.763157894736821</v>
      </c>
      <c r="S78" s="52">
        <f t="shared" si="36"/>
        <v>1085.76</v>
      </c>
      <c r="T78" s="21">
        <f t="shared" si="48"/>
        <v>1085.76</v>
      </c>
      <c r="U78" s="70">
        <v>1244.611764705882</v>
      </c>
      <c r="V78" s="21">
        <f t="shared" si="32"/>
        <v>835.2</v>
      </c>
      <c r="W78" s="21">
        <f t="shared" si="37"/>
        <v>64.800000000000011</v>
      </c>
      <c r="X78" s="21">
        <f t="shared" si="19"/>
        <v>0</v>
      </c>
      <c r="Y78" s="21">
        <f t="shared" si="33"/>
        <v>0</v>
      </c>
      <c r="Z78" s="21">
        <f t="shared" si="38"/>
        <v>7.2000000000000011</v>
      </c>
      <c r="AA78" s="21">
        <f t="shared" si="39"/>
        <v>57.600000000000009</v>
      </c>
      <c r="AB78" s="21">
        <f t="shared" si="40"/>
        <v>115.20000000000002</v>
      </c>
      <c r="AC78" s="18">
        <f t="shared" si="41"/>
        <v>403.19999999999993</v>
      </c>
      <c r="AD78" s="18">
        <f t="shared" si="42"/>
        <v>187.20000000000002</v>
      </c>
      <c r="AE78" s="18" t="str">
        <f>IFERROR(VLOOKUP(F78,'Unid. Mult.'!$F$3:$J$313,5,0),0)</f>
        <v>Unidocente</v>
      </c>
      <c r="AF78" s="18">
        <f>IFERROR(VLOOKUP(F78,'IIEE EIB'!$F$3:$L$219,5,0),0)</f>
        <v>0</v>
      </c>
      <c r="AG78" s="18">
        <f>IFERROR(VLOOKUP(F78,'IIEE EIB'!$F$3:$L$219,6,0),0)</f>
        <v>0</v>
      </c>
      <c r="AH78" s="18" t="str">
        <f>IFERROR(VLOOKUP(F78,Rural!$F$2:$J$403,5,0),0)</f>
        <v>Rural 2</v>
      </c>
      <c r="AI78" s="18">
        <f>+IFERROR(VLOOKUP(F78,Frontera!$F$3:$J$438,5,0),0)</f>
        <v>0</v>
      </c>
      <c r="AJ78" s="18" t="str">
        <f>+IFERROR(VLOOKUP(F78,'Censo 2023 Direccion'!$A$2:$L$910,9,0),0)</f>
        <v>Rural</v>
      </c>
      <c r="AK78" s="18">
        <f>+IFERROR(VLOOKUP(F78,'Instituciones Educativas'!$A$2:$T$900,12,0),0)</f>
        <v>12</v>
      </c>
      <c r="AL78" s="21">
        <f t="shared" si="43"/>
        <v>-409.41176470588198</v>
      </c>
      <c r="AM78" s="18">
        <f>+IFERROR(VLOOKUP(F78,'Instituciones Educativas'!$A$2:$T$900,13,0),0)</f>
        <v>8</v>
      </c>
      <c r="AN78" s="64"/>
      <c r="AO78" s="18">
        <f>+AM78-3.7</f>
        <v>4.3</v>
      </c>
    </row>
    <row r="79" spans="1:41" x14ac:dyDescent="0.25">
      <c r="A79" s="106" t="s">
        <v>248</v>
      </c>
      <c r="B79" s="17">
        <v>57</v>
      </c>
      <c r="C79" s="49" t="str">
        <f>+VLOOKUP(A79,'Instituciones Educativas'!$A$2:$T$900,6,0)</f>
        <v>ATUNCOLLA</v>
      </c>
      <c r="D79" s="49" t="str">
        <f>IFERROR(VLOOKUP(A79,'Instituciones Educativas'!$A$2:$T$900,7,0),0)</f>
        <v>BUENAVISTA</v>
      </c>
      <c r="E79" s="49" t="str">
        <f>+VLOOKUP(A79,'Censo 2023 Direccion'!$A$2:$M$910,6,0)</f>
        <v>BUENA VISTA</v>
      </c>
      <c r="F79" s="49" t="str">
        <f>+VLOOKUP(A79,'Instituciones Educativas'!$A$2:$T$900,1,0)</f>
        <v>1556273</v>
      </c>
      <c r="G79" s="49" t="str">
        <f>+VLOOKUP(A79,'Instituciones Educativas'!$A$2:$T$900,8,0)</f>
        <v>1218 NUEVO AMANECER DE BUENAVISTA</v>
      </c>
      <c r="H79" s="49" t="str">
        <f>+VLOOKUP(A79,'Instituciones Educativas'!$A$2:$T$900,9,0)</f>
        <v xml:space="preserve">A2 - Inicial - Jardín              </v>
      </c>
      <c r="I79" s="18">
        <f t="shared" si="34"/>
        <v>14</v>
      </c>
      <c r="J79" s="18" t="str">
        <f t="shared" si="45"/>
        <v>Rural</v>
      </c>
      <c r="K79" s="18">
        <f t="shared" si="46"/>
        <v>14</v>
      </c>
      <c r="O79" s="18">
        <f t="shared" si="47"/>
        <v>0</v>
      </c>
      <c r="Q79" s="21">
        <f t="shared" si="24"/>
        <v>1632.54</v>
      </c>
      <c r="R79" s="52">
        <f t="shared" si="35"/>
        <v>-26.691729323308273</v>
      </c>
      <c r="S79" s="52">
        <f t="shared" si="36"/>
        <v>1255.8</v>
      </c>
      <c r="T79" s="21">
        <f t="shared" si="48"/>
        <v>1255.8</v>
      </c>
      <c r="U79" s="70">
        <v>1713.04</v>
      </c>
      <c r="V79" s="21">
        <f t="shared" si="32"/>
        <v>966</v>
      </c>
      <c r="W79" s="21">
        <f t="shared" si="37"/>
        <v>75.599999999999994</v>
      </c>
      <c r="X79" s="21">
        <f t="shared" si="19"/>
        <v>0</v>
      </c>
      <c r="Y79" s="21">
        <f t="shared" si="33"/>
        <v>0</v>
      </c>
      <c r="Z79" s="21">
        <f t="shared" si="38"/>
        <v>8.4</v>
      </c>
      <c r="AA79" s="21">
        <f t="shared" si="39"/>
        <v>58.8</v>
      </c>
      <c r="AB79" s="21">
        <f t="shared" si="40"/>
        <v>134.4</v>
      </c>
      <c r="AC79" s="18">
        <f t="shared" si="41"/>
        <v>470.4</v>
      </c>
      <c r="AD79" s="18">
        <f t="shared" si="42"/>
        <v>218.39999999999998</v>
      </c>
      <c r="AE79" s="18" t="str">
        <f>IFERROR(VLOOKUP(F79,'Unid. Mult.'!$F$3:$J$313,5,0),0)</f>
        <v>Unidocente</v>
      </c>
      <c r="AF79" s="18" t="str">
        <f>IFERROR(VLOOKUP(F79,'IIEE EIB'!$F$3:$L$219,5,0),0)</f>
        <v>QUECHUA SUREÑO</v>
      </c>
      <c r="AG79" s="18" t="str">
        <f>IFERROR(VLOOKUP(F79,'IIEE EIB'!$F$3:$L$219,6,0),0)</f>
        <v/>
      </c>
      <c r="AH79" s="18" t="str">
        <f>IFERROR(VLOOKUP(F79,Rural!$F$2:$J$403,5,0),0)</f>
        <v>Rural 2</v>
      </c>
      <c r="AI79" s="18">
        <f>+IFERROR(VLOOKUP(F79,Frontera!$F$3:$J$438,5,0),0)</f>
        <v>0</v>
      </c>
      <c r="AJ79" s="18" t="str">
        <f>+IFERROR(VLOOKUP(F79,'Censo 2023 Direccion'!$A$2:$L$910,9,0),0)</f>
        <v>Rural</v>
      </c>
      <c r="AK79" s="18">
        <f>+IFERROR(VLOOKUP(F79,'Instituciones Educativas'!$A$2:$T$900,12,0),0)</f>
        <v>14</v>
      </c>
      <c r="AL79" s="21">
        <f t="shared" si="43"/>
        <v>-747.04</v>
      </c>
      <c r="AM79" s="18">
        <f>+IFERROR(VLOOKUP(F79,'Instituciones Educativas'!$A$2:$T$900,13,0),0)</f>
        <v>14</v>
      </c>
      <c r="AN79" s="64"/>
      <c r="AO79" s="18">
        <f>+AM79-2</f>
        <v>12</v>
      </c>
    </row>
    <row r="80" spans="1:41" x14ac:dyDescent="0.25">
      <c r="A80" s="106" t="s">
        <v>273</v>
      </c>
      <c r="B80" s="17">
        <v>58</v>
      </c>
      <c r="C80" s="49" t="str">
        <f>+VLOOKUP(A80,'Instituciones Educativas'!$A$2:$T$900,6,0)</f>
        <v>CAPACHICA</v>
      </c>
      <c r="D80" s="49" t="str">
        <f>IFERROR(VLOOKUP(A80,'Instituciones Educativas'!$A$2:$T$900,7,0),0)</f>
        <v>CHAPA</v>
      </c>
      <c r="E80" s="49" t="str">
        <f>+VLOOKUP(A80,'Censo 2023 Direccion'!$A$2:$M$910,6,0)</f>
        <v>CHAPA</v>
      </c>
      <c r="F80" s="49" t="str">
        <f>+VLOOKUP(A80,'Instituciones Educativas'!$A$2:$T$900,1,0)</f>
        <v>1470921</v>
      </c>
      <c r="G80" s="49" t="str">
        <f>+VLOOKUP(A80,'Instituciones Educativas'!$A$2:$T$900,8,0)</f>
        <v>1200 SEMILLITAS DEL SABER</v>
      </c>
      <c r="H80" s="49" t="str">
        <f>+VLOOKUP(A80,'Instituciones Educativas'!$A$2:$T$900,9,0)</f>
        <v xml:space="preserve">A2 - Inicial - Jardín              </v>
      </c>
      <c r="I80" s="18">
        <f t="shared" si="34"/>
        <v>21</v>
      </c>
      <c r="J80" s="18" t="str">
        <f t="shared" si="45"/>
        <v>Rural</v>
      </c>
      <c r="K80" s="18">
        <f t="shared" si="46"/>
        <v>23</v>
      </c>
      <c r="O80" s="18">
        <f t="shared" si="47"/>
        <v>-2</v>
      </c>
      <c r="Q80" s="21">
        <f t="shared" si="24"/>
        <v>1559.3759999999997</v>
      </c>
      <c r="R80" s="52">
        <f t="shared" si="35"/>
        <v>9.7323649388120312</v>
      </c>
      <c r="S80" s="52">
        <f t="shared" si="36"/>
        <v>1834.5599999999997</v>
      </c>
      <c r="T80" s="21">
        <f t="shared" si="48"/>
        <v>1834.5599999999997</v>
      </c>
      <c r="U80" s="70">
        <v>1671.8495049504952</v>
      </c>
      <c r="V80" s="21">
        <f t="shared" si="32"/>
        <v>1411.1999999999998</v>
      </c>
      <c r="W80" s="21">
        <f t="shared" si="37"/>
        <v>113.4</v>
      </c>
      <c r="X80" s="21">
        <f t="shared" si="19"/>
        <v>0</v>
      </c>
      <c r="Y80" s="21">
        <f t="shared" si="33"/>
        <v>0</v>
      </c>
      <c r="Z80" s="21">
        <f t="shared" si="38"/>
        <v>25.200000000000003</v>
      </c>
      <c r="AA80" s="21">
        <f t="shared" si="39"/>
        <v>88.199999999999989</v>
      </c>
      <c r="AB80" s="21">
        <f t="shared" si="40"/>
        <v>151.19999999999999</v>
      </c>
      <c r="AC80" s="18">
        <f t="shared" si="41"/>
        <v>705.59999999999991</v>
      </c>
      <c r="AD80" s="18">
        <f t="shared" si="42"/>
        <v>327.60000000000002</v>
      </c>
      <c r="AE80" s="18" t="str">
        <f>IFERROR(VLOOKUP(F80,'Unid. Mult.'!$F$3:$J$313,5,0),0)</f>
        <v>Multigrado</v>
      </c>
      <c r="AF80" s="18" t="str">
        <f>IFERROR(VLOOKUP(F80,'IIEE EIB'!$F$3:$L$219,5,0),0)</f>
        <v>QUECHUA SUREÑO</v>
      </c>
      <c r="AG80" s="18" t="str">
        <f>IFERROR(VLOOKUP(F80,'IIEE EIB'!$F$3:$L$219,6,0),0)</f>
        <v/>
      </c>
      <c r="AH80" s="18" t="str">
        <f>IFERROR(VLOOKUP(F80,Rural!$F$2:$J$403,5,0),0)</f>
        <v>Rural 2</v>
      </c>
      <c r="AI80" s="18" t="str">
        <f>+IFERROR(VLOOKUP(F80,Frontera!$F$3:$J$438,5,0),0)</f>
        <v>Frontera</v>
      </c>
      <c r="AJ80" s="18" t="str">
        <f>+IFERROR(VLOOKUP(F80,'Censo 2023 Direccion'!$A$2:$L$910,9,0),0)</f>
        <v>Rural</v>
      </c>
      <c r="AK80" s="18">
        <f>+IFERROR(VLOOKUP(F80,'Instituciones Educativas'!$A$2:$T$900,12,0),0)</f>
        <v>21</v>
      </c>
      <c r="AL80" s="21">
        <f t="shared" si="43"/>
        <v>-260.64950495049538</v>
      </c>
      <c r="AM80" s="18">
        <f>+IFERROR(VLOOKUP(F80,'Instituciones Educativas'!$A$2:$T$900,13,0),0)</f>
        <v>23</v>
      </c>
      <c r="AN80" s="64"/>
      <c r="AO80" s="18">
        <f>+AM80-4.27</f>
        <v>18.73</v>
      </c>
    </row>
    <row r="81" spans="1:41" x14ac:dyDescent="0.25">
      <c r="A81" s="106" t="s">
        <v>270</v>
      </c>
      <c r="B81" s="17">
        <v>59</v>
      </c>
      <c r="C81" s="49" t="str">
        <f>+VLOOKUP(A81,'Instituciones Educativas'!$A$2:$T$900,6,0)</f>
        <v>CAPACHICA</v>
      </c>
      <c r="D81" s="49" t="str">
        <f>IFERROR(VLOOKUP(A81,'Instituciones Educativas'!$A$2:$T$900,7,0),0)</f>
        <v>CAPANO</v>
      </c>
      <c r="E81" s="49" t="str">
        <f>+VLOOKUP(A81,'Censo 2023 Direccion'!$A$2:$M$910,6,0)</f>
        <v>CAPANO</v>
      </c>
      <c r="F81" s="49" t="str">
        <f>+VLOOKUP(A81,'Instituciones Educativas'!$A$2:$T$900,1,0)</f>
        <v>1470897</v>
      </c>
      <c r="G81" s="49" t="str">
        <f>+VLOOKUP(A81,'Instituciones Educativas'!$A$2:$T$900,8,0)</f>
        <v>1199 SAN JUAN DE CAPANO</v>
      </c>
      <c r="H81" s="49" t="str">
        <f>+VLOOKUP(A81,'Instituciones Educativas'!$A$2:$T$900,9,0)</f>
        <v xml:space="preserve">A2 - Inicial - Jardín              </v>
      </c>
      <c r="I81" s="18">
        <f t="shared" si="34"/>
        <v>11</v>
      </c>
      <c r="J81" s="18" t="str">
        <f t="shared" si="45"/>
        <v>Rural</v>
      </c>
      <c r="K81" s="18">
        <f t="shared" si="46"/>
        <v>9</v>
      </c>
      <c r="O81" s="18">
        <f t="shared" si="47"/>
        <v>2</v>
      </c>
      <c r="Q81" s="21">
        <f t="shared" si="24"/>
        <v>1293.8639999999998</v>
      </c>
      <c r="R81" s="52">
        <f t="shared" si="35"/>
        <v>-20.648473034437956</v>
      </c>
      <c r="S81" s="52">
        <f t="shared" si="36"/>
        <v>995.27999999999986</v>
      </c>
      <c r="T81" s="21">
        <f t="shared" si="48"/>
        <v>995.27999999999986</v>
      </c>
      <c r="U81" s="70">
        <v>1254.2669789227166</v>
      </c>
      <c r="V81" s="21">
        <f t="shared" si="32"/>
        <v>765.59999999999991</v>
      </c>
      <c r="W81" s="21">
        <f t="shared" si="37"/>
        <v>59.400000000000006</v>
      </c>
      <c r="X81" s="21">
        <f t="shared" si="19"/>
        <v>0</v>
      </c>
      <c r="Y81" s="21">
        <f t="shared" si="33"/>
        <v>0</v>
      </c>
      <c r="Z81" s="21">
        <f t="shared" si="38"/>
        <v>13.200000000000001</v>
      </c>
      <c r="AA81" s="21">
        <f t="shared" si="39"/>
        <v>46.199999999999996</v>
      </c>
      <c r="AB81" s="21">
        <f t="shared" si="40"/>
        <v>105.60000000000001</v>
      </c>
      <c r="AC81" s="18">
        <f t="shared" si="41"/>
        <v>369.59999999999997</v>
      </c>
      <c r="AD81" s="18">
        <f t="shared" si="42"/>
        <v>171.60000000000002</v>
      </c>
      <c r="AE81" s="18" t="str">
        <f>IFERROR(VLOOKUP(F81,'Unid. Mult.'!$F$3:$J$313,5,0),0)</f>
        <v>Unidocente</v>
      </c>
      <c r="AF81" s="18" t="str">
        <f>IFERROR(VLOOKUP(F81,'IIEE EIB'!$F$3:$L$219,5,0),0)</f>
        <v>QUECHUA SUREÑO</v>
      </c>
      <c r="AG81" s="18" t="str">
        <f>IFERROR(VLOOKUP(F81,'IIEE EIB'!$F$3:$L$219,6,0),0)</f>
        <v/>
      </c>
      <c r="AH81" s="18" t="str">
        <f>IFERROR(VLOOKUP(F81,Rural!$F$2:$J$403,5,0),0)</f>
        <v>Rural 2</v>
      </c>
      <c r="AI81" s="18" t="str">
        <f>+IFERROR(VLOOKUP(F81,Frontera!$F$3:$J$438,5,0),0)</f>
        <v>Frontera</v>
      </c>
      <c r="AJ81" s="18" t="str">
        <f>+IFERROR(VLOOKUP(F81,'Censo 2023 Direccion'!$A$2:$L$910,9,0),0)</f>
        <v>Rural</v>
      </c>
      <c r="AK81" s="18">
        <f>+IFERROR(VLOOKUP(F81,'Instituciones Educativas'!$A$2:$T$900,12,0),0)</f>
        <v>11</v>
      </c>
      <c r="AL81" s="21">
        <f t="shared" si="43"/>
        <v>-488.66697892271668</v>
      </c>
      <c r="AM81" s="18">
        <f>+IFERROR(VLOOKUP(F81,'Instituciones Educativas'!$A$2:$T$900,13,0),0)</f>
        <v>9</v>
      </c>
      <c r="AN81" s="64"/>
      <c r="AO81" s="18">
        <f>+AM81-2</f>
        <v>7</v>
      </c>
    </row>
    <row r="82" spans="1:41" x14ac:dyDescent="0.25">
      <c r="A82" s="106" t="s">
        <v>276</v>
      </c>
      <c r="B82" s="17">
        <v>60</v>
      </c>
      <c r="C82" s="49" t="str">
        <f>+VLOOKUP(A82,'Instituciones Educativas'!$A$2:$T$900,6,0)</f>
        <v>CAPACHICA</v>
      </c>
      <c r="D82" s="49" t="str">
        <f>IFERROR(VLOOKUP(A82,'Instituciones Educativas'!$A$2:$T$900,7,0),0)</f>
        <v>ISAÑURA</v>
      </c>
      <c r="E82" s="49" t="str">
        <f>+VLOOKUP(A82,'Censo 2023 Direccion'!$A$2:$M$910,6,0)</f>
        <v>ISAÑURA</v>
      </c>
      <c r="F82" s="49" t="str">
        <f>+VLOOKUP(A82,'Instituciones Educativas'!$A$2:$T$900,1,0)</f>
        <v>1621614</v>
      </c>
      <c r="G82" s="49" t="str">
        <f>+VLOOKUP(A82,'Instituciones Educativas'!$A$2:$T$900,8,0)</f>
        <v>1232 MISKY WASI</v>
      </c>
      <c r="H82" s="49" t="str">
        <f>+VLOOKUP(A82,'Instituciones Educativas'!$A$2:$T$900,9,0)</f>
        <v xml:space="preserve">A2 - Inicial - Jardín              </v>
      </c>
      <c r="I82" s="18">
        <f t="shared" si="34"/>
        <v>13</v>
      </c>
      <c r="J82" s="18" t="str">
        <f t="shared" si="45"/>
        <v>Rural</v>
      </c>
      <c r="K82" s="18">
        <f t="shared" si="46"/>
        <v>18</v>
      </c>
      <c r="O82" s="18">
        <f t="shared" si="47"/>
        <v>-5</v>
      </c>
      <c r="Q82" s="21">
        <f t="shared" si="24"/>
        <v>1476.3839999999998</v>
      </c>
      <c r="R82" s="52">
        <f t="shared" si="35"/>
        <v>-29.72059779077323</v>
      </c>
      <c r="S82" s="52">
        <f t="shared" si="36"/>
        <v>1135.6799999999998</v>
      </c>
      <c r="T82" s="21">
        <f t="shared" si="48"/>
        <v>1135.6799999999998</v>
      </c>
      <c r="U82" s="70">
        <v>1615.9499999999998</v>
      </c>
      <c r="V82" s="21">
        <f t="shared" si="32"/>
        <v>873.59999999999991</v>
      </c>
      <c r="W82" s="21">
        <f t="shared" si="37"/>
        <v>70.2</v>
      </c>
      <c r="X82" s="21">
        <f t="shared" ref="X82:X145" si="50">IF(H82=$M$13,AK82*1*12,IF(H82=$M$14,AK82*1*12,IF(H82=$M$16,AK82*1*12,0)))</f>
        <v>0</v>
      </c>
      <c r="Y82" s="21">
        <f t="shared" si="33"/>
        <v>0</v>
      </c>
      <c r="Z82" s="21">
        <f t="shared" si="38"/>
        <v>15.600000000000001</v>
      </c>
      <c r="AA82" s="21">
        <f t="shared" si="39"/>
        <v>54.599999999999994</v>
      </c>
      <c r="AB82" s="21">
        <f t="shared" si="40"/>
        <v>93.6</v>
      </c>
      <c r="AC82" s="18">
        <f t="shared" si="41"/>
        <v>436.79999999999995</v>
      </c>
      <c r="AD82" s="18">
        <f t="shared" si="42"/>
        <v>202.8</v>
      </c>
      <c r="AE82" s="18" t="str">
        <f>IFERROR(VLOOKUP(F82,'Unid. Mult.'!$F$3:$J$313,5,0),0)</f>
        <v>Multigrado</v>
      </c>
      <c r="AF82" s="18" t="str">
        <f>IFERROR(VLOOKUP(F82,'IIEE EIB'!$F$3:$L$219,5,0),0)</f>
        <v>QUECHUA SUREÑO</v>
      </c>
      <c r="AG82" s="18" t="str">
        <f>IFERROR(VLOOKUP(F82,'IIEE EIB'!$F$3:$L$219,6,0),0)</f>
        <v/>
      </c>
      <c r="AH82" s="18" t="str">
        <f>IFERROR(VLOOKUP(F82,Rural!$F$2:$J$403,5,0),0)</f>
        <v>Rural 2</v>
      </c>
      <c r="AI82" s="18" t="str">
        <f>+IFERROR(VLOOKUP(F82,Frontera!$F$3:$J$438,5,0),0)</f>
        <v>Frontera</v>
      </c>
      <c r="AJ82" s="18" t="str">
        <f>+IFERROR(VLOOKUP(F82,'Censo 2023 Direccion'!$A$2:$L$910,9,0),0)</f>
        <v>Rural</v>
      </c>
      <c r="AK82" s="18">
        <f>+IFERROR(VLOOKUP(F82,'Instituciones Educativas'!$A$2:$T$900,12,0),0)</f>
        <v>13</v>
      </c>
      <c r="AL82" s="21">
        <f t="shared" si="43"/>
        <v>-742.34999999999991</v>
      </c>
      <c r="AM82" s="18">
        <f>+IFERROR(VLOOKUP(F82,'Instituciones Educativas'!$A$2:$T$900,13,0),0)</f>
        <v>18</v>
      </c>
      <c r="AN82" s="64"/>
      <c r="AO82" s="18">
        <f>+AM82-8.27</f>
        <v>9.73</v>
      </c>
    </row>
    <row r="83" spans="1:41" x14ac:dyDescent="0.25">
      <c r="A83" s="106" t="s">
        <v>266</v>
      </c>
      <c r="B83" s="17">
        <v>61</v>
      </c>
      <c r="C83" s="49" t="str">
        <f>+VLOOKUP(A83,'Instituciones Educativas'!$A$2:$T$900,6,0)</f>
        <v>CAPACHICA</v>
      </c>
      <c r="D83" s="49" t="str">
        <f>IFERROR(VLOOKUP(A83,'Instituciones Educativas'!$A$2:$T$900,7,0),0)</f>
        <v>JAJANRA</v>
      </c>
      <c r="E83" s="49" t="str">
        <f>+VLOOKUP(A83,'Censo 2023 Direccion'!$A$2:$M$910,6,0)</f>
        <v>JAJANRA</v>
      </c>
      <c r="F83" s="49" t="str">
        <f>+VLOOKUP(A83,'Instituciones Educativas'!$A$2:$T$900,1,0)</f>
        <v>1621689</v>
      </c>
      <c r="G83" s="49" t="str">
        <f>+VLOOKUP(A83,'Instituciones Educativas'!$A$2:$T$900,8,0)</f>
        <v>1286</v>
      </c>
      <c r="H83" s="49" t="str">
        <f>+VLOOKUP(A83,'Instituciones Educativas'!$A$2:$T$900,9,0)</f>
        <v xml:space="preserve">A2 - Inicial - Jardín              </v>
      </c>
      <c r="I83" s="18">
        <f t="shared" si="34"/>
        <v>8</v>
      </c>
      <c r="J83" s="18" t="str">
        <f t="shared" si="45"/>
        <v>Rural</v>
      </c>
      <c r="K83" s="18">
        <f t="shared" si="46"/>
        <v>5</v>
      </c>
      <c r="O83" s="18">
        <f t="shared" si="47"/>
        <v>3</v>
      </c>
      <c r="Q83" s="21">
        <f t="shared" si="24"/>
        <v>1168.1280000000002</v>
      </c>
      <c r="R83" s="52">
        <f t="shared" si="35"/>
        <v>-12.421052631578942</v>
      </c>
      <c r="S83" s="52">
        <f t="shared" si="36"/>
        <v>730.08</v>
      </c>
      <c r="T83" s="21">
        <f t="shared" si="48"/>
        <v>730.08</v>
      </c>
      <c r="U83" s="70">
        <v>833.625</v>
      </c>
      <c r="V83" s="21">
        <f t="shared" si="32"/>
        <v>561.6</v>
      </c>
      <c r="W83" s="21">
        <f t="shared" si="37"/>
        <v>43.2</v>
      </c>
      <c r="X83" s="21">
        <f t="shared" si="50"/>
        <v>0</v>
      </c>
      <c r="Y83" s="21">
        <f t="shared" ref="Y83:Y127" si="51">IF(H83=$M$12,IF(AJ83="Urbana",AK83*1.2*12,IF(AJ83="Rural",AK83*2.2*12)),0)</f>
        <v>0</v>
      </c>
      <c r="Z83" s="21">
        <f t="shared" si="38"/>
        <v>9.6000000000000014</v>
      </c>
      <c r="AA83" s="21">
        <f t="shared" si="39"/>
        <v>38.400000000000006</v>
      </c>
      <c r="AB83" s="21">
        <f t="shared" si="40"/>
        <v>76.800000000000011</v>
      </c>
      <c r="AC83" s="18">
        <f t="shared" si="41"/>
        <v>268.79999999999995</v>
      </c>
      <c r="AD83" s="18">
        <f t="shared" si="42"/>
        <v>124.80000000000001</v>
      </c>
      <c r="AE83" s="18" t="str">
        <f>IFERROR(VLOOKUP(F83,'Unid. Mult.'!$F$3:$J$313,5,0),0)</f>
        <v>Unidocente</v>
      </c>
      <c r="AF83" s="18">
        <f>IFERROR(VLOOKUP(F83,'IIEE EIB'!$F$3:$L$219,5,0),0)</f>
        <v>0</v>
      </c>
      <c r="AG83" s="18">
        <f>IFERROR(VLOOKUP(F83,'IIEE EIB'!$F$3:$L$219,6,0),0)</f>
        <v>0</v>
      </c>
      <c r="AH83" s="18" t="str">
        <f>IFERROR(VLOOKUP(F83,Rural!$F$2:$J$403,5,0),0)</f>
        <v>Rural 2</v>
      </c>
      <c r="AI83" s="18" t="str">
        <f>+IFERROR(VLOOKUP(F83,Frontera!$F$3:$J$438,5,0),0)</f>
        <v>Frontera</v>
      </c>
      <c r="AJ83" s="18" t="str">
        <f>+IFERROR(VLOOKUP(F83,'Censo 2023 Direccion'!$A$2:$L$910,9,0),0)</f>
        <v>Rural</v>
      </c>
      <c r="AK83" s="18">
        <f>+IFERROR(VLOOKUP(F83,'Instituciones Educativas'!$A$2:$T$900,12,0),0)</f>
        <v>8</v>
      </c>
      <c r="AL83" s="21">
        <f t="shared" si="43"/>
        <v>-272.02499999999998</v>
      </c>
      <c r="AM83" s="18">
        <f>+IFERROR(VLOOKUP(F83,'Instituciones Educativas'!$A$2:$T$900,13,0),0)</f>
        <v>5</v>
      </c>
      <c r="AN83" s="65"/>
    </row>
    <row r="84" spans="1:41" x14ac:dyDescent="0.25">
      <c r="A84" s="106" t="s">
        <v>279</v>
      </c>
      <c r="B84" s="17">
        <v>62</v>
      </c>
      <c r="C84" s="49" t="str">
        <f>+VLOOKUP(A84,'Instituciones Educativas'!$A$2:$T$900,6,0)</f>
        <v>CAPACHICA</v>
      </c>
      <c r="D84" s="49" t="str">
        <f>IFERROR(VLOOKUP(A84,'Instituciones Educativas'!$A$2:$T$900,7,0),0)</f>
        <v>COLLPA</v>
      </c>
      <c r="E84" s="49" t="str">
        <f>+VLOOKUP(A84,'Censo 2023 Direccion'!$A$2:$M$910,6,0)</f>
        <v>CCOLLPA</v>
      </c>
      <c r="F84" s="49" t="str">
        <f>+VLOOKUP(A84,'Instituciones Educativas'!$A$2:$T$900,1,0)</f>
        <v>1621366</v>
      </c>
      <c r="G84" s="49" t="str">
        <f>+VLOOKUP(A84,'Instituciones Educativas'!$A$2:$T$900,8,0)</f>
        <v>1256 NIÑO DE JESUS</v>
      </c>
      <c r="H84" s="49" t="str">
        <f>+VLOOKUP(A84,'Instituciones Educativas'!$A$2:$T$900,9,0)</f>
        <v xml:space="preserve">A2 - Inicial - Jardín              </v>
      </c>
      <c r="I84" s="18">
        <f t="shared" si="34"/>
        <v>10</v>
      </c>
      <c r="J84" s="18" t="str">
        <f t="shared" si="45"/>
        <v>Rural</v>
      </c>
      <c r="K84" s="18">
        <f t="shared" si="46"/>
        <v>12</v>
      </c>
      <c r="O84" s="18">
        <f t="shared" si="47"/>
        <v>-2</v>
      </c>
      <c r="Q84" s="21">
        <f t="shared" si="24"/>
        <v>1460.16</v>
      </c>
      <c r="R84" s="52">
        <f t="shared" si="35"/>
        <v>-32.529239766081886</v>
      </c>
      <c r="S84" s="52">
        <f t="shared" si="36"/>
        <v>912.6</v>
      </c>
      <c r="T84" s="21">
        <f t="shared" si="48"/>
        <v>912.6</v>
      </c>
      <c r="U84" s="70">
        <v>1352.5859154929581</v>
      </c>
      <c r="V84" s="21">
        <f t="shared" si="32"/>
        <v>702</v>
      </c>
      <c r="W84" s="21">
        <f t="shared" si="37"/>
        <v>54</v>
      </c>
      <c r="X84" s="21">
        <f t="shared" si="50"/>
        <v>0</v>
      </c>
      <c r="Y84" s="21">
        <f t="shared" si="51"/>
        <v>0</v>
      </c>
      <c r="Z84" s="21">
        <f t="shared" si="38"/>
        <v>12</v>
      </c>
      <c r="AA84" s="21">
        <f t="shared" si="39"/>
        <v>48</v>
      </c>
      <c r="AB84" s="21">
        <f t="shared" si="40"/>
        <v>96</v>
      </c>
      <c r="AC84" s="18">
        <f t="shared" si="41"/>
        <v>336</v>
      </c>
      <c r="AD84" s="18">
        <f t="shared" si="42"/>
        <v>156</v>
      </c>
      <c r="AE84" s="18" t="str">
        <f>IFERROR(VLOOKUP(F84,'Unid. Mult.'!$F$3:$J$313,5,0),0)</f>
        <v>Unidocente</v>
      </c>
      <c r="AF84" s="18">
        <f>IFERROR(VLOOKUP(F84,'IIEE EIB'!$F$3:$L$219,5,0),0)</f>
        <v>0</v>
      </c>
      <c r="AG84" s="18">
        <f>IFERROR(VLOOKUP(F84,'IIEE EIB'!$F$3:$L$219,6,0),0)</f>
        <v>0</v>
      </c>
      <c r="AH84" s="18" t="str">
        <f>IFERROR(VLOOKUP(F84,Rural!$F$2:$J$403,5,0),0)</f>
        <v>Rural 2</v>
      </c>
      <c r="AI84" s="18" t="str">
        <f>+IFERROR(VLOOKUP(F84,Frontera!$F$3:$J$438,5,0),0)</f>
        <v>Frontera</v>
      </c>
      <c r="AJ84" s="18" t="str">
        <f>+IFERROR(VLOOKUP(F84,'Censo 2023 Direccion'!$A$2:$L$910,9,0),0)</f>
        <v>Rural</v>
      </c>
      <c r="AK84" s="18">
        <f>+IFERROR(VLOOKUP(F84,'Instituciones Educativas'!$A$2:$T$900,12,0),0)</f>
        <v>10</v>
      </c>
      <c r="AL84" s="21">
        <f t="shared" si="43"/>
        <v>-650.58591549295807</v>
      </c>
      <c r="AM84" s="18">
        <f>+IFERROR(VLOOKUP(F84,'Instituciones Educativas'!$A$2:$T$900,13,0),0)</f>
        <v>12</v>
      </c>
      <c r="AN84" s="64"/>
    </row>
    <row r="85" spans="1:41" x14ac:dyDescent="0.25">
      <c r="A85" s="106" t="s">
        <v>262</v>
      </c>
      <c r="B85" s="17">
        <v>63</v>
      </c>
      <c r="C85" s="49" t="str">
        <f>+VLOOKUP(A85,'Instituciones Educativas'!$A$2:$T$900,6,0)</f>
        <v>CAPACHICA</v>
      </c>
      <c r="D85" s="49" t="str">
        <f>IFERROR(VLOOKUP(A85,'Instituciones Educativas'!$A$2:$T$900,7,0),0)</f>
        <v>LLACHON / SANTA CRUZ</v>
      </c>
      <c r="E85" s="49" t="str">
        <f>+VLOOKUP(A85,'Censo 2023 Direccion'!$A$2:$M$910,6,0)</f>
        <v>LLACHON / SANTA CRUZ</v>
      </c>
      <c r="F85" s="49" t="str">
        <f>+VLOOKUP(A85,'Instituciones Educativas'!$A$2:$T$900,1,0)</f>
        <v>1621374</v>
      </c>
      <c r="G85" s="49" t="str">
        <f>+VLOOKUP(A85,'Instituciones Educativas'!$A$2:$T$900,8,0)</f>
        <v>1257</v>
      </c>
      <c r="H85" s="49" t="str">
        <f>+VLOOKUP(A85,'Instituciones Educativas'!$A$2:$T$900,9,0)</f>
        <v xml:space="preserve">A2 - Inicial - Jardín              </v>
      </c>
      <c r="I85" s="18">
        <f t="shared" si="34"/>
        <v>3</v>
      </c>
      <c r="J85" s="18" t="str">
        <f t="shared" si="45"/>
        <v>Rural</v>
      </c>
      <c r="K85" s="18">
        <f t="shared" si="46"/>
        <v>7</v>
      </c>
      <c r="O85" s="18">
        <f t="shared" si="47"/>
        <v>-4</v>
      </c>
      <c r="Q85" s="21">
        <f t="shared" si="24"/>
        <v>741.82680000000005</v>
      </c>
      <c r="R85" s="52">
        <f t="shared" si="35"/>
        <v>-69.001074113856063</v>
      </c>
      <c r="S85" s="52">
        <f t="shared" si="36"/>
        <v>306.54000000000002</v>
      </c>
      <c r="T85" s="21">
        <f t="shared" si="48"/>
        <v>306.54000000000002</v>
      </c>
      <c r="U85" s="70">
        <v>988.87297297297278</v>
      </c>
      <c r="V85" s="21">
        <f t="shared" si="32"/>
        <v>235.8</v>
      </c>
      <c r="W85" s="21">
        <f t="shared" si="37"/>
        <v>16.200000000000003</v>
      </c>
      <c r="X85" s="21">
        <f t="shared" si="50"/>
        <v>0</v>
      </c>
      <c r="Y85" s="21">
        <f t="shared" si="51"/>
        <v>0</v>
      </c>
      <c r="Z85" s="21">
        <f t="shared" si="38"/>
        <v>3.6000000000000005</v>
      </c>
      <c r="AA85" s="21">
        <f t="shared" si="39"/>
        <v>14.400000000000002</v>
      </c>
      <c r="AB85" s="21">
        <f t="shared" si="40"/>
        <v>28.800000000000004</v>
      </c>
      <c r="AC85" s="18">
        <f t="shared" si="41"/>
        <v>126</v>
      </c>
      <c r="AD85" s="18">
        <f t="shared" si="42"/>
        <v>46.800000000000004</v>
      </c>
      <c r="AE85" s="18" t="str">
        <f>IFERROR(VLOOKUP(F85,'Unid. Mult.'!$F$3:$J$313,5,0),0)</f>
        <v>Unidocente</v>
      </c>
      <c r="AF85" s="18">
        <f>IFERROR(VLOOKUP(F85,'IIEE EIB'!$F$3:$L$219,5,0),0)</f>
        <v>0</v>
      </c>
      <c r="AG85" s="18">
        <f>IFERROR(VLOOKUP(F85,'IIEE EIB'!$F$3:$L$219,6,0),0)</f>
        <v>0</v>
      </c>
      <c r="AH85" s="18" t="str">
        <f>IFERROR(VLOOKUP(F85,Rural!$F$2:$J$403,5,0),0)</f>
        <v>Rural 1</v>
      </c>
      <c r="AI85" s="18" t="str">
        <f>+IFERROR(VLOOKUP(F85,Frontera!$F$3:$J$438,5,0),0)</f>
        <v>Frontera</v>
      </c>
      <c r="AJ85" s="18" t="str">
        <f>+IFERROR(VLOOKUP(F85,'Censo 2023 Direccion'!$A$2:$L$910,9,0),0)</f>
        <v>Rural</v>
      </c>
      <c r="AK85" s="18">
        <f>+IFERROR(VLOOKUP(F85,'Instituciones Educativas'!$A$2:$T$900,12,0),0)</f>
        <v>3</v>
      </c>
      <c r="AL85" s="21">
        <f t="shared" si="43"/>
        <v>-753.07297297297282</v>
      </c>
      <c r="AM85" s="18">
        <f>+IFERROR(VLOOKUP(F85,'Instituciones Educativas'!$A$2:$T$900,13,0),0)</f>
        <v>7</v>
      </c>
      <c r="AN85" s="64"/>
      <c r="AO85" s="18">
        <f>+AM85-2</f>
        <v>5</v>
      </c>
    </row>
    <row r="86" spans="1:41" x14ac:dyDescent="0.25">
      <c r="A86" s="106" t="s">
        <v>264</v>
      </c>
      <c r="B86" s="17">
        <v>64</v>
      </c>
      <c r="C86" s="49" t="str">
        <f>+VLOOKUP(A86,'Instituciones Educativas'!$A$2:$T$900,6,0)</f>
        <v>CAPACHICA</v>
      </c>
      <c r="D86" s="49" t="str">
        <f>IFERROR(VLOOKUP(A86,'Instituciones Educativas'!$A$2:$T$900,7,0),0)</f>
        <v>CAMPANARIO</v>
      </c>
      <c r="E86" s="49" t="str">
        <f>+VLOOKUP(A86,'Censo 2023 Direccion'!$A$2:$M$910,6,0)</f>
        <v>CCOTOS CAMPANARIO</v>
      </c>
      <c r="F86" s="49" t="str">
        <f>+VLOOKUP(A86,'Instituciones Educativas'!$A$2:$T$900,1,0)</f>
        <v>1621390</v>
      </c>
      <c r="G86" s="49" t="str">
        <f>+VLOOKUP(A86,'Instituciones Educativas'!$A$2:$T$900,8,0)</f>
        <v>1259</v>
      </c>
      <c r="H86" s="49" t="str">
        <f>+VLOOKUP(A86,'Instituciones Educativas'!$A$2:$T$900,9,0)</f>
        <v xml:space="preserve">A2 - Inicial - Jardín              </v>
      </c>
      <c r="I86" s="18">
        <f t="shared" si="34"/>
        <v>4</v>
      </c>
      <c r="J86" s="18" t="str">
        <f t="shared" si="45"/>
        <v>Rural</v>
      </c>
      <c r="K86" s="18">
        <f t="shared" si="46"/>
        <v>6</v>
      </c>
      <c r="O86" s="18">
        <f t="shared" si="47"/>
        <v>-2</v>
      </c>
      <c r="Q86" s="21">
        <f t="shared" si="24"/>
        <v>730.08</v>
      </c>
      <c r="R86" s="52">
        <f t="shared" si="35"/>
        <v>-57.426900584795327</v>
      </c>
      <c r="S86" s="52">
        <f t="shared" si="36"/>
        <v>365.04</v>
      </c>
      <c r="T86" s="21">
        <f t="shared" si="48"/>
        <v>365.04</v>
      </c>
      <c r="U86" s="70">
        <v>857.44285714285718</v>
      </c>
      <c r="V86" s="21">
        <f t="shared" si="32"/>
        <v>280.8</v>
      </c>
      <c r="W86" s="21">
        <f t="shared" si="37"/>
        <v>21.6</v>
      </c>
      <c r="X86" s="21">
        <f t="shared" si="50"/>
        <v>0</v>
      </c>
      <c r="Y86" s="21">
        <f t="shared" si="51"/>
        <v>0</v>
      </c>
      <c r="Z86" s="21">
        <f t="shared" si="38"/>
        <v>4.8000000000000007</v>
      </c>
      <c r="AA86" s="21">
        <f t="shared" si="39"/>
        <v>19.200000000000003</v>
      </c>
      <c r="AB86" s="21">
        <f t="shared" si="40"/>
        <v>38.400000000000006</v>
      </c>
      <c r="AC86" s="18">
        <f t="shared" si="41"/>
        <v>134.39999999999998</v>
      </c>
      <c r="AD86" s="18">
        <f t="shared" si="42"/>
        <v>62.400000000000006</v>
      </c>
      <c r="AE86" s="18" t="str">
        <f>IFERROR(VLOOKUP(F86,'Unid. Mult.'!$F$3:$J$313,5,0),0)</f>
        <v>Unidocente</v>
      </c>
      <c r="AF86" s="18">
        <f>IFERROR(VLOOKUP(F86,'IIEE EIB'!$F$3:$L$219,5,0),0)</f>
        <v>0</v>
      </c>
      <c r="AG86" s="18">
        <f>IFERROR(VLOOKUP(F86,'IIEE EIB'!$F$3:$L$219,6,0),0)</f>
        <v>0</v>
      </c>
      <c r="AH86" s="18" t="str">
        <f>IFERROR(VLOOKUP(F86,Rural!$F$2:$J$403,5,0),0)</f>
        <v>Rural 2</v>
      </c>
      <c r="AI86" s="18" t="str">
        <f>+IFERROR(VLOOKUP(F86,Frontera!$F$3:$J$438,5,0),0)</f>
        <v>Frontera</v>
      </c>
      <c r="AJ86" s="18" t="str">
        <f>+IFERROR(VLOOKUP(F86,'Censo 2023 Direccion'!$A$2:$L$910,9,0),0)</f>
        <v>Rural</v>
      </c>
      <c r="AK86" s="18">
        <f>+IFERROR(VLOOKUP(F86,'Instituciones Educativas'!$A$2:$T$900,12,0),0)</f>
        <v>4</v>
      </c>
      <c r="AL86" s="21">
        <f t="shared" si="43"/>
        <v>-576.64285714285711</v>
      </c>
      <c r="AM86" s="18">
        <f>+IFERROR(VLOOKUP(F86,'Instituciones Educativas'!$A$2:$T$900,13,0),0)</f>
        <v>6</v>
      </c>
      <c r="AN86" s="64"/>
      <c r="AO86" s="18">
        <f>+AM86-1.6</f>
        <v>4.4000000000000004</v>
      </c>
    </row>
    <row r="87" spans="1:41" x14ac:dyDescent="0.25">
      <c r="A87" s="106" t="s">
        <v>282</v>
      </c>
      <c r="B87" s="17">
        <v>65</v>
      </c>
      <c r="C87" s="49" t="str">
        <f>+VLOOKUP(A87,'Instituciones Educativas'!$A$2:$T$900,6,0)</f>
        <v>CAPACHICA</v>
      </c>
      <c r="D87" s="49" t="str">
        <f>IFERROR(VLOOKUP(A87,'Instituciones Educativas'!$A$2:$T$900,7,0),0)</f>
        <v>HILATA</v>
      </c>
      <c r="E87" s="49" t="str">
        <f>+VLOOKUP(A87,'Censo 2023 Direccion'!$A$2:$M$910,6,0)</f>
        <v>HILATA</v>
      </c>
      <c r="F87" s="49" t="str">
        <f>+VLOOKUP(A87,'Instituciones Educativas'!$A$2:$T$900,1,0)</f>
        <v>1621424</v>
      </c>
      <c r="G87" s="49" t="str">
        <f>+VLOOKUP(A87,'Instituciones Educativas'!$A$2:$T$900,8,0)</f>
        <v>1262 NIÑO SAN SALVADOR</v>
      </c>
      <c r="H87" s="49" t="str">
        <f>+VLOOKUP(A87,'Instituciones Educativas'!$A$2:$T$900,9,0)</f>
        <v xml:space="preserve">A2 - Inicial - Jardín              </v>
      </c>
      <c r="I87" s="18">
        <f t="shared" si="34"/>
        <v>15</v>
      </c>
      <c r="J87" s="18" t="str">
        <f t="shared" si="45"/>
        <v>Rural</v>
      </c>
      <c r="K87" s="18">
        <f t="shared" si="46"/>
        <v>15</v>
      </c>
      <c r="O87" s="18">
        <f t="shared" si="47"/>
        <v>0</v>
      </c>
      <c r="Q87" s="21">
        <f t="shared" si="24"/>
        <v>1779.5700000000002</v>
      </c>
      <c r="R87" s="52">
        <f t="shared" si="35"/>
        <v>-1.4736842105263093</v>
      </c>
      <c r="S87" s="52">
        <f t="shared" si="36"/>
        <v>1368.9</v>
      </c>
      <c r="T87" s="21">
        <f t="shared" si="48"/>
        <v>1368.9</v>
      </c>
      <c r="U87" s="70">
        <v>1389.375</v>
      </c>
      <c r="V87" s="21">
        <f t="shared" si="32"/>
        <v>1053</v>
      </c>
      <c r="W87" s="21">
        <f t="shared" si="37"/>
        <v>81</v>
      </c>
      <c r="X87" s="21">
        <f t="shared" si="50"/>
        <v>0</v>
      </c>
      <c r="Y87" s="21">
        <f t="shared" si="51"/>
        <v>0</v>
      </c>
      <c r="Z87" s="21">
        <f t="shared" si="38"/>
        <v>18</v>
      </c>
      <c r="AA87" s="21">
        <f t="shared" si="39"/>
        <v>72</v>
      </c>
      <c r="AB87" s="21">
        <f t="shared" si="40"/>
        <v>144</v>
      </c>
      <c r="AC87" s="18">
        <f t="shared" si="41"/>
        <v>504</v>
      </c>
      <c r="AD87" s="18">
        <f t="shared" si="42"/>
        <v>234</v>
      </c>
      <c r="AE87" s="18" t="str">
        <f>IFERROR(VLOOKUP(F87,'Unid. Mult.'!$F$3:$J$313,5,0),0)</f>
        <v>Unidocente</v>
      </c>
      <c r="AF87" s="18">
        <f>IFERROR(VLOOKUP(F87,'IIEE EIB'!$F$3:$L$219,5,0),0)</f>
        <v>0</v>
      </c>
      <c r="AG87" s="18">
        <f>IFERROR(VLOOKUP(F87,'IIEE EIB'!$F$3:$L$219,6,0),0)</f>
        <v>0</v>
      </c>
      <c r="AH87" s="18" t="str">
        <f>IFERROR(VLOOKUP(F87,Rural!$F$2:$J$403,5,0),0)</f>
        <v>Rural 2</v>
      </c>
      <c r="AI87" s="18" t="str">
        <f>+IFERROR(VLOOKUP(F87,Frontera!$F$3:$J$438,5,0),0)</f>
        <v>Frontera</v>
      </c>
      <c r="AJ87" s="18" t="str">
        <f>+IFERROR(VLOOKUP(F87,'Censo 2023 Direccion'!$A$2:$L$910,9,0),0)</f>
        <v>Rural</v>
      </c>
      <c r="AK87" s="18">
        <f>+IFERROR(VLOOKUP(F87,'Instituciones Educativas'!$A$2:$T$900,12,0),0)</f>
        <v>15</v>
      </c>
      <c r="AL87" s="21">
        <f t="shared" si="43"/>
        <v>-336.375</v>
      </c>
      <c r="AM87" s="18">
        <f>+IFERROR(VLOOKUP(F87,'Instituciones Educativas'!$A$2:$T$900,13,0),0)</f>
        <v>15</v>
      </c>
      <c r="AN87" s="64"/>
      <c r="AO87" s="18">
        <f>+AM87-3.7</f>
        <v>11.3</v>
      </c>
    </row>
    <row r="88" spans="1:41" x14ac:dyDescent="0.25">
      <c r="A88" s="106" t="s">
        <v>285</v>
      </c>
      <c r="B88" s="17">
        <v>66</v>
      </c>
      <c r="C88" s="49" t="str">
        <f>+VLOOKUP(A88,'Instituciones Educativas'!$A$2:$T$900,6,0)</f>
        <v>CAPACHICA</v>
      </c>
      <c r="D88" s="49" t="str">
        <f>IFERROR(VLOOKUP(A88,'Instituciones Educativas'!$A$2:$T$900,7,0),0)</f>
        <v>TANTEON</v>
      </c>
      <c r="E88" s="49" t="str">
        <f>+VLOOKUP(A88,'Censo 2023 Direccion'!$A$2:$M$910,6,0)</f>
        <v>TANTEON</v>
      </c>
      <c r="F88" s="49" t="str">
        <f>+VLOOKUP(A88,'Instituciones Educativas'!$A$2:$T$900,1,0)</f>
        <v>1621457</v>
      </c>
      <c r="G88" s="49" t="str">
        <f>+VLOOKUP(A88,'Instituciones Educativas'!$A$2:$T$900,8,0)</f>
        <v>1265 ALFONSO UGARTE</v>
      </c>
      <c r="H88" s="49" t="str">
        <f>+VLOOKUP(A88,'Instituciones Educativas'!$A$2:$T$900,9,0)</f>
        <v xml:space="preserve">A2 - Inicial - Jardín              </v>
      </c>
      <c r="I88" s="18">
        <f t="shared" si="34"/>
        <v>7</v>
      </c>
      <c r="J88" s="18" t="str">
        <f t="shared" si="45"/>
        <v>Rural</v>
      </c>
      <c r="K88" s="18">
        <f t="shared" si="46"/>
        <v>12</v>
      </c>
      <c r="O88" s="18">
        <f t="shared" si="47"/>
        <v>-5</v>
      </c>
      <c r="Q88" s="21">
        <f t="shared" si="24"/>
        <v>1022.112</v>
      </c>
      <c r="R88" s="52">
        <f t="shared" si="35"/>
        <v>-52.770467836257332</v>
      </c>
      <c r="S88" s="52">
        <f t="shared" si="36"/>
        <v>638.81999999999994</v>
      </c>
      <c r="T88" s="21">
        <f t="shared" si="48"/>
        <v>638.81999999999994</v>
      </c>
      <c r="U88" s="70">
        <v>1352.5859154929581</v>
      </c>
      <c r="V88" s="21">
        <f t="shared" si="32"/>
        <v>491.4</v>
      </c>
      <c r="W88" s="21">
        <f t="shared" si="37"/>
        <v>37.799999999999997</v>
      </c>
      <c r="X88" s="21">
        <f t="shared" si="50"/>
        <v>0</v>
      </c>
      <c r="Y88" s="21">
        <f t="shared" si="51"/>
        <v>0</v>
      </c>
      <c r="Z88" s="21">
        <f t="shared" si="38"/>
        <v>8.4</v>
      </c>
      <c r="AA88" s="21">
        <f t="shared" si="39"/>
        <v>33.6</v>
      </c>
      <c r="AB88" s="21">
        <f t="shared" si="40"/>
        <v>67.2</v>
      </c>
      <c r="AC88" s="18">
        <f t="shared" si="41"/>
        <v>235.2</v>
      </c>
      <c r="AD88" s="18">
        <f t="shared" si="42"/>
        <v>109.19999999999999</v>
      </c>
      <c r="AE88" s="18" t="str">
        <f>IFERROR(VLOOKUP(F88,'Unid. Mult.'!$F$3:$J$313,5,0),0)</f>
        <v>Unidocente</v>
      </c>
      <c r="AF88" s="18">
        <f>IFERROR(VLOOKUP(F88,'IIEE EIB'!$F$3:$L$219,5,0),0)</f>
        <v>0</v>
      </c>
      <c r="AG88" s="18">
        <f>IFERROR(VLOOKUP(F88,'IIEE EIB'!$F$3:$L$219,6,0),0)</f>
        <v>0</v>
      </c>
      <c r="AH88" s="18" t="str">
        <f>IFERROR(VLOOKUP(F88,Rural!$F$2:$J$403,5,0),0)</f>
        <v>Rural 2</v>
      </c>
      <c r="AI88" s="18" t="str">
        <f>+IFERROR(VLOOKUP(F88,Frontera!$F$3:$J$438,5,0),0)</f>
        <v>Frontera</v>
      </c>
      <c r="AJ88" s="18" t="str">
        <f>+IFERROR(VLOOKUP(F88,'Censo 2023 Direccion'!$A$2:$L$910,9,0),0)</f>
        <v>Rural</v>
      </c>
      <c r="AK88" s="18">
        <f>+IFERROR(VLOOKUP(F88,'Instituciones Educativas'!$A$2:$T$900,12,0),0)</f>
        <v>7</v>
      </c>
      <c r="AL88" s="21">
        <f t="shared" si="43"/>
        <v>-861.18591549295809</v>
      </c>
      <c r="AM88" s="18">
        <f>+IFERROR(VLOOKUP(F88,'Instituciones Educativas'!$A$2:$T$900,13,0),0)</f>
        <v>12</v>
      </c>
      <c r="AN88" s="64"/>
      <c r="AO88" s="18">
        <f>+AM88-2</f>
        <v>10</v>
      </c>
    </row>
    <row r="89" spans="1:41" x14ac:dyDescent="0.25">
      <c r="A89" s="106" t="s">
        <v>288</v>
      </c>
      <c r="B89" s="17">
        <v>67</v>
      </c>
      <c r="C89" s="49" t="str">
        <f>+VLOOKUP(A89,'Instituciones Educativas'!$A$2:$T$900,6,0)</f>
        <v>CAPACHICA</v>
      </c>
      <c r="D89" s="49" t="str">
        <f>IFERROR(VLOOKUP(A89,'Instituciones Educativas'!$A$2:$T$900,7,0),0)</f>
        <v>ESCALLANI</v>
      </c>
      <c r="E89" s="49" t="str">
        <f>+VLOOKUP(A89,'Censo 2023 Direccion'!$A$2:$M$910,6,0)</f>
        <v>ESCALLANI</v>
      </c>
      <c r="F89" s="49" t="str">
        <f>+VLOOKUP(A89,'Instituciones Educativas'!$A$2:$T$900,1,0)</f>
        <v>1621465</v>
      </c>
      <c r="G89" s="49" t="str">
        <f>+VLOOKUP(A89,'Instituciones Educativas'!$A$2:$T$900,8,0)</f>
        <v>1266 DON JOSE DE SAN MARTIN</v>
      </c>
      <c r="H89" s="49" t="str">
        <f>+VLOOKUP(A89,'Instituciones Educativas'!$A$2:$T$900,9,0)</f>
        <v xml:space="preserve">A2 - Inicial - Jardín              </v>
      </c>
      <c r="I89" s="18">
        <f t="shared" si="34"/>
        <v>10</v>
      </c>
      <c r="J89" s="18" t="str">
        <f t="shared" si="45"/>
        <v>Rural</v>
      </c>
      <c r="K89" s="18">
        <f t="shared" si="46"/>
        <v>8</v>
      </c>
      <c r="O89" s="18">
        <f t="shared" si="47"/>
        <v>2</v>
      </c>
      <c r="Q89" s="21">
        <f t="shared" si="24"/>
        <v>1460.16</v>
      </c>
      <c r="R89" s="52">
        <f t="shared" si="35"/>
        <v>-27.302631578947352</v>
      </c>
      <c r="S89" s="52">
        <f t="shared" si="36"/>
        <v>912.6</v>
      </c>
      <c r="T89" s="21">
        <f t="shared" si="48"/>
        <v>912.6</v>
      </c>
      <c r="U89" s="70">
        <v>1255.3411764705879</v>
      </c>
      <c r="V89" s="21">
        <f t="shared" si="32"/>
        <v>702</v>
      </c>
      <c r="W89" s="21">
        <f t="shared" si="37"/>
        <v>54</v>
      </c>
      <c r="X89" s="21">
        <f t="shared" si="50"/>
        <v>0</v>
      </c>
      <c r="Y89" s="21">
        <f t="shared" si="51"/>
        <v>0</v>
      </c>
      <c r="Z89" s="21">
        <f t="shared" si="38"/>
        <v>12</v>
      </c>
      <c r="AA89" s="21">
        <f t="shared" si="39"/>
        <v>48</v>
      </c>
      <c r="AB89" s="21">
        <f t="shared" si="40"/>
        <v>96</v>
      </c>
      <c r="AC89" s="18">
        <f t="shared" si="41"/>
        <v>336</v>
      </c>
      <c r="AD89" s="18">
        <f t="shared" si="42"/>
        <v>156</v>
      </c>
      <c r="AE89" s="18" t="str">
        <f>IFERROR(VLOOKUP(F89,'Unid. Mult.'!$F$3:$J$313,5,0),0)</f>
        <v>Unidocente</v>
      </c>
      <c r="AF89" s="18">
        <f>IFERROR(VLOOKUP(F89,'IIEE EIB'!$F$3:$L$219,5,0),0)</f>
        <v>0</v>
      </c>
      <c r="AG89" s="18">
        <f>IFERROR(VLOOKUP(F89,'IIEE EIB'!$F$3:$L$219,6,0),0)</f>
        <v>0</v>
      </c>
      <c r="AH89" s="18" t="str">
        <f>IFERROR(VLOOKUP(F89,Rural!$F$2:$J$403,5,0),0)</f>
        <v>Rural 2</v>
      </c>
      <c r="AI89" s="18" t="str">
        <f>+IFERROR(VLOOKUP(F89,Frontera!$F$3:$J$438,5,0),0)</f>
        <v>Frontera</v>
      </c>
      <c r="AJ89" s="18" t="str">
        <f>+IFERROR(VLOOKUP(F89,'Censo 2023 Direccion'!$A$2:$L$910,9,0),0)</f>
        <v>Rural</v>
      </c>
      <c r="AK89" s="18">
        <f>+IFERROR(VLOOKUP(F89,'Instituciones Educativas'!$A$2:$T$900,12,0),0)</f>
        <v>10</v>
      </c>
      <c r="AL89" s="21">
        <f t="shared" si="43"/>
        <v>-553.34117647058792</v>
      </c>
      <c r="AM89" s="18">
        <f>+IFERROR(VLOOKUP(F89,'Instituciones Educativas'!$A$2:$T$900,13,0),0)</f>
        <v>8</v>
      </c>
      <c r="AN89" s="64"/>
      <c r="AO89" s="18">
        <f t="shared" ref="AO89" si="52">+AM89-3.4</f>
        <v>4.5999999999999996</v>
      </c>
    </row>
    <row r="90" spans="1:41" x14ac:dyDescent="0.25">
      <c r="A90" s="106" t="s">
        <v>290</v>
      </c>
      <c r="B90" s="17">
        <v>68</v>
      </c>
      <c r="C90" s="49" t="str">
        <f>+VLOOKUP(A90,'Instituciones Educativas'!$A$2:$T$900,6,0)</f>
        <v>CAPACHICA</v>
      </c>
      <c r="D90" s="49" t="str">
        <f>IFERROR(VLOOKUP(A90,'Instituciones Educativas'!$A$2:$T$900,7,0),0)</f>
        <v>CCOTOS</v>
      </c>
      <c r="E90" s="49" t="str">
        <f>+VLOOKUP(A90,'Censo 2023 Direccion'!$A$2:$M$910,6,0)</f>
        <v>CCOTOS</v>
      </c>
      <c r="F90" s="49" t="str">
        <f>+VLOOKUP(A90,'Instituciones Educativas'!$A$2:$T$900,1,0)</f>
        <v>1621507</v>
      </c>
      <c r="G90" s="49" t="str">
        <f>+VLOOKUP(A90,'Instituciones Educativas'!$A$2:$T$900,8,0)</f>
        <v>1270 JOSE DE SAN MARTIN</v>
      </c>
      <c r="H90" s="49" t="str">
        <f>+VLOOKUP(A90,'Instituciones Educativas'!$A$2:$T$900,9,0)</f>
        <v xml:space="preserve">A2 - Inicial - Jardín              </v>
      </c>
      <c r="I90" s="18">
        <f t="shared" si="34"/>
        <v>12</v>
      </c>
      <c r="J90" s="18" t="str">
        <f t="shared" si="45"/>
        <v>Rural</v>
      </c>
      <c r="K90" s="18">
        <f t="shared" si="46"/>
        <v>12</v>
      </c>
      <c r="O90" s="18">
        <f t="shared" si="47"/>
        <v>0</v>
      </c>
      <c r="Q90" s="21">
        <f t="shared" si="24"/>
        <v>1362.816</v>
      </c>
      <c r="R90" s="52">
        <f t="shared" si="35"/>
        <v>-19.035087719298254</v>
      </c>
      <c r="S90" s="52">
        <f t="shared" si="36"/>
        <v>1048.32</v>
      </c>
      <c r="T90" s="21">
        <f t="shared" si="48"/>
        <v>1048.32</v>
      </c>
      <c r="U90" s="70">
        <v>1294.7830985915493</v>
      </c>
      <c r="V90" s="21">
        <f t="shared" si="32"/>
        <v>806.39999999999986</v>
      </c>
      <c r="W90" s="21">
        <f t="shared" si="37"/>
        <v>64.800000000000011</v>
      </c>
      <c r="X90" s="21">
        <f t="shared" si="50"/>
        <v>0</v>
      </c>
      <c r="Y90" s="21">
        <f t="shared" si="51"/>
        <v>0</v>
      </c>
      <c r="Z90" s="21">
        <f t="shared" si="38"/>
        <v>14.400000000000002</v>
      </c>
      <c r="AA90" s="21">
        <f t="shared" si="39"/>
        <v>50.399999999999991</v>
      </c>
      <c r="AB90" s="21">
        <f t="shared" si="40"/>
        <v>86.399999999999991</v>
      </c>
      <c r="AC90" s="18">
        <f t="shared" si="41"/>
        <v>403.19999999999993</v>
      </c>
      <c r="AD90" s="18">
        <f t="shared" si="42"/>
        <v>187.20000000000002</v>
      </c>
      <c r="AE90" s="18" t="str">
        <f>IFERROR(VLOOKUP(F90,'Unid. Mult.'!$F$3:$J$313,5,0),0)</f>
        <v>Multigrado</v>
      </c>
      <c r="AF90" s="18" t="str">
        <f>IFERROR(VLOOKUP(F90,'IIEE EIB'!$F$3:$L$219,5,0),0)</f>
        <v>QUECHUA SUREÑO</v>
      </c>
      <c r="AG90" s="18" t="str">
        <f>IFERROR(VLOOKUP(F90,'IIEE EIB'!$F$3:$L$219,6,0),0)</f>
        <v/>
      </c>
      <c r="AH90" s="18" t="str">
        <f>IFERROR(VLOOKUP(F90,Rural!$F$2:$J$403,5,0),0)</f>
        <v>Rural 2</v>
      </c>
      <c r="AI90" s="18" t="str">
        <f>+IFERROR(VLOOKUP(F90,Frontera!$F$3:$J$438,5,0),0)</f>
        <v>Frontera</v>
      </c>
      <c r="AJ90" s="18" t="str">
        <f>+IFERROR(VLOOKUP(F90,'Censo 2023 Direccion'!$A$2:$L$910,9,0),0)</f>
        <v>Rural</v>
      </c>
      <c r="AK90" s="18">
        <f>+IFERROR(VLOOKUP(F90,'Instituciones Educativas'!$A$2:$T$900,12,0),0)</f>
        <v>12</v>
      </c>
      <c r="AL90" s="21">
        <f t="shared" si="43"/>
        <v>-488.38309859154947</v>
      </c>
      <c r="AM90" s="18">
        <f>+IFERROR(VLOOKUP(F90,'Instituciones Educativas'!$A$2:$T$900,13,0),0)</f>
        <v>12</v>
      </c>
      <c r="AO90" s="18">
        <f>+AM90-4.27</f>
        <v>7.73</v>
      </c>
    </row>
    <row r="91" spans="1:41" x14ac:dyDescent="0.25">
      <c r="A91" s="106" t="s">
        <v>268</v>
      </c>
      <c r="B91" s="17">
        <v>69</v>
      </c>
      <c r="C91" s="49" t="str">
        <f>+VLOOKUP(A91,'Instituciones Educativas'!$A$2:$T$900,6,0)</f>
        <v>CAPACHICA</v>
      </c>
      <c r="D91" s="49" t="str">
        <f>IFERROR(VLOOKUP(A91,'Instituciones Educativas'!$A$2:$T$900,7,0),0)</f>
        <v>SANTA MARIA</v>
      </c>
      <c r="E91" s="49" t="str">
        <f>+VLOOKUP(A91,'Censo 2023 Direccion'!$A$2:$M$910,6,0)</f>
        <v>SANTA MARIA</v>
      </c>
      <c r="F91" s="49" t="str">
        <f>+VLOOKUP(A91,'Instituciones Educativas'!$A$2:$T$900,1,0)</f>
        <v>1623610</v>
      </c>
      <c r="G91" s="49" t="str">
        <f>+VLOOKUP(A91,'Instituciones Educativas'!$A$2:$T$900,8,0)</f>
        <v>1290</v>
      </c>
      <c r="H91" s="49" t="str">
        <f>+VLOOKUP(A91,'Instituciones Educativas'!$A$2:$T$900,9,0)</f>
        <v xml:space="preserve">A2 - Inicial - Jardín              </v>
      </c>
      <c r="I91" s="18">
        <f t="shared" si="34"/>
        <v>6</v>
      </c>
      <c r="J91" s="18" t="str">
        <f t="shared" si="45"/>
        <v>Rural</v>
      </c>
      <c r="K91" s="18">
        <f t="shared" si="46"/>
        <v>5</v>
      </c>
      <c r="O91" s="18">
        <f t="shared" si="47"/>
        <v>1</v>
      </c>
      <c r="Q91" s="21">
        <f t="shared" si="24"/>
        <v>980.92800000000011</v>
      </c>
      <c r="R91" s="52">
        <f t="shared" si="35"/>
        <v>31.368421052631589</v>
      </c>
      <c r="S91" s="52">
        <f t="shared" si="36"/>
        <v>613.08000000000004</v>
      </c>
      <c r="T91" s="21">
        <f t="shared" si="48"/>
        <v>613.08000000000004</v>
      </c>
      <c r="U91" s="70">
        <v>466.6875</v>
      </c>
      <c r="V91" s="21">
        <f t="shared" si="32"/>
        <v>471.6</v>
      </c>
      <c r="W91" s="21">
        <f t="shared" si="37"/>
        <v>32.400000000000006</v>
      </c>
      <c r="X91" s="21">
        <f t="shared" si="50"/>
        <v>0</v>
      </c>
      <c r="Y91" s="21">
        <f t="shared" si="51"/>
        <v>0</v>
      </c>
      <c r="Z91" s="21">
        <f t="shared" si="38"/>
        <v>7.2000000000000011</v>
      </c>
      <c r="AA91" s="21">
        <f t="shared" si="39"/>
        <v>28.800000000000004</v>
      </c>
      <c r="AB91" s="21">
        <f t="shared" si="40"/>
        <v>57.600000000000009</v>
      </c>
      <c r="AC91" s="18">
        <f t="shared" si="41"/>
        <v>252</v>
      </c>
      <c r="AD91" s="18">
        <f t="shared" si="42"/>
        <v>93.600000000000009</v>
      </c>
      <c r="AE91" s="18" t="str">
        <f>IFERROR(VLOOKUP(F91,'Unid. Mult.'!$F$3:$J$313,5,0),0)</f>
        <v>Unidocente</v>
      </c>
      <c r="AF91" s="18">
        <f>IFERROR(VLOOKUP(F91,'IIEE EIB'!$F$3:$L$219,5,0),0)</f>
        <v>0</v>
      </c>
      <c r="AG91" s="18">
        <f>IFERROR(VLOOKUP(F91,'IIEE EIB'!$F$3:$L$219,6,0),0)</f>
        <v>0</v>
      </c>
      <c r="AH91" s="18" t="str">
        <f>IFERROR(VLOOKUP(F91,Rural!$F$2:$J$403,5,0),0)</f>
        <v>Rural 1</v>
      </c>
      <c r="AI91" s="18" t="str">
        <f>+IFERROR(VLOOKUP(F91,Frontera!$F$3:$J$438,5,0),0)</f>
        <v>Frontera</v>
      </c>
      <c r="AJ91" s="18" t="str">
        <f>+IFERROR(VLOOKUP(F91,'Censo 2023 Direccion'!$A$2:$L$910,9,0),0)</f>
        <v>Rural</v>
      </c>
      <c r="AK91" s="18">
        <f>+IFERROR(VLOOKUP(F91,'Instituciones Educativas'!$A$2:$T$900,12,0),0)</f>
        <v>6</v>
      </c>
      <c r="AL91" s="21">
        <f t="shared" si="43"/>
        <v>4.9125000000000227</v>
      </c>
      <c r="AM91" s="18">
        <f>+IFERROR(VLOOKUP(F91,'Instituciones Educativas'!$A$2:$T$900,13,0),0)</f>
        <v>5</v>
      </c>
      <c r="AN91" s="64"/>
      <c r="AO91" s="18">
        <f t="shared" ref="AO91" si="53">+AM91-3.4</f>
        <v>1.6</v>
      </c>
    </row>
    <row r="92" spans="1:41" x14ac:dyDescent="0.25">
      <c r="A92" s="106" t="s">
        <v>260</v>
      </c>
      <c r="B92" s="17">
        <v>70</v>
      </c>
      <c r="C92" s="49" t="str">
        <f>+VLOOKUP(A92,'Instituciones Educativas'!$A$2:$T$900,6,0)</f>
        <v>CAPACHICA</v>
      </c>
      <c r="D92" s="49" t="str">
        <f>IFERROR(VLOOKUP(A92,'Instituciones Educativas'!$A$2:$T$900,7,0),0)</f>
        <v>YAPURA</v>
      </c>
      <c r="E92" s="49" t="str">
        <f>+VLOOKUP(A92,'Censo 2023 Direccion'!$A$2:$M$910,6,0)</f>
        <v>YAPURA</v>
      </c>
      <c r="F92" s="49" t="str">
        <f>+VLOOKUP(A92,'Instituciones Educativas'!$A$2:$T$900,1,0)</f>
        <v>1023324</v>
      </c>
      <c r="G92" s="49" t="str">
        <f>+VLOOKUP(A92,'Instituciones Educativas'!$A$2:$T$900,8,0)</f>
        <v>297</v>
      </c>
      <c r="H92" s="49" t="str">
        <f>+VLOOKUP(A92,'Instituciones Educativas'!$A$2:$T$900,9,0)</f>
        <v xml:space="preserve">A2 - Inicial - Jardín              </v>
      </c>
      <c r="I92" s="18">
        <f t="shared" si="34"/>
        <v>3</v>
      </c>
      <c r="J92" s="18" t="str">
        <f t="shared" si="45"/>
        <v>Rural</v>
      </c>
      <c r="K92" s="18">
        <f t="shared" si="46"/>
        <v>5</v>
      </c>
      <c r="O92" s="18">
        <f t="shared" si="47"/>
        <v>-2</v>
      </c>
      <c r="Q92" s="21">
        <f t="shared" ref="Q92:Q125" si="54">+IF(AJ92="rural",IF(AK92&lt;=1,S92*(5),IF(AK92&lt;=2,S92*(3.25),IF(AK92&lt;=3,S92*(2.42),IF(AK92&lt;=4,S92*(2),IF(AK92&lt;=5,S92*(1.8),IF(AK92&lt;=10,S92*(1.6),IF(AK92&lt;=16,S92*(1.3),IF(AK92&lt;=20,S92*(1),IF(AK92&lt;=60,S92*(0.85),IF(AK92&lt;=100,S92*(0.56),IF(AK92&lt;=152,S92*(0.41),IF(AK92&lt;=180,S92*(0.38),IF(AK92&lt;=200,S92*(0.36),IF(AK92&lt;=300,S92*(0.3),S92)))))))))))))))</f>
        <v>656.88479999999993</v>
      </c>
      <c r="R92" s="52">
        <f t="shared" si="35"/>
        <v>-67.157894736842096</v>
      </c>
      <c r="S92" s="52">
        <f t="shared" si="36"/>
        <v>271.44</v>
      </c>
      <c r="T92" s="21">
        <f t="shared" si="48"/>
        <v>271.44</v>
      </c>
      <c r="U92" s="70">
        <v>826.5</v>
      </c>
      <c r="V92" s="21">
        <f t="shared" si="32"/>
        <v>208.8</v>
      </c>
      <c r="W92" s="21">
        <f t="shared" si="37"/>
        <v>16.200000000000003</v>
      </c>
      <c r="X92" s="21">
        <f t="shared" si="50"/>
        <v>0</v>
      </c>
      <c r="Y92" s="21">
        <f t="shared" si="51"/>
        <v>0</v>
      </c>
      <c r="Z92" s="21">
        <f t="shared" si="38"/>
        <v>3.6000000000000005</v>
      </c>
      <c r="AA92" s="21">
        <f t="shared" si="39"/>
        <v>12.599999999999998</v>
      </c>
      <c r="AB92" s="21">
        <f t="shared" si="40"/>
        <v>28.800000000000004</v>
      </c>
      <c r="AC92" s="18">
        <f t="shared" si="41"/>
        <v>100.79999999999998</v>
      </c>
      <c r="AD92" s="18">
        <f t="shared" si="42"/>
        <v>46.800000000000004</v>
      </c>
      <c r="AE92" s="18" t="str">
        <f>IFERROR(VLOOKUP(F92,'Unid. Mult.'!$F$3:$J$313,5,0),0)</f>
        <v>Unidocente</v>
      </c>
      <c r="AF92" s="18" t="str">
        <f>IFERROR(VLOOKUP(F92,'IIEE EIB'!$F$3:$L$219,5,0),0)</f>
        <v>QUECHUA SUREÑO</v>
      </c>
      <c r="AG92" s="18" t="str">
        <f>IFERROR(VLOOKUP(F92,'IIEE EIB'!$F$3:$L$219,6,0),0)</f>
        <v/>
      </c>
      <c r="AH92" s="18" t="str">
        <f>IFERROR(VLOOKUP(F92,Rural!$F$2:$J$403,5,0),0)</f>
        <v>Rural 2</v>
      </c>
      <c r="AI92" s="18" t="str">
        <f>+IFERROR(VLOOKUP(F92,Frontera!$F$3:$J$438,5,0),0)</f>
        <v>Frontera</v>
      </c>
      <c r="AJ92" s="18" t="str">
        <f>+IFERROR(VLOOKUP(F92,'Censo 2023 Direccion'!$A$2:$L$910,9,0),0)</f>
        <v>Rural</v>
      </c>
      <c r="AK92" s="18">
        <f>+IFERROR(VLOOKUP(F92,'Instituciones Educativas'!$A$2:$T$900,12,0),0)</f>
        <v>3</v>
      </c>
      <c r="AL92" s="21">
        <f t="shared" si="43"/>
        <v>-617.70000000000005</v>
      </c>
      <c r="AM92" s="18">
        <f>+IFERROR(VLOOKUP(F92,'Instituciones Educativas'!$A$2:$T$900,13,0),0)</f>
        <v>5</v>
      </c>
      <c r="AN92" s="64"/>
      <c r="AO92" s="18">
        <f>+AM92-3.7</f>
        <v>1.2999999999999998</v>
      </c>
    </row>
    <row r="93" spans="1:41" x14ac:dyDescent="0.25">
      <c r="A93" s="106" t="s">
        <v>258</v>
      </c>
      <c r="B93" s="17">
        <v>71</v>
      </c>
      <c r="C93" s="49" t="str">
        <f>+VLOOKUP(A93,'Instituciones Educativas'!$A$2:$T$900,6,0)</f>
        <v>CAPACHICA</v>
      </c>
      <c r="D93" s="49" t="str">
        <f>IFERROR(VLOOKUP(A93,'Instituciones Educativas'!$A$2:$T$900,7,0),0)</f>
        <v>CAPACHICA</v>
      </c>
      <c r="E93" s="49" t="str">
        <f>+VLOOKUP(A93,'Censo 2023 Direccion'!$A$2:$M$910,6,0)</f>
        <v>JIRON AREQUIPA S/N</v>
      </c>
      <c r="F93" s="49" t="str">
        <f>+VLOOKUP(A93,'Instituciones Educativas'!$A$2:$T$900,1,0)</f>
        <v>1023282</v>
      </c>
      <c r="G93" s="49" t="str">
        <f>+VLOOKUP(A93,'Instituciones Educativas'!$A$2:$T$900,8,0)</f>
        <v>201</v>
      </c>
      <c r="H93" s="49" t="str">
        <f>+VLOOKUP(A93,'Instituciones Educativas'!$A$2:$T$900,9,0)</f>
        <v xml:space="preserve">A2 - Inicial - Jardín              </v>
      </c>
      <c r="I93" s="18">
        <f t="shared" si="34"/>
        <v>22</v>
      </c>
      <c r="J93" s="18" t="str">
        <f t="shared" si="45"/>
        <v>Rural</v>
      </c>
      <c r="K93" s="18">
        <f t="shared" si="46"/>
        <v>26</v>
      </c>
      <c r="O93" s="18">
        <f t="shared" si="47"/>
        <v>-4</v>
      </c>
      <c r="Q93" s="21">
        <f t="shared" si="54"/>
        <v>1502.3579999999999</v>
      </c>
      <c r="R93" s="52">
        <f t="shared" si="35"/>
        <v>27.529919473239318</v>
      </c>
      <c r="S93" s="52">
        <f t="shared" si="36"/>
        <v>1767.48</v>
      </c>
      <c r="T93" s="21">
        <f t="shared" si="48"/>
        <v>1767.48</v>
      </c>
      <c r="U93" s="70">
        <v>1385.9335968379446</v>
      </c>
      <c r="V93" s="21">
        <f t="shared" si="32"/>
        <v>1359.6</v>
      </c>
      <c r="W93" s="21">
        <f t="shared" si="37"/>
        <v>118.80000000000001</v>
      </c>
      <c r="X93" s="21">
        <f t="shared" si="50"/>
        <v>0</v>
      </c>
      <c r="Y93" s="21">
        <f t="shared" si="51"/>
        <v>0</v>
      </c>
      <c r="Z93" s="21">
        <f t="shared" si="38"/>
        <v>26.400000000000002</v>
      </c>
      <c r="AA93" s="21">
        <f t="shared" si="39"/>
        <v>184.79999999999998</v>
      </c>
      <c r="AB93" s="21">
        <f t="shared" si="40"/>
        <v>158.39999999999998</v>
      </c>
      <c r="AC93" s="18">
        <f t="shared" si="41"/>
        <v>528</v>
      </c>
      <c r="AD93" s="18">
        <f t="shared" si="42"/>
        <v>343.20000000000005</v>
      </c>
      <c r="AE93" s="18" t="str">
        <f>IFERROR(VLOOKUP(F93,'Unid. Mult.'!$F$3:$J$313,5,0),0)</f>
        <v>Multigrado</v>
      </c>
      <c r="AF93" s="18" t="str">
        <f>IFERROR(VLOOKUP(F93,'IIEE EIB'!$F$3:$L$219,5,0),0)</f>
        <v>QUECHUA SUREÑO</v>
      </c>
      <c r="AG93" s="18" t="str">
        <f>IFERROR(VLOOKUP(F93,'IIEE EIB'!$F$3:$L$219,6,0),0)</f>
        <v>AIMARA</v>
      </c>
      <c r="AH93" s="18" t="str">
        <f>IFERROR(VLOOKUP(F93,Rural!$F$2:$J$403,5,0),0)</f>
        <v>Rural 3</v>
      </c>
      <c r="AI93" s="18" t="str">
        <f>+IFERROR(VLOOKUP(F93,Frontera!$F$3:$J$438,5,0),0)</f>
        <v>Frontera</v>
      </c>
      <c r="AJ93" s="18" t="str">
        <f>+IFERROR(VLOOKUP(F93,'Censo 2023 Direccion'!$A$2:$L$910,9,0),0)</f>
        <v>Rural</v>
      </c>
      <c r="AK93" s="18">
        <f>+IFERROR(VLOOKUP(F93,'Instituciones Educativas'!$A$2:$T$900,12,0),0)</f>
        <v>22</v>
      </c>
      <c r="AL93" s="21">
        <f t="shared" si="43"/>
        <v>-26.333596837944697</v>
      </c>
      <c r="AM93" s="18">
        <f>+IFERROR(VLOOKUP(F93,'Instituciones Educativas'!$A$2:$T$900,13,0),0)</f>
        <v>26</v>
      </c>
      <c r="AN93" s="64"/>
      <c r="AO93" s="18">
        <f t="shared" ref="AO93" si="55">+AM93-3.4</f>
        <v>22.6</v>
      </c>
    </row>
    <row r="94" spans="1:41" x14ac:dyDescent="0.25">
      <c r="A94" s="106" t="s">
        <v>261</v>
      </c>
      <c r="B94" s="17">
        <v>72</v>
      </c>
      <c r="C94" s="49" t="str">
        <f>+VLOOKUP(A94,'Instituciones Educativas'!$A$2:$T$900,6,0)</f>
        <v>CAPACHICA</v>
      </c>
      <c r="D94" s="49" t="str">
        <f>IFERROR(VLOOKUP(A94,'Instituciones Educativas'!$A$2:$T$900,7,0),0)</f>
        <v>LLACHON CENTRAL</v>
      </c>
      <c r="E94" s="49" t="str">
        <f>+VLOOKUP(A94,'Censo 2023 Direccion'!$A$2:$M$910,6,0)</f>
        <v>LLACHON CENTRAL</v>
      </c>
      <c r="F94" s="49" t="str">
        <f>+VLOOKUP(A94,'Instituciones Educativas'!$A$2:$T$900,1,0)</f>
        <v>1025717</v>
      </c>
      <c r="G94" s="49" t="str">
        <f>+VLOOKUP(A94,'Instituciones Educativas'!$A$2:$T$900,8,0)</f>
        <v>298</v>
      </c>
      <c r="H94" s="49" t="str">
        <f>+VLOOKUP(A94,'Instituciones Educativas'!$A$2:$T$900,9,0)</f>
        <v xml:space="preserve">A2 - Inicial - Jardín              </v>
      </c>
      <c r="I94" s="18">
        <f t="shared" si="34"/>
        <v>8</v>
      </c>
      <c r="J94" s="18" t="str">
        <f t="shared" si="45"/>
        <v>Rural</v>
      </c>
      <c r="K94" s="18">
        <f t="shared" si="46"/>
        <v>7</v>
      </c>
      <c r="O94" s="18">
        <f t="shared" si="47"/>
        <v>1</v>
      </c>
      <c r="Q94" s="21">
        <f t="shared" si="54"/>
        <v>1297.92</v>
      </c>
      <c r="R94" s="52">
        <f t="shared" si="35"/>
        <v>-17.336197636949507</v>
      </c>
      <c r="S94" s="52">
        <f t="shared" si="36"/>
        <v>811.2</v>
      </c>
      <c r="T94" s="21">
        <f t="shared" si="48"/>
        <v>811.2</v>
      </c>
      <c r="U94" s="70">
        <v>981.32432432432427</v>
      </c>
      <c r="V94" s="21">
        <f t="shared" si="32"/>
        <v>624</v>
      </c>
      <c r="W94" s="21">
        <f t="shared" si="37"/>
        <v>43.2</v>
      </c>
      <c r="X94" s="21">
        <f t="shared" si="50"/>
        <v>0</v>
      </c>
      <c r="Y94" s="21">
        <f t="shared" si="51"/>
        <v>0</v>
      </c>
      <c r="Z94" s="21">
        <f t="shared" si="38"/>
        <v>9.6000000000000014</v>
      </c>
      <c r="AA94" s="21">
        <f t="shared" si="39"/>
        <v>33.599999999999994</v>
      </c>
      <c r="AB94" s="21">
        <f t="shared" si="40"/>
        <v>76.800000000000011</v>
      </c>
      <c r="AC94" s="18">
        <f t="shared" si="41"/>
        <v>336</v>
      </c>
      <c r="AD94" s="18">
        <f t="shared" si="42"/>
        <v>124.80000000000001</v>
      </c>
      <c r="AE94" s="18" t="str">
        <f>IFERROR(VLOOKUP(F94,'Unid. Mult.'!$F$3:$J$313,5,0),0)</f>
        <v>Unidocente</v>
      </c>
      <c r="AF94" s="18" t="str">
        <f>IFERROR(VLOOKUP(F94,'IIEE EIB'!$F$3:$L$219,5,0),0)</f>
        <v>QUECHUA SUREÑO</v>
      </c>
      <c r="AG94" s="18" t="str">
        <f>IFERROR(VLOOKUP(F94,'IIEE EIB'!$F$3:$L$219,6,0),0)</f>
        <v/>
      </c>
      <c r="AH94" s="18" t="str">
        <f>IFERROR(VLOOKUP(F94,Rural!$F$2:$J$403,5,0),0)</f>
        <v>Rural 1</v>
      </c>
      <c r="AI94" s="18" t="str">
        <f>+IFERROR(VLOOKUP(F94,Frontera!$F$3:$J$438,5,0),0)</f>
        <v>Frontera</v>
      </c>
      <c r="AJ94" s="18" t="str">
        <f>+IFERROR(VLOOKUP(F94,'Censo 2023 Direccion'!$A$2:$L$910,9,0),0)</f>
        <v>Rural</v>
      </c>
      <c r="AK94" s="18">
        <f>+IFERROR(VLOOKUP(F94,'Instituciones Educativas'!$A$2:$T$900,12,0),0)</f>
        <v>8</v>
      </c>
      <c r="AL94" s="21">
        <f t="shared" si="43"/>
        <v>-357.32432432432427</v>
      </c>
      <c r="AM94" s="18">
        <f>+IFERROR(VLOOKUP(F94,'Instituciones Educativas'!$A$2:$T$900,13,0),0)</f>
        <v>7</v>
      </c>
      <c r="AN94" s="64"/>
      <c r="AO94" s="18">
        <f>+AM94-1.6</f>
        <v>5.4</v>
      </c>
    </row>
    <row r="95" spans="1:41" x14ac:dyDescent="0.25">
      <c r="A95" s="106" t="s">
        <v>293</v>
      </c>
      <c r="B95" s="17">
        <v>73</v>
      </c>
      <c r="C95" s="49" t="str">
        <f>+VLOOKUP(A95,'Instituciones Educativas'!$A$2:$T$900,6,0)</f>
        <v>CHUCUITO</v>
      </c>
      <c r="D95" s="49" t="str">
        <f>IFERROR(VLOOKUP(A95,'Instituciones Educativas'!$A$2:$T$900,7,0),0)</f>
        <v>CHUCUITO</v>
      </c>
      <c r="E95" s="49" t="str">
        <f>+VLOOKUP(A95,'Censo 2023 Direccion'!$A$2:$M$910,6,0)</f>
        <v>JIRON SANTA BARBARA S/N</v>
      </c>
      <c r="F95" s="49" t="str">
        <f>+VLOOKUP(A95,'Instituciones Educativas'!$A$2:$T$900,1,0)</f>
        <v>0229666</v>
      </c>
      <c r="G95" s="49" t="str">
        <f>+VLOOKUP(A95,'Instituciones Educativas'!$A$2:$T$900,8,0)</f>
        <v>206</v>
      </c>
      <c r="H95" s="49" t="str">
        <f>+VLOOKUP(A95,'Instituciones Educativas'!$A$2:$T$900,9,0)</f>
        <v xml:space="preserve">A2 - Inicial - Jardín              </v>
      </c>
      <c r="I95" s="18">
        <f t="shared" si="34"/>
        <v>23</v>
      </c>
      <c r="J95" s="18" t="str">
        <f t="shared" si="45"/>
        <v>Rural</v>
      </c>
      <c r="K95" s="18">
        <f t="shared" si="46"/>
        <v>28</v>
      </c>
      <c r="O95" s="18">
        <f t="shared" si="47"/>
        <v>-5</v>
      </c>
      <c r="Q95" s="21">
        <f t="shared" si="54"/>
        <v>1280.9159999999999</v>
      </c>
      <c r="R95" s="52">
        <f t="shared" si="35"/>
        <v>12.406015037593999</v>
      </c>
      <c r="S95" s="52">
        <f t="shared" si="36"/>
        <v>1506.96</v>
      </c>
      <c r="T95" s="21">
        <f t="shared" si="48"/>
        <v>1506.96</v>
      </c>
      <c r="U95" s="70">
        <v>1340.6399999999999</v>
      </c>
      <c r="V95" s="21">
        <f t="shared" si="32"/>
        <v>1159.2</v>
      </c>
      <c r="W95" s="21">
        <f t="shared" si="37"/>
        <v>124.19999999999999</v>
      </c>
      <c r="X95" s="21">
        <f t="shared" si="50"/>
        <v>0</v>
      </c>
      <c r="Y95" s="21">
        <f t="shared" si="51"/>
        <v>0</v>
      </c>
      <c r="Z95" s="21">
        <f t="shared" si="38"/>
        <v>27.6</v>
      </c>
      <c r="AA95" s="21">
        <f t="shared" si="39"/>
        <v>96.6</v>
      </c>
      <c r="AB95" s="21">
        <f t="shared" si="40"/>
        <v>0</v>
      </c>
      <c r="AC95" s="18">
        <f t="shared" si="41"/>
        <v>552</v>
      </c>
      <c r="AD95" s="18">
        <f t="shared" si="42"/>
        <v>358.8</v>
      </c>
      <c r="AE95" s="18">
        <f>IFERROR(VLOOKUP(F95,'Unid. Mult.'!$F$3:$J$313,5,0),0)</f>
        <v>0</v>
      </c>
      <c r="AF95" s="18" t="str">
        <f>IFERROR(VLOOKUP(F95,'IIEE EIB'!$F$3:$L$219,5,0),0)</f>
        <v>AIMARA</v>
      </c>
      <c r="AG95" s="18" t="str">
        <f>IFERROR(VLOOKUP(F95,'IIEE EIB'!$F$3:$L$219,6,0),0)</f>
        <v/>
      </c>
      <c r="AH95" s="18" t="str">
        <f>IFERROR(VLOOKUP(F95,Rural!$F$2:$J$403,5,0),0)</f>
        <v>Rural 3</v>
      </c>
      <c r="AI95" s="18" t="str">
        <f>+IFERROR(VLOOKUP(F95,Frontera!$F$3:$J$438,5,0),0)</f>
        <v>Frontera</v>
      </c>
      <c r="AJ95" s="18" t="str">
        <f>+IFERROR(VLOOKUP(F95,'Censo 2023 Direccion'!$A$2:$L$910,9,0),0)</f>
        <v>Rural</v>
      </c>
      <c r="AK95" s="18">
        <f>+IFERROR(VLOOKUP(F95,'Instituciones Educativas'!$A$2:$T$900,12,0),0)</f>
        <v>23</v>
      </c>
      <c r="AL95" s="21">
        <f t="shared" si="43"/>
        <v>-181.43999999999983</v>
      </c>
      <c r="AM95" s="18">
        <f>+IFERROR(VLOOKUP(F95,'Instituciones Educativas'!$A$2:$T$900,13,0),0)</f>
        <v>28</v>
      </c>
      <c r="AN95" s="64"/>
      <c r="AO95" s="18">
        <f>+AM95-2.8</f>
        <v>25.2</v>
      </c>
    </row>
    <row r="96" spans="1:41" x14ac:dyDescent="0.25">
      <c r="A96" s="106" t="s">
        <v>297</v>
      </c>
      <c r="B96" s="17">
        <v>74</v>
      </c>
      <c r="C96" s="49" t="str">
        <f>+VLOOKUP(A96,'Instituciones Educativas'!$A$2:$T$900,6,0)</f>
        <v>CHUCUITO</v>
      </c>
      <c r="D96" s="49" t="str">
        <f>IFERROR(VLOOKUP(A96,'Instituciones Educativas'!$A$2:$T$900,7,0),0)</f>
        <v>CUSIPATA</v>
      </c>
      <c r="E96" s="49" t="str">
        <f>+VLOOKUP(A96,'Censo 2023 Direccion'!$A$2:$M$910,6,0)</f>
        <v>CUSIPATA</v>
      </c>
      <c r="F96" s="49" t="str">
        <f>+VLOOKUP(A96,'Instituciones Educativas'!$A$2:$T$900,1,0)</f>
        <v>1025725</v>
      </c>
      <c r="G96" s="49" t="str">
        <f>+VLOOKUP(A96,'Instituciones Educativas'!$A$2:$T$900,8,0)</f>
        <v>329</v>
      </c>
      <c r="H96" s="49" t="str">
        <f>+VLOOKUP(A96,'Instituciones Educativas'!$A$2:$T$900,9,0)</f>
        <v xml:space="preserve">A2 - Inicial - Jardín              </v>
      </c>
      <c r="I96" s="18">
        <f t="shared" si="34"/>
        <v>13</v>
      </c>
      <c r="J96" s="18" t="str">
        <f t="shared" si="45"/>
        <v>Rural</v>
      </c>
      <c r="K96" s="18">
        <f t="shared" si="46"/>
        <v>14</v>
      </c>
      <c r="O96" s="18">
        <f t="shared" si="47"/>
        <v>-1</v>
      </c>
      <c r="Q96" s="21">
        <f t="shared" si="54"/>
        <v>1265.472</v>
      </c>
      <c r="R96" s="52">
        <f t="shared" si="35"/>
        <v>-31.928034371643392</v>
      </c>
      <c r="S96" s="52">
        <f t="shared" si="36"/>
        <v>973.43999999999994</v>
      </c>
      <c r="T96" s="21">
        <f t="shared" si="48"/>
        <v>973.43999999999994</v>
      </c>
      <c r="U96" s="70">
        <v>1430.0159999999998</v>
      </c>
      <c r="V96" s="21">
        <f t="shared" si="32"/>
        <v>748.8</v>
      </c>
      <c r="W96" s="21">
        <f t="shared" si="37"/>
        <v>70.2</v>
      </c>
      <c r="X96" s="21">
        <f t="shared" si="50"/>
        <v>0</v>
      </c>
      <c r="Y96" s="21">
        <f t="shared" si="51"/>
        <v>0</v>
      </c>
      <c r="Z96" s="21">
        <f t="shared" si="38"/>
        <v>15.600000000000001</v>
      </c>
      <c r="AA96" s="21">
        <f t="shared" si="39"/>
        <v>54.599999999999994</v>
      </c>
      <c r="AB96" s="21">
        <f t="shared" si="40"/>
        <v>93.6</v>
      </c>
      <c r="AC96" s="18">
        <f t="shared" si="41"/>
        <v>312</v>
      </c>
      <c r="AD96" s="18">
        <f t="shared" si="42"/>
        <v>202.8</v>
      </c>
      <c r="AE96" s="18" t="str">
        <f>IFERROR(VLOOKUP(F96,'Unid. Mult.'!$F$3:$J$313,5,0),0)</f>
        <v>Multigrado</v>
      </c>
      <c r="AF96" s="18" t="str">
        <f>IFERROR(VLOOKUP(F96,'IIEE EIB'!$F$3:$L$219,5,0),0)</f>
        <v>AIMARA</v>
      </c>
      <c r="AG96" s="18" t="str">
        <f>IFERROR(VLOOKUP(F96,'IIEE EIB'!$F$3:$L$219,6,0),0)</f>
        <v/>
      </c>
      <c r="AH96" s="18" t="str">
        <f>IFERROR(VLOOKUP(F96,Rural!$F$2:$J$403,5,0),0)</f>
        <v>Rural 3</v>
      </c>
      <c r="AI96" s="18" t="str">
        <f>+IFERROR(VLOOKUP(F96,Frontera!$F$3:$J$438,5,0),0)</f>
        <v>Frontera</v>
      </c>
      <c r="AJ96" s="18" t="str">
        <f>+IFERROR(VLOOKUP(F96,'Censo 2023 Direccion'!$A$2:$L$910,9,0),0)</f>
        <v>Rural</v>
      </c>
      <c r="AK96" s="18">
        <f>+IFERROR(VLOOKUP(F96,'Instituciones Educativas'!$A$2:$T$900,12,0),0)</f>
        <v>13</v>
      </c>
      <c r="AL96" s="21">
        <f t="shared" si="43"/>
        <v>-681.21599999999989</v>
      </c>
      <c r="AM96" s="18">
        <f>+IFERROR(VLOOKUP(F96,'Instituciones Educativas'!$A$2:$T$900,13,0),0)</f>
        <v>14</v>
      </c>
      <c r="AN96" s="64"/>
      <c r="AO96" s="18">
        <f t="shared" ref="AO96:AO97" si="56">+AM96-3.4</f>
        <v>10.6</v>
      </c>
    </row>
    <row r="97" spans="1:41" x14ac:dyDescent="0.25">
      <c r="A97" s="106" t="s">
        <v>295</v>
      </c>
      <c r="B97" s="17">
        <v>75</v>
      </c>
      <c r="C97" s="49" t="str">
        <f>+VLOOKUP(A97,'Instituciones Educativas'!$A$2:$T$900,6,0)</f>
        <v>CHUCUITO</v>
      </c>
      <c r="D97" s="49" t="str">
        <f>IFERROR(VLOOKUP(A97,'Instituciones Educativas'!$A$2:$T$900,7,0),0)</f>
        <v>CARINA</v>
      </c>
      <c r="E97" s="49" t="str">
        <f>+VLOOKUP(A97,'Censo 2023 Direccion'!$A$2:$M$910,6,0)</f>
        <v>KARINA</v>
      </c>
      <c r="F97" s="49" t="str">
        <f>+VLOOKUP(A97,'Instituciones Educativas'!$A$2:$T$900,1,0)</f>
        <v>1023449</v>
      </c>
      <c r="G97" s="49" t="str">
        <f>+VLOOKUP(A97,'Instituciones Educativas'!$A$2:$T$900,8,0)</f>
        <v>300</v>
      </c>
      <c r="H97" s="49" t="str">
        <f>+VLOOKUP(A97,'Instituciones Educativas'!$A$2:$T$900,9,0)</f>
        <v xml:space="preserve">A2 - Inicial - Jardín              </v>
      </c>
      <c r="I97" s="18">
        <f t="shared" si="34"/>
        <v>7</v>
      </c>
      <c r="J97" s="18" t="str">
        <f t="shared" si="45"/>
        <v>Rural</v>
      </c>
      <c r="K97" s="18">
        <f t="shared" si="46"/>
        <v>9</v>
      </c>
      <c r="O97" s="18">
        <f t="shared" si="47"/>
        <v>-2</v>
      </c>
      <c r="Q97" s="21">
        <f t="shared" si="54"/>
        <v>1013.3760000000001</v>
      </c>
      <c r="R97" s="52">
        <f t="shared" si="35"/>
        <v>-49.50357374918778</v>
      </c>
      <c r="S97" s="52">
        <f t="shared" si="36"/>
        <v>633.36</v>
      </c>
      <c r="T97" s="21">
        <f t="shared" si="48"/>
        <v>633.36</v>
      </c>
      <c r="U97" s="70">
        <v>1254.2669789227166</v>
      </c>
      <c r="V97" s="21">
        <f t="shared" si="32"/>
        <v>487.2</v>
      </c>
      <c r="W97" s="21">
        <f t="shared" si="37"/>
        <v>37.799999999999997</v>
      </c>
      <c r="X97" s="21">
        <f t="shared" si="50"/>
        <v>0</v>
      </c>
      <c r="Y97" s="21">
        <f t="shared" si="51"/>
        <v>0</v>
      </c>
      <c r="Z97" s="21">
        <f t="shared" si="38"/>
        <v>8.4</v>
      </c>
      <c r="AA97" s="21">
        <f t="shared" si="39"/>
        <v>29.4</v>
      </c>
      <c r="AB97" s="21">
        <f t="shared" si="40"/>
        <v>67.2</v>
      </c>
      <c r="AC97" s="18">
        <f t="shared" si="41"/>
        <v>235.2</v>
      </c>
      <c r="AD97" s="18">
        <f t="shared" si="42"/>
        <v>109.19999999999999</v>
      </c>
      <c r="AE97" s="18" t="str">
        <f>IFERROR(VLOOKUP(F97,'Unid. Mult.'!$F$3:$J$313,5,0),0)</f>
        <v>Unidocente</v>
      </c>
      <c r="AF97" s="18" t="str">
        <f>IFERROR(VLOOKUP(F97,'IIEE EIB'!$F$3:$L$219,5,0),0)</f>
        <v>AIMARA</v>
      </c>
      <c r="AG97" s="18" t="str">
        <f>IFERROR(VLOOKUP(F97,'IIEE EIB'!$F$3:$L$219,6,0),0)</f>
        <v/>
      </c>
      <c r="AH97" s="18" t="str">
        <f>IFERROR(VLOOKUP(F97,Rural!$F$2:$J$403,5,0),0)</f>
        <v>Rural 2</v>
      </c>
      <c r="AI97" s="18" t="str">
        <f>+IFERROR(VLOOKUP(F97,Frontera!$F$3:$J$438,5,0),0)</f>
        <v>Frontera</v>
      </c>
      <c r="AJ97" s="18" t="str">
        <f>+IFERROR(VLOOKUP(F97,'Censo 2023 Direccion'!$A$2:$L$910,9,0),0)</f>
        <v>Rural</v>
      </c>
      <c r="AK97" s="18">
        <f>+IFERROR(VLOOKUP(F97,'Instituciones Educativas'!$A$2:$T$900,12,0),0)</f>
        <v>7</v>
      </c>
      <c r="AL97" s="21">
        <f t="shared" si="43"/>
        <v>-767.06697892271654</v>
      </c>
      <c r="AM97" s="18">
        <f>+IFERROR(VLOOKUP(F97,'Instituciones Educativas'!$A$2:$T$900,13,0),0)</f>
        <v>9</v>
      </c>
      <c r="AN97" s="64"/>
      <c r="AO97" s="18">
        <f t="shared" si="56"/>
        <v>5.6</v>
      </c>
    </row>
    <row r="98" spans="1:41" x14ac:dyDescent="0.25">
      <c r="A98" s="106" t="s">
        <v>313</v>
      </c>
      <c r="B98" s="17">
        <v>76</v>
      </c>
      <c r="C98" s="49" t="str">
        <f>+VLOOKUP(A98,'Instituciones Educativas'!$A$2:$T$900,6,0)</f>
        <v>CHUCUITO</v>
      </c>
      <c r="D98" s="49" t="str">
        <f>IFERROR(VLOOKUP(A98,'Instituciones Educativas'!$A$2:$T$900,7,0),0)</f>
        <v>COCHIRAYA</v>
      </c>
      <c r="E98" s="49" t="str">
        <f>+VLOOKUP(A98,'Censo 2023 Direccion'!$A$2:$M$910,6,0)</f>
        <v>COCHIRAYA</v>
      </c>
      <c r="F98" s="49" t="str">
        <f>+VLOOKUP(A98,'Instituciones Educativas'!$A$2:$T$900,1,0)</f>
        <v>1621309</v>
      </c>
      <c r="G98" s="49" t="str">
        <f>+VLOOKUP(A98,'Instituciones Educativas'!$A$2:$T$900,8,0)</f>
        <v>1250 DIVINO CORAZON</v>
      </c>
      <c r="H98" s="49" t="str">
        <f>+VLOOKUP(A98,'Instituciones Educativas'!$A$2:$T$900,9,0)</f>
        <v xml:space="preserve">A2 - Inicial - Jardín              </v>
      </c>
      <c r="I98" s="18">
        <f t="shared" si="34"/>
        <v>3</v>
      </c>
      <c r="J98" s="18" t="str">
        <f t="shared" si="45"/>
        <v>Rural</v>
      </c>
      <c r="K98" s="18">
        <f t="shared" si="46"/>
        <v>3</v>
      </c>
      <c r="O98" s="18">
        <f t="shared" si="47"/>
        <v>0</v>
      </c>
      <c r="Q98" s="21">
        <f t="shared" si="54"/>
        <v>662.5476000000001</v>
      </c>
      <c r="R98" s="52">
        <f t="shared" si="35"/>
        <v>-54.385964912280706</v>
      </c>
      <c r="S98" s="52">
        <f t="shared" si="36"/>
        <v>273.78000000000003</v>
      </c>
      <c r="T98" s="21">
        <f t="shared" si="48"/>
        <v>273.78000000000003</v>
      </c>
      <c r="U98" s="70">
        <v>600.21</v>
      </c>
      <c r="V98" s="21">
        <f t="shared" si="32"/>
        <v>210.60000000000002</v>
      </c>
      <c r="W98" s="21">
        <f t="shared" si="37"/>
        <v>16.200000000000003</v>
      </c>
      <c r="X98" s="21">
        <f t="shared" si="50"/>
        <v>0</v>
      </c>
      <c r="Y98" s="21">
        <f t="shared" si="51"/>
        <v>0</v>
      </c>
      <c r="Z98" s="21">
        <f t="shared" si="38"/>
        <v>3.6000000000000005</v>
      </c>
      <c r="AA98" s="21">
        <f t="shared" si="39"/>
        <v>14.400000000000002</v>
      </c>
      <c r="AB98" s="21">
        <f t="shared" si="40"/>
        <v>28.800000000000004</v>
      </c>
      <c r="AC98" s="18">
        <f t="shared" si="41"/>
        <v>100.79999999999998</v>
      </c>
      <c r="AD98" s="18">
        <f t="shared" si="42"/>
        <v>46.800000000000004</v>
      </c>
      <c r="AE98" s="18" t="str">
        <f>IFERROR(VLOOKUP(F98,'Unid. Mult.'!$F$3:$J$313,5,0),0)</f>
        <v>Unidocente</v>
      </c>
      <c r="AF98" s="18">
        <f>IFERROR(VLOOKUP(F98,'IIEE EIB'!$F$3:$L$219,5,0),0)</f>
        <v>0</v>
      </c>
      <c r="AG98" s="18">
        <f>IFERROR(VLOOKUP(F98,'IIEE EIB'!$F$3:$L$219,6,0),0)</f>
        <v>0</v>
      </c>
      <c r="AH98" s="18" t="str">
        <f>IFERROR(VLOOKUP(F98,Rural!$F$2:$J$403,5,0),0)</f>
        <v>Rural 2</v>
      </c>
      <c r="AI98" s="18" t="str">
        <f>+IFERROR(VLOOKUP(F98,Frontera!$F$3:$J$438,5,0),0)</f>
        <v>Frontera</v>
      </c>
      <c r="AJ98" s="18" t="str">
        <f>+IFERROR(VLOOKUP(F98,'Censo 2023 Direccion'!$A$2:$L$910,9,0),0)</f>
        <v>Rural</v>
      </c>
      <c r="AK98" s="18">
        <f>+IFERROR(VLOOKUP(F98,'Instituciones Educativas'!$A$2:$T$900,12,0),0)</f>
        <v>3</v>
      </c>
      <c r="AL98" s="21">
        <f t="shared" si="43"/>
        <v>-389.61</v>
      </c>
      <c r="AM98" s="18">
        <f>+IFERROR(VLOOKUP(F98,'Instituciones Educativas'!$A$2:$T$900,13,0),0)</f>
        <v>3</v>
      </c>
    </row>
    <row r="99" spans="1:41" x14ac:dyDescent="0.25">
      <c r="A99" s="106" t="s">
        <v>299</v>
      </c>
      <c r="B99" s="17">
        <v>77</v>
      </c>
      <c r="C99" s="49" t="str">
        <f>+VLOOKUP(A99,'Instituciones Educativas'!$A$2:$T$900,6,0)</f>
        <v>CHUCUITO</v>
      </c>
      <c r="D99" s="49" t="str">
        <f>IFERROR(VLOOKUP(A99,'Instituciones Educativas'!$A$2:$T$900,7,0),0)</f>
        <v>INCHUPALLA</v>
      </c>
      <c r="E99" s="49" t="str">
        <f>+VLOOKUP(A99,'Censo 2023 Direccion'!$A$2:$M$910,6,0)</f>
        <v>INCHUPALLA</v>
      </c>
      <c r="F99" s="49" t="str">
        <f>+VLOOKUP(A99,'Instituciones Educativas'!$A$2:$T$900,1,0)</f>
        <v>1621168</v>
      </c>
      <c r="G99" s="49" t="str">
        <f>+VLOOKUP(A99,'Instituciones Educativas'!$A$2:$T$900,8,0)</f>
        <v>1236 HUELLITAS DE ALEGRIA</v>
      </c>
      <c r="H99" s="49" t="str">
        <f>+VLOOKUP(A99,'Instituciones Educativas'!$A$2:$T$900,9,0)</f>
        <v xml:space="preserve">A2 - Inicial - Jardín              </v>
      </c>
      <c r="I99" s="18">
        <f t="shared" si="34"/>
        <v>9</v>
      </c>
      <c r="J99" s="18" t="str">
        <f t="shared" si="45"/>
        <v>Rural</v>
      </c>
      <c r="K99" s="18">
        <f t="shared" si="46"/>
        <v>8</v>
      </c>
      <c r="O99" s="18">
        <f t="shared" si="47"/>
        <v>1</v>
      </c>
      <c r="Q99" s="21">
        <f t="shared" si="54"/>
        <v>1302.9120000000003</v>
      </c>
      <c r="R99" s="52">
        <f t="shared" si="35"/>
        <v>-34.572368421052616</v>
      </c>
      <c r="S99" s="52">
        <f t="shared" si="36"/>
        <v>814.32</v>
      </c>
      <c r="T99" s="21">
        <f t="shared" si="48"/>
        <v>814.32</v>
      </c>
      <c r="U99" s="70">
        <v>1244.611764705882</v>
      </c>
      <c r="V99" s="21">
        <f t="shared" si="32"/>
        <v>626.4</v>
      </c>
      <c r="W99" s="21">
        <f t="shared" si="37"/>
        <v>48.599999999999994</v>
      </c>
      <c r="X99" s="21">
        <f t="shared" si="50"/>
        <v>0</v>
      </c>
      <c r="Y99" s="21">
        <f t="shared" si="51"/>
        <v>0</v>
      </c>
      <c r="Z99" s="21">
        <f t="shared" si="38"/>
        <v>10.8</v>
      </c>
      <c r="AA99" s="21">
        <f t="shared" si="39"/>
        <v>37.799999999999997</v>
      </c>
      <c r="AB99" s="21">
        <f t="shared" si="40"/>
        <v>86.4</v>
      </c>
      <c r="AC99" s="18">
        <f t="shared" si="41"/>
        <v>302.39999999999998</v>
      </c>
      <c r="AD99" s="18">
        <f t="shared" si="42"/>
        <v>140.4</v>
      </c>
      <c r="AE99" s="18" t="str">
        <f>IFERROR(VLOOKUP(F99,'Unid. Mult.'!$F$3:$J$313,5,0),0)</f>
        <v>Unidocente</v>
      </c>
      <c r="AF99" s="18" t="str">
        <f>IFERROR(VLOOKUP(F99,'IIEE EIB'!$F$3:$L$219,5,0),0)</f>
        <v>AIMARA</v>
      </c>
      <c r="AG99" s="18" t="str">
        <f>IFERROR(VLOOKUP(F99,'IIEE EIB'!$F$3:$L$219,6,0),0)</f>
        <v/>
      </c>
      <c r="AH99" s="18" t="str">
        <f>IFERROR(VLOOKUP(F99,Rural!$F$2:$J$403,5,0),0)</f>
        <v>Rural 2</v>
      </c>
      <c r="AI99" s="18" t="str">
        <f>+IFERROR(VLOOKUP(F99,Frontera!$F$3:$J$438,5,0),0)</f>
        <v>Frontera</v>
      </c>
      <c r="AJ99" s="18" t="str">
        <f>+IFERROR(VLOOKUP(F99,'Censo 2023 Direccion'!$A$2:$L$910,9,0),0)</f>
        <v>Rural</v>
      </c>
      <c r="AK99" s="18">
        <f>+IFERROR(VLOOKUP(F99,'Instituciones Educativas'!$A$2:$T$900,12,0),0)</f>
        <v>9</v>
      </c>
      <c r="AL99" s="21">
        <f t="shared" si="43"/>
        <v>-618.21176470588205</v>
      </c>
      <c r="AM99" s="18">
        <f>+IFERROR(VLOOKUP(F99,'Instituciones Educativas'!$A$2:$T$900,13,0),0)</f>
        <v>8</v>
      </c>
      <c r="AN99" s="64"/>
      <c r="AO99" s="18">
        <f>+AM99-1.6</f>
        <v>6.4</v>
      </c>
    </row>
    <row r="100" spans="1:41" x14ac:dyDescent="0.25">
      <c r="A100" s="106" t="s">
        <v>307</v>
      </c>
      <c r="B100" s="17">
        <v>78</v>
      </c>
      <c r="C100" s="49" t="str">
        <f>+VLOOKUP(A100,'Instituciones Educativas'!$A$2:$T$900,6,0)</f>
        <v>CHUCUITO</v>
      </c>
      <c r="D100" s="49" t="str">
        <f>IFERROR(VLOOKUP(A100,'Instituciones Educativas'!$A$2:$T$900,7,0),0)</f>
        <v>LUQUINA GRANDE</v>
      </c>
      <c r="E100" s="49" t="str">
        <f>+VLOOKUP(A100,'Censo 2023 Direccion'!$A$2:$M$910,6,0)</f>
        <v>LUQUINA GRANDE</v>
      </c>
      <c r="F100" s="49" t="str">
        <f>+VLOOKUP(A100,'Instituciones Educativas'!$A$2:$T$900,1,0)</f>
        <v>1621242</v>
      </c>
      <c r="G100" s="49" t="str">
        <f>+VLOOKUP(A100,'Instituciones Educativas'!$A$2:$T$900,8,0)</f>
        <v>1244 SEMILLITAS DEL MAÑANA</v>
      </c>
      <c r="H100" s="49" t="str">
        <f>+VLOOKUP(A100,'Instituciones Educativas'!$A$2:$T$900,9,0)</f>
        <v xml:space="preserve">A2 - Inicial - Jardín              </v>
      </c>
      <c r="I100" s="18">
        <f t="shared" si="34"/>
        <v>4</v>
      </c>
      <c r="J100" s="18" t="str">
        <f t="shared" si="45"/>
        <v>Rural</v>
      </c>
      <c r="K100" s="18">
        <f t="shared" si="46"/>
        <v>4</v>
      </c>
      <c r="O100" s="18">
        <f t="shared" si="47"/>
        <v>0</v>
      </c>
      <c r="Q100" s="21">
        <f t="shared" si="54"/>
        <v>723.83999999999992</v>
      </c>
      <c r="R100" s="52">
        <f t="shared" si="35"/>
        <v>-45.26315789473685</v>
      </c>
      <c r="S100" s="52">
        <f t="shared" si="36"/>
        <v>361.91999999999996</v>
      </c>
      <c r="T100" s="21">
        <f t="shared" si="48"/>
        <v>361.91999999999996</v>
      </c>
      <c r="U100" s="70">
        <v>661.2</v>
      </c>
      <c r="V100" s="21">
        <f t="shared" si="32"/>
        <v>278.39999999999998</v>
      </c>
      <c r="W100" s="21">
        <f t="shared" si="37"/>
        <v>21.6</v>
      </c>
      <c r="X100" s="21">
        <f t="shared" si="50"/>
        <v>0</v>
      </c>
      <c r="Y100" s="21">
        <f t="shared" si="51"/>
        <v>0</v>
      </c>
      <c r="Z100" s="21">
        <f t="shared" si="38"/>
        <v>4.8000000000000007</v>
      </c>
      <c r="AA100" s="21">
        <f t="shared" si="39"/>
        <v>16.799999999999997</v>
      </c>
      <c r="AB100" s="21">
        <f t="shared" si="40"/>
        <v>38.400000000000006</v>
      </c>
      <c r="AC100" s="18">
        <f t="shared" si="41"/>
        <v>134.39999999999998</v>
      </c>
      <c r="AD100" s="18">
        <f t="shared" si="42"/>
        <v>62.400000000000006</v>
      </c>
      <c r="AE100" s="18" t="str">
        <f>IFERROR(VLOOKUP(F100,'Unid. Mult.'!$F$3:$J$313,5,0),0)</f>
        <v>Unidocente</v>
      </c>
      <c r="AF100" s="18" t="str">
        <f>IFERROR(VLOOKUP(F100,'IIEE EIB'!$F$3:$L$219,5,0),0)</f>
        <v>AIMARA</v>
      </c>
      <c r="AG100" s="18" t="str">
        <f>IFERROR(VLOOKUP(F100,'IIEE EIB'!$F$3:$L$219,6,0),0)</f>
        <v/>
      </c>
      <c r="AH100" s="18" t="str">
        <f>IFERROR(VLOOKUP(F100,Rural!$F$2:$J$403,5,0),0)</f>
        <v>Rural 2</v>
      </c>
      <c r="AI100" s="18" t="str">
        <f>+IFERROR(VLOOKUP(F100,Frontera!$F$3:$J$438,5,0),0)</f>
        <v>Frontera</v>
      </c>
      <c r="AJ100" s="18" t="str">
        <f>+IFERROR(VLOOKUP(F100,'Censo 2023 Direccion'!$A$2:$L$910,9,0),0)</f>
        <v>Rural</v>
      </c>
      <c r="AK100" s="18">
        <f>+IFERROR(VLOOKUP(F100,'Instituciones Educativas'!$A$2:$T$900,12,0),0)</f>
        <v>4</v>
      </c>
      <c r="AL100" s="21">
        <f t="shared" si="43"/>
        <v>-382.80000000000007</v>
      </c>
      <c r="AM100" s="18">
        <f>+IFERROR(VLOOKUP(F100,'Instituciones Educativas'!$A$2:$T$900,13,0),0)</f>
        <v>4</v>
      </c>
      <c r="AO100" s="18">
        <f>+AM100-8.27</f>
        <v>-4.2699999999999996</v>
      </c>
    </row>
    <row r="101" spans="1:41" x14ac:dyDescent="0.25">
      <c r="A101" s="106" t="s">
        <v>310</v>
      </c>
      <c r="B101" s="17">
        <v>79</v>
      </c>
      <c r="C101" s="49" t="str">
        <f>+VLOOKUP(A101,'Instituciones Educativas'!$A$2:$T$900,6,0)</f>
        <v>CHUCUITO</v>
      </c>
      <c r="D101" s="49" t="str">
        <f>IFERROR(VLOOKUP(A101,'Instituciones Educativas'!$A$2:$T$900,7,0),0)</f>
        <v>POTOJANI GRANDE</v>
      </c>
      <c r="E101" s="49" t="str">
        <f>+VLOOKUP(A101,'Censo 2023 Direccion'!$A$2:$M$910,6,0)</f>
        <v>POTOJANI GRANDE</v>
      </c>
      <c r="F101" s="49" t="str">
        <f>+VLOOKUP(A101,'Instituciones Educativas'!$A$2:$T$900,1,0)</f>
        <v>1621267</v>
      </c>
      <c r="G101" s="49" t="str">
        <f>+VLOOKUP(A101,'Instituciones Educativas'!$A$2:$T$900,8,0)</f>
        <v>1246 SHADDAY</v>
      </c>
      <c r="H101" s="49" t="str">
        <f>+VLOOKUP(A101,'Instituciones Educativas'!$A$2:$T$900,9,0)</f>
        <v xml:space="preserve">A2 - Inicial - Jardín              </v>
      </c>
      <c r="I101" s="18">
        <f t="shared" si="34"/>
        <v>13</v>
      </c>
      <c r="J101" s="18" t="str">
        <f t="shared" si="45"/>
        <v>Rural</v>
      </c>
      <c r="K101" s="18">
        <f t="shared" si="46"/>
        <v>18</v>
      </c>
      <c r="O101" s="18">
        <f t="shared" si="47"/>
        <v>-5</v>
      </c>
      <c r="Q101" s="21">
        <f t="shared" si="54"/>
        <v>1489.5660000000003</v>
      </c>
      <c r="R101" s="52">
        <f t="shared" si="35"/>
        <v>-29.72059779077323</v>
      </c>
      <c r="S101" s="52">
        <f t="shared" si="36"/>
        <v>1145.8200000000002</v>
      </c>
      <c r="T101" s="21">
        <f t="shared" si="48"/>
        <v>1145.8200000000002</v>
      </c>
      <c r="U101" s="70">
        <v>1630.3781250000002</v>
      </c>
      <c r="V101" s="21">
        <f t="shared" si="32"/>
        <v>881.40000000000009</v>
      </c>
      <c r="W101" s="21">
        <f t="shared" si="37"/>
        <v>70.2</v>
      </c>
      <c r="X101" s="21">
        <f t="shared" si="50"/>
        <v>0</v>
      </c>
      <c r="Y101" s="21">
        <f t="shared" si="51"/>
        <v>0</v>
      </c>
      <c r="Z101" s="21">
        <f t="shared" si="38"/>
        <v>15.600000000000001</v>
      </c>
      <c r="AA101" s="21">
        <f t="shared" si="39"/>
        <v>62.400000000000006</v>
      </c>
      <c r="AB101" s="21">
        <f t="shared" si="40"/>
        <v>93.6</v>
      </c>
      <c r="AC101" s="18">
        <f t="shared" si="41"/>
        <v>436.79999999999995</v>
      </c>
      <c r="AD101" s="18">
        <f t="shared" si="42"/>
        <v>202.8</v>
      </c>
      <c r="AE101" s="18" t="str">
        <f>IFERROR(VLOOKUP(F101,'Unid. Mult.'!$F$3:$J$313,5,0),0)</f>
        <v>Multigrado</v>
      </c>
      <c r="AF101" s="18">
        <f>IFERROR(VLOOKUP(F101,'IIEE EIB'!$F$3:$L$219,5,0),0)</f>
        <v>0</v>
      </c>
      <c r="AG101" s="18">
        <f>IFERROR(VLOOKUP(F101,'IIEE EIB'!$F$3:$L$219,6,0),0)</f>
        <v>0</v>
      </c>
      <c r="AH101" s="18" t="str">
        <f>IFERROR(VLOOKUP(F101,Rural!$F$2:$J$403,5,0),0)</f>
        <v>Rural 2</v>
      </c>
      <c r="AI101" s="18" t="str">
        <f>+IFERROR(VLOOKUP(F101,Frontera!$F$3:$J$438,5,0),0)</f>
        <v>Frontera</v>
      </c>
      <c r="AJ101" s="18" t="str">
        <f>+IFERROR(VLOOKUP(F101,'Censo 2023 Direccion'!$A$2:$L$910,9,0),0)</f>
        <v>Rural</v>
      </c>
      <c r="AK101" s="18">
        <f>+IFERROR(VLOOKUP(F101,'Instituciones Educativas'!$A$2:$T$900,12,0),0)</f>
        <v>13</v>
      </c>
      <c r="AL101" s="21">
        <f t="shared" si="43"/>
        <v>-748.97812500000009</v>
      </c>
      <c r="AM101" s="18">
        <f>+IFERROR(VLOOKUP(F101,'Instituciones Educativas'!$A$2:$T$900,13,0),0)</f>
        <v>18</v>
      </c>
      <c r="AN101" s="64"/>
      <c r="AO101" s="18">
        <f>+AM101-6</f>
        <v>12</v>
      </c>
    </row>
    <row r="102" spans="1:41" x14ac:dyDescent="0.25">
      <c r="A102" s="106" t="s">
        <v>316</v>
      </c>
      <c r="B102" s="17">
        <v>80</v>
      </c>
      <c r="C102" s="49" t="str">
        <f>+VLOOKUP(A102,'Instituciones Educativas'!$A$2:$T$900,6,0)</f>
        <v>CHUCUITO</v>
      </c>
      <c r="D102" s="49" t="str">
        <f>IFERROR(VLOOKUP(A102,'Instituciones Educativas'!$A$2:$T$900,7,0),0)</f>
        <v>TACASAYA</v>
      </c>
      <c r="E102" s="49" t="str">
        <f>+VLOOKUP(A102,'Censo 2023 Direccion'!$A$2:$M$910,6,0)</f>
        <v>TACASAYA</v>
      </c>
      <c r="F102" s="49" t="str">
        <f>+VLOOKUP(A102,'Instituciones Educativas'!$A$2:$T$900,1,0)</f>
        <v>1621697</v>
      </c>
      <c r="G102" s="49" t="str">
        <f>+VLOOKUP(A102,'Instituciones Educativas'!$A$2:$T$900,8,0)</f>
        <v>1287 NIÑOS DEL LAGO SAGRADOS DE TACASAYA</v>
      </c>
      <c r="H102" s="49" t="str">
        <f>+VLOOKUP(A102,'Instituciones Educativas'!$A$2:$T$900,9,0)</f>
        <v xml:space="preserve">A2 - Inicial - Jardín              </v>
      </c>
      <c r="I102" s="18">
        <f t="shared" si="34"/>
        <v>5</v>
      </c>
      <c r="J102" s="18" t="str">
        <f t="shared" si="45"/>
        <v>Rural</v>
      </c>
      <c r="K102" s="18">
        <f t="shared" si="46"/>
        <v>7</v>
      </c>
      <c r="O102" s="18">
        <f t="shared" si="47"/>
        <v>-2</v>
      </c>
      <c r="Q102" s="21">
        <f t="shared" si="54"/>
        <v>821.34</v>
      </c>
      <c r="R102" s="52">
        <f t="shared" si="35"/>
        <v>-48.335123523093444</v>
      </c>
      <c r="S102" s="52">
        <f t="shared" si="36"/>
        <v>456.3</v>
      </c>
      <c r="T102" s="21">
        <f t="shared" si="48"/>
        <v>456.3</v>
      </c>
      <c r="U102" s="70">
        <v>883.19189189189183</v>
      </c>
      <c r="V102" s="21">
        <f t="shared" si="32"/>
        <v>351</v>
      </c>
      <c r="W102" s="21">
        <f t="shared" si="37"/>
        <v>27</v>
      </c>
      <c r="X102" s="21">
        <f t="shared" si="50"/>
        <v>0</v>
      </c>
      <c r="Y102" s="21">
        <f t="shared" si="51"/>
        <v>0</v>
      </c>
      <c r="Z102" s="21">
        <f t="shared" si="38"/>
        <v>6</v>
      </c>
      <c r="AA102" s="21">
        <f t="shared" si="39"/>
        <v>24</v>
      </c>
      <c r="AB102" s="21">
        <f t="shared" si="40"/>
        <v>48</v>
      </c>
      <c r="AC102" s="18">
        <f t="shared" si="41"/>
        <v>168</v>
      </c>
      <c r="AD102" s="18">
        <f t="shared" si="42"/>
        <v>78</v>
      </c>
      <c r="AE102" s="18" t="str">
        <f>IFERROR(VLOOKUP(F102,'Unid. Mult.'!$F$3:$J$313,5,0),0)</f>
        <v>Unidocente</v>
      </c>
      <c r="AF102" s="18">
        <f>IFERROR(VLOOKUP(F102,'IIEE EIB'!$F$3:$L$219,5,0),0)</f>
        <v>0</v>
      </c>
      <c r="AG102" s="18">
        <f>IFERROR(VLOOKUP(F102,'IIEE EIB'!$F$3:$L$219,6,0),0)</f>
        <v>0</v>
      </c>
      <c r="AH102" s="18" t="str">
        <f>IFERROR(VLOOKUP(F102,Rural!$F$2:$J$403,5,0),0)</f>
        <v>Rural 2</v>
      </c>
      <c r="AI102" s="18" t="str">
        <f>+IFERROR(VLOOKUP(F102,Frontera!$F$3:$J$438,5,0),0)</f>
        <v>Frontera</v>
      </c>
      <c r="AJ102" s="18" t="str">
        <f>+IFERROR(VLOOKUP(F102,'Censo 2023 Direccion'!$A$2:$L$910,9,0),0)</f>
        <v>Rural</v>
      </c>
      <c r="AK102" s="18">
        <f>+IFERROR(VLOOKUP(F102,'Instituciones Educativas'!$A$2:$T$900,12,0),0)</f>
        <v>5</v>
      </c>
      <c r="AL102" s="21">
        <f t="shared" si="43"/>
        <v>-532.19189189189183</v>
      </c>
      <c r="AM102" s="18">
        <f>+IFERROR(VLOOKUP(F102,'Instituciones Educativas'!$A$2:$T$900,13,0),0)</f>
        <v>7</v>
      </c>
      <c r="AN102" s="64"/>
      <c r="AO102" s="18">
        <f>+AM102-3.7</f>
        <v>3.3</v>
      </c>
    </row>
    <row r="103" spans="1:41" x14ac:dyDescent="0.25">
      <c r="A103" s="106" t="s">
        <v>301</v>
      </c>
      <c r="B103" s="17">
        <v>81</v>
      </c>
      <c r="C103" s="49" t="str">
        <f>+VLOOKUP(A103,'Instituciones Educativas'!$A$2:$T$900,6,0)</f>
        <v>CHUCUITO</v>
      </c>
      <c r="D103" s="49" t="str">
        <f>IFERROR(VLOOKUP(A103,'Instituciones Educativas'!$A$2:$T$900,7,0),0)</f>
        <v>LUQUINA CHICO</v>
      </c>
      <c r="E103" s="49" t="str">
        <f>+VLOOKUP(A103,'Censo 2023 Direccion'!$A$2:$M$910,6,0)</f>
        <v>LUQUINA CHICO</v>
      </c>
      <c r="F103" s="49" t="str">
        <f>+VLOOKUP(A103,'Instituciones Educativas'!$A$2:$T$900,1,0)</f>
        <v>1556372</v>
      </c>
      <c r="G103" s="49" t="str">
        <f>+VLOOKUP(A103,'Instituciones Educativas'!$A$2:$T$900,8,0)</f>
        <v>1209 LAGO SAGRADO DE LUQUINA CHICO</v>
      </c>
      <c r="H103" s="49" t="str">
        <f>+VLOOKUP(A103,'Instituciones Educativas'!$A$2:$T$900,9,0)</f>
        <v xml:space="preserve">A2 - Inicial - Jardín              </v>
      </c>
      <c r="I103" s="18">
        <f t="shared" si="34"/>
        <v>7</v>
      </c>
      <c r="J103" s="18" t="str">
        <f t="shared" si="45"/>
        <v>Rural</v>
      </c>
      <c r="K103" s="18">
        <f t="shared" si="46"/>
        <v>8</v>
      </c>
      <c r="O103" s="18">
        <f t="shared" si="47"/>
        <v>-1</v>
      </c>
      <c r="Q103" s="21">
        <f t="shared" si="54"/>
        <v>1013.3760000000001</v>
      </c>
      <c r="R103" s="52">
        <f t="shared" si="35"/>
        <v>-49.11184210526315</v>
      </c>
      <c r="S103" s="52">
        <f t="shared" si="36"/>
        <v>633.36</v>
      </c>
      <c r="T103" s="21">
        <f t="shared" si="48"/>
        <v>633.36</v>
      </c>
      <c r="U103" s="70">
        <v>1244.6117647058823</v>
      </c>
      <c r="V103" s="21">
        <f t="shared" si="32"/>
        <v>487.2</v>
      </c>
      <c r="W103" s="21">
        <f t="shared" si="37"/>
        <v>37.799999999999997</v>
      </c>
      <c r="X103" s="21">
        <f t="shared" si="50"/>
        <v>0</v>
      </c>
      <c r="Y103" s="21">
        <f t="shared" si="51"/>
        <v>0</v>
      </c>
      <c r="Z103" s="21">
        <f t="shared" si="38"/>
        <v>8.4</v>
      </c>
      <c r="AA103" s="21">
        <f t="shared" si="39"/>
        <v>29.4</v>
      </c>
      <c r="AB103" s="21">
        <f t="shared" si="40"/>
        <v>67.2</v>
      </c>
      <c r="AC103" s="18">
        <f t="shared" si="41"/>
        <v>235.2</v>
      </c>
      <c r="AD103" s="18">
        <f t="shared" si="42"/>
        <v>109.19999999999999</v>
      </c>
      <c r="AE103" s="18" t="str">
        <f>IFERROR(VLOOKUP(F103,'Unid. Mult.'!$F$3:$J$313,5,0),0)</f>
        <v>Unidocente</v>
      </c>
      <c r="AF103" s="18" t="str">
        <f>IFERROR(VLOOKUP(F103,'IIEE EIB'!$F$3:$L$219,5,0),0)</f>
        <v>AIMARA</v>
      </c>
      <c r="AG103" s="18" t="str">
        <f>IFERROR(VLOOKUP(F103,'IIEE EIB'!$F$3:$L$219,6,0),0)</f>
        <v/>
      </c>
      <c r="AH103" s="18" t="str">
        <f>IFERROR(VLOOKUP(F103,Rural!$F$2:$J$403,5,0),0)</f>
        <v>Rural 2</v>
      </c>
      <c r="AI103" s="18" t="str">
        <f>+IFERROR(VLOOKUP(F103,Frontera!$F$3:$J$438,5,0),0)</f>
        <v>Frontera</v>
      </c>
      <c r="AJ103" s="18" t="str">
        <f>+IFERROR(VLOOKUP(F103,'Censo 2023 Direccion'!$A$2:$L$910,9,0),0)</f>
        <v>Rural</v>
      </c>
      <c r="AK103" s="18">
        <f>+IFERROR(VLOOKUP(F103,'Instituciones Educativas'!$A$2:$T$900,12,0),0)</f>
        <v>7</v>
      </c>
      <c r="AL103" s="21">
        <f t="shared" si="43"/>
        <v>-757.41176470588221</v>
      </c>
      <c r="AM103" s="18">
        <f>+IFERROR(VLOOKUP(F103,'Instituciones Educativas'!$A$2:$T$900,13,0),0)</f>
        <v>8</v>
      </c>
      <c r="AN103" s="64"/>
      <c r="AO103" s="18">
        <f>+AM103-2.8</f>
        <v>5.2</v>
      </c>
    </row>
    <row r="104" spans="1:41" x14ac:dyDescent="0.25">
      <c r="A104" s="106" t="s">
        <v>304</v>
      </c>
      <c r="B104" s="17">
        <v>82</v>
      </c>
      <c r="C104" s="49" t="str">
        <f>+VLOOKUP(A104,'Instituciones Educativas'!$A$2:$T$900,6,0)</f>
        <v>CHUCUITO</v>
      </c>
      <c r="D104" s="49" t="str">
        <f>IFERROR(VLOOKUP(A104,'Instituciones Educativas'!$A$2:$T$900,7,0),0)</f>
        <v>PARINA</v>
      </c>
      <c r="E104" s="49" t="str">
        <f>+VLOOKUP(A104,'Censo 2023 Direccion'!$A$2:$M$910,6,0)</f>
        <v>PARINA</v>
      </c>
      <c r="F104" s="49" t="str">
        <f>+VLOOKUP(A104,'Instituciones Educativas'!$A$2:$T$900,1,0)</f>
        <v>1556406</v>
      </c>
      <c r="G104" s="49" t="str">
        <f>+VLOOKUP(A104,'Instituciones Educativas'!$A$2:$T$900,8,0)</f>
        <v>1210 TESORITOS DE PARINA</v>
      </c>
      <c r="H104" s="49" t="str">
        <f>+VLOOKUP(A104,'Instituciones Educativas'!$A$2:$T$900,9,0)</f>
        <v xml:space="preserve">A2 - Inicial - Jardín              </v>
      </c>
      <c r="I104" s="18">
        <f t="shared" si="34"/>
        <v>6</v>
      </c>
      <c r="J104" s="18" t="str">
        <f t="shared" si="45"/>
        <v>Rural</v>
      </c>
      <c r="K104" s="18">
        <f t="shared" si="46"/>
        <v>9</v>
      </c>
      <c r="O104" s="18">
        <f t="shared" si="47"/>
        <v>-3</v>
      </c>
      <c r="Q104" s="21">
        <f t="shared" si="54"/>
        <v>868.60800000000006</v>
      </c>
      <c r="R104" s="52">
        <f t="shared" si="35"/>
        <v>-56.717348927875243</v>
      </c>
      <c r="S104" s="52">
        <f t="shared" si="36"/>
        <v>542.88</v>
      </c>
      <c r="T104" s="21">
        <f t="shared" si="48"/>
        <v>542.88</v>
      </c>
      <c r="U104" s="70">
        <v>1254.2669789227166</v>
      </c>
      <c r="V104" s="21">
        <f t="shared" si="32"/>
        <v>417.6</v>
      </c>
      <c r="W104" s="21">
        <f t="shared" si="37"/>
        <v>32.400000000000006</v>
      </c>
      <c r="X104" s="21">
        <f t="shared" si="50"/>
        <v>0</v>
      </c>
      <c r="Y104" s="21">
        <f t="shared" si="51"/>
        <v>0</v>
      </c>
      <c r="Z104" s="21">
        <f t="shared" si="38"/>
        <v>7.2000000000000011</v>
      </c>
      <c r="AA104" s="21">
        <f t="shared" si="39"/>
        <v>25.199999999999996</v>
      </c>
      <c r="AB104" s="21">
        <f t="shared" si="40"/>
        <v>57.600000000000009</v>
      </c>
      <c r="AC104" s="18">
        <f t="shared" si="41"/>
        <v>201.59999999999997</v>
      </c>
      <c r="AD104" s="18">
        <f t="shared" si="42"/>
        <v>93.600000000000009</v>
      </c>
      <c r="AE104" s="18" t="str">
        <f>IFERROR(VLOOKUP(F104,'Unid. Mult.'!$F$3:$J$313,5,0),0)</f>
        <v>Unidocente</v>
      </c>
      <c r="AF104" s="18" t="str">
        <f>IFERROR(VLOOKUP(F104,'IIEE EIB'!$F$3:$L$219,5,0),0)</f>
        <v>AIMARA</v>
      </c>
      <c r="AG104" s="18" t="str">
        <f>IFERROR(VLOOKUP(F104,'IIEE EIB'!$F$3:$L$219,6,0),0)</f>
        <v/>
      </c>
      <c r="AH104" s="18" t="str">
        <f>IFERROR(VLOOKUP(F104,Rural!$F$2:$J$403,5,0),0)</f>
        <v>Rural 2</v>
      </c>
      <c r="AI104" s="18" t="str">
        <f>+IFERROR(VLOOKUP(F104,Frontera!$F$3:$J$438,5,0),0)</f>
        <v>Frontera</v>
      </c>
      <c r="AJ104" s="18" t="str">
        <f>+IFERROR(VLOOKUP(F104,'Censo 2023 Direccion'!$A$2:$L$910,9,0),0)</f>
        <v>Rural</v>
      </c>
      <c r="AK104" s="18">
        <f>+IFERROR(VLOOKUP(F104,'Instituciones Educativas'!$A$2:$T$900,12,0),0)</f>
        <v>6</v>
      </c>
      <c r="AL104" s="21">
        <f t="shared" si="43"/>
        <v>-836.66697892271657</v>
      </c>
      <c r="AM104" s="18">
        <f>+IFERROR(VLOOKUP(F104,'Instituciones Educativas'!$A$2:$T$900,13,0),0)</f>
        <v>9</v>
      </c>
    </row>
    <row r="105" spans="1:41" x14ac:dyDescent="0.25">
      <c r="A105" s="106" t="s">
        <v>319</v>
      </c>
      <c r="B105" s="17">
        <v>83</v>
      </c>
      <c r="C105" s="49" t="str">
        <f>+VLOOKUP(A105,'Instituciones Educativas'!$A$2:$T$900,6,0)</f>
        <v>CHUCUITO</v>
      </c>
      <c r="D105" s="49" t="str">
        <f>IFERROR(VLOOKUP(A105,'Instituciones Educativas'!$A$2:$T$900,7,0),0)</f>
        <v>HUAIRAPATA</v>
      </c>
      <c r="E105" s="49" t="str">
        <f>+VLOOKUP(A105,'Censo 2023 Direccion'!$A$2:$M$910,6,0)</f>
        <v>HUYRAPATA</v>
      </c>
      <c r="F105" s="49" t="str">
        <f>+VLOOKUP(A105,'Instituciones Educativas'!$A$2:$T$900,1,0)</f>
        <v>1525583</v>
      </c>
      <c r="G105" s="49" t="str">
        <f>+VLOOKUP(A105,'Instituciones Educativas'!$A$2:$T$900,8,0)</f>
        <v>401 NIÑO JESUS</v>
      </c>
      <c r="H105" s="49" t="str">
        <f>+VLOOKUP(A105,'Instituciones Educativas'!$A$2:$T$900,9,0)</f>
        <v xml:space="preserve">A2 - Inicial - Jardín              </v>
      </c>
      <c r="I105" s="18">
        <f t="shared" si="34"/>
        <v>5</v>
      </c>
      <c r="J105" s="18" t="str">
        <f t="shared" si="45"/>
        <v>Rural</v>
      </c>
      <c r="K105" s="18">
        <f t="shared" si="46"/>
        <v>10</v>
      </c>
      <c r="O105" s="18">
        <f t="shared" si="47"/>
        <v>-5</v>
      </c>
      <c r="Q105" s="21">
        <f t="shared" si="54"/>
        <v>814.32</v>
      </c>
      <c r="R105" s="52">
        <f t="shared" si="35"/>
        <v>-65.447368421052616</v>
      </c>
      <c r="S105" s="52">
        <f t="shared" si="36"/>
        <v>452.40000000000003</v>
      </c>
      <c r="T105" s="21">
        <f t="shared" si="48"/>
        <v>452.40000000000003</v>
      </c>
      <c r="U105" s="70">
        <v>1309.3069306930693</v>
      </c>
      <c r="V105" s="21">
        <f t="shared" si="32"/>
        <v>348</v>
      </c>
      <c r="W105" s="21">
        <f t="shared" si="37"/>
        <v>27</v>
      </c>
      <c r="X105" s="21">
        <f t="shared" si="50"/>
        <v>0</v>
      </c>
      <c r="Y105" s="21">
        <f t="shared" si="51"/>
        <v>0</v>
      </c>
      <c r="Z105" s="21">
        <f t="shared" si="38"/>
        <v>6</v>
      </c>
      <c r="AA105" s="21">
        <f t="shared" si="39"/>
        <v>21</v>
      </c>
      <c r="AB105" s="21">
        <f t="shared" si="40"/>
        <v>48</v>
      </c>
      <c r="AC105" s="18">
        <f t="shared" si="41"/>
        <v>168</v>
      </c>
      <c r="AD105" s="18">
        <f t="shared" si="42"/>
        <v>78</v>
      </c>
      <c r="AE105" s="18" t="str">
        <f>IFERROR(VLOOKUP(F105,'Unid. Mult.'!$F$3:$J$313,5,0),0)</f>
        <v>Unidocente</v>
      </c>
      <c r="AF105" s="18" t="str">
        <f>IFERROR(VLOOKUP(F105,'IIEE EIB'!$F$3:$L$219,5,0),0)</f>
        <v>AIMARA</v>
      </c>
      <c r="AG105" s="18" t="str">
        <f>IFERROR(VLOOKUP(F105,'IIEE EIB'!$F$3:$L$219,6,0),0)</f>
        <v/>
      </c>
      <c r="AH105" s="18" t="str">
        <f>IFERROR(VLOOKUP(F105,Rural!$F$2:$J$403,5,0),0)</f>
        <v>Rural 2</v>
      </c>
      <c r="AI105" s="18" t="str">
        <f>+IFERROR(VLOOKUP(F105,Frontera!$F$3:$J$438,5,0),0)</f>
        <v>Frontera</v>
      </c>
      <c r="AJ105" s="18" t="str">
        <f>+IFERROR(VLOOKUP(F105,'Censo 2023 Direccion'!$A$2:$L$910,9,0),0)</f>
        <v>Rural</v>
      </c>
      <c r="AK105" s="18">
        <f>+IFERROR(VLOOKUP(F105,'Instituciones Educativas'!$A$2:$T$900,12,0),0)</f>
        <v>5</v>
      </c>
      <c r="AL105" s="21">
        <f t="shared" si="43"/>
        <v>-961.30693069306926</v>
      </c>
      <c r="AM105" s="18">
        <f>+IFERROR(VLOOKUP(F105,'Instituciones Educativas'!$A$2:$T$900,13,0),0)</f>
        <v>10</v>
      </c>
      <c r="AO105" s="18">
        <f>+AM105-4.27</f>
        <v>5.73</v>
      </c>
    </row>
    <row r="106" spans="1:41" x14ac:dyDescent="0.25">
      <c r="A106" s="106" t="s">
        <v>341</v>
      </c>
      <c r="B106" s="17">
        <v>84</v>
      </c>
      <c r="C106" s="49" t="str">
        <f>+VLOOKUP(A106,'Instituciones Educativas'!$A$2:$T$900,6,0)</f>
        <v>COATA</v>
      </c>
      <c r="D106" s="49" t="str">
        <f>IFERROR(VLOOKUP(A106,'Instituciones Educativas'!$A$2:$T$900,7,0),0)</f>
        <v>POJSIN CARATA</v>
      </c>
      <c r="E106" s="49" t="str">
        <f>+VLOOKUP(A106,'Censo 2023 Direccion'!$A$2:$M$910,6,0)</f>
        <v>POJSIN CARATA</v>
      </c>
      <c r="F106" s="49" t="str">
        <f>+VLOOKUP(A106,'Instituciones Educativas'!$A$2:$T$900,1,0)</f>
        <v>1556414</v>
      </c>
      <c r="G106" s="49" t="str">
        <f>+VLOOKUP(A106,'Instituciones Educativas'!$A$2:$T$900,8,0)</f>
        <v>1224 NUESTRA SEÑORA VIRGEN DEL ROSARIO</v>
      </c>
      <c r="H106" s="49" t="str">
        <f>+VLOOKUP(A106,'Instituciones Educativas'!$A$2:$T$900,9,0)</f>
        <v xml:space="preserve">A2 - Inicial - Jardín              </v>
      </c>
      <c r="I106" s="18">
        <f t="shared" si="34"/>
        <v>6</v>
      </c>
      <c r="J106" s="18" t="str">
        <f t="shared" si="45"/>
        <v>Rural</v>
      </c>
      <c r="K106" s="18">
        <f t="shared" si="46"/>
        <v>8</v>
      </c>
      <c r="O106" s="18">
        <f t="shared" si="47"/>
        <v>-2</v>
      </c>
      <c r="Q106" s="21">
        <f t="shared" si="54"/>
        <v>868.60800000000006</v>
      </c>
      <c r="R106" s="52">
        <f t="shared" si="35"/>
        <v>-56.381578947368418</v>
      </c>
      <c r="S106" s="52">
        <f t="shared" si="36"/>
        <v>542.88</v>
      </c>
      <c r="T106" s="21">
        <f t="shared" si="48"/>
        <v>542.88</v>
      </c>
      <c r="U106" s="70">
        <v>1244.6117647058823</v>
      </c>
      <c r="V106" s="21">
        <f t="shared" si="32"/>
        <v>417.6</v>
      </c>
      <c r="W106" s="21">
        <f t="shared" si="37"/>
        <v>32.400000000000006</v>
      </c>
      <c r="X106" s="21">
        <f t="shared" si="50"/>
        <v>0</v>
      </c>
      <c r="Y106" s="21">
        <f t="shared" si="51"/>
        <v>0</v>
      </c>
      <c r="Z106" s="21">
        <f t="shared" si="38"/>
        <v>7.2000000000000011</v>
      </c>
      <c r="AA106" s="21">
        <f t="shared" si="39"/>
        <v>25.199999999999996</v>
      </c>
      <c r="AB106" s="21">
        <f t="shared" si="40"/>
        <v>57.600000000000009</v>
      </c>
      <c r="AC106" s="18">
        <f t="shared" si="41"/>
        <v>201.59999999999997</v>
      </c>
      <c r="AD106" s="18">
        <f t="shared" si="42"/>
        <v>93.600000000000009</v>
      </c>
      <c r="AE106" s="18" t="str">
        <f>IFERROR(VLOOKUP(F106,'Unid. Mult.'!$F$3:$J$313,5,0),0)</f>
        <v>Unidocente</v>
      </c>
      <c r="AF106" s="18" t="str">
        <f>IFERROR(VLOOKUP(F106,'IIEE EIB'!$F$3:$L$219,5,0),0)</f>
        <v>QUECHUA SUREÑO</v>
      </c>
      <c r="AG106" s="18" t="str">
        <f>IFERROR(VLOOKUP(F106,'IIEE EIB'!$F$3:$L$219,6,0),0)</f>
        <v/>
      </c>
      <c r="AH106" s="18" t="str">
        <f>IFERROR(VLOOKUP(F106,Rural!$F$2:$J$403,5,0),0)</f>
        <v>Rural 2</v>
      </c>
      <c r="AI106" s="18" t="str">
        <f>+IFERROR(VLOOKUP(F106,Frontera!$F$3:$J$438,5,0),0)</f>
        <v>Frontera</v>
      </c>
      <c r="AJ106" s="18" t="str">
        <f>+IFERROR(VLOOKUP(F106,'Censo 2023 Direccion'!$A$2:$L$910,9,0),0)</f>
        <v>Rural</v>
      </c>
      <c r="AK106" s="18">
        <f>+IFERROR(VLOOKUP(F106,'Instituciones Educativas'!$A$2:$T$900,12,0),0)</f>
        <v>6</v>
      </c>
      <c r="AL106" s="21">
        <f t="shared" si="43"/>
        <v>-827.01176470588223</v>
      </c>
      <c r="AM106" s="18">
        <f>+IFERROR(VLOOKUP(F106,'Instituciones Educativas'!$A$2:$T$900,13,0),0)</f>
        <v>8</v>
      </c>
      <c r="AN106" s="64"/>
      <c r="AO106" s="18">
        <f>+AM106-2</f>
        <v>6</v>
      </c>
    </row>
    <row r="107" spans="1:41" x14ac:dyDescent="0.25">
      <c r="A107" s="106" t="s">
        <v>339</v>
      </c>
      <c r="B107" s="17">
        <v>85</v>
      </c>
      <c r="C107" s="49" t="str">
        <f>+VLOOKUP(A107,'Instituciones Educativas'!$A$2:$T$900,6,0)</f>
        <v>COATA</v>
      </c>
      <c r="D107" s="49" t="str">
        <f>IFERROR(VLOOKUP(A107,'Instituciones Educativas'!$A$2:$T$900,7,0),0)</f>
        <v>PUTUCUNI PATA</v>
      </c>
      <c r="E107" s="49" t="str">
        <f>+VLOOKUP(A107,'Censo 2023 Direccion'!$A$2:$M$910,6,0)</f>
        <v>PUTUCUNI</v>
      </c>
      <c r="F107" s="49" t="str">
        <f>+VLOOKUP(A107,'Instituciones Educativas'!$A$2:$T$900,1,0)</f>
        <v>1556422</v>
      </c>
      <c r="G107" s="49" t="str">
        <f>+VLOOKUP(A107,'Instituciones Educativas'!$A$2:$T$900,8,0)</f>
        <v>1223 DIVINO NIÑO JESUS</v>
      </c>
      <c r="H107" s="49" t="str">
        <f>+VLOOKUP(A107,'Instituciones Educativas'!$A$2:$T$900,9,0)</f>
        <v xml:space="preserve">A2 - Inicial - Jardín              </v>
      </c>
      <c r="I107" s="18">
        <f t="shared" si="34"/>
        <v>15</v>
      </c>
      <c r="J107" s="18" t="str">
        <f t="shared" si="45"/>
        <v>Rural</v>
      </c>
      <c r="K107" s="18">
        <f t="shared" si="46"/>
        <v>12</v>
      </c>
      <c r="O107" s="18">
        <f t="shared" si="47"/>
        <v>3</v>
      </c>
      <c r="Q107" s="21">
        <f t="shared" si="54"/>
        <v>1718.7300000000002</v>
      </c>
      <c r="R107" s="52">
        <f t="shared" si="35"/>
        <v>1.2061403508772102</v>
      </c>
      <c r="S107" s="52">
        <f t="shared" si="36"/>
        <v>1322.1000000000001</v>
      </c>
      <c r="T107" s="21">
        <f t="shared" si="48"/>
        <v>1322.1000000000001</v>
      </c>
      <c r="U107" s="70">
        <v>1306.3436619718309</v>
      </c>
      <c r="V107" s="21">
        <f t="shared" si="32"/>
        <v>1017</v>
      </c>
      <c r="W107" s="21">
        <f t="shared" si="37"/>
        <v>81</v>
      </c>
      <c r="X107" s="21">
        <f t="shared" si="50"/>
        <v>0</v>
      </c>
      <c r="Y107" s="21">
        <f t="shared" si="51"/>
        <v>0</v>
      </c>
      <c r="Z107" s="21">
        <f t="shared" si="38"/>
        <v>18</v>
      </c>
      <c r="AA107" s="21">
        <f t="shared" si="39"/>
        <v>72</v>
      </c>
      <c r="AB107" s="21">
        <f t="shared" si="40"/>
        <v>108</v>
      </c>
      <c r="AC107" s="18">
        <f t="shared" si="41"/>
        <v>504</v>
      </c>
      <c r="AD107" s="18">
        <f t="shared" si="42"/>
        <v>234</v>
      </c>
      <c r="AE107" s="18" t="str">
        <f>IFERROR(VLOOKUP(F107,'Unid. Mult.'!$F$3:$J$313,5,0),0)</f>
        <v>Multigrado</v>
      </c>
      <c r="AF107" s="18">
        <f>IFERROR(VLOOKUP(F107,'IIEE EIB'!$F$3:$L$219,5,0),0)</f>
        <v>0</v>
      </c>
      <c r="AG107" s="18">
        <f>IFERROR(VLOOKUP(F107,'IIEE EIB'!$F$3:$L$219,6,0),0)</f>
        <v>0</v>
      </c>
      <c r="AH107" s="18" t="str">
        <f>IFERROR(VLOOKUP(F107,Rural!$F$2:$J$403,5,0),0)</f>
        <v>Rural 2</v>
      </c>
      <c r="AI107" s="18" t="str">
        <f>+IFERROR(VLOOKUP(F107,Frontera!$F$3:$J$438,5,0),0)</f>
        <v>Frontera</v>
      </c>
      <c r="AJ107" s="18" t="str">
        <f>+IFERROR(VLOOKUP(F107,'Censo 2023 Direccion'!$A$2:$L$910,9,0),0)</f>
        <v>Rural</v>
      </c>
      <c r="AK107" s="18">
        <f>+IFERROR(VLOOKUP(F107,'Instituciones Educativas'!$A$2:$T$900,12,0),0)</f>
        <v>15</v>
      </c>
      <c r="AL107" s="21">
        <f t="shared" si="43"/>
        <v>-289.3436619718309</v>
      </c>
      <c r="AM107" s="18">
        <f>+IFERROR(VLOOKUP(F107,'Instituciones Educativas'!$A$2:$T$900,13,0),0)</f>
        <v>12</v>
      </c>
    </row>
    <row r="108" spans="1:41" x14ac:dyDescent="0.25">
      <c r="A108" s="106" t="s">
        <v>344</v>
      </c>
      <c r="B108" s="17">
        <v>86</v>
      </c>
      <c r="C108" s="49" t="str">
        <f>+VLOOKUP(A108,'Instituciones Educativas'!$A$2:$T$900,6,0)</f>
        <v>COATA</v>
      </c>
      <c r="D108" s="49" t="str">
        <f>IFERROR(VLOOKUP(A108,'Instituciones Educativas'!$A$2:$T$900,7,0),0)</f>
        <v>SAMUCHACA</v>
      </c>
      <c r="E108" s="49" t="str">
        <f>+VLOOKUP(A108,'Censo 2023 Direccion'!$A$2:$M$910,6,0)</f>
        <v>SAMUCHACA</v>
      </c>
      <c r="F108" s="49" t="str">
        <f>+VLOOKUP(A108,'Instituciones Educativas'!$A$2:$T$900,1,0)</f>
        <v>1556448</v>
      </c>
      <c r="G108" s="49" t="str">
        <f>+VLOOKUP(A108,'Instituciones Educativas'!$A$2:$T$900,8,0)</f>
        <v>1225 VILLA SANTA CRUZ DE SAMUCHACA</v>
      </c>
      <c r="H108" s="49" t="str">
        <f>+VLOOKUP(A108,'Instituciones Educativas'!$A$2:$T$900,9,0)</f>
        <v xml:space="preserve">A2 - Inicial - Jardín              </v>
      </c>
      <c r="I108" s="18">
        <f t="shared" si="34"/>
        <v>7</v>
      </c>
      <c r="J108" s="18" t="str">
        <f t="shared" si="45"/>
        <v>Rural</v>
      </c>
      <c r="K108" s="18">
        <f t="shared" si="46"/>
        <v>6</v>
      </c>
      <c r="O108" s="18">
        <f t="shared" si="47"/>
        <v>1</v>
      </c>
      <c r="Q108" s="21">
        <f t="shared" si="54"/>
        <v>1013.3760000000001</v>
      </c>
      <c r="R108" s="52">
        <f t="shared" si="35"/>
        <v>-25.497076023391813</v>
      </c>
      <c r="S108" s="52">
        <f t="shared" si="36"/>
        <v>633.36</v>
      </c>
      <c r="T108" s="21">
        <f t="shared" si="48"/>
        <v>633.36</v>
      </c>
      <c r="U108" s="70">
        <v>850.11428571428576</v>
      </c>
      <c r="V108" s="21">
        <f t="shared" si="32"/>
        <v>487.2</v>
      </c>
      <c r="W108" s="21">
        <f t="shared" si="37"/>
        <v>37.799999999999997</v>
      </c>
      <c r="X108" s="21">
        <f t="shared" si="50"/>
        <v>0</v>
      </c>
      <c r="Y108" s="21">
        <f t="shared" si="51"/>
        <v>0</v>
      </c>
      <c r="Z108" s="21">
        <f t="shared" si="38"/>
        <v>8.4</v>
      </c>
      <c r="AA108" s="21">
        <f t="shared" si="39"/>
        <v>29.4</v>
      </c>
      <c r="AB108" s="21">
        <f t="shared" si="40"/>
        <v>67.2</v>
      </c>
      <c r="AC108" s="18">
        <f t="shared" si="41"/>
        <v>235.2</v>
      </c>
      <c r="AD108" s="18">
        <f t="shared" si="42"/>
        <v>109.19999999999999</v>
      </c>
      <c r="AE108" s="18" t="str">
        <f>IFERROR(VLOOKUP(F108,'Unid. Mult.'!$F$3:$J$313,5,0),0)</f>
        <v>Unidocente</v>
      </c>
      <c r="AF108" s="18" t="str">
        <f>IFERROR(VLOOKUP(F108,'IIEE EIB'!$F$3:$L$219,5,0),0)</f>
        <v>QUECHUA SUREÑO</v>
      </c>
      <c r="AG108" s="18" t="str">
        <f>IFERROR(VLOOKUP(F108,'IIEE EIB'!$F$3:$L$219,6,0),0)</f>
        <v/>
      </c>
      <c r="AH108" s="18" t="str">
        <f>IFERROR(VLOOKUP(F108,Rural!$F$2:$J$403,5,0),0)</f>
        <v>Rural 2</v>
      </c>
      <c r="AI108" s="18" t="str">
        <f>+IFERROR(VLOOKUP(F108,Frontera!$F$3:$J$438,5,0),0)</f>
        <v>Frontera</v>
      </c>
      <c r="AJ108" s="18" t="str">
        <f>+IFERROR(VLOOKUP(F108,'Censo 2023 Direccion'!$A$2:$L$910,9,0),0)</f>
        <v>Rural</v>
      </c>
      <c r="AK108" s="18">
        <f>+IFERROR(VLOOKUP(F108,'Instituciones Educativas'!$A$2:$T$900,12,0),0)</f>
        <v>7</v>
      </c>
      <c r="AL108" s="21">
        <f t="shared" si="43"/>
        <v>-362.91428571428577</v>
      </c>
      <c r="AM108" s="18">
        <f>+IFERROR(VLOOKUP(F108,'Instituciones Educativas'!$A$2:$T$900,13,0),0)</f>
        <v>6</v>
      </c>
      <c r="AN108" s="64"/>
      <c r="AO108" s="18">
        <f>+AM108-1.6</f>
        <v>4.4000000000000004</v>
      </c>
    </row>
    <row r="109" spans="1:41" x14ac:dyDescent="0.25">
      <c r="A109" s="106" t="s">
        <v>327</v>
      </c>
      <c r="B109" s="17">
        <v>87</v>
      </c>
      <c r="C109" s="49" t="str">
        <f>+VLOOKUP(A109,'Instituciones Educativas'!$A$2:$T$900,6,0)</f>
        <v>COATA</v>
      </c>
      <c r="D109" s="49" t="str">
        <f>IFERROR(VLOOKUP(A109,'Instituciones Educativas'!$A$2:$T$900,7,0),0)</f>
        <v>SUCASCO</v>
      </c>
      <c r="E109" s="49" t="str">
        <f>+VLOOKUP(A109,'Censo 2023 Direccion'!$A$2:$M$910,6,0)</f>
        <v>SUCASCO</v>
      </c>
      <c r="F109" s="49" t="str">
        <f>+VLOOKUP(A109,'Instituciones Educativas'!$A$2:$T$900,1,0)</f>
        <v>1556455</v>
      </c>
      <c r="G109" s="49" t="str">
        <f>+VLOOKUP(A109,'Instituciones Educativas'!$A$2:$T$900,8,0)</f>
        <v>1221</v>
      </c>
      <c r="H109" s="49" t="str">
        <f>+VLOOKUP(A109,'Instituciones Educativas'!$A$2:$T$900,9,0)</f>
        <v xml:space="preserve">A2 - Inicial - Jardín              </v>
      </c>
      <c r="I109" s="18">
        <f t="shared" si="34"/>
        <v>55</v>
      </c>
      <c r="J109" s="18" t="str">
        <f t="shared" si="45"/>
        <v>Rural</v>
      </c>
      <c r="K109" s="18">
        <f t="shared" si="46"/>
        <v>60</v>
      </c>
      <c r="O109" s="18">
        <f t="shared" si="47"/>
        <v>-5</v>
      </c>
      <c r="Q109" s="21">
        <f t="shared" si="54"/>
        <v>3099.5250000000001</v>
      </c>
      <c r="R109" s="52">
        <f t="shared" si="35"/>
        <v>25.438596491228072</v>
      </c>
      <c r="S109" s="52">
        <f t="shared" si="36"/>
        <v>3646.5</v>
      </c>
      <c r="T109" s="21">
        <f t="shared" si="48"/>
        <v>3646.5</v>
      </c>
      <c r="U109" s="70">
        <v>2907</v>
      </c>
      <c r="V109" s="21">
        <f t="shared" si="32"/>
        <v>2805</v>
      </c>
      <c r="W109" s="21">
        <f t="shared" si="37"/>
        <v>297</v>
      </c>
      <c r="X109" s="21">
        <f t="shared" si="50"/>
        <v>0</v>
      </c>
      <c r="Y109" s="21">
        <f t="shared" si="51"/>
        <v>0</v>
      </c>
      <c r="Z109" s="21">
        <f t="shared" si="38"/>
        <v>66</v>
      </c>
      <c r="AA109" s="21">
        <f t="shared" si="39"/>
        <v>264</v>
      </c>
      <c r="AB109" s="21">
        <f t="shared" si="40"/>
        <v>0</v>
      </c>
      <c r="AC109" s="18">
        <f t="shared" si="41"/>
        <v>1320</v>
      </c>
      <c r="AD109" s="18">
        <f t="shared" si="42"/>
        <v>858</v>
      </c>
      <c r="AE109" s="18">
        <f>IFERROR(VLOOKUP(F109,'Unid. Mult.'!$F$3:$J$313,5,0),0)</f>
        <v>0</v>
      </c>
      <c r="AF109" s="18">
        <f>IFERROR(VLOOKUP(F109,'IIEE EIB'!$F$3:$L$219,5,0),0)</f>
        <v>0</v>
      </c>
      <c r="AG109" s="18">
        <f>IFERROR(VLOOKUP(F109,'IIEE EIB'!$F$3:$L$219,6,0),0)</f>
        <v>0</v>
      </c>
      <c r="AH109" s="18" t="str">
        <f>IFERROR(VLOOKUP(F109,Rural!$F$2:$J$403,5,0),0)</f>
        <v>Rural 3</v>
      </c>
      <c r="AI109" s="18" t="str">
        <f>+IFERROR(VLOOKUP(F109,Frontera!$F$3:$J$438,5,0),0)</f>
        <v>Frontera</v>
      </c>
      <c r="AJ109" s="18" t="str">
        <f>+IFERROR(VLOOKUP(F109,'Censo 2023 Direccion'!$A$2:$L$910,9,0),0)</f>
        <v>Rural</v>
      </c>
      <c r="AK109" s="18">
        <f>+IFERROR(VLOOKUP(F109,'Instituciones Educativas'!$A$2:$T$900,12,0),0)</f>
        <v>55</v>
      </c>
      <c r="AL109" s="21">
        <f t="shared" si="43"/>
        <v>-102</v>
      </c>
      <c r="AM109" s="18">
        <f>+IFERROR(VLOOKUP(F109,'Instituciones Educativas'!$A$2:$T$900,13,0),0)</f>
        <v>60</v>
      </c>
      <c r="AO109" s="18">
        <f>+AM109-4.27</f>
        <v>55.730000000000004</v>
      </c>
    </row>
    <row r="110" spans="1:41" x14ac:dyDescent="0.25">
      <c r="A110" s="106" t="s">
        <v>337</v>
      </c>
      <c r="B110" s="17">
        <v>88</v>
      </c>
      <c r="C110" s="49" t="str">
        <f>+VLOOKUP(A110,'Instituciones Educativas'!$A$2:$T$900,6,0)</f>
        <v>COATA</v>
      </c>
      <c r="D110" s="49" t="str">
        <f>IFERROR(VLOOKUP(A110,'Instituciones Educativas'!$A$2:$T$900,7,0),0)</f>
        <v>CANDILE</v>
      </c>
      <c r="E110" s="49" t="str">
        <f>+VLOOKUP(A110,'Censo 2023 Direccion'!$A$2:$M$910,6,0)</f>
        <v>CANDILE</v>
      </c>
      <c r="F110" s="49" t="str">
        <f>+VLOOKUP(A110,'Instituciones Educativas'!$A$2:$T$900,1,0)</f>
        <v>1556299</v>
      </c>
      <c r="G110" s="49" t="str">
        <f>+VLOOKUP(A110,'Instituciones Educativas'!$A$2:$T$900,8,0)</f>
        <v>1222 RAYITO DE SOL CANDILE</v>
      </c>
      <c r="H110" s="49" t="str">
        <f>+VLOOKUP(A110,'Instituciones Educativas'!$A$2:$T$900,9,0)</f>
        <v xml:space="preserve">A2 - Inicial - Jardín              </v>
      </c>
      <c r="I110" s="18">
        <f t="shared" si="34"/>
        <v>10</v>
      </c>
      <c r="J110" s="18" t="str">
        <f t="shared" si="45"/>
        <v>Rural</v>
      </c>
      <c r="K110" s="18">
        <f t="shared" si="46"/>
        <v>12</v>
      </c>
      <c r="O110" s="18">
        <f t="shared" si="47"/>
        <v>-2</v>
      </c>
      <c r="Q110" s="21">
        <f t="shared" si="54"/>
        <v>1447.6800000000003</v>
      </c>
      <c r="R110" s="52">
        <f t="shared" si="35"/>
        <v>-32.529239766081879</v>
      </c>
      <c r="S110" s="52">
        <f t="shared" si="36"/>
        <v>904.80000000000007</v>
      </c>
      <c r="T110" s="21">
        <f t="shared" si="48"/>
        <v>904.80000000000007</v>
      </c>
      <c r="U110" s="70">
        <v>1341.0253521126763</v>
      </c>
      <c r="V110" s="21">
        <f t="shared" si="32"/>
        <v>696</v>
      </c>
      <c r="W110" s="21">
        <f t="shared" si="37"/>
        <v>54</v>
      </c>
      <c r="X110" s="21">
        <f t="shared" si="50"/>
        <v>0</v>
      </c>
      <c r="Y110" s="21">
        <f t="shared" si="51"/>
        <v>0</v>
      </c>
      <c r="Z110" s="21">
        <f t="shared" si="38"/>
        <v>12</v>
      </c>
      <c r="AA110" s="21">
        <f t="shared" si="39"/>
        <v>42</v>
      </c>
      <c r="AB110" s="21">
        <f t="shared" si="40"/>
        <v>96</v>
      </c>
      <c r="AC110" s="18">
        <f t="shared" si="41"/>
        <v>336</v>
      </c>
      <c r="AD110" s="18">
        <f t="shared" si="42"/>
        <v>156</v>
      </c>
      <c r="AE110" s="18" t="str">
        <f>IFERROR(VLOOKUP(F110,'Unid. Mult.'!$F$3:$J$313,5,0),0)</f>
        <v>Unidocente</v>
      </c>
      <c r="AF110" s="18" t="str">
        <f>IFERROR(VLOOKUP(F110,'IIEE EIB'!$F$3:$L$219,5,0),0)</f>
        <v>QUECHUA SUREÑO</v>
      </c>
      <c r="AG110" s="18" t="str">
        <f>IFERROR(VLOOKUP(F110,'IIEE EIB'!$F$3:$L$219,6,0),0)</f>
        <v/>
      </c>
      <c r="AH110" s="18" t="str">
        <f>IFERROR(VLOOKUP(F110,Rural!$F$2:$J$403,5,0),0)</f>
        <v>Rural 2</v>
      </c>
      <c r="AI110" s="18" t="str">
        <f>+IFERROR(VLOOKUP(F110,Frontera!$F$3:$J$438,5,0),0)</f>
        <v>Frontera</v>
      </c>
      <c r="AJ110" s="18" t="str">
        <f>+IFERROR(VLOOKUP(F110,'Censo 2023 Direccion'!$A$2:$L$910,9,0),0)</f>
        <v>Rural</v>
      </c>
      <c r="AK110" s="18">
        <f>+IFERROR(VLOOKUP(F110,'Instituciones Educativas'!$A$2:$T$900,12,0),0)</f>
        <v>10</v>
      </c>
      <c r="AL110" s="21">
        <f t="shared" si="43"/>
        <v>-645.02535211267627</v>
      </c>
      <c r="AM110" s="18">
        <f>+IFERROR(VLOOKUP(F110,'Instituciones Educativas'!$A$2:$T$900,13,0),0)</f>
        <v>12</v>
      </c>
      <c r="AN110" s="64"/>
    </row>
    <row r="111" spans="1:41" x14ac:dyDescent="0.25">
      <c r="A111" s="106" t="s">
        <v>331</v>
      </c>
      <c r="B111" s="17">
        <v>89</v>
      </c>
      <c r="C111" s="49" t="str">
        <f>+VLOOKUP(A111,'Instituciones Educativas'!$A$2:$T$900,6,0)</f>
        <v>COATA</v>
      </c>
      <c r="D111" s="49" t="str">
        <f>IFERROR(VLOOKUP(A111,'Instituciones Educativas'!$A$2:$T$900,7,0),0)</f>
        <v>JOCHI SAN FRANCISCO</v>
      </c>
      <c r="E111" s="49" t="str">
        <f>+VLOOKUP(A111,'Censo 2023 Direccion'!$A$2:$M$910,6,0)</f>
        <v>JOCHI SAN FRANCISCO</v>
      </c>
      <c r="F111" s="49" t="str">
        <f>+VLOOKUP(A111,'Instituciones Educativas'!$A$2:$T$900,1,0)</f>
        <v>1556356</v>
      </c>
      <c r="G111" s="49" t="str">
        <f>+VLOOKUP(A111,'Instituciones Educativas'!$A$2:$T$900,8,0)</f>
        <v>1219 PUKLLAY WASI</v>
      </c>
      <c r="H111" s="49" t="str">
        <f>+VLOOKUP(A111,'Instituciones Educativas'!$A$2:$T$900,9,0)</f>
        <v xml:space="preserve">A2 - Inicial - Jardín              </v>
      </c>
      <c r="I111" s="18">
        <f t="shared" si="34"/>
        <v>23</v>
      </c>
      <c r="J111" s="18" t="str">
        <f t="shared" si="45"/>
        <v>Rural</v>
      </c>
      <c r="K111" s="18">
        <f t="shared" si="46"/>
        <v>29</v>
      </c>
      <c r="O111" s="18">
        <f t="shared" si="47"/>
        <v>-6</v>
      </c>
      <c r="Q111" s="21">
        <f t="shared" si="54"/>
        <v>1479.1530000000002</v>
      </c>
      <c r="R111" s="52">
        <f t="shared" si="35"/>
        <v>8.5299455535390329</v>
      </c>
      <c r="S111" s="52">
        <f t="shared" si="36"/>
        <v>1740.1800000000003</v>
      </c>
      <c r="T111" s="21">
        <f t="shared" si="48"/>
        <v>1740.1800000000003</v>
      </c>
      <c r="U111" s="70">
        <v>1603.41</v>
      </c>
      <c r="V111" s="21">
        <f t="shared" si="32"/>
        <v>1338.6000000000001</v>
      </c>
      <c r="W111" s="21">
        <f t="shared" si="37"/>
        <v>124.19999999999999</v>
      </c>
      <c r="X111" s="21">
        <f t="shared" si="50"/>
        <v>0</v>
      </c>
      <c r="Y111" s="21">
        <f t="shared" si="51"/>
        <v>0</v>
      </c>
      <c r="Z111" s="21">
        <f t="shared" si="38"/>
        <v>27.6</v>
      </c>
      <c r="AA111" s="21">
        <f t="shared" si="39"/>
        <v>110.4</v>
      </c>
      <c r="AB111" s="21">
        <f t="shared" si="40"/>
        <v>165.6</v>
      </c>
      <c r="AC111" s="18">
        <f t="shared" si="41"/>
        <v>552</v>
      </c>
      <c r="AD111" s="18">
        <f t="shared" si="42"/>
        <v>358.8</v>
      </c>
      <c r="AE111" s="18" t="str">
        <f>IFERROR(VLOOKUP(F111,'Unid. Mult.'!$F$3:$J$313,5,0),0)</f>
        <v>Multigrado</v>
      </c>
      <c r="AF111" s="18">
        <f>IFERROR(VLOOKUP(F111,'IIEE EIB'!$F$3:$L$219,5,0),0)</f>
        <v>0</v>
      </c>
      <c r="AG111" s="18">
        <f>IFERROR(VLOOKUP(F111,'IIEE EIB'!$F$3:$L$219,6,0),0)</f>
        <v>0</v>
      </c>
      <c r="AH111" s="18" t="str">
        <f>IFERROR(VLOOKUP(F111,Rural!$F$2:$J$403,5,0),0)</f>
        <v>Rural 3</v>
      </c>
      <c r="AI111" s="18" t="str">
        <f>+IFERROR(VLOOKUP(F111,Frontera!$F$3:$J$438,5,0),0)</f>
        <v>Frontera</v>
      </c>
      <c r="AJ111" s="18" t="str">
        <f>+IFERROR(VLOOKUP(F111,'Censo 2023 Direccion'!$A$2:$L$910,9,0),0)</f>
        <v>Rural</v>
      </c>
      <c r="AK111" s="18">
        <f>+IFERROR(VLOOKUP(F111,'Instituciones Educativas'!$A$2:$T$900,12,0),0)</f>
        <v>23</v>
      </c>
      <c r="AL111" s="21">
        <f t="shared" si="43"/>
        <v>-264.80999999999995</v>
      </c>
      <c r="AM111" s="18">
        <f>+IFERROR(VLOOKUP(F111,'Instituciones Educativas'!$A$2:$T$900,13,0),0)</f>
        <v>29</v>
      </c>
      <c r="AN111" s="64"/>
      <c r="AO111" s="18">
        <f t="shared" ref="AO111" si="57">+AM111-3.4</f>
        <v>25.6</v>
      </c>
    </row>
    <row r="112" spans="1:41" x14ac:dyDescent="0.25">
      <c r="A112" s="106" t="s">
        <v>334</v>
      </c>
      <c r="B112" s="17">
        <v>90</v>
      </c>
      <c r="C112" s="49" t="str">
        <f>+VLOOKUP(A112,'Instituciones Educativas'!$A$2:$T$900,6,0)</f>
        <v>COATA</v>
      </c>
      <c r="D112" s="49" t="str">
        <f>IFERROR(VLOOKUP(A112,'Instituciones Educativas'!$A$2:$T$900,7,0),0)</f>
        <v>LLUCO CENTRAL</v>
      </c>
      <c r="E112" s="49" t="str">
        <f>+VLOOKUP(A112,'Censo 2023 Direccion'!$A$2:$M$910,6,0)</f>
        <v>LLUCO</v>
      </c>
      <c r="F112" s="49" t="str">
        <f>+VLOOKUP(A112,'Instituciones Educativas'!$A$2:$T$900,1,0)</f>
        <v>1556364</v>
      </c>
      <c r="G112" s="49" t="str">
        <f>+VLOOKUP(A112,'Instituciones Educativas'!$A$2:$T$900,8,0)</f>
        <v>1220 SEMILLITAS DEL SEÑOR DE PENTECOSTES</v>
      </c>
      <c r="H112" s="49" t="str">
        <f>+VLOOKUP(A112,'Instituciones Educativas'!$A$2:$T$900,9,0)</f>
        <v xml:space="preserve">A2 - Inicial - Jardín              </v>
      </c>
      <c r="I112" s="18">
        <f t="shared" si="34"/>
        <v>17</v>
      </c>
      <c r="J112" s="18" t="str">
        <f t="shared" si="45"/>
        <v>Rural</v>
      </c>
      <c r="K112" s="18">
        <f t="shared" si="46"/>
        <v>20</v>
      </c>
      <c r="O112" s="18">
        <f t="shared" si="47"/>
        <v>-3</v>
      </c>
      <c r="Q112" s="21">
        <f t="shared" si="54"/>
        <v>1485.12</v>
      </c>
      <c r="R112" s="52">
        <f t="shared" si="35"/>
        <v>-6.9473684210526381</v>
      </c>
      <c r="S112" s="52">
        <f t="shared" si="36"/>
        <v>1485.12</v>
      </c>
      <c r="T112" s="21">
        <f t="shared" si="48"/>
        <v>1485.12</v>
      </c>
      <c r="U112" s="70">
        <v>1596</v>
      </c>
      <c r="V112" s="21">
        <f t="shared" si="32"/>
        <v>1142.3999999999999</v>
      </c>
      <c r="W112" s="21">
        <f t="shared" si="37"/>
        <v>91.800000000000011</v>
      </c>
      <c r="X112" s="21">
        <f t="shared" si="50"/>
        <v>0</v>
      </c>
      <c r="Y112" s="21">
        <f t="shared" si="51"/>
        <v>0</v>
      </c>
      <c r="Z112" s="21">
        <f t="shared" si="38"/>
        <v>20.400000000000002</v>
      </c>
      <c r="AA112" s="21">
        <f t="shared" si="39"/>
        <v>71.399999999999991</v>
      </c>
      <c r="AB112" s="21">
        <f t="shared" si="40"/>
        <v>122.39999999999999</v>
      </c>
      <c r="AC112" s="18">
        <f t="shared" si="41"/>
        <v>571.19999999999993</v>
      </c>
      <c r="AD112" s="18">
        <f t="shared" si="42"/>
        <v>265.20000000000005</v>
      </c>
      <c r="AE112" s="18" t="str">
        <f>IFERROR(VLOOKUP(F112,'Unid. Mult.'!$F$3:$J$313,5,0),0)</f>
        <v>Multigrado</v>
      </c>
      <c r="AF112" s="18" t="str">
        <f>IFERROR(VLOOKUP(F112,'IIEE EIB'!$F$3:$L$219,5,0),0)</f>
        <v>QUECHUA SUREÑO</v>
      </c>
      <c r="AG112" s="18" t="str">
        <f>IFERROR(VLOOKUP(F112,'IIEE EIB'!$F$3:$L$219,6,0),0)</f>
        <v/>
      </c>
      <c r="AH112" s="18" t="str">
        <f>IFERROR(VLOOKUP(F112,Rural!$F$2:$J$403,5,0),0)</f>
        <v>Rural 2</v>
      </c>
      <c r="AI112" s="18" t="str">
        <f>+IFERROR(VLOOKUP(F112,Frontera!$F$3:$J$438,5,0),0)</f>
        <v>Frontera</v>
      </c>
      <c r="AJ112" s="18" t="str">
        <f>+IFERROR(VLOOKUP(F112,'Censo 2023 Direccion'!$A$2:$L$910,9,0),0)</f>
        <v>Rural</v>
      </c>
      <c r="AK112" s="18">
        <f>+IFERROR(VLOOKUP(F112,'Instituciones Educativas'!$A$2:$T$900,12,0),0)</f>
        <v>17</v>
      </c>
      <c r="AL112" s="21">
        <f t="shared" si="43"/>
        <v>-453.60000000000014</v>
      </c>
      <c r="AM112" s="18">
        <f>+IFERROR(VLOOKUP(F112,'Instituciones Educativas'!$A$2:$T$900,13,0),0)</f>
        <v>20</v>
      </c>
      <c r="AN112" s="64"/>
    </row>
    <row r="113" spans="1:41" x14ac:dyDescent="0.25">
      <c r="A113" s="106" t="s">
        <v>325</v>
      </c>
      <c r="B113" s="17">
        <v>91</v>
      </c>
      <c r="C113" s="49" t="str">
        <f>+VLOOKUP(A113,'Instituciones Educativas'!$A$2:$T$900,6,0)</f>
        <v>COATA</v>
      </c>
      <c r="D113" s="49" t="str">
        <f>IFERROR(VLOOKUP(A113,'Instituciones Educativas'!$A$2:$T$900,7,0),0)</f>
        <v>ANGEL CARATA</v>
      </c>
      <c r="E113" s="49" t="str">
        <f>+VLOOKUP(A113,'Censo 2023 Direccion'!$A$2:$M$910,6,0)</f>
        <v>ANGEL CARATA</v>
      </c>
      <c r="F113" s="49" t="str">
        <f>+VLOOKUP(A113,'Instituciones Educativas'!$A$2:$T$900,1,0)</f>
        <v>1556265</v>
      </c>
      <c r="G113" s="49" t="str">
        <f>+VLOOKUP(A113,'Instituciones Educativas'!$A$2:$T$900,8,0)</f>
        <v>1208</v>
      </c>
      <c r="H113" s="49" t="str">
        <f>+VLOOKUP(A113,'Instituciones Educativas'!$A$2:$T$900,9,0)</f>
        <v xml:space="preserve">A2 - Inicial - Jardín              </v>
      </c>
      <c r="I113" s="18">
        <f t="shared" si="34"/>
        <v>8</v>
      </c>
      <c r="J113" s="18" t="str">
        <f t="shared" si="45"/>
        <v>Rural</v>
      </c>
      <c r="K113" s="18">
        <f t="shared" si="46"/>
        <v>12</v>
      </c>
      <c r="O113" s="18">
        <f t="shared" si="47"/>
        <v>-4</v>
      </c>
      <c r="Q113" s="21">
        <f t="shared" si="54"/>
        <v>1158.144</v>
      </c>
      <c r="R113" s="52">
        <f t="shared" si="35"/>
        <v>-46.023391812865512</v>
      </c>
      <c r="S113" s="52">
        <f t="shared" si="36"/>
        <v>723.83999999999992</v>
      </c>
      <c r="T113" s="21">
        <f t="shared" si="48"/>
        <v>723.83999999999992</v>
      </c>
      <c r="U113" s="70">
        <v>1341.0253521126763</v>
      </c>
      <c r="V113" s="21">
        <f t="shared" si="32"/>
        <v>556.79999999999995</v>
      </c>
      <c r="W113" s="21">
        <f t="shared" si="37"/>
        <v>43.2</v>
      </c>
      <c r="X113" s="21">
        <f t="shared" si="50"/>
        <v>0</v>
      </c>
      <c r="Y113" s="21">
        <f t="shared" si="51"/>
        <v>0</v>
      </c>
      <c r="Z113" s="21">
        <f t="shared" si="38"/>
        <v>9.6000000000000014</v>
      </c>
      <c r="AA113" s="21">
        <f t="shared" si="39"/>
        <v>33.599999999999994</v>
      </c>
      <c r="AB113" s="21">
        <f t="shared" si="40"/>
        <v>76.800000000000011</v>
      </c>
      <c r="AC113" s="18">
        <f t="shared" si="41"/>
        <v>268.79999999999995</v>
      </c>
      <c r="AD113" s="18">
        <f t="shared" si="42"/>
        <v>124.80000000000001</v>
      </c>
      <c r="AE113" s="18" t="str">
        <f>IFERROR(VLOOKUP(F113,'Unid. Mult.'!$F$3:$J$313,5,0),0)</f>
        <v>Unidocente</v>
      </c>
      <c r="AF113" s="18" t="str">
        <f>IFERROR(VLOOKUP(F113,'IIEE EIB'!$F$3:$L$219,5,0),0)</f>
        <v>QUECHUA SUREÑO</v>
      </c>
      <c r="AG113" s="18" t="str">
        <f>IFERROR(VLOOKUP(F113,'IIEE EIB'!$F$3:$L$219,6,0),0)</f>
        <v/>
      </c>
      <c r="AH113" s="18" t="str">
        <f>IFERROR(VLOOKUP(F113,Rural!$F$2:$J$403,5,0),0)</f>
        <v>Rural 2</v>
      </c>
      <c r="AI113" s="18" t="str">
        <f>+IFERROR(VLOOKUP(F113,Frontera!$F$3:$J$438,5,0),0)</f>
        <v>Frontera</v>
      </c>
      <c r="AJ113" s="18" t="str">
        <f>+IFERROR(VLOOKUP(F113,'Censo 2023 Direccion'!$A$2:$L$910,9,0),0)</f>
        <v>Rural</v>
      </c>
      <c r="AK113" s="18">
        <f>+IFERROR(VLOOKUP(F113,'Instituciones Educativas'!$A$2:$T$900,12,0),0)</f>
        <v>8</v>
      </c>
      <c r="AL113" s="21">
        <f t="shared" si="43"/>
        <v>-784.22535211267632</v>
      </c>
      <c r="AM113" s="18">
        <f>+IFERROR(VLOOKUP(F113,'Instituciones Educativas'!$A$2:$T$900,13,0),0)</f>
        <v>12</v>
      </c>
      <c r="AN113" s="64"/>
      <c r="AO113" s="18">
        <f t="shared" ref="AO113" si="58">+AM113-3.4</f>
        <v>8.6</v>
      </c>
    </row>
    <row r="114" spans="1:41" x14ac:dyDescent="0.25">
      <c r="A114" s="106" t="s">
        <v>353</v>
      </c>
      <c r="B114" s="17">
        <v>92</v>
      </c>
      <c r="C114" s="49" t="str">
        <f>+VLOOKUP(A114,'Instituciones Educativas'!$A$2:$T$900,6,0)</f>
        <v>COATA</v>
      </c>
      <c r="D114" s="49" t="str">
        <f>IFERROR(VLOOKUP(A114,'Instituciones Educativas'!$A$2:$T$900,7,0),0)</f>
        <v>UQUISILLA</v>
      </c>
      <c r="E114" s="49" t="str">
        <f>+VLOOKUP(A114,'Censo 2023 Direccion'!$A$2:$M$910,6,0)</f>
        <v>UQUISILLA</v>
      </c>
      <c r="F114" s="49" t="str">
        <f>+VLOOKUP(A114,'Instituciones Educativas'!$A$2:$T$900,1,0)</f>
        <v>1621580</v>
      </c>
      <c r="G114" s="49" t="str">
        <f>+VLOOKUP(A114,'Instituciones Educativas'!$A$2:$T$900,8,0)</f>
        <v>1277 JESUS EMANUEL</v>
      </c>
      <c r="H114" s="49" t="str">
        <f>+VLOOKUP(A114,'Instituciones Educativas'!$A$2:$T$900,9,0)</f>
        <v xml:space="preserve">A2 - Inicial - Jardín              </v>
      </c>
      <c r="I114" s="18">
        <f t="shared" si="34"/>
        <v>8</v>
      </c>
      <c r="J114" s="18" t="str">
        <f t="shared" si="45"/>
        <v>Rural</v>
      </c>
      <c r="K114" s="18">
        <f t="shared" si="46"/>
        <v>8</v>
      </c>
      <c r="O114" s="18">
        <f t="shared" si="47"/>
        <v>0</v>
      </c>
      <c r="Q114" s="21">
        <f t="shared" si="54"/>
        <v>1168.1280000000002</v>
      </c>
      <c r="R114" s="52">
        <f t="shared" si="35"/>
        <v>-41.842105263157876</v>
      </c>
      <c r="S114" s="52">
        <f t="shared" si="36"/>
        <v>730.08</v>
      </c>
      <c r="T114" s="21">
        <f t="shared" si="48"/>
        <v>730.08</v>
      </c>
      <c r="U114" s="70">
        <v>1255.3411764705879</v>
      </c>
      <c r="V114" s="21">
        <f t="shared" si="32"/>
        <v>561.6</v>
      </c>
      <c r="W114" s="21">
        <f t="shared" si="37"/>
        <v>43.2</v>
      </c>
      <c r="X114" s="21">
        <f t="shared" si="50"/>
        <v>0</v>
      </c>
      <c r="Y114" s="21">
        <f t="shared" si="51"/>
        <v>0</v>
      </c>
      <c r="Z114" s="21">
        <f t="shared" si="38"/>
        <v>9.6000000000000014</v>
      </c>
      <c r="AA114" s="21">
        <f t="shared" si="39"/>
        <v>38.400000000000006</v>
      </c>
      <c r="AB114" s="21">
        <f t="shared" si="40"/>
        <v>76.800000000000011</v>
      </c>
      <c r="AC114" s="18">
        <f t="shared" si="41"/>
        <v>268.79999999999995</v>
      </c>
      <c r="AD114" s="18">
        <f t="shared" si="42"/>
        <v>124.80000000000001</v>
      </c>
      <c r="AE114" s="18" t="str">
        <f>IFERROR(VLOOKUP(F114,'Unid. Mult.'!$F$3:$J$313,5,0),0)</f>
        <v>Unidocente</v>
      </c>
      <c r="AF114" s="18">
        <f>IFERROR(VLOOKUP(F114,'IIEE EIB'!$F$3:$L$219,5,0),0)</f>
        <v>0</v>
      </c>
      <c r="AG114" s="18">
        <f>IFERROR(VLOOKUP(F114,'IIEE EIB'!$F$3:$L$219,6,0),0)</f>
        <v>0</v>
      </c>
      <c r="AH114" s="18" t="str">
        <f>IFERROR(VLOOKUP(F114,Rural!$F$2:$J$403,5,0),0)</f>
        <v>Rural 2</v>
      </c>
      <c r="AI114" s="18" t="str">
        <f>+IFERROR(VLOOKUP(F114,Frontera!$F$3:$J$438,5,0),0)</f>
        <v>Frontera</v>
      </c>
      <c r="AJ114" s="18" t="str">
        <f>+IFERROR(VLOOKUP(F114,'Censo 2023 Direccion'!$A$2:$L$910,9,0),0)</f>
        <v>Rural</v>
      </c>
      <c r="AK114" s="18">
        <f>+IFERROR(VLOOKUP(F114,'Instituciones Educativas'!$A$2:$T$900,12,0),0)</f>
        <v>8</v>
      </c>
      <c r="AL114" s="21">
        <f t="shared" si="43"/>
        <v>-693.7411764705879</v>
      </c>
      <c r="AM114" s="18">
        <f>+IFERROR(VLOOKUP(F114,'Instituciones Educativas'!$A$2:$T$900,13,0),0)</f>
        <v>8</v>
      </c>
      <c r="AN114" s="64"/>
      <c r="AO114" s="18">
        <f>+AM114-1.6</f>
        <v>6.4</v>
      </c>
    </row>
    <row r="115" spans="1:41" x14ac:dyDescent="0.25">
      <c r="A115" s="106" t="s">
        <v>350</v>
      </c>
      <c r="B115" s="17">
        <v>93</v>
      </c>
      <c r="C115" s="49" t="str">
        <f>+VLOOKUP(A115,'Instituciones Educativas'!$A$2:$T$900,6,0)</f>
        <v>COATA</v>
      </c>
      <c r="D115" s="49" t="str">
        <f>IFERROR(VLOOKUP(A115,'Instituciones Educativas'!$A$2:$T$900,7,0),0)</f>
        <v>COLLANA LOJERA</v>
      </c>
      <c r="E115" s="49" t="str">
        <f>+VLOOKUP(A115,'Censo 2023 Direccion'!$A$2:$M$910,6,0)</f>
        <v>COLLANA LOJERA</v>
      </c>
      <c r="F115" s="49" t="str">
        <f>+VLOOKUP(A115,'Instituciones Educativas'!$A$2:$T$900,1,0)</f>
        <v>1621499</v>
      </c>
      <c r="G115" s="49" t="str">
        <f>+VLOOKUP(A115,'Instituciones Educativas'!$A$2:$T$900,8,0)</f>
        <v>1269 CAPULLITOS DE AMOR</v>
      </c>
      <c r="H115" s="49" t="str">
        <f>+VLOOKUP(A115,'Instituciones Educativas'!$A$2:$T$900,9,0)</f>
        <v xml:space="preserve">A2 - Inicial - Jardín              </v>
      </c>
      <c r="I115" s="18">
        <f t="shared" si="34"/>
        <v>14</v>
      </c>
      <c r="J115" s="18" t="str">
        <f t="shared" si="45"/>
        <v>Rural</v>
      </c>
      <c r="K115" s="18">
        <f t="shared" si="46"/>
        <v>8</v>
      </c>
      <c r="O115" s="18">
        <f t="shared" si="47"/>
        <v>6</v>
      </c>
      <c r="Q115" s="21">
        <f t="shared" si="54"/>
        <v>1660.9319999999998</v>
      </c>
      <c r="R115" s="52">
        <f t="shared" si="35"/>
        <v>1.7763157894736992</v>
      </c>
      <c r="S115" s="52">
        <f t="shared" si="36"/>
        <v>1277.6399999999999</v>
      </c>
      <c r="T115" s="21">
        <f t="shared" si="48"/>
        <v>1277.6399999999999</v>
      </c>
      <c r="U115" s="70">
        <v>1255.3411764705879</v>
      </c>
      <c r="V115" s="21">
        <f t="shared" si="32"/>
        <v>982.8</v>
      </c>
      <c r="W115" s="21">
        <f t="shared" si="37"/>
        <v>75.599999999999994</v>
      </c>
      <c r="X115" s="21">
        <f t="shared" si="50"/>
        <v>0</v>
      </c>
      <c r="Y115" s="21">
        <f t="shared" si="51"/>
        <v>0</v>
      </c>
      <c r="Z115" s="21">
        <f t="shared" si="38"/>
        <v>16.8</v>
      </c>
      <c r="AA115" s="21">
        <f t="shared" si="39"/>
        <v>67.2</v>
      </c>
      <c r="AB115" s="21">
        <f t="shared" si="40"/>
        <v>134.4</v>
      </c>
      <c r="AC115" s="18">
        <f t="shared" si="41"/>
        <v>470.4</v>
      </c>
      <c r="AD115" s="18">
        <f t="shared" si="42"/>
        <v>218.39999999999998</v>
      </c>
      <c r="AE115" s="18" t="str">
        <f>IFERROR(VLOOKUP(F115,'Unid. Mult.'!$F$3:$J$313,5,0),0)</f>
        <v>Unidocente</v>
      </c>
      <c r="AF115" s="18">
        <f>IFERROR(VLOOKUP(F115,'IIEE EIB'!$F$3:$L$219,5,0),0)</f>
        <v>0</v>
      </c>
      <c r="AG115" s="18">
        <f>IFERROR(VLOOKUP(F115,'IIEE EIB'!$F$3:$L$219,6,0),0)</f>
        <v>0</v>
      </c>
      <c r="AH115" s="18" t="str">
        <f>IFERROR(VLOOKUP(F115,Rural!$F$2:$J$403,5,0),0)</f>
        <v>Rural 2</v>
      </c>
      <c r="AI115" s="18" t="str">
        <f>+IFERROR(VLOOKUP(F115,Frontera!$F$3:$J$438,5,0),0)</f>
        <v>Frontera</v>
      </c>
      <c r="AJ115" s="18" t="str">
        <f>+IFERROR(VLOOKUP(F115,'Censo 2023 Direccion'!$A$2:$L$910,9,0),0)</f>
        <v>Rural</v>
      </c>
      <c r="AK115" s="18">
        <f>+IFERROR(VLOOKUP(F115,'Instituciones Educativas'!$A$2:$T$900,12,0),0)</f>
        <v>14</v>
      </c>
      <c r="AL115" s="21">
        <f t="shared" si="43"/>
        <v>-272.54117647058797</v>
      </c>
      <c r="AM115" s="18">
        <f>+IFERROR(VLOOKUP(F115,'Instituciones Educativas'!$A$2:$T$900,13,0),0)</f>
        <v>8</v>
      </c>
      <c r="AN115" s="64"/>
      <c r="AO115" s="18">
        <f>+AM115-7.1</f>
        <v>0.90000000000000036</v>
      </c>
    </row>
    <row r="116" spans="1:41" x14ac:dyDescent="0.25">
      <c r="A116" s="106" t="s">
        <v>347</v>
      </c>
      <c r="B116" s="17">
        <v>94</v>
      </c>
      <c r="C116" s="49" t="str">
        <f>+VLOOKUP(A116,'Instituciones Educativas'!$A$2:$T$900,6,0)</f>
        <v>COATA</v>
      </c>
      <c r="D116" s="49" t="str">
        <f>IFERROR(VLOOKUP(A116,'Instituciones Educativas'!$A$2:$T$900,7,0),0)</f>
        <v>LLACHAHUI</v>
      </c>
      <c r="E116" s="49" t="str">
        <f>+VLOOKUP(A116,'Censo 2023 Direccion'!$A$2:$M$910,6,0)</f>
        <v>LLACHACHUI</v>
      </c>
      <c r="F116" s="49" t="str">
        <f>+VLOOKUP(A116,'Instituciones Educativas'!$A$2:$T$900,1,0)</f>
        <v>1621416</v>
      </c>
      <c r="G116" s="49" t="str">
        <f>+VLOOKUP(A116,'Instituciones Educativas'!$A$2:$T$900,8,0)</f>
        <v>1261 LOS ANGELITOS DE JESUS</v>
      </c>
      <c r="H116" s="49" t="str">
        <f>+VLOOKUP(A116,'Instituciones Educativas'!$A$2:$T$900,9,0)</f>
        <v xml:space="preserve">A2 - Inicial - Jardín              </v>
      </c>
      <c r="I116" s="18">
        <f t="shared" si="34"/>
        <v>4</v>
      </c>
      <c r="J116" s="18" t="str">
        <f t="shared" si="45"/>
        <v>Rural</v>
      </c>
      <c r="K116" s="18">
        <f t="shared" si="46"/>
        <v>3</v>
      </c>
      <c r="O116" s="18">
        <f t="shared" si="47"/>
        <v>1</v>
      </c>
      <c r="Q116" s="21">
        <f t="shared" si="54"/>
        <v>730.08</v>
      </c>
      <c r="R116" s="52">
        <f t="shared" si="35"/>
        <v>-39.1812865497076</v>
      </c>
      <c r="S116" s="52">
        <f t="shared" si="36"/>
        <v>365.04</v>
      </c>
      <c r="T116" s="21">
        <f t="shared" si="48"/>
        <v>365.04</v>
      </c>
      <c r="U116" s="70">
        <v>600.21</v>
      </c>
      <c r="V116" s="21">
        <f t="shared" si="32"/>
        <v>280.8</v>
      </c>
      <c r="W116" s="21">
        <f t="shared" si="37"/>
        <v>21.6</v>
      </c>
      <c r="X116" s="21">
        <f t="shared" si="50"/>
        <v>0</v>
      </c>
      <c r="Y116" s="21">
        <f t="shared" si="51"/>
        <v>0</v>
      </c>
      <c r="Z116" s="21">
        <f t="shared" si="38"/>
        <v>4.8000000000000007</v>
      </c>
      <c r="AA116" s="21">
        <f t="shared" si="39"/>
        <v>19.200000000000003</v>
      </c>
      <c r="AB116" s="21">
        <f t="shared" si="40"/>
        <v>38.400000000000006</v>
      </c>
      <c r="AC116" s="18">
        <f t="shared" si="41"/>
        <v>134.39999999999998</v>
      </c>
      <c r="AD116" s="18">
        <f t="shared" si="42"/>
        <v>62.400000000000006</v>
      </c>
      <c r="AE116" s="18" t="str">
        <f>IFERROR(VLOOKUP(F116,'Unid. Mult.'!$F$3:$J$313,5,0),0)</f>
        <v>Unidocente</v>
      </c>
      <c r="AF116" s="18">
        <f>IFERROR(VLOOKUP(F116,'IIEE EIB'!$F$3:$L$219,5,0),0)</f>
        <v>0</v>
      </c>
      <c r="AG116" s="18">
        <f>IFERROR(VLOOKUP(F116,'IIEE EIB'!$F$3:$L$219,6,0),0)</f>
        <v>0</v>
      </c>
      <c r="AH116" s="18" t="str">
        <f>IFERROR(VLOOKUP(F116,Rural!$F$2:$J$403,5,0),0)</f>
        <v>Rural 2</v>
      </c>
      <c r="AI116" s="18" t="str">
        <f>+IFERROR(VLOOKUP(F116,Frontera!$F$3:$J$438,5,0),0)</f>
        <v>Frontera</v>
      </c>
      <c r="AJ116" s="18" t="str">
        <f>+IFERROR(VLOOKUP(F116,'Censo 2023 Direccion'!$A$2:$L$910,9,0),0)</f>
        <v>Rural</v>
      </c>
      <c r="AK116" s="18">
        <f>+IFERROR(VLOOKUP(F116,'Instituciones Educativas'!$A$2:$T$900,12,0),0)</f>
        <v>4</v>
      </c>
      <c r="AL116" s="21">
        <f t="shared" si="43"/>
        <v>-319.41000000000003</v>
      </c>
      <c r="AM116" s="18">
        <f>+IFERROR(VLOOKUP(F116,'Instituciones Educativas'!$A$2:$T$900,13,0),0)</f>
        <v>3</v>
      </c>
      <c r="AN116" s="64"/>
      <c r="AO116" s="18">
        <f>+AM116-3.7</f>
        <v>-0.70000000000000018</v>
      </c>
    </row>
    <row r="117" spans="1:41" x14ac:dyDescent="0.25">
      <c r="A117" s="106" t="s">
        <v>329</v>
      </c>
      <c r="B117" s="17">
        <v>95</v>
      </c>
      <c r="C117" s="49" t="str">
        <f>+VLOOKUP(A117,'Instituciones Educativas'!$A$2:$T$900,6,0)</f>
        <v>COATA</v>
      </c>
      <c r="D117" s="49" t="str">
        <f>IFERROR(VLOOKUP(A117,'Instituciones Educativas'!$A$2:$T$900,7,0),0)</f>
        <v>CARATA</v>
      </c>
      <c r="E117" s="49" t="str">
        <f>+VLOOKUP(A117,'Censo 2023 Direccion'!$A$2:$M$910,6,0)</f>
        <v>CARATA</v>
      </c>
      <c r="F117" s="49" t="str">
        <f>+VLOOKUP(A117,'Instituciones Educativas'!$A$2:$T$900,1,0)</f>
        <v>1626795</v>
      </c>
      <c r="G117" s="49" t="str">
        <f>+VLOOKUP(A117,'Instituciones Educativas'!$A$2:$T$900,8,0)</f>
        <v>1292</v>
      </c>
      <c r="H117" s="49" t="str">
        <f>+VLOOKUP(A117,'Instituciones Educativas'!$A$2:$T$900,9,0)</f>
        <v xml:space="preserve">A2 - Inicial - Jardín              </v>
      </c>
      <c r="I117" s="18">
        <f t="shared" si="34"/>
        <v>15</v>
      </c>
      <c r="J117" s="18" t="str">
        <f t="shared" si="45"/>
        <v>Rural</v>
      </c>
      <c r="K117" s="18">
        <f t="shared" si="46"/>
        <v>12</v>
      </c>
      <c r="O117" s="18">
        <f t="shared" si="47"/>
        <v>3</v>
      </c>
      <c r="Q117" s="21">
        <f t="shared" si="54"/>
        <v>1475.3700000000001</v>
      </c>
      <c r="R117" s="52">
        <f t="shared" si="35"/>
        <v>1.2061403508771713</v>
      </c>
      <c r="S117" s="52">
        <f t="shared" si="36"/>
        <v>1134.9000000000001</v>
      </c>
      <c r="T117" s="21">
        <f t="shared" si="48"/>
        <v>1134.9000000000001</v>
      </c>
      <c r="U117" s="70">
        <v>1121.3746478873243</v>
      </c>
      <c r="V117" s="21">
        <f t="shared" si="32"/>
        <v>873</v>
      </c>
      <c r="W117" s="21">
        <f t="shared" si="37"/>
        <v>81</v>
      </c>
      <c r="X117" s="21">
        <f t="shared" si="50"/>
        <v>0</v>
      </c>
      <c r="Y117" s="21">
        <f t="shared" si="51"/>
        <v>0</v>
      </c>
      <c r="Z117" s="21">
        <f t="shared" si="38"/>
        <v>18</v>
      </c>
      <c r="AA117" s="21">
        <f t="shared" si="39"/>
        <v>72</v>
      </c>
      <c r="AB117" s="21">
        <f t="shared" si="40"/>
        <v>108</v>
      </c>
      <c r="AC117" s="18">
        <f t="shared" si="41"/>
        <v>360</v>
      </c>
      <c r="AD117" s="18">
        <f t="shared" si="42"/>
        <v>234</v>
      </c>
      <c r="AE117" s="18" t="str">
        <f>IFERROR(VLOOKUP(F117,'Unid. Mult.'!$F$3:$J$313,5,0),0)</f>
        <v>Multigrado</v>
      </c>
      <c r="AF117" s="18">
        <f>IFERROR(VLOOKUP(F117,'IIEE EIB'!$F$3:$L$219,5,0),0)</f>
        <v>0</v>
      </c>
      <c r="AG117" s="18">
        <f>IFERROR(VLOOKUP(F117,'IIEE EIB'!$F$3:$L$219,6,0),0)</f>
        <v>0</v>
      </c>
      <c r="AH117" s="18" t="str">
        <f>IFERROR(VLOOKUP(F117,Rural!$F$2:$J$403,5,0),0)</f>
        <v>Rural 3</v>
      </c>
      <c r="AI117" s="18" t="str">
        <f>+IFERROR(VLOOKUP(F117,Frontera!$F$3:$J$438,5,0),0)</f>
        <v>Frontera</v>
      </c>
      <c r="AJ117" s="18" t="str">
        <f>+IFERROR(VLOOKUP(F117,'Censo 2023 Direccion'!$A$2:$L$910,9,0),0)</f>
        <v>Rural</v>
      </c>
      <c r="AK117" s="18">
        <f>+IFERROR(VLOOKUP(F117,'Instituciones Educativas'!$A$2:$T$900,12,0),0)</f>
        <v>15</v>
      </c>
      <c r="AL117" s="21">
        <f t="shared" si="43"/>
        <v>-248.37464788732427</v>
      </c>
      <c r="AM117" s="18">
        <f>+IFERROR(VLOOKUP(F117,'Instituciones Educativas'!$A$2:$T$900,13,0),0)</f>
        <v>12</v>
      </c>
      <c r="AO117" s="18">
        <f>+AM117-5.05</f>
        <v>6.95</v>
      </c>
    </row>
    <row r="118" spans="1:41" x14ac:dyDescent="0.25">
      <c r="A118" s="106" t="s">
        <v>356</v>
      </c>
      <c r="B118" s="17">
        <v>96</v>
      </c>
      <c r="C118" s="49" t="str">
        <f>+VLOOKUP(A118,'Instituciones Educativas'!$A$2:$T$900,6,0)</f>
        <v>COATA</v>
      </c>
      <c r="D118" s="49" t="str">
        <f>IFERROR(VLOOKUP(A118,'Instituciones Educativas'!$A$2:$T$900,7,0),0)</f>
        <v>SANTIAGO SORAZA</v>
      </c>
      <c r="E118" s="49" t="str">
        <f>+VLOOKUP(A118,'Censo 2023 Direccion'!$A$2:$M$910,6,0)</f>
        <v>SANTIAGO SORAZA</v>
      </c>
      <c r="F118" s="49" t="str">
        <f>+VLOOKUP(A118,'Instituciones Educativas'!$A$2:$T$900,1,0)</f>
        <v>1626803</v>
      </c>
      <c r="G118" s="49" t="str">
        <f>+VLOOKUP(A118,'Instituciones Educativas'!$A$2:$T$900,8,0)</f>
        <v>1293 JESUS NAZARENO</v>
      </c>
      <c r="H118" s="49" t="str">
        <f>+VLOOKUP(A118,'Instituciones Educativas'!$A$2:$T$900,9,0)</f>
        <v xml:space="preserve">A2 - Inicial - Jardín              </v>
      </c>
      <c r="I118" s="18">
        <f t="shared" si="34"/>
        <v>5</v>
      </c>
      <c r="J118" s="18" t="str">
        <f t="shared" si="45"/>
        <v>Rural</v>
      </c>
      <c r="K118" s="18">
        <f t="shared" si="46"/>
        <v>4</v>
      </c>
      <c r="O118" s="18">
        <f t="shared" si="47"/>
        <v>1</v>
      </c>
      <c r="Q118" s="21">
        <f t="shared" si="54"/>
        <v>821.34</v>
      </c>
      <c r="R118" s="52">
        <f t="shared" si="35"/>
        <v>-31.578947368421062</v>
      </c>
      <c r="S118" s="52">
        <f t="shared" si="36"/>
        <v>456.3</v>
      </c>
      <c r="T118" s="21">
        <f t="shared" si="48"/>
        <v>456.3</v>
      </c>
      <c r="U118" s="70">
        <v>666.90000000000009</v>
      </c>
      <c r="V118" s="21">
        <f t="shared" si="32"/>
        <v>351</v>
      </c>
      <c r="W118" s="21">
        <f t="shared" si="37"/>
        <v>27</v>
      </c>
      <c r="X118" s="21">
        <f t="shared" si="50"/>
        <v>0</v>
      </c>
      <c r="Y118" s="21">
        <f t="shared" si="51"/>
        <v>0</v>
      </c>
      <c r="Z118" s="21">
        <f t="shared" si="38"/>
        <v>6</v>
      </c>
      <c r="AA118" s="21">
        <f t="shared" si="39"/>
        <v>24</v>
      </c>
      <c r="AB118" s="21">
        <f t="shared" si="40"/>
        <v>48</v>
      </c>
      <c r="AC118" s="18">
        <f t="shared" si="41"/>
        <v>168</v>
      </c>
      <c r="AD118" s="18">
        <f t="shared" si="42"/>
        <v>78</v>
      </c>
      <c r="AE118" s="18" t="str">
        <f>IFERROR(VLOOKUP(F118,'Unid. Mult.'!$F$3:$J$313,5,0),0)</f>
        <v>Unidocente</v>
      </c>
      <c r="AF118" s="18">
        <f>IFERROR(VLOOKUP(F118,'IIEE EIB'!$F$3:$L$219,5,0),0)</f>
        <v>0</v>
      </c>
      <c r="AG118" s="18">
        <f>IFERROR(VLOOKUP(F118,'IIEE EIB'!$F$3:$L$219,6,0),0)</f>
        <v>0</v>
      </c>
      <c r="AH118" s="18" t="str">
        <f>IFERROR(VLOOKUP(F118,Rural!$F$2:$J$403,5,0),0)</f>
        <v>Rural 2</v>
      </c>
      <c r="AI118" s="18" t="str">
        <f>+IFERROR(VLOOKUP(F118,Frontera!$F$3:$J$438,5,0),0)</f>
        <v>Frontera</v>
      </c>
      <c r="AJ118" s="18" t="str">
        <f>+IFERROR(VLOOKUP(F118,'Censo 2023 Direccion'!$A$2:$L$910,9,0),0)</f>
        <v>Rural</v>
      </c>
      <c r="AK118" s="18">
        <f>+IFERROR(VLOOKUP(F118,'Instituciones Educativas'!$A$2:$T$900,12,0),0)</f>
        <v>5</v>
      </c>
      <c r="AL118" s="21">
        <f t="shared" si="43"/>
        <v>-315.90000000000009</v>
      </c>
      <c r="AM118" s="18">
        <f>+IFERROR(VLOOKUP(F118,'Instituciones Educativas'!$A$2:$T$900,13,0),0)</f>
        <v>4</v>
      </c>
      <c r="AN118" s="64"/>
      <c r="AO118" s="18">
        <f>+AM118-3.7</f>
        <v>0.29999999999999982</v>
      </c>
    </row>
    <row r="119" spans="1:41" x14ac:dyDescent="0.25">
      <c r="A119" s="106" t="s">
        <v>323</v>
      </c>
      <c r="B119" s="17">
        <v>97</v>
      </c>
      <c r="C119" s="49" t="str">
        <f>+VLOOKUP(A119,'Instituciones Educativas'!$A$2:$T$900,6,0)</f>
        <v>COATA</v>
      </c>
      <c r="D119" s="49" t="str">
        <f>IFERROR(VLOOKUP(A119,'Instituciones Educativas'!$A$2:$T$900,7,0),0)</f>
        <v>SORAZA</v>
      </c>
      <c r="E119" s="49" t="str">
        <f>+VLOOKUP(A119,'Censo 2023 Direccion'!$A$2:$M$910,6,0)</f>
        <v>JIRON LIMA S/N</v>
      </c>
      <c r="F119" s="49" t="str">
        <f>+VLOOKUP(A119,'Instituciones Educativas'!$A$2:$T$900,1,0)</f>
        <v>1025477</v>
      </c>
      <c r="G119" s="49" t="str">
        <f>+VLOOKUP(A119,'Instituciones Educativas'!$A$2:$T$900,8,0)</f>
        <v>289</v>
      </c>
      <c r="H119" s="49" t="str">
        <f>+VLOOKUP(A119,'Instituciones Educativas'!$A$2:$T$900,9,0)</f>
        <v xml:space="preserve">A2 - Inicial - Jardín              </v>
      </c>
      <c r="I119" s="18">
        <f t="shared" si="34"/>
        <v>19</v>
      </c>
      <c r="J119" s="18" t="str">
        <f t="shared" si="45"/>
        <v>Rural</v>
      </c>
      <c r="K119" s="18">
        <f t="shared" si="46"/>
        <v>24</v>
      </c>
      <c r="O119" s="18">
        <f t="shared" si="47"/>
        <v>-5</v>
      </c>
      <c r="Q119" s="21">
        <f t="shared" si="54"/>
        <v>1482</v>
      </c>
      <c r="R119" s="52">
        <f t="shared" si="35"/>
        <v>-1.5972222222222294</v>
      </c>
      <c r="S119" s="52">
        <f t="shared" si="36"/>
        <v>1482</v>
      </c>
      <c r="T119" s="21">
        <f t="shared" si="48"/>
        <v>1482</v>
      </c>
      <c r="U119" s="70">
        <v>1506.0550458715597</v>
      </c>
      <c r="V119" s="21">
        <f t="shared" si="32"/>
        <v>1140</v>
      </c>
      <c r="W119" s="21">
        <f t="shared" si="37"/>
        <v>102.60000000000001</v>
      </c>
      <c r="X119" s="21">
        <f t="shared" si="50"/>
        <v>0</v>
      </c>
      <c r="Y119" s="21">
        <f t="shared" si="51"/>
        <v>0</v>
      </c>
      <c r="Z119" s="21">
        <f t="shared" si="38"/>
        <v>22.8</v>
      </c>
      <c r="AA119" s="21">
        <f t="shared" si="39"/>
        <v>79.8</v>
      </c>
      <c r="AB119" s="21">
        <f t="shared" si="40"/>
        <v>0</v>
      </c>
      <c r="AC119" s="18">
        <f t="shared" si="41"/>
        <v>638.4</v>
      </c>
      <c r="AD119" s="18">
        <f t="shared" si="42"/>
        <v>296.39999999999998</v>
      </c>
      <c r="AE119" s="18">
        <f>IFERROR(VLOOKUP(F119,'Unid. Mult.'!$F$3:$J$313,5,0),0)</f>
        <v>0</v>
      </c>
      <c r="AF119" s="18" t="str">
        <f>IFERROR(VLOOKUP(F119,'IIEE EIB'!$F$3:$L$219,5,0),0)</f>
        <v>QUECHUA SUREÑO</v>
      </c>
      <c r="AG119" s="18" t="str">
        <f>IFERROR(VLOOKUP(F119,'IIEE EIB'!$F$3:$L$219,6,0),0)</f>
        <v/>
      </c>
      <c r="AH119" s="18" t="str">
        <f>IFERROR(VLOOKUP(F119,Rural!$F$2:$J$403,5,0),0)</f>
        <v>Rural 2</v>
      </c>
      <c r="AI119" s="18" t="str">
        <f>+IFERROR(VLOOKUP(F119,Frontera!$F$3:$J$438,5,0),0)</f>
        <v>Frontera</v>
      </c>
      <c r="AJ119" s="18" t="str">
        <f>+IFERROR(VLOOKUP(F119,'Censo 2023 Direccion'!$A$2:$L$910,9,0),0)</f>
        <v>Rural</v>
      </c>
      <c r="AK119" s="18">
        <f>+IFERROR(VLOOKUP(F119,'Instituciones Educativas'!$A$2:$T$900,12,0),0)</f>
        <v>19</v>
      </c>
      <c r="AL119" s="21">
        <f t="shared" si="43"/>
        <v>-366.05504587155974</v>
      </c>
      <c r="AM119" s="18">
        <f>+IFERROR(VLOOKUP(F119,'Instituciones Educativas'!$A$2:$T$900,13,0),0)</f>
        <v>24</v>
      </c>
      <c r="AN119" s="64"/>
      <c r="AO119" s="18">
        <f>+AM119-7.1</f>
        <v>16.899999999999999</v>
      </c>
    </row>
    <row r="120" spans="1:41" x14ac:dyDescent="0.25">
      <c r="A120" s="106" t="s">
        <v>358</v>
      </c>
      <c r="B120" s="17">
        <v>98</v>
      </c>
      <c r="C120" s="49" t="str">
        <f>+VLOOKUP(A120,'Instituciones Educativas'!$A$2:$T$900,6,0)</f>
        <v>COATA</v>
      </c>
      <c r="D120" s="49" t="str">
        <f>IFERROR(VLOOKUP(A120,'Instituciones Educativas'!$A$2:$T$900,7,0),0)</f>
        <v>COATA</v>
      </c>
      <c r="E120" s="49" t="str">
        <f>+VLOOKUP(A120,'Censo 2023 Direccion'!$A$2:$M$910,6,0)</f>
        <v>CALLE CEMENTERIO S/N</v>
      </c>
      <c r="F120" s="49" t="str">
        <f>+VLOOKUP(A120,'Instituciones Educativas'!$A$2:$T$900,1,0)</f>
        <v>0229617</v>
      </c>
      <c r="G120" s="49" t="str">
        <f>+VLOOKUP(A120,'Instituciones Educativas'!$A$2:$T$900,8,0)</f>
        <v>261 SAN AGUSTIN</v>
      </c>
      <c r="H120" s="49" t="str">
        <f>+VLOOKUP(A120,'Instituciones Educativas'!$A$2:$T$900,9,0)</f>
        <v xml:space="preserve">A2 - Inicial - Jardín              </v>
      </c>
      <c r="I120" s="18">
        <f t="shared" si="34"/>
        <v>31</v>
      </c>
      <c r="J120" s="18" t="str">
        <f t="shared" si="45"/>
        <v>Rural</v>
      </c>
      <c r="K120" s="18">
        <f t="shared" si="46"/>
        <v>32</v>
      </c>
      <c r="O120" s="18">
        <f t="shared" si="47"/>
        <v>-1</v>
      </c>
      <c r="Q120" s="21">
        <f t="shared" si="54"/>
        <v>2055.2999999999997</v>
      </c>
      <c r="R120" s="52">
        <f t="shared" si="35"/>
        <v>32.565789473684227</v>
      </c>
      <c r="S120" s="52">
        <f t="shared" si="36"/>
        <v>2418</v>
      </c>
      <c r="T120" s="21">
        <f t="shared" si="48"/>
        <v>2418</v>
      </c>
      <c r="U120" s="70">
        <v>1823.9999999999998</v>
      </c>
      <c r="V120" s="21">
        <f t="shared" si="32"/>
        <v>1860</v>
      </c>
      <c r="W120" s="21">
        <f t="shared" si="37"/>
        <v>167.4</v>
      </c>
      <c r="X120" s="21">
        <f t="shared" si="50"/>
        <v>0</v>
      </c>
      <c r="Y120" s="21">
        <f t="shared" si="51"/>
        <v>0</v>
      </c>
      <c r="Z120" s="21">
        <f t="shared" si="38"/>
        <v>37.200000000000003</v>
      </c>
      <c r="AA120" s="21">
        <f t="shared" si="39"/>
        <v>130.19999999999999</v>
      </c>
      <c r="AB120" s="21">
        <f t="shared" si="40"/>
        <v>0</v>
      </c>
      <c r="AC120" s="18">
        <f t="shared" si="41"/>
        <v>1041.5999999999999</v>
      </c>
      <c r="AD120" s="18">
        <f t="shared" si="42"/>
        <v>483.6</v>
      </c>
      <c r="AE120" s="18">
        <f>IFERROR(VLOOKUP(F120,'Unid. Mult.'!$F$3:$J$313,5,0),0)</f>
        <v>0</v>
      </c>
      <c r="AF120" s="18" t="str">
        <f>IFERROR(VLOOKUP(F120,'IIEE EIB'!$F$3:$L$219,5,0),0)</f>
        <v>QUECHUA SUREÑO</v>
      </c>
      <c r="AG120" s="18" t="str">
        <f>IFERROR(VLOOKUP(F120,'IIEE EIB'!$F$3:$L$219,6,0),0)</f>
        <v/>
      </c>
      <c r="AH120" s="18" t="str">
        <f>IFERROR(VLOOKUP(F120,Rural!$F$2:$J$403,5,0),0)</f>
        <v>Rural 2</v>
      </c>
      <c r="AI120" s="18" t="str">
        <f>+IFERROR(VLOOKUP(F120,Frontera!$F$3:$J$438,5,0),0)</f>
        <v>Frontera</v>
      </c>
      <c r="AJ120" s="18" t="str">
        <f>+IFERROR(VLOOKUP(F120,'Censo 2023 Direccion'!$A$2:$L$910,9,0),0)</f>
        <v>Rural</v>
      </c>
      <c r="AK120" s="18">
        <f>+IFERROR(VLOOKUP(F120,'Instituciones Educativas'!$A$2:$T$900,12,0),0)</f>
        <v>31</v>
      </c>
      <c r="AL120" s="21">
        <f t="shared" si="43"/>
        <v>36.000000000000227</v>
      </c>
      <c r="AM120" s="18">
        <f>+IFERROR(VLOOKUP(F120,'Instituciones Educativas'!$A$2:$T$900,13,0),0)</f>
        <v>32</v>
      </c>
      <c r="AN120" s="64"/>
      <c r="AO120" s="18">
        <f>+AM120-10.8</f>
        <v>21.2</v>
      </c>
    </row>
    <row r="121" spans="1:41" x14ac:dyDescent="0.25">
      <c r="A121" s="106" t="s">
        <v>362</v>
      </c>
      <c r="B121" s="17">
        <v>99</v>
      </c>
      <c r="C121" s="49" t="str">
        <f>+VLOOKUP(A121,'Instituciones Educativas'!$A$2:$T$900,6,0)</f>
        <v>HUATA</v>
      </c>
      <c r="D121" s="49" t="str">
        <f>IFERROR(VLOOKUP(A121,'Instituciones Educativas'!$A$2:$T$900,7,0),0)</f>
        <v>HUATTA</v>
      </c>
      <c r="E121" s="49" t="str">
        <f>+VLOOKUP(A121,'Censo 2023 Direccion'!$A$2:$M$910,6,0)</f>
        <v>JIRON LIMA S/N</v>
      </c>
      <c r="F121" s="49" t="str">
        <f>+VLOOKUP(A121,'Instituciones Educativas'!$A$2:$T$900,1,0)</f>
        <v>0487348</v>
      </c>
      <c r="G121" s="49" t="str">
        <f>+VLOOKUP(A121,'Instituciones Educativas'!$A$2:$T$900,8,0)</f>
        <v>215</v>
      </c>
      <c r="H121" s="49" t="str">
        <f>+VLOOKUP(A121,'Instituciones Educativas'!$A$2:$T$900,9,0)</f>
        <v xml:space="preserve">A2 - Inicial - Jardín              </v>
      </c>
      <c r="I121" s="18">
        <f t="shared" si="34"/>
        <v>48</v>
      </c>
      <c r="J121" s="18" t="str">
        <f t="shared" si="45"/>
        <v>Rural</v>
      </c>
      <c r="K121" s="18">
        <f t="shared" si="46"/>
        <v>38</v>
      </c>
      <c r="O121" s="18">
        <f t="shared" si="47"/>
        <v>10</v>
      </c>
      <c r="Q121" s="21">
        <f t="shared" si="54"/>
        <v>3214.2240000000002</v>
      </c>
      <c r="R121" s="52">
        <f t="shared" si="35"/>
        <v>72.853185595567908</v>
      </c>
      <c r="S121" s="52">
        <f t="shared" si="36"/>
        <v>3781.4400000000005</v>
      </c>
      <c r="T121" s="21">
        <f t="shared" si="48"/>
        <v>3781.4400000000005</v>
      </c>
      <c r="U121" s="70">
        <v>2187.66</v>
      </c>
      <c r="V121" s="21">
        <f t="shared" si="32"/>
        <v>2908.8</v>
      </c>
      <c r="W121" s="21">
        <f t="shared" si="37"/>
        <v>259.20000000000005</v>
      </c>
      <c r="X121" s="21">
        <f t="shared" si="50"/>
        <v>0</v>
      </c>
      <c r="Y121" s="21">
        <f t="shared" si="51"/>
        <v>0</v>
      </c>
      <c r="Z121" s="21">
        <f t="shared" si="38"/>
        <v>57.600000000000009</v>
      </c>
      <c r="AA121" s="21">
        <f t="shared" si="39"/>
        <v>230.40000000000003</v>
      </c>
      <c r="AB121" s="21">
        <f t="shared" si="40"/>
        <v>0</v>
      </c>
      <c r="AC121" s="18">
        <f t="shared" si="41"/>
        <v>1612.7999999999997</v>
      </c>
      <c r="AD121" s="18">
        <f t="shared" si="42"/>
        <v>748.80000000000007</v>
      </c>
      <c r="AE121" s="18">
        <f>IFERROR(VLOOKUP(F121,'Unid. Mult.'!$F$3:$J$313,5,0),0)</f>
        <v>0</v>
      </c>
      <c r="AF121" s="18">
        <f>IFERROR(VLOOKUP(F121,'IIEE EIB'!$F$3:$L$219,5,0),0)</f>
        <v>0</v>
      </c>
      <c r="AG121" s="18">
        <f>IFERROR(VLOOKUP(F121,'IIEE EIB'!$F$3:$L$219,6,0),0)</f>
        <v>0</v>
      </c>
      <c r="AH121" s="18" t="str">
        <f>IFERROR(VLOOKUP(F121,Rural!$F$2:$J$403,5,0),0)</f>
        <v>Rural 2</v>
      </c>
      <c r="AI121" s="18" t="str">
        <f>+IFERROR(VLOOKUP(F121,Frontera!$F$3:$J$438,5,0),0)</f>
        <v>Frontera</v>
      </c>
      <c r="AJ121" s="18" t="str">
        <f>+IFERROR(VLOOKUP(F121,'Censo 2023 Direccion'!$A$2:$L$910,9,0),0)</f>
        <v>Rural</v>
      </c>
      <c r="AK121" s="18">
        <f>+IFERROR(VLOOKUP(F121,'Instituciones Educativas'!$A$2:$T$900,12,0),0)</f>
        <v>48</v>
      </c>
      <c r="AL121" s="21">
        <f t="shared" si="43"/>
        <v>721.14000000000033</v>
      </c>
      <c r="AM121" s="18">
        <f>+IFERROR(VLOOKUP(F121,'Instituciones Educativas'!$A$2:$T$900,13,0),0)</f>
        <v>38</v>
      </c>
      <c r="AN121" s="64"/>
      <c r="AO121" s="18">
        <f>+AM121-2.8</f>
        <v>35.200000000000003</v>
      </c>
    </row>
    <row r="122" spans="1:41" x14ac:dyDescent="0.25">
      <c r="A122" s="106" t="s">
        <v>366</v>
      </c>
      <c r="B122" s="17">
        <v>100</v>
      </c>
      <c r="C122" s="49" t="str">
        <f>+VLOOKUP(A122,'Instituciones Educativas'!$A$2:$T$900,6,0)</f>
        <v>HUATA</v>
      </c>
      <c r="D122" s="49" t="str">
        <f>IFERROR(VLOOKUP(A122,'Instituciones Educativas'!$A$2:$T$900,7,0),0)</f>
        <v>PAMPA YASIN</v>
      </c>
      <c r="E122" s="49" t="str">
        <f>+VLOOKUP(A122,'Censo 2023 Direccion'!$A$2:$M$910,6,0)</f>
        <v>PAMPA YASIN</v>
      </c>
      <c r="F122" s="49" t="str">
        <f>+VLOOKUP(A122,'Instituciones Educativas'!$A$2:$T$900,1,0)</f>
        <v>1621564</v>
      </c>
      <c r="G122" s="49" t="str">
        <f>+VLOOKUP(A122,'Instituciones Educativas'!$A$2:$T$900,8,0)</f>
        <v>1275 ALTA GRACIA DE YASIN</v>
      </c>
      <c r="H122" s="49" t="str">
        <f>+VLOOKUP(A122,'Instituciones Educativas'!$A$2:$T$900,9,0)</f>
        <v xml:space="preserve">A2 - Inicial - Jardín              </v>
      </c>
      <c r="I122" s="18">
        <f t="shared" si="34"/>
        <v>16</v>
      </c>
      <c r="J122" s="18" t="str">
        <f t="shared" si="45"/>
        <v>Rural</v>
      </c>
      <c r="K122" s="18">
        <f t="shared" si="46"/>
        <v>15</v>
      </c>
      <c r="O122" s="18">
        <f t="shared" si="47"/>
        <v>1</v>
      </c>
      <c r="Q122" s="21">
        <f t="shared" si="54"/>
        <v>1833.3120000000001</v>
      </c>
      <c r="R122" s="52">
        <f t="shared" si="35"/>
        <v>5.0947368421052639</v>
      </c>
      <c r="S122" s="52">
        <f t="shared" si="36"/>
        <v>1410.24</v>
      </c>
      <c r="T122" s="21">
        <f t="shared" si="48"/>
        <v>1410.24</v>
      </c>
      <c r="U122" s="70">
        <v>1341.875</v>
      </c>
      <c r="V122" s="21">
        <f t="shared" si="32"/>
        <v>1084.8</v>
      </c>
      <c r="W122" s="21">
        <f t="shared" si="37"/>
        <v>86.4</v>
      </c>
      <c r="X122" s="21">
        <f t="shared" si="50"/>
        <v>0</v>
      </c>
      <c r="Y122" s="21">
        <f t="shared" si="51"/>
        <v>0</v>
      </c>
      <c r="Z122" s="21">
        <f t="shared" si="38"/>
        <v>19.200000000000003</v>
      </c>
      <c r="AA122" s="21">
        <f t="shared" si="39"/>
        <v>76.800000000000011</v>
      </c>
      <c r="AB122" s="21">
        <f t="shared" si="40"/>
        <v>115.19999999999999</v>
      </c>
      <c r="AC122" s="18">
        <f t="shared" si="41"/>
        <v>537.59999999999991</v>
      </c>
      <c r="AD122" s="18">
        <f t="shared" si="42"/>
        <v>249.60000000000002</v>
      </c>
      <c r="AE122" s="18" t="str">
        <f>IFERROR(VLOOKUP(F122,'Unid. Mult.'!$F$3:$J$313,5,0),0)</f>
        <v>Multigrado</v>
      </c>
      <c r="AF122" s="18">
        <f>IFERROR(VLOOKUP(F122,'IIEE EIB'!$F$3:$L$219,5,0),0)</f>
        <v>0</v>
      </c>
      <c r="AG122" s="18">
        <f>IFERROR(VLOOKUP(F122,'IIEE EIB'!$F$3:$L$219,6,0),0)</f>
        <v>0</v>
      </c>
      <c r="AH122" s="18" t="str">
        <f>IFERROR(VLOOKUP(F122,Rural!$F$2:$J$403,5,0),0)</f>
        <v>Rural 2</v>
      </c>
      <c r="AI122" s="18" t="str">
        <f>+IFERROR(VLOOKUP(F122,Frontera!$F$3:$J$438,5,0),0)</f>
        <v>Frontera</v>
      </c>
      <c r="AJ122" s="18" t="str">
        <f>+IFERROR(VLOOKUP(F122,'Censo 2023 Direccion'!$A$2:$L$910,9,0),0)</f>
        <v>Rural</v>
      </c>
      <c r="AK122" s="18">
        <f>+IFERROR(VLOOKUP(F122,'Instituciones Educativas'!$A$2:$T$900,12,0),0)</f>
        <v>16</v>
      </c>
      <c r="AL122" s="21">
        <f t="shared" si="43"/>
        <v>-257.07500000000005</v>
      </c>
      <c r="AM122" s="18">
        <f>+IFERROR(VLOOKUP(F122,'Instituciones Educativas'!$A$2:$T$900,13,0),0)</f>
        <v>15</v>
      </c>
      <c r="AO122" s="18">
        <f>+AM122-4.27</f>
        <v>10.73</v>
      </c>
    </row>
    <row r="123" spans="1:41" x14ac:dyDescent="0.25">
      <c r="A123" s="106" t="s">
        <v>372</v>
      </c>
      <c r="B123" s="17">
        <v>101</v>
      </c>
      <c r="C123" s="49" t="str">
        <f>+VLOOKUP(A123,'Instituciones Educativas'!$A$2:$T$900,6,0)</f>
        <v>HUATA</v>
      </c>
      <c r="D123" s="49" t="str">
        <f>IFERROR(VLOOKUP(A123,'Instituciones Educativas'!$A$2:$T$900,7,0),0)</f>
        <v>QUIVILLACA</v>
      </c>
      <c r="E123" s="49" t="str">
        <f>+VLOOKUP(A123,'Censo 2023 Direccion'!$A$2:$M$910,6,0)</f>
        <v>QUIVILLACA</v>
      </c>
      <c r="F123" s="49" t="str">
        <f>+VLOOKUP(A123,'Instituciones Educativas'!$A$2:$T$900,1,0)</f>
        <v>1658921</v>
      </c>
      <c r="G123" s="49" t="str">
        <f>+VLOOKUP(A123,'Instituciones Educativas'!$A$2:$T$900,8,0)</f>
        <v>1309 INMACULADA CONCEPCION</v>
      </c>
      <c r="H123" s="49" t="str">
        <f>+VLOOKUP(A123,'Instituciones Educativas'!$A$2:$T$900,9,0)</f>
        <v xml:space="preserve">A2 - Inicial - Jardín              </v>
      </c>
      <c r="I123" s="18">
        <f t="shared" si="34"/>
        <v>12</v>
      </c>
      <c r="J123" s="18" t="str">
        <f t="shared" si="45"/>
        <v>Rural</v>
      </c>
      <c r="K123" s="18">
        <f t="shared" si="46"/>
        <v>14</v>
      </c>
      <c r="O123" s="18">
        <f t="shared" si="47"/>
        <v>-2</v>
      </c>
      <c r="Q123" s="21">
        <f t="shared" si="54"/>
        <v>1423.6560000000002</v>
      </c>
      <c r="R123" s="52">
        <f t="shared" si="35"/>
        <v>-37.164339419978511</v>
      </c>
      <c r="S123" s="52">
        <f t="shared" si="36"/>
        <v>1095.1200000000001</v>
      </c>
      <c r="T123" s="21">
        <f t="shared" si="48"/>
        <v>1095.1200000000001</v>
      </c>
      <c r="U123" s="70">
        <v>1742.8319999999999</v>
      </c>
      <c r="V123" s="21">
        <f t="shared" si="32"/>
        <v>842.40000000000009</v>
      </c>
      <c r="W123" s="21">
        <f t="shared" si="37"/>
        <v>64.800000000000011</v>
      </c>
      <c r="X123" s="21">
        <f t="shared" si="50"/>
        <v>0</v>
      </c>
      <c r="Y123" s="21">
        <f t="shared" si="51"/>
        <v>0</v>
      </c>
      <c r="Z123" s="21">
        <f t="shared" si="38"/>
        <v>14.400000000000002</v>
      </c>
      <c r="AA123" s="21">
        <f t="shared" si="39"/>
        <v>57.600000000000009</v>
      </c>
      <c r="AB123" s="21">
        <f t="shared" si="40"/>
        <v>115.20000000000002</v>
      </c>
      <c r="AC123" s="18">
        <f t="shared" si="41"/>
        <v>403.19999999999993</v>
      </c>
      <c r="AD123" s="18">
        <f t="shared" si="42"/>
        <v>187.20000000000002</v>
      </c>
      <c r="AE123" s="18" t="str">
        <f>IFERROR(VLOOKUP(F123,'Unid. Mult.'!$F$3:$J$313,5,0),0)</f>
        <v>Unidocente</v>
      </c>
      <c r="AF123" s="18">
        <f>IFERROR(VLOOKUP(F123,'IIEE EIB'!$F$3:$L$219,5,0),0)</f>
        <v>0</v>
      </c>
      <c r="AG123" s="18">
        <f>IFERROR(VLOOKUP(F123,'IIEE EIB'!$F$3:$L$219,6,0),0)</f>
        <v>0</v>
      </c>
      <c r="AH123" s="18" t="str">
        <f>IFERROR(VLOOKUP(F123,Rural!$F$2:$J$403,5,0),0)</f>
        <v>Rural 2</v>
      </c>
      <c r="AI123" s="18" t="str">
        <f>+IFERROR(VLOOKUP(F123,Frontera!$F$3:$J$438,5,0),0)</f>
        <v>Frontera</v>
      </c>
      <c r="AJ123" s="18" t="str">
        <f>+IFERROR(VLOOKUP(F123,'Censo 2023 Direccion'!$A$2:$L$910,9,0),0)</f>
        <v>Rural</v>
      </c>
      <c r="AK123" s="18">
        <f>+IFERROR(VLOOKUP(F123,'Instituciones Educativas'!$A$2:$T$900,12,0),0)</f>
        <v>12</v>
      </c>
      <c r="AL123" s="21">
        <f t="shared" si="43"/>
        <v>-900.43199999999979</v>
      </c>
      <c r="AM123" s="18">
        <f>+IFERROR(VLOOKUP(F123,'Instituciones Educativas'!$A$2:$T$900,13,0),0)</f>
        <v>14</v>
      </c>
    </row>
    <row r="124" spans="1:41" x14ac:dyDescent="0.25">
      <c r="A124" s="106" t="s">
        <v>364</v>
      </c>
      <c r="B124" s="17">
        <v>102</v>
      </c>
      <c r="C124" s="49" t="str">
        <f>+VLOOKUP(A124,'Instituciones Educativas'!$A$2:$T$900,6,0)</f>
        <v>HUATA</v>
      </c>
      <c r="D124" s="49" t="str">
        <f>IFERROR(VLOOKUP(A124,'Instituciones Educativas'!$A$2:$T$900,7,0),0)</f>
        <v>CHINCHERPAMPA</v>
      </c>
      <c r="E124" s="49" t="str">
        <f>+VLOOKUP(A124,'Censo 2023 Direccion'!$A$2:$M$910,6,0)</f>
        <v>CHINCHERPAMPA</v>
      </c>
      <c r="F124" s="49" t="str">
        <f>+VLOOKUP(A124,'Instituciones Educativas'!$A$2:$T$900,1,0)</f>
        <v>1654995</v>
      </c>
      <c r="G124" s="49" t="str">
        <f>+VLOOKUP(A124,'Instituciones Educativas'!$A$2:$T$900,8,0)</f>
        <v>1302</v>
      </c>
      <c r="H124" s="49" t="str">
        <f>+VLOOKUP(A124,'Instituciones Educativas'!$A$2:$T$900,9,0)</f>
        <v xml:space="preserve">A2 - Inicial - Jardín              </v>
      </c>
      <c r="I124" s="18">
        <f t="shared" si="34"/>
        <v>5</v>
      </c>
      <c r="J124" s="18" t="str">
        <f t="shared" si="45"/>
        <v>Rural</v>
      </c>
      <c r="K124" s="18">
        <f t="shared" si="46"/>
        <v>4</v>
      </c>
      <c r="O124" s="18">
        <f t="shared" si="47"/>
        <v>1</v>
      </c>
      <c r="Q124" s="21">
        <f t="shared" si="54"/>
        <v>814.32</v>
      </c>
      <c r="R124" s="52">
        <f t="shared" si="35"/>
        <v>-31.578947368421041</v>
      </c>
      <c r="S124" s="52">
        <f t="shared" si="36"/>
        <v>452.40000000000003</v>
      </c>
      <c r="T124" s="21">
        <f t="shared" si="48"/>
        <v>452.40000000000003</v>
      </c>
      <c r="U124" s="70">
        <v>661.19999999999993</v>
      </c>
      <c r="V124" s="21">
        <f t="shared" si="32"/>
        <v>348</v>
      </c>
      <c r="W124" s="21">
        <f t="shared" si="37"/>
        <v>27</v>
      </c>
      <c r="X124" s="21">
        <f t="shared" si="50"/>
        <v>0</v>
      </c>
      <c r="Y124" s="21">
        <f t="shared" si="51"/>
        <v>0</v>
      </c>
      <c r="Z124" s="21">
        <f t="shared" si="38"/>
        <v>6</v>
      </c>
      <c r="AA124" s="21">
        <f t="shared" si="39"/>
        <v>21</v>
      </c>
      <c r="AB124" s="21">
        <f t="shared" si="40"/>
        <v>48</v>
      </c>
      <c r="AC124" s="18">
        <f t="shared" si="41"/>
        <v>168</v>
      </c>
      <c r="AD124" s="18">
        <f t="shared" si="42"/>
        <v>78</v>
      </c>
      <c r="AE124" s="18" t="str">
        <f>IFERROR(VLOOKUP(F124,'Unid. Mult.'!$F$3:$J$313,5,0),0)</f>
        <v>Unidocente</v>
      </c>
      <c r="AF124" s="18" t="str">
        <f>IFERROR(VLOOKUP(F124,'IIEE EIB'!$F$3:$L$219,5,0),0)</f>
        <v>QUECHUA SUREÑO</v>
      </c>
      <c r="AG124" s="18" t="str">
        <f>IFERROR(VLOOKUP(F124,'IIEE EIB'!$F$3:$L$219,6,0),0)</f>
        <v/>
      </c>
      <c r="AH124" s="18" t="str">
        <f>IFERROR(VLOOKUP(F124,Rural!$F$2:$J$403,5,0),0)</f>
        <v>Rural 2</v>
      </c>
      <c r="AI124" s="18" t="str">
        <f>+IFERROR(VLOOKUP(F124,Frontera!$F$3:$J$438,5,0),0)</f>
        <v>Frontera</v>
      </c>
      <c r="AJ124" s="18" t="str">
        <f>+IFERROR(VLOOKUP(F124,'Censo 2023 Direccion'!$A$2:$L$910,9,0),0)</f>
        <v>Rural</v>
      </c>
      <c r="AK124" s="18">
        <f>+IFERROR(VLOOKUP(F124,'Instituciones Educativas'!$A$2:$T$900,12,0),0)</f>
        <v>5</v>
      </c>
      <c r="AL124" s="21">
        <f t="shared" si="43"/>
        <v>-313.19999999999993</v>
      </c>
      <c r="AM124" s="18">
        <f>+IFERROR(VLOOKUP(F124,'Instituciones Educativas'!$A$2:$T$900,13,0),0)</f>
        <v>4</v>
      </c>
      <c r="AN124" s="64"/>
      <c r="AO124" s="18">
        <f>+AM124-6</f>
        <v>-2</v>
      </c>
    </row>
    <row r="125" spans="1:41" x14ac:dyDescent="0.25">
      <c r="A125" s="106" t="s">
        <v>369</v>
      </c>
      <c r="B125" s="17">
        <v>103</v>
      </c>
      <c r="C125" s="49" t="str">
        <f>+VLOOKUP(A125,'Instituciones Educativas'!$A$2:$T$900,6,0)</f>
        <v>HUATA</v>
      </c>
      <c r="D125" s="49" t="str">
        <f>IFERROR(VLOOKUP(A125,'Instituciones Educativas'!$A$2:$T$900,7,0),0)</f>
        <v>FAON</v>
      </c>
      <c r="E125" s="49" t="str">
        <f>+VLOOKUP(A125,'Censo 2023 Direccion'!$A$2:$M$910,6,0)</f>
        <v>FAON</v>
      </c>
      <c r="F125" s="49" t="str">
        <f>+VLOOKUP(A125,'Instituciones Educativas'!$A$2:$T$900,1,0)</f>
        <v>1655000</v>
      </c>
      <c r="G125" s="49" t="str">
        <f>+VLOOKUP(A125,'Instituciones Educativas'!$A$2:$T$900,8,0)</f>
        <v>1303 SAN MIGUEL DE FAON</v>
      </c>
      <c r="H125" s="49" t="str">
        <f>+VLOOKUP(A125,'Instituciones Educativas'!$A$2:$T$900,9,0)</f>
        <v xml:space="preserve">A2 - Inicial - Jardín              </v>
      </c>
      <c r="I125" s="18">
        <f t="shared" si="34"/>
        <v>7</v>
      </c>
      <c r="J125" s="18" t="str">
        <f t="shared" si="45"/>
        <v>Rural</v>
      </c>
      <c r="K125" s="18">
        <f t="shared" si="46"/>
        <v>9</v>
      </c>
      <c r="O125" s="18">
        <f t="shared" si="47"/>
        <v>-2</v>
      </c>
      <c r="Q125" s="21">
        <f t="shared" si="54"/>
        <v>1022.112</v>
      </c>
      <c r="R125" s="52">
        <f t="shared" si="35"/>
        <v>-49.503573749187794</v>
      </c>
      <c r="S125" s="52">
        <f t="shared" si="36"/>
        <v>638.81999999999994</v>
      </c>
      <c r="T125" s="21">
        <f t="shared" si="48"/>
        <v>638.81999999999994</v>
      </c>
      <c r="U125" s="70">
        <v>1265.07962529274</v>
      </c>
      <c r="V125" s="21">
        <f t="shared" si="32"/>
        <v>491.4</v>
      </c>
      <c r="W125" s="21">
        <f t="shared" si="37"/>
        <v>37.799999999999997</v>
      </c>
      <c r="X125" s="21">
        <f t="shared" si="50"/>
        <v>0</v>
      </c>
      <c r="Y125" s="21">
        <f t="shared" si="51"/>
        <v>0</v>
      </c>
      <c r="Z125" s="21">
        <f t="shared" si="38"/>
        <v>8.4</v>
      </c>
      <c r="AA125" s="21">
        <f t="shared" si="39"/>
        <v>33.6</v>
      </c>
      <c r="AB125" s="21">
        <f t="shared" si="40"/>
        <v>67.2</v>
      </c>
      <c r="AC125" s="18">
        <f t="shared" si="41"/>
        <v>235.2</v>
      </c>
      <c r="AD125" s="18">
        <f t="shared" si="42"/>
        <v>109.19999999999999</v>
      </c>
      <c r="AE125" s="18" t="str">
        <f>IFERROR(VLOOKUP(F125,'Unid. Mult.'!$F$3:$J$313,5,0),0)</f>
        <v>Unidocente</v>
      </c>
      <c r="AF125" s="18">
        <f>IFERROR(VLOOKUP(F125,'IIEE EIB'!$F$3:$L$219,5,0),0)</f>
        <v>0</v>
      </c>
      <c r="AG125" s="18">
        <f>IFERROR(VLOOKUP(F125,'IIEE EIB'!$F$3:$L$219,6,0),0)</f>
        <v>0</v>
      </c>
      <c r="AH125" s="18" t="str">
        <f>IFERROR(VLOOKUP(F125,Rural!$F$2:$J$403,5,0),0)</f>
        <v>Rural 2</v>
      </c>
      <c r="AI125" s="18" t="str">
        <f>+IFERROR(VLOOKUP(F125,Frontera!$F$3:$J$438,5,0),0)</f>
        <v>Frontera</v>
      </c>
      <c r="AJ125" s="18" t="str">
        <f>+IFERROR(VLOOKUP(F125,'Censo 2023 Direccion'!$A$2:$L$910,9,0),0)</f>
        <v>Rural</v>
      </c>
      <c r="AK125" s="18">
        <f>+IFERROR(VLOOKUP(F125,'Instituciones Educativas'!$A$2:$T$900,12,0),0)</f>
        <v>7</v>
      </c>
      <c r="AL125" s="21">
        <f t="shared" si="43"/>
        <v>-773.67962529274007</v>
      </c>
      <c r="AM125" s="18">
        <f>+IFERROR(VLOOKUP(F125,'Instituciones Educativas'!$A$2:$T$900,13,0),0)</f>
        <v>9</v>
      </c>
      <c r="AN125" s="64"/>
      <c r="AO125" s="18">
        <f>+AM125-2.8</f>
        <v>6.2</v>
      </c>
    </row>
    <row r="126" spans="1:41" x14ac:dyDescent="0.25">
      <c r="A126" s="106" t="s">
        <v>386</v>
      </c>
      <c r="B126" s="17">
        <v>104</v>
      </c>
      <c r="C126" s="49" t="str">
        <f>+VLOOKUP(A126,'Instituciones Educativas'!$A$2:$T$900,6,0)</f>
        <v>MAÑAZO</v>
      </c>
      <c r="D126" s="49" t="str">
        <f>IFERROR(VLOOKUP(A126,'Instituciones Educativas'!$A$2:$T$900,7,0),0)</f>
        <v>ALTO ALIANZA</v>
      </c>
      <c r="E126" s="49" t="str">
        <f>+VLOOKUP(A126,'Censo 2023 Direccion'!$A$2:$M$910,6,0)</f>
        <v>ALTO ALIANZA</v>
      </c>
      <c r="F126" s="49" t="str">
        <f>+VLOOKUP(A126,'Instituciones Educativas'!$A$2:$T$900,1,0)</f>
        <v>1655018</v>
      </c>
      <c r="G126" s="49" t="str">
        <f>+VLOOKUP(A126,'Instituciones Educativas'!$A$2:$T$900,8,0)</f>
        <v>1304 DIVINO NIÑO ALTO ALIANZA</v>
      </c>
      <c r="H126" s="49" t="str">
        <f>+VLOOKUP(A126,'Instituciones Educativas'!$A$2:$T$900,9,0)</f>
        <v xml:space="preserve">A2 - Inicial - Jardín              </v>
      </c>
      <c r="I126" s="18">
        <f t="shared" si="34"/>
        <v>22</v>
      </c>
      <c r="J126" s="18" t="str">
        <f t="shared" si="45"/>
        <v>Urbana</v>
      </c>
      <c r="K126" s="18">
        <f t="shared" si="46"/>
        <v>28</v>
      </c>
      <c r="O126" s="18">
        <f t="shared" si="47"/>
        <v>-6</v>
      </c>
      <c r="Q126" s="21">
        <f t="shared" ref="Q126:Q128" si="59">+IF(AJ126="Urbana",IF(AK126&lt;=5,S126*(2.8),IF(AK126&lt;=10,S126*(2.1),IF(AK126&lt;=13,S126*(1.9),IF(AK126&lt;=22,S126*(1.6),IF(AK126&lt;=50,S126*(1.41),IF(AK126&lt;=100,S126*(0.9),IF(AK126&lt;=194,S126*(0.8),IF(AK126&lt;=230,S126*(0.63),IF(AK126&lt;=405,S126*(0.55),IF(AK126&lt;=620,S126*(0.44),IF(AK126&lt;=968,S126*(0.35),IF(AK126&lt;=1000,S126*(0.37),IF(AK126&lt;=1200,S126*(0.39),IF(AK126&lt;=1800,S126*(0.26))))))))))))))))</f>
        <v>960.96000000000026</v>
      </c>
      <c r="R126" s="52">
        <f t="shared" si="35"/>
        <v>-12.766193433895278</v>
      </c>
      <c r="S126" s="52">
        <f t="shared" si="36"/>
        <v>600.60000000000014</v>
      </c>
      <c r="T126" s="21">
        <f t="shared" si="48"/>
        <v>600.60000000000014</v>
      </c>
      <c r="U126" s="70">
        <v>688.49454545454546</v>
      </c>
      <c r="V126" s="21">
        <f t="shared" si="32"/>
        <v>462.00000000000006</v>
      </c>
      <c r="W126" s="21">
        <f t="shared" si="37"/>
        <v>118.80000000000001</v>
      </c>
      <c r="X126" s="21">
        <f t="shared" si="50"/>
        <v>0</v>
      </c>
      <c r="Y126" s="21">
        <f t="shared" si="51"/>
        <v>0</v>
      </c>
      <c r="Z126" s="21">
        <f t="shared" si="38"/>
        <v>13.200000000000001</v>
      </c>
      <c r="AA126" s="21">
        <f t="shared" si="39"/>
        <v>105.60000000000001</v>
      </c>
      <c r="AB126" s="21">
        <f t="shared" si="40"/>
        <v>0</v>
      </c>
      <c r="AC126" s="18">
        <f t="shared" si="41"/>
        <v>13.200000000000001</v>
      </c>
      <c r="AD126" s="18">
        <f t="shared" si="42"/>
        <v>211.20000000000002</v>
      </c>
      <c r="AE126" s="18">
        <f>IFERROR(VLOOKUP(F126,'Unid. Mult.'!$F$3:$J$313,5,0),0)</f>
        <v>0</v>
      </c>
      <c r="AF126" s="18">
        <f>IFERROR(VLOOKUP(F126,'IIEE EIB'!$F$3:$L$219,5,0),0)</f>
        <v>0</v>
      </c>
      <c r="AG126" s="18">
        <f>IFERROR(VLOOKUP(F126,'IIEE EIB'!$F$3:$L$219,6,0),0)</f>
        <v>0</v>
      </c>
      <c r="AH126" s="18">
        <f>IFERROR(VLOOKUP(F126,Rural!$F$2:$J$403,5,0),0)</f>
        <v>0</v>
      </c>
      <c r="AI126" s="18">
        <f>+IFERROR(VLOOKUP(F126,Frontera!$F$3:$J$438,5,0),0)</f>
        <v>0</v>
      </c>
      <c r="AJ126" s="18" t="str">
        <f>+IFERROR(VLOOKUP(F126,'Censo 2023 Direccion'!$A$2:$L$910,9,0),0)</f>
        <v>Urbana</v>
      </c>
      <c r="AK126" s="18">
        <f>+IFERROR(VLOOKUP(F126,'Instituciones Educativas'!$A$2:$T$900,12,0),0)</f>
        <v>22</v>
      </c>
      <c r="AL126" s="21">
        <f t="shared" si="43"/>
        <v>-226.4945454545454</v>
      </c>
      <c r="AM126" s="18">
        <f>+IFERROR(VLOOKUP(F126,'Instituciones Educativas'!$A$2:$T$900,13,0),0)-AN126</f>
        <v>28</v>
      </c>
    </row>
    <row r="127" spans="1:41" x14ac:dyDescent="0.25">
      <c r="A127" s="106" t="s">
        <v>388</v>
      </c>
      <c r="B127" s="17">
        <v>105</v>
      </c>
      <c r="C127" s="49" t="str">
        <f>+VLOOKUP(A127,'Instituciones Educativas'!$A$2:$T$900,6,0)</f>
        <v>MAÑAZO</v>
      </c>
      <c r="D127" s="49" t="str">
        <f>IFERROR(VLOOKUP(A127,'Instituciones Educativas'!$A$2:$T$900,7,0),0)</f>
        <v>MAÑAZO</v>
      </c>
      <c r="E127" s="49" t="str">
        <f>+VLOOKUP(A127,'Censo 2023 Direccion'!$A$2:$M$910,6,0)</f>
        <v>ALFONSO UGARTE</v>
      </c>
      <c r="F127" s="49" t="str">
        <f>+VLOOKUP(A127,'Instituciones Educativas'!$A$2:$T$900,1,0)</f>
        <v>1679331</v>
      </c>
      <c r="G127" s="49" t="str">
        <f>+VLOOKUP(A127,'Instituciones Educativas'!$A$2:$T$900,8,0)</f>
        <v>ALFONSO UGARTE</v>
      </c>
      <c r="H127" s="49" t="str">
        <f>+VLOOKUP(A127,'Instituciones Educativas'!$A$2:$T$900,9,0)</f>
        <v xml:space="preserve">A2 - Inicial - Jardín              </v>
      </c>
      <c r="I127" s="18">
        <f t="shared" si="34"/>
        <v>17</v>
      </c>
      <c r="J127" s="18" t="str">
        <f t="shared" si="45"/>
        <v>Urbana</v>
      </c>
      <c r="K127" s="18">
        <f t="shared" si="46"/>
        <v>21</v>
      </c>
      <c r="O127" s="18">
        <f t="shared" si="47"/>
        <v>-4</v>
      </c>
      <c r="Q127" s="21">
        <f t="shared" si="59"/>
        <v>742.56000000000017</v>
      </c>
      <c r="R127" s="52">
        <f t="shared" si="35"/>
        <v>-34.634723454599218</v>
      </c>
      <c r="S127" s="52">
        <f t="shared" si="36"/>
        <v>464.10000000000008</v>
      </c>
      <c r="T127" s="21">
        <f t="shared" si="48"/>
        <v>464.10000000000008</v>
      </c>
      <c r="U127" s="70">
        <v>710.01</v>
      </c>
      <c r="V127" s="21">
        <f t="shared" si="32"/>
        <v>357.00000000000006</v>
      </c>
      <c r="W127" s="21">
        <f t="shared" si="37"/>
        <v>91.800000000000011</v>
      </c>
      <c r="X127" s="21">
        <f t="shared" si="50"/>
        <v>0</v>
      </c>
      <c r="Y127" s="21">
        <f t="shared" si="51"/>
        <v>0</v>
      </c>
      <c r="Z127" s="21">
        <f t="shared" si="38"/>
        <v>10.200000000000001</v>
      </c>
      <c r="AA127" s="21">
        <f t="shared" si="39"/>
        <v>81.600000000000009</v>
      </c>
      <c r="AB127" s="21">
        <f t="shared" si="40"/>
        <v>0</v>
      </c>
      <c r="AC127" s="18">
        <f t="shared" si="41"/>
        <v>10.200000000000001</v>
      </c>
      <c r="AD127" s="18">
        <f t="shared" si="42"/>
        <v>163.20000000000002</v>
      </c>
      <c r="AE127" s="18">
        <f>IFERROR(VLOOKUP(F127,'Unid. Mult.'!$F$3:$J$313,5,0),0)</f>
        <v>0</v>
      </c>
      <c r="AF127" s="18">
        <f>IFERROR(VLOOKUP(F127,'IIEE EIB'!$F$3:$L$219,5,0),0)</f>
        <v>0</v>
      </c>
      <c r="AG127" s="18">
        <f>IFERROR(VLOOKUP(F127,'IIEE EIB'!$F$3:$L$219,6,0),0)</f>
        <v>0</v>
      </c>
      <c r="AH127" s="18">
        <f>IFERROR(VLOOKUP(F127,Rural!$F$2:$J$403,5,0),0)</f>
        <v>0</v>
      </c>
      <c r="AI127" s="18">
        <f>+IFERROR(VLOOKUP(F127,Frontera!$F$3:$J$438,5,0),0)</f>
        <v>0</v>
      </c>
      <c r="AJ127" s="18" t="str">
        <f>+IFERROR(VLOOKUP(F127,'Censo 2023 Direccion'!$A$2:$L$910,9,0),0)</f>
        <v>Urbana</v>
      </c>
      <c r="AK127" s="18">
        <f>+IFERROR(VLOOKUP(F127,'Instituciones Educativas'!$A$2:$T$900,12,0),0)</f>
        <v>17</v>
      </c>
      <c r="AL127" s="21">
        <f t="shared" si="43"/>
        <v>-353.00999999999993</v>
      </c>
      <c r="AM127" s="18">
        <f>+IFERROR(VLOOKUP(F127,'Instituciones Educativas'!$A$2:$T$900,13,0),0)-AN127</f>
        <v>21</v>
      </c>
    </row>
    <row r="128" spans="1:41" x14ac:dyDescent="0.25">
      <c r="A128" s="106" t="s">
        <v>383</v>
      </c>
      <c r="B128" s="17">
        <v>106</v>
      </c>
      <c r="C128" s="49" t="str">
        <f>+VLOOKUP(A128,'Instituciones Educativas'!$A$2:$T$900,6,0)</f>
        <v>MAÑAZO</v>
      </c>
      <c r="D128" s="49" t="str">
        <f>IFERROR(VLOOKUP(A128,'Instituciones Educativas'!$A$2:$T$900,7,0),0)</f>
        <v>SANTA ROSA</v>
      </c>
      <c r="E128" s="49" t="str">
        <f>+VLOOKUP(A128,'Censo 2023 Direccion'!$A$2:$M$910,6,0)</f>
        <v>BARRIO SANTA ROSA</v>
      </c>
      <c r="F128" s="49" t="str">
        <f>+VLOOKUP(A128,'Instituciones Educativas'!$A$2:$T$900,1,0)</f>
        <v>1621572</v>
      </c>
      <c r="G128" s="49" t="str">
        <f>+VLOOKUP(A128,'Instituciones Educativas'!$A$2:$T$900,8,0)</f>
        <v>1276 SANTA ROSA</v>
      </c>
      <c r="H128" s="49" t="str">
        <f>+VLOOKUP(A128,'Instituciones Educativas'!$A$2:$T$900,9,0)</f>
        <v xml:space="preserve">A2 - Inicial - Jardín              </v>
      </c>
      <c r="I128" s="18">
        <f t="shared" si="34"/>
        <v>17</v>
      </c>
      <c r="J128" s="18" t="str">
        <f t="shared" si="45"/>
        <v>Urbana</v>
      </c>
      <c r="K128" s="18">
        <f t="shared" si="46"/>
        <v>20</v>
      </c>
      <c r="O128" s="18">
        <f t="shared" si="47"/>
        <v>-3</v>
      </c>
      <c r="Q128" s="21">
        <f t="shared" si="59"/>
        <v>742.56000000000017</v>
      </c>
      <c r="R128" s="52">
        <f t="shared" si="35"/>
        <v>-33.940217391304344</v>
      </c>
      <c r="S128" s="52">
        <f t="shared" si="36"/>
        <v>464.10000000000008</v>
      </c>
      <c r="T128" s="21">
        <f t="shared" si="48"/>
        <v>464.10000000000008</v>
      </c>
      <c r="U128" s="70">
        <v>702.54545454545462</v>
      </c>
      <c r="V128" s="21">
        <f t="shared" si="32"/>
        <v>357.00000000000006</v>
      </c>
      <c r="W128" s="21">
        <f t="shared" si="37"/>
        <v>91.800000000000011</v>
      </c>
      <c r="X128" s="21">
        <f t="shared" si="50"/>
        <v>0</v>
      </c>
      <c r="Y128" s="21">
        <f t="shared" ref="Y128:Y136" si="60">IF(H128=$M$12,IF(AJ128="Urbana",AK128*1.14*12,IF(AJ128="Rural",AK128*2.14*12)),0)</f>
        <v>0</v>
      </c>
      <c r="Z128" s="21">
        <f t="shared" si="38"/>
        <v>10.200000000000001</v>
      </c>
      <c r="AA128" s="21">
        <f t="shared" si="39"/>
        <v>81.600000000000009</v>
      </c>
      <c r="AB128" s="21">
        <f t="shared" si="40"/>
        <v>0</v>
      </c>
      <c r="AC128" s="18">
        <f t="shared" si="41"/>
        <v>10.200000000000001</v>
      </c>
      <c r="AD128" s="18">
        <f t="shared" si="42"/>
        <v>163.20000000000002</v>
      </c>
      <c r="AE128" s="18">
        <f>IFERROR(VLOOKUP(F128,'Unid. Mult.'!$F$3:$J$313,5,0),0)</f>
        <v>0</v>
      </c>
      <c r="AF128" s="18">
        <f>IFERROR(VLOOKUP(F128,'IIEE EIB'!$F$3:$L$219,5,0),0)</f>
        <v>0</v>
      </c>
      <c r="AG128" s="18">
        <f>IFERROR(VLOOKUP(F128,'IIEE EIB'!$F$3:$L$219,6,0),0)</f>
        <v>0</v>
      </c>
      <c r="AH128" s="18">
        <f>IFERROR(VLOOKUP(F128,Rural!$F$2:$J$403,5,0),0)</f>
        <v>0</v>
      </c>
      <c r="AI128" s="18">
        <f>+IFERROR(VLOOKUP(F128,Frontera!$F$3:$J$438,5,0),0)</f>
        <v>0</v>
      </c>
      <c r="AJ128" s="18" t="str">
        <f>+IFERROR(VLOOKUP(F128,'Censo 2023 Direccion'!$A$2:$L$910,9,0),0)</f>
        <v>Urbana</v>
      </c>
      <c r="AK128" s="18">
        <f>+IFERROR(VLOOKUP(F128,'Instituciones Educativas'!$A$2:$T$900,12,0),0)</f>
        <v>17</v>
      </c>
      <c r="AL128" s="21">
        <f t="shared" si="43"/>
        <v>-345.54545454545456</v>
      </c>
      <c r="AM128" s="18">
        <f>+IFERROR(VLOOKUP(F128,'Instituciones Educativas'!$A$2:$T$900,13,0),0)-AN128</f>
        <v>20</v>
      </c>
    </row>
    <row r="129" spans="1:41" x14ac:dyDescent="0.25">
      <c r="A129" s="106" t="s">
        <v>378</v>
      </c>
      <c r="B129" s="17">
        <v>107</v>
      </c>
      <c r="C129" s="49" t="str">
        <f>+VLOOKUP(A129,'Instituciones Educativas'!$A$2:$T$900,6,0)</f>
        <v>MAÑAZO</v>
      </c>
      <c r="D129" s="49" t="str">
        <f>IFERROR(VLOOKUP(A129,'Instituciones Educativas'!$A$2:$T$900,7,0),0)</f>
        <v>HUILAMOCCO</v>
      </c>
      <c r="E129" s="49" t="str">
        <f>+VLOOKUP(A129,'Censo 2023 Direccion'!$A$2:$M$910,6,0)</f>
        <v>HUILAMOCCO</v>
      </c>
      <c r="F129" s="49" t="str">
        <f>+VLOOKUP(A129,'Instituciones Educativas'!$A$2:$T$900,1,0)</f>
        <v>1621234</v>
      </c>
      <c r="G129" s="49" t="str">
        <f>+VLOOKUP(A129,'Instituciones Educativas'!$A$2:$T$900,8,0)</f>
        <v>1243</v>
      </c>
      <c r="H129" s="49" t="str">
        <f>+VLOOKUP(A129,'Instituciones Educativas'!$A$2:$T$900,9,0)</f>
        <v xml:space="preserve">A2 - Inicial - Jardín              </v>
      </c>
      <c r="I129" s="18">
        <f t="shared" si="34"/>
        <v>17</v>
      </c>
      <c r="J129" s="18" t="str">
        <f t="shared" si="45"/>
        <v>Rural</v>
      </c>
      <c r="K129" s="18">
        <f t="shared" si="46"/>
        <v>22</v>
      </c>
      <c r="O129" s="18">
        <f t="shared" si="47"/>
        <v>-5</v>
      </c>
      <c r="Q129" s="21">
        <f t="shared" ref="Q129:Q131" si="61">+IF(AJ129="rural",IF(AK129&lt;=1,S129*(5),IF(AK129&lt;=2,S129*(3.25),IF(AK129&lt;=3,S129*(2.42),IF(AK129&lt;=4,S129*(2),IF(AK129&lt;=5,S129*(1.8),IF(AK129&lt;=10,S129*(1.6),IF(AK129&lt;=16,S129*(1.3),IF(AK129&lt;=20,S129*(1),IF(AK129&lt;=60,S129*(0.85),IF(AK129&lt;=100,S129*(0.56),IF(AK129&lt;=152,S129*(0.41),IF(AK129&lt;=180,S129*(0.38),IF(AK129&lt;=200,S129*(0.36),IF(AK129&lt;=300,S129*(0.3),S129)))))))))))))))</f>
        <v>1538.16</v>
      </c>
      <c r="R129" s="52">
        <f t="shared" si="35"/>
        <v>-22.135711178773366</v>
      </c>
      <c r="S129" s="52">
        <f t="shared" si="36"/>
        <v>1538.16</v>
      </c>
      <c r="T129" s="21">
        <f t="shared" si="48"/>
        <v>1538.16</v>
      </c>
      <c r="U129" s="70">
        <v>1975.4370370370368</v>
      </c>
      <c r="V129" s="21">
        <f t="shared" ref="V129:V192" si="62">+Z129+AA129+AB129+AC129+AD129+Y129+X129+W129</f>
        <v>1183.2</v>
      </c>
      <c r="W129" s="21">
        <f t="shared" si="37"/>
        <v>91.800000000000011</v>
      </c>
      <c r="X129" s="21">
        <f t="shared" si="50"/>
        <v>0</v>
      </c>
      <c r="Y129" s="21">
        <f t="shared" si="60"/>
        <v>0</v>
      </c>
      <c r="Z129" s="21">
        <f t="shared" si="38"/>
        <v>10.200000000000001</v>
      </c>
      <c r="AA129" s="21">
        <f t="shared" si="39"/>
        <v>81.600000000000009</v>
      </c>
      <c r="AB129" s="21">
        <f t="shared" si="40"/>
        <v>163.20000000000002</v>
      </c>
      <c r="AC129" s="18">
        <f t="shared" si="41"/>
        <v>571.19999999999993</v>
      </c>
      <c r="AD129" s="18">
        <f t="shared" si="42"/>
        <v>265.20000000000005</v>
      </c>
      <c r="AE129" s="18" t="str">
        <f>IFERROR(VLOOKUP(F129,'Unid. Mult.'!$F$3:$J$313,5,0),0)</f>
        <v>Unidocente</v>
      </c>
      <c r="AF129" s="18">
        <f>IFERROR(VLOOKUP(F129,'IIEE EIB'!$F$3:$L$219,5,0),0)</f>
        <v>0</v>
      </c>
      <c r="AG129" s="18">
        <f>IFERROR(VLOOKUP(F129,'IIEE EIB'!$F$3:$L$219,6,0),0)</f>
        <v>0</v>
      </c>
      <c r="AH129" s="18" t="str">
        <f>IFERROR(VLOOKUP(F129,Rural!$F$2:$J$403,5,0),0)</f>
        <v>Rural 2</v>
      </c>
      <c r="AI129" s="18">
        <f>+IFERROR(VLOOKUP(F129,Frontera!$F$3:$J$438,5,0),0)</f>
        <v>0</v>
      </c>
      <c r="AJ129" s="18" t="str">
        <f>+IFERROR(VLOOKUP(F129,'Censo 2023 Direccion'!$A$2:$L$910,9,0),0)</f>
        <v>Rural</v>
      </c>
      <c r="AK129" s="18">
        <f>+IFERROR(VLOOKUP(F129,'Instituciones Educativas'!$A$2:$T$900,12,0),0)</f>
        <v>17</v>
      </c>
      <c r="AL129" s="21">
        <f t="shared" si="43"/>
        <v>-792.23703703703677</v>
      </c>
      <c r="AM129" s="18">
        <f>+IFERROR(VLOOKUP(F129,'Instituciones Educativas'!$A$2:$T$900,13,0),0)</f>
        <v>22</v>
      </c>
      <c r="AN129" s="64"/>
      <c r="AO129" s="18">
        <f t="shared" ref="AO129:AO130" si="63">+AM129-8.27</f>
        <v>13.73</v>
      </c>
    </row>
    <row r="130" spans="1:41" x14ac:dyDescent="0.25">
      <c r="A130" s="106" t="s">
        <v>376</v>
      </c>
      <c r="B130" s="17">
        <v>108</v>
      </c>
      <c r="C130" s="49" t="str">
        <f>+VLOOKUP(A130,'Instituciones Educativas'!$A$2:$T$900,6,0)</f>
        <v>MAÑAZO</v>
      </c>
      <c r="D130" s="49" t="str">
        <f>IFERROR(VLOOKUP(A130,'Instituciones Educativas'!$A$2:$T$900,7,0),0)</f>
        <v>CHARAMAYA</v>
      </c>
      <c r="E130" s="49" t="str">
        <f>+VLOOKUP(A130,'Censo 2023 Direccion'!$A$2:$M$910,6,0)</f>
        <v>CHARAMAYA</v>
      </c>
      <c r="F130" s="49" t="str">
        <f>+VLOOKUP(A130,'Instituciones Educativas'!$A$2:$T$900,1,0)</f>
        <v>1556315</v>
      </c>
      <c r="G130" s="49" t="str">
        <f>+VLOOKUP(A130,'Instituciones Educativas'!$A$2:$T$900,8,0)</f>
        <v>1226</v>
      </c>
      <c r="H130" s="49" t="str">
        <f>+VLOOKUP(A130,'Instituciones Educativas'!$A$2:$T$900,9,0)</f>
        <v xml:space="preserve">A2 - Inicial - Jardín              </v>
      </c>
      <c r="I130" s="18">
        <f t="shared" ref="I130:I193" si="64">+AK130</f>
        <v>8</v>
      </c>
      <c r="J130" s="18" t="str">
        <f t="shared" si="45"/>
        <v>Rural</v>
      </c>
      <c r="K130" s="18">
        <f t="shared" si="46"/>
        <v>10</v>
      </c>
      <c r="O130" s="18">
        <f t="shared" si="47"/>
        <v>-2</v>
      </c>
      <c r="Q130" s="21">
        <f t="shared" si="61"/>
        <v>1297.92</v>
      </c>
      <c r="R130" s="52">
        <f t="shared" ref="R130:R193" si="65">+(S130-U130)/U130*100</f>
        <v>-44.715789473684211</v>
      </c>
      <c r="S130" s="52">
        <f t="shared" ref="S130:S193" si="66">+T130</f>
        <v>811.2</v>
      </c>
      <c r="T130" s="21">
        <f t="shared" si="48"/>
        <v>811.2</v>
      </c>
      <c r="U130" s="70">
        <v>1467.3267326732673</v>
      </c>
      <c r="V130" s="21">
        <f t="shared" si="62"/>
        <v>624</v>
      </c>
      <c r="W130" s="21">
        <f t="shared" ref="W130:W193" si="67">AK130*0.45*12</f>
        <v>43.2</v>
      </c>
      <c r="X130" s="21">
        <f t="shared" si="50"/>
        <v>0</v>
      </c>
      <c r="Y130" s="21">
        <f t="shared" si="60"/>
        <v>0</v>
      </c>
      <c r="Z130" s="21">
        <f t="shared" ref="Z130:Z193" si="68">+IF(AI130="Frontera",I130*0.1*12,IF(AI130=0,I130*0.05*12,0))</f>
        <v>4.8000000000000007</v>
      </c>
      <c r="AA130" s="21">
        <f t="shared" ref="AA130:AA193" si="69">+IF(AF130="aimara",I130*0.35*12,IF(AF130="quechua sureño",I130*0.35*12,IF(AF130=0,I130*0.2*12,0)))+IF(AG130="aimara",I130*0.35*12,IF(AG130="quechua sureño",I130*0.35*12,IF(AG130=0,I130*0.2*12,0)))</f>
        <v>38.400000000000006</v>
      </c>
      <c r="AB130" s="21">
        <f t="shared" ref="AB130:AB193" si="70">+IF(AE130="Unidocente",I130*0.8*12,IF(AE130="Multigrado",I130*0.6*12,IF(AE130=0,I130*0*12,0)))</f>
        <v>76.800000000000011</v>
      </c>
      <c r="AC130" s="18">
        <f t="shared" ref="AC130:AC193" si="71">+IF(AH130="Rural 1",I130*3.5*12,IF(AH130="Rural 2",I130*2.8*12,IF(AH130="Rural 3",I130*2*12,IF(AH130= 0,I130*0.05*12,0))))</f>
        <v>336</v>
      </c>
      <c r="AD130" s="18">
        <f t="shared" ref="AD130:AD193" si="72">IF(H130=$M$12,0,IF(AJ130="Urbana",AK130*0.8*12,AK130*1.3*12))</f>
        <v>124.80000000000001</v>
      </c>
      <c r="AE130" s="18" t="str">
        <f>IFERROR(VLOOKUP(F130,'Unid. Mult.'!$F$3:$J$313,5,0),0)</f>
        <v>Unidocente</v>
      </c>
      <c r="AF130" s="18">
        <f>IFERROR(VLOOKUP(F130,'IIEE EIB'!$F$3:$L$219,5,0),0)</f>
        <v>0</v>
      </c>
      <c r="AG130" s="18">
        <f>IFERROR(VLOOKUP(F130,'IIEE EIB'!$F$3:$L$219,6,0),0)</f>
        <v>0</v>
      </c>
      <c r="AH130" s="18" t="str">
        <f>IFERROR(VLOOKUP(F130,Rural!$F$2:$J$403,5,0),0)</f>
        <v>Rural 1</v>
      </c>
      <c r="AI130" s="18">
        <f>+IFERROR(VLOOKUP(F130,Frontera!$F$3:$J$438,5,0),0)</f>
        <v>0</v>
      </c>
      <c r="AJ130" s="18" t="str">
        <f>+IFERROR(VLOOKUP(F130,'Censo 2023 Direccion'!$A$2:$L$910,9,0),0)</f>
        <v>Rural</v>
      </c>
      <c r="AK130" s="18">
        <f>+IFERROR(VLOOKUP(F130,'Instituciones Educativas'!$A$2:$T$900,12,0),0)</f>
        <v>8</v>
      </c>
      <c r="AL130" s="21">
        <f t="shared" ref="AL130:AL193" si="73">+V130-U130</f>
        <v>-843.32673267326732</v>
      </c>
      <c r="AM130" s="18">
        <f>+IFERROR(VLOOKUP(F130,'Instituciones Educativas'!$A$2:$T$900,13,0),0)</f>
        <v>10</v>
      </c>
      <c r="AN130" s="64"/>
      <c r="AO130" s="18">
        <f t="shared" si="63"/>
        <v>1.7300000000000004</v>
      </c>
    </row>
    <row r="131" spans="1:41" x14ac:dyDescent="0.25">
      <c r="A131" s="106" t="s">
        <v>380</v>
      </c>
      <c r="B131" s="17">
        <v>109</v>
      </c>
      <c r="C131" s="49" t="str">
        <f>+VLOOKUP(A131,'Instituciones Educativas'!$A$2:$T$900,6,0)</f>
        <v>MAÑAZO</v>
      </c>
      <c r="D131" s="49" t="str">
        <f>IFERROR(VLOOKUP(A131,'Instituciones Educativas'!$A$2:$T$900,7,0),0)</f>
        <v>CARI CARI</v>
      </c>
      <c r="E131" s="49" t="str">
        <f>+VLOOKUP(A131,'Censo 2023 Direccion'!$A$2:$M$910,6,0)</f>
        <v>CARI CARI</v>
      </c>
      <c r="F131" s="49" t="str">
        <f>+VLOOKUP(A131,'Instituciones Educativas'!$A$2:$T$900,1,0)</f>
        <v>1470905</v>
      </c>
      <c r="G131" s="49" t="str">
        <f>+VLOOKUP(A131,'Instituciones Educativas'!$A$2:$T$900,8,0)</f>
        <v>1202 QORI SONCCO</v>
      </c>
      <c r="H131" s="49" t="str">
        <f>+VLOOKUP(A131,'Instituciones Educativas'!$A$2:$T$900,9,0)</f>
        <v xml:space="preserve">A2 - Inicial - Jardín              </v>
      </c>
      <c r="I131" s="18">
        <f t="shared" si="64"/>
        <v>15</v>
      </c>
      <c r="J131" s="18" t="str">
        <f t="shared" ref="J131:J194" si="74">+AJ131</f>
        <v>Rural</v>
      </c>
      <c r="K131" s="18">
        <f t="shared" ref="K131:K194" si="75">+AM131</f>
        <v>21</v>
      </c>
      <c r="O131" s="18">
        <f t="shared" ref="O131:O194" si="76">+I131-K131</f>
        <v>-6</v>
      </c>
      <c r="Q131" s="21">
        <f t="shared" si="61"/>
        <v>1703.5200000000002</v>
      </c>
      <c r="R131" s="52">
        <f t="shared" si="65"/>
        <v>-19.942713927676323</v>
      </c>
      <c r="S131" s="52">
        <f t="shared" si="66"/>
        <v>1310.4000000000001</v>
      </c>
      <c r="T131" s="21">
        <f t="shared" ref="T131:T194" si="77">+V131*1.3</f>
        <v>1310.4000000000001</v>
      </c>
      <c r="U131" s="70">
        <v>1636.8279069767441</v>
      </c>
      <c r="V131" s="21">
        <f t="shared" si="62"/>
        <v>1008</v>
      </c>
      <c r="W131" s="21">
        <f t="shared" si="67"/>
        <v>81</v>
      </c>
      <c r="X131" s="21">
        <f t="shared" si="50"/>
        <v>0</v>
      </c>
      <c r="Y131" s="21">
        <f t="shared" si="60"/>
        <v>0</v>
      </c>
      <c r="Z131" s="21">
        <f t="shared" si="68"/>
        <v>9</v>
      </c>
      <c r="AA131" s="21">
        <f t="shared" si="69"/>
        <v>72</v>
      </c>
      <c r="AB131" s="21">
        <f t="shared" si="70"/>
        <v>108</v>
      </c>
      <c r="AC131" s="18">
        <f t="shared" si="71"/>
        <v>504</v>
      </c>
      <c r="AD131" s="18">
        <f t="shared" si="72"/>
        <v>234</v>
      </c>
      <c r="AE131" s="18" t="str">
        <f>IFERROR(VLOOKUP(F131,'Unid. Mult.'!$F$3:$J$313,5,0),0)</f>
        <v>Multigrado</v>
      </c>
      <c r="AF131" s="18">
        <f>IFERROR(VLOOKUP(F131,'IIEE EIB'!$F$3:$L$219,5,0),0)</f>
        <v>0</v>
      </c>
      <c r="AG131" s="18">
        <f>IFERROR(VLOOKUP(F131,'IIEE EIB'!$F$3:$L$219,6,0),0)</f>
        <v>0</v>
      </c>
      <c r="AH131" s="18" t="str">
        <f>IFERROR(VLOOKUP(F131,Rural!$F$2:$J$403,5,0),0)</f>
        <v>Rural 2</v>
      </c>
      <c r="AI131" s="18">
        <f>+IFERROR(VLOOKUP(F131,Frontera!$F$3:$J$438,5,0),0)</f>
        <v>0</v>
      </c>
      <c r="AJ131" s="18" t="str">
        <f>+IFERROR(VLOOKUP(F131,'Censo 2023 Direccion'!$A$2:$L$910,9,0),0)</f>
        <v>Rural</v>
      </c>
      <c r="AK131" s="18">
        <f>+IFERROR(VLOOKUP(F131,'Instituciones Educativas'!$A$2:$T$900,12,0),0)</f>
        <v>15</v>
      </c>
      <c r="AL131" s="21">
        <f t="shared" si="73"/>
        <v>-628.82790697674409</v>
      </c>
      <c r="AM131" s="18">
        <f>+IFERROR(VLOOKUP(F131,'Instituciones Educativas'!$A$2:$T$900,13,0),0)</f>
        <v>21</v>
      </c>
      <c r="AN131" s="64"/>
      <c r="AO131" s="18">
        <f>+AM131-11.5</f>
        <v>9.5</v>
      </c>
    </row>
    <row r="132" spans="1:41" x14ac:dyDescent="0.25">
      <c r="A132" s="106" t="s">
        <v>374</v>
      </c>
      <c r="B132" s="17">
        <v>110</v>
      </c>
      <c r="C132" s="49" t="str">
        <f>+VLOOKUP(A132,'Instituciones Educativas'!$A$2:$T$900,6,0)</f>
        <v>MAÑAZO</v>
      </c>
      <c r="D132" s="49" t="str">
        <f>IFERROR(VLOOKUP(A132,'Instituciones Educativas'!$A$2:$T$900,7,0),0)</f>
        <v>MAÑAZO</v>
      </c>
      <c r="E132" s="49" t="str">
        <f>+VLOOKUP(A132,'Censo 2023 Direccion'!$A$2:$M$910,6,0)</f>
        <v>JIRON PATACALLE S/N</v>
      </c>
      <c r="F132" s="49" t="str">
        <f>+VLOOKUP(A132,'Instituciones Educativas'!$A$2:$T$900,1,0)</f>
        <v>0229690</v>
      </c>
      <c r="G132" s="49" t="str">
        <f>+VLOOKUP(A132,'Instituciones Educativas'!$A$2:$T$900,8,0)</f>
        <v>209</v>
      </c>
      <c r="H132" s="49" t="str">
        <f>+VLOOKUP(A132,'Instituciones Educativas'!$A$2:$T$900,9,0)</f>
        <v xml:space="preserve">A3 - Inicial - Cuna-Jardín         </v>
      </c>
      <c r="I132" s="18">
        <f t="shared" si="64"/>
        <v>60</v>
      </c>
      <c r="J132" s="18" t="str">
        <f t="shared" si="74"/>
        <v>Urbana</v>
      </c>
      <c r="K132" s="18">
        <f t="shared" si="75"/>
        <v>41</v>
      </c>
      <c r="O132" s="18">
        <f t="shared" si="76"/>
        <v>19</v>
      </c>
      <c r="Q132" s="21">
        <f t="shared" ref="Q132" si="78">+IF(AJ132="Urbana",IF(AK132&lt;=5,S132*(2.8),IF(AK132&lt;=10,S132*(2.1),IF(AK132&lt;=13,S132*(1.9),IF(AK132&lt;=22,S132*(1.6),IF(AK132&lt;=50,S132*(1.41),IF(AK132&lt;=100,S132*(0.9),IF(AK132&lt;=194,S132*(0.8),IF(AK132&lt;=230,S132*(0.63),IF(AK132&lt;=405,S132*(0.55),IF(AK132&lt;=620,S132*(0.44),IF(AK132&lt;=968,S132*(0.35),IF(AK132&lt;=1000,S132*(0.37),IF(AK132&lt;=1200,S132*(0.39),IF(AK132&lt;=1800,S132*(0.26))))))))))))))))</f>
        <v>1474.2</v>
      </c>
      <c r="R132" s="52">
        <f t="shared" si="65"/>
        <v>21.045961254946576</v>
      </c>
      <c r="S132" s="52">
        <f t="shared" si="66"/>
        <v>1638</v>
      </c>
      <c r="T132" s="21">
        <f t="shared" si="77"/>
        <v>1638</v>
      </c>
      <c r="U132" s="70">
        <v>1353.2050000000002</v>
      </c>
      <c r="V132" s="21">
        <f t="shared" si="62"/>
        <v>1260</v>
      </c>
      <c r="W132" s="21">
        <f t="shared" si="67"/>
        <v>324</v>
      </c>
      <c r="X132" s="21">
        <f t="shared" si="50"/>
        <v>0</v>
      </c>
      <c r="Y132" s="21">
        <f t="shared" si="60"/>
        <v>0</v>
      </c>
      <c r="Z132" s="21">
        <f t="shared" si="68"/>
        <v>36</v>
      </c>
      <c r="AA132" s="21">
        <f t="shared" si="69"/>
        <v>288</v>
      </c>
      <c r="AB132" s="21">
        <f t="shared" si="70"/>
        <v>0</v>
      </c>
      <c r="AC132" s="18">
        <f t="shared" si="71"/>
        <v>36</v>
      </c>
      <c r="AD132" s="18">
        <f t="shared" si="72"/>
        <v>576</v>
      </c>
      <c r="AE132" s="18">
        <f>IFERROR(VLOOKUP(F132,'Unid. Mult.'!$F$3:$J$313,5,0),0)</f>
        <v>0</v>
      </c>
      <c r="AF132" s="18">
        <f>IFERROR(VLOOKUP(F132,'IIEE EIB'!$F$3:$L$219,5,0),0)</f>
        <v>0</v>
      </c>
      <c r="AG132" s="18">
        <f>IFERROR(VLOOKUP(F132,'IIEE EIB'!$F$3:$L$219,6,0),0)</f>
        <v>0</v>
      </c>
      <c r="AH132" s="18">
        <f>IFERROR(VLOOKUP(F132,Rural!$F$2:$J$403,5,0),0)</f>
        <v>0</v>
      </c>
      <c r="AI132" s="18">
        <f>+IFERROR(VLOOKUP(F132,Frontera!$F$3:$J$438,5,0),0)</f>
        <v>0</v>
      </c>
      <c r="AJ132" s="18" t="str">
        <f>+IFERROR(VLOOKUP(F132,'Censo 2023 Direccion'!$A$2:$L$910,9,0),0)</f>
        <v>Urbana</v>
      </c>
      <c r="AK132" s="18">
        <f>+IFERROR(VLOOKUP(F132,'Instituciones Educativas'!$A$2:$T$900,12,0),0)</f>
        <v>60</v>
      </c>
      <c r="AL132" s="21">
        <f t="shared" si="73"/>
        <v>-93.205000000000155</v>
      </c>
      <c r="AM132" s="18">
        <f>+IFERROR(VLOOKUP(F132,'Instituciones Educativas'!$A$2:$T$900,13,0),0)</f>
        <v>41</v>
      </c>
    </row>
    <row r="133" spans="1:41" x14ac:dyDescent="0.25">
      <c r="A133" s="106" t="s">
        <v>392</v>
      </c>
      <c r="B133" s="17">
        <v>111</v>
      </c>
      <c r="C133" s="49" t="str">
        <f>+VLOOKUP(A133,'Instituciones Educativas'!$A$2:$T$900,6,0)</f>
        <v>PAUCARCOLLA</v>
      </c>
      <c r="D133" s="49" t="str">
        <f>IFERROR(VLOOKUP(A133,'Instituciones Educativas'!$A$2:$T$900,7,0),0)</f>
        <v>COLLANA</v>
      </c>
      <c r="E133" s="49" t="str">
        <f>+VLOOKUP(A133,'Censo 2023 Direccion'!$A$2:$M$910,6,0)</f>
        <v>COLLANA I</v>
      </c>
      <c r="F133" s="49" t="str">
        <f>+VLOOKUP(A133,'Instituciones Educativas'!$A$2:$T$900,1,0)</f>
        <v>1023803</v>
      </c>
      <c r="G133" s="49" t="str">
        <f>+VLOOKUP(A133,'Instituciones Educativas'!$A$2:$T$900,8,0)</f>
        <v>295</v>
      </c>
      <c r="H133" s="49" t="str">
        <f>+VLOOKUP(A133,'Instituciones Educativas'!$A$2:$T$900,9,0)</f>
        <v xml:space="preserve">A2 - Inicial - Jardín              </v>
      </c>
      <c r="I133" s="18">
        <f t="shared" si="64"/>
        <v>26</v>
      </c>
      <c r="J133" s="18" t="str">
        <f t="shared" si="74"/>
        <v>Rural</v>
      </c>
      <c r="K133" s="18">
        <f t="shared" si="75"/>
        <v>32</v>
      </c>
      <c r="O133" s="18">
        <f t="shared" si="76"/>
        <v>-6</v>
      </c>
      <c r="Q133" s="21">
        <f t="shared" ref="Q133:Q144" si="79">+IF(AJ133="rural",IF(AK133&lt;=1,S133*(5),IF(AK133&lt;=2,S133*(3.25),IF(AK133&lt;=3,S133*(2.42),IF(AK133&lt;=4,S133*(2),IF(AK133&lt;=5,S133*(1.8),IF(AK133&lt;=10,S133*(1.6),IF(AK133&lt;=16,S133*(1.3),IF(AK133&lt;=20,S133*(1),IF(AK133&lt;=60,S133*(0.85),IF(AK133&lt;=100,S133*(0.56),IF(AK133&lt;=152,S133*(0.41),IF(AK133&lt;=180,S133*(0.38),IF(AK133&lt;=200,S133*(0.36),IF(AK133&lt;=300,S133*(0.3),S133)))))))))))))))</f>
        <v>1465.23</v>
      </c>
      <c r="R133" s="52">
        <f t="shared" si="65"/>
        <v>11.184210526315796</v>
      </c>
      <c r="S133" s="52">
        <f t="shared" si="66"/>
        <v>1723.8</v>
      </c>
      <c r="T133" s="21">
        <f t="shared" si="77"/>
        <v>1723.8</v>
      </c>
      <c r="U133" s="70">
        <v>1550.3999999999999</v>
      </c>
      <c r="V133" s="21">
        <f t="shared" si="62"/>
        <v>1326</v>
      </c>
      <c r="W133" s="21">
        <f t="shared" si="67"/>
        <v>140.4</v>
      </c>
      <c r="X133" s="21">
        <f t="shared" si="50"/>
        <v>0</v>
      </c>
      <c r="Y133" s="21">
        <f t="shared" si="60"/>
        <v>0</v>
      </c>
      <c r="Z133" s="21">
        <f t="shared" si="68"/>
        <v>31.200000000000003</v>
      </c>
      <c r="AA133" s="21">
        <f t="shared" si="69"/>
        <v>124.80000000000001</v>
      </c>
      <c r="AB133" s="21">
        <f t="shared" si="70"/>
        <v>0</v>
      </c>
      <c r="AC133" s="18">
        <f t="shared" si="71"/>
        <v>624</v>
      </c>
      <c r="AD133" s="18">
        <f t="shared" si="72"/>
        <v>405.6</v>
      </c>
      <c r="AE133" s="18">
        <f>IFERROR(VLOOKUP(F133,'Unid. Mult.'!$F$3:$J$313,5,0),0)</f>
        <v>0</v>
      </c>
      <c r="AF133" s="18">
        <f>IFERROR(VLOOKUP(F133,'IIEE EIB'!$F$3:$L$219,5,0),0)</f>
        <v>0</v>
      </c>
      <c r="AG133" s="18">
        <f>IFERROR(VLOOKUP(F133,'IIEE EIB'!$F$3:$L$219,6,0),0)</f>
        <v>0</v>
      </c>
      <c r="AH133" s="18" t="str">
        <f>IFERROR(VLOOKUP(F133,Rural!$F$2:$J$403,5,0),0)</f>
        <v>Rural 3</v>
      </c>
      <c r="AI133" s="18" t="str">
        <f>+IFERROR(VLOOKUP(F133,Frontera!$F$3:$J$438,5,0),0)</f>
        <v>Frontera</v>
      </c>
      <c r="AJ133" s="18" t="str">
        <f>+IFERROR(VLOOKUP(F133,'Censo 2023 Direccion'!$A$2:$L$910,9,0),0)</f>
        <v>Rural</v>
      </c>
      <c r="AK133" s="18">
        <f>+IFERROR(VLOOKUP(F133,'Instituciones Educativas'!$A$2:$T$900,12,0),0)</f>
        <v>26</v>
      </c>
      <c r="AL133" s="21">
        <f t="shared" si="73"/>
        <v>-224.39999999999986</v>
      </c>
      <c r="AM133" s="18">
        <f>+IFERROR(VLOOKUP(F133,'Instituciones Educativas'!$A$2:$T$900,13,0),0)</f>
        <v>32</v>
      </c>
      <c r="AN133" s="64"/>
      <c r="AO133" s="18">
        <f>+AM133-3.7</f>
        <v>28.3</v>
      </c>
    </row>
    <row r="134" spans="1:41" x14ac:dyDescent="0.25">
      <c r="A134" s="106" t="s">
        <v>393</v>
      </c>
      <c r="B134" s="17">
        <v>112</v>
      </c>
      <c r="C134" s="49" t="str">
        <f>+VLOOKUP(A134,'Instituciones Educativas'!$A$2:$T$900,6,0)</f>
        <v>PAUCARCOLLA</v>
      </c>
      <c r="D134" s="49" t="str">
        <f>IFERROR(VLOOKUP(A134,'Instituciones Educativas'!$A$2:$T$900,7,0),0)</f>
        <v>PAUCARCOLLA</v>
      </c>
      <c r="E134" s="49" t="str">
        <f>+VLOOKUP(A134,'Censo 2023 Direccion'!$A$2:$M$910,6,0)</f>
        <v>JIRON TUPAC AMARU 104</v>
      </c>
      <c r="F134" s="49" t="str">
        <f>+VLOOKUP(A134,'Instituciones Educativas'!$A$2:$T$900,1,0)</f>
        <v>0513192</v>
      </c>
      <c r="G134" s="49" t="str">
        <f>+VLOOKUP(A134,'Instituciones Educativas'!$A$2:$T$900,8,0)</f>
        <v>323</v>
      </c>
      <c r="H134" s="49" t="str">
        <f>+VLOOKUP(A134,'Instituciones Educativas'!$A$2:$T$900,9,0)</f>
        <v xml:space="preserve">A2 - Inicial - Jardín              </v>
      </c>
      <c r="I134" s="18">
        <f t="shared" si="64"/>
        <v>33</v>
      </c>
      <c r="J134" s="18" t="str">
        <f t="shared" si="74"/>
        <v>Rural</v>
      </c>
      <c r="K134" s="18">
        <f t="shared" si="75"/>
        <v>33</v>
      </c>
      <c r="O134" s="18">
        <f t="shared" si="76"/>
        <v>0</v>
      </c>
      <c r="Q134" s="21">
        <f t="shared" si="79"/>
        <v>2122.2629999999999</v>
      </c>
      <c r="R134" s="52">
        <f t="shared" si="65"/>
        <v>36.84210526315789</v>
      </c>
      <c r="S134" s="52">
        <f t="shared" si="66"/>
        <v>2496.7799999999997</v>
      </c>
      <c r="T134" s="21">
        <f t="shared" si="77"/>
        <v>2496.7799999999997</v>
      </c>
      <c r="U134" s="70">
        <v>1824.57</v>
      </c>
      <c r="V134" s="21">
        <f t="shared" si="62"/>
        <v>1920.6</v>
      </c>
      <c r="W134" s="21">
        <f t="shared" si="67"/>
        <v>178.2</v>
      </c>
      <c r="X134" s="21">
        <f t="shared" si="50"/>
        <v>0</v>
      </c>
      <c r="Y134" s="21">
        <f t="shared" si="60"/>
        <v>0</v>
      </c>
      <c r="Z134" s="21">
        <f t="shared" si="68"/>
        <v>39.6</v>
      </c>
      <c r="AA134" s="21">
        <f t="shared" si="69"/>
        <v>158.4</v>
      </c>
      <c r="AB134" s="21">
        <f t="shared" si="70"/>
        <v>237.60000000000002</v>
      </c>
      <c r="AC134" s="18">
        <f t="shared" si="71"/>
        <v>792</v>
      </c>
      <c r="AD134" s="18">
        <f t="shared" si="72"/>
        <v>514.79999999999995</v>
      </c>
      <c r="AE134" s="18" t="str">
        <f>IFERROR(VLOOKUP(F134,'Unid. Mult.'!$F$3:$J$313,5,0),0)</f>
        <v>Multigrado</v>
      </c>
      <c r="AF134" s="18">
        <f>IFERROR(VLOOKUP(F134,'IIEE EIB'!$F$3:$L$219,5,0),0)</f>
        <v>0</v>
      </c>
      <c r="AG134" s="18">
        <f>IFERROR(VLOOKUP(F134,'IIEE EIB'!$F$3:$L$219,6,0),0)</f>
        <v>0</v>
      </c>
      <c r="AH134" s="18" t="str">
        <f>IFERROR(VLOOKUP(F134,Rural!$F$2:$J$403,5,0),0)</f>
        <v>Rural 3</v>
      </c>
      <c r="AI134" s="18" t="str">
        <f>+IFERROR(VLOOKUP(F134,Frontera!$F$3:$J$438,5,0),0)</f>
        <v>Frontera</v>
      </c>
      <c r="AJ134" s="18" t="str">
        <f>+IFERROR(VLOOKUP(F134,'Censo 2023 Direccion'!$A$2:$L$910,9,0),0)</f>
        <v>Rural</v>
      </c>
      <c r="AK134" s="18">
        <f>+IFERROR(VLOOKUP(F134,'Instituciones Educativas'!$A$2:$T$900,12,0),0)</f>
        <v>33</v>
      </c>
      <c r="AL134" s="21">
        <f t="shared" si="73"/>
        <v>96.029999999999973</v>
      </c>
      <c r="AM134" s="18">
        <f>+IFERROR(VLOOKUP(F134,'Instituciones Educativas'!$A$2:$T$900,13,0),0)</f>
        <v>33</v>
      </c>
      <c r="AN134" s="64"/>
      <c r="AO134" s="18">
        <f>+AM134-5.05</f>
        <v>27.95</v>
      </c>
    </row>
    <row r="135" spans="1:41" x14ac:dyDescent="0.25">
      <c r="A135" s="106" t="s">
        <v>395</v>
      </c>
      <c r="B135" s="17">
        <v>113</v>
      </c>
      <c r="C135" s="49" t="str">
        <f>+VLOOKUP(A135,'Instituciones Educativas'!$A$2:$T$900,6,0)</f>
        <v>PAUCARCOLLA</v>
      </c>
      <c r="D135" s="49" t="str">
        <f>IFERROR(VLOOKUP(A135,'Instituciones Educativas'!$A$2:$T$900,7,0),0)</f>
        <v>MORO</v>
      </c>
      <c r="E135" s="49" t="str">
        <f>+VLOOKUP(A135,'Censo 2023 Direccion'!$A$2:$M$910,6,0)</f>
        <v>MORO</v>
      </c>
      <c r="F135" s="49" t="str">
        <f>+VLOOKUP(A135,'Instituciones Educativas'!$A$2:$T$900,1,0)</f>
        <v>1470988</v>
      </c>
      <c r="G135" s="49" t="str">
        <f>+VLOOKUP(A135,'Instituciones Educativas'!$A$2:$T$900,8,0)</f>
        <v>1191 SANTA BARBARA</v>
      </c>
      <c r="H135" s="49" t="str">
        <f>+VLOOKUP(A135,'Instituciones Educativas'!$A$2:$T$900,9,0)</f>
        <v xml:space="preserve">A2 - Inicial - Jardín              </v>
      </c>
      <c r="I135" s="18">
        <f t="shared" si="64"/>
        <v>25</v>
      </c>
      <c r="J135" s="18" t="str">
        <f t="shared" si="74"/>
        <v>Rural</v>
      </c>
      <c r="K135" s="18">
        <f t="shared" si="75"/>
        <v>33</v>
      </c>
      <c r="O135" s="18">
        <f t="shared" si="76"/>
        <v>-8</v>
      </c>
      <c r="Q135" s="21">
        <f t="shared" si="79"/>
        <v>1408.875</v>
      </c>
      <c r="R135" s="52">
        <f t="shared" si="65"/>
        <v>3.6682615629984108</v>
      </c>
      <c r="S135" s="52">
        <f t="shared" si="66"/>
        <v>1657.5</v>
      </c>
      <c r="T135" s="21">
        <f t="shared" si="77"/>
        <v>1657.5</v>
      </c>
      <c r="U135" s="70">
        <v>1598.85</v>
      </c>
      <c r="V135" s="21">
        <f t="shared" si="62"/>
        <v>1275</v>
      </c>
      <c r="W135" s="21">
        <f t="shared" si="67"/>
        <v>135</v>
      </c>
      <c r="X135" s="21">
        <f t="shared" si="50"/>
        <v>0</v>
      </c>
      <c r="Y135" s="21">
        <f t="shared" si="60"/>
        <v>0</v>
      </c>
      <c r="Z135" s="21">
        <f t="shared" si="68"/>
        <v>30</v>
      </c>
      <c r="AA135" s="21">
        <f t="shared" si="69"/>
        <v>120</v>
      </c>
      <c r="AB135" s="21">
        <f t="shared" si="70"/>
        <v>0</v>
      </c>
      <c r="AC135" s="18">
        <f t="shared" si="71"/>
        <v>600</v>
      </c>
      <c r="AD135" s="18">
        <f t="shared" si="72"/>
        <v>390</v>
      </c>
      <c r="AE135" s="18">
        <f>IFERROR(VLOOKUP(F135,'Unid. Mult.'!$F$3:$J$313,5,0),0)</f>
        <v>0</v>
      </c>
      <c r="AF135" s="18">
        <f>IFERROR(VLOOKUP(F135,'IIEE EIB'!$F$3:$L$219,5,0),0)</f>
        <v>0</v>
      </c>
      <c r="AG135" s="18">
        <f>IFERROR(VLOOKUP(F135,'IIEE EIB'!$F$3:$L$219,6,0),0)</f>
        <v>0</v>
      </c>
      <c r="AH135" s="18" t="str">
        <f>IFERROR(VLOOKUP(F135,Rural!$F$2:$J$403,5,0),0)</f>
        <v>Rural 3</v>
      </c>
      <c r="AI135" s="18" t="str">
        <f>+IFERROR(VLOOKUP(F135,Frontera!$F$3:$J$438,5,0),0)</f>
        <v>Frontera</v>
      </c>
      <c r="AJ135" s="18" t="str">
        <f>+IFERROR(VLOOKUP(F135,'Censo 2023 Direccion'!$A$2:$L$910,9,0),0)</f>
        <v>Rural</v>
      </c>
      <c r="AK135" s="18">
        <f>+IFERROR(VLOOKUP(F135,'Instituciones Educativas'!$A$2:$T$900,12,0),0)</f>
        <v>25</v>
      </c>
      <c r="AL135" s="21">
        <f t="shared" si="73"/>
        <v>-323.84999999999991</v>
      </c>
      <c r="AM135" s="18">
        <f>+IFERROR(VLOOKUP(F135,'Instituciones Educativas'!$A$2:$T$900,13,0),0)</f>
        <v>33</v>
      </c>
      <c r="AN135" s="64"/>
      <c r="AO135" s="18">
        <f>+AM135-8.27</f>
        <v>24.73</v>
      </c>
    </row>
    <row r="136" spans="1:41" x14ac:dyDescent="0.25">
      <c r="A136" s="106" t="s">
        <v>398</v>
      </c>
      <c r="B136" s="17">
        <v>114</v>
      </c>
      <c r="C136" s="49" t="str">
        <f>+VLOOKUP(A136,'Instituciones Educativas'!$A$2:$T$900,6,0)</f>
        <v>PAUCARCOLLA</v>
      </c>
      <c r="D136" s="49" t="str">
        <f>IFERROR(VLOOKUP(A136,'Instituciones Educativas'!$A$2:$T$900,7,0),0)</f>
        <v>CANCHARANI PAMPA</v>
      </c>
      <c r="E136" s="49" t="str">
        <f>+VLOOKUP(A136,'Censo 2023 Direccion'!$A$2:$M$910,6,0)</f>
        <v>CANCHARANI</v>
      </c>
      <c r="F136" s="49" t="str">
        <f>+VLOOKUP(A136,'Instituciones Educativas'!$A$2:$T$900,1,0)</f>
        <v>1621150</v>
      </c>
      <c r="G136" s="49" t="str">
        <f>+VLOOKUP(A136,'Instituciones Educativas'!$A$2:$T$900,8,0)</f>
        <v>1235 NIÑO SAN SALVADOR</v>
      </c>
      <c r="H136" s="49" t="str">
        <f>+VLOOKUP(A136,'Instituciones Educativas'!$A$2:$T$900,9,0)</f>
        <v xml:space="preserve">A2 - Inicial - Jardín              </v>
      </c>
      <c r="I136" s="18">
        <f t="shared" si="64"/>
        <v>5</v>
      </c>
      <c r="J136" s="18" t="str">
        <f t="shared" si="74"/>
        <v>Rural</v>
      </c>
      <c r="K136" s="18">
        <f t="shared" si="75"/>
        <v>6</v>
      </c>
      <c r="O136" s="18">
        <f t="shared" si="76"/>
        <v>-1</v>
      </c>
      <c r="Q136" s="21">
        <f t="shared" si="79"/>
        <v>709.0200000000001</v>
      </c>
      <c r="R136" s="52">
        <f t="shared" si="65"/>
        <v>-46.783625730994146</v>
      </c>
      <c r="S136" s="52">
        <f t="shared" si="66"/>
        <v>393.90000000000003</v>
      </c>
      <c r="T136" s="21">
        <f t="shared" si="77"/>
        <v>393.90000000000003</v>
      </c>
      <c r="U136" s="70">
        <v>740.18571428571431</v>
      </c>
      <c r="V136" s="21">
        <f t="shared" si="62"/>
        <v>303</v>
      </c>
      <c r="W136" s="21">
        <f t="shared" si="67"/>
        <v>27</v>
      </c>
      <c r="X136" s="21">
        <f t="shared" si="50"/>
        <v>0</v>
      </c>
      <c r="Y136" s="21">
        <f t="shared" si="60"/>
        <v>0</v>
      </c>
      <c r="Z136" s="21">
        <f t="shared" si="68"/>
        <v>6</v>
      </c>
      <c r="AA136" s="21">
        <f t="shared" si="69"/>
        <v>24</v>
      </c>
      <c r="AB136" s="21">
        <f t="shared" si="70"/>
        <v>48</v>
      </c>
      <c r="AC136" s="18">
        <f t="shared" si="71"/>
        <v>120</v>
      </c>
      <c r="AD136" s="18">
        <f t="shared" si="72"/>
        <v>78</v>
      </c>
      <c r="AE136" s="18" t="str">
        <f>IFERROR(VLOOKUP(F136,'Unid. Mult.'!$F$3:$J$313,5,0),0)</f>
        <v>Unidocente</v>
      </c>
      <c r="AF136" s="18">
        <f>IFERROR(VLOOKUP(F136,'IIEE EIB'!$F$3:$L$219,5,0),0)</f>
        <v>0</v>
      </c>
      <c r="AG136" s="18">
        <f>IFERROR(VLOOKUP(F136,'IIEE EIB'!$F$3:$L$219,6,0),0)</f>
        <v>0</v>
      </c>
      <c r="AH136" s="18" t="str">
        <f>IFERROR(VLOOKUP(F136,Rural!$F$2:$J$403,5,0),0)</f>
        <v>Rural 3</v>
      </c>
      <c r="AI136" s="18" t="str">
        <f>+IFERROR(VLOOKUP(F136,Frontera!$F$3:$J$438,5,0),0)</f>
        <v>Frontera</v>
      </c>
      <c r="AJ136" s="18" t="str">
        <f>+IFERROR(VLOOKUP(F136,'Censo 2023 Direccion'!$A$2:$L$910,9,0),0)</f>
        <v>Rural</v>
      </c>
      <c r="AK136" s="18">
        <f>+IFERROR(VLOOKUP(F136,'Instituciones Educativas'!$A$2:$T$900,12,0),0)</f>
        <v>5</v>
      </c>
      <c r="AL136" s="21">
        <f t="shared" si="73"/>
        <v>-437.18571428571431</v>
      </c>
      <c r="AM136" s="18">
        <f>+IFERROR(VLOOKUP(F136,'Instituciones Educativas'!$A$2:$T$900,13,0),0)</f>
        <v>6</v>
      </c>
      <c r="AN136" s="64"/>
      <c r="AO136" s="18">
        <f>+AM136-4.27</f>
        <v>1.7300000000000004</v>
      </c>
    </row>
    <row r="137" spans="1:41" x14ac:dyDescent="0.25">
      <c r="A137" s="106" t="s">
        <v>410</v>
      </c>
      <c r="B137" s="17">
        <v>115</v>
      </c>
      <c r="C137" s="49" t="str">
        <f>+VLOOKUP(A137,'Instituciones Educativas'!$A$2:$T$900,6,0)</f>
        <v>PAUCARCOLLA</v>
      </c>
      <c r="D137" s="49" t="str">
        <f>IFERROR(VLOOKUP(A137,'Instituciones Educativas'!$A$2:$T$900,7,0),0)</f>
        <v>TITILE</v>
      </c>
      <c r="E137" s="49" t="str">
        <f>+VLOOKUP(A137,'Censo 2023 Direccion'!$A$2:$M$910,6,0)</f>
        <v>TITILE</v>
      </c>
      <c r="F137" s="49" t="str">
        <f>+VLOOKUP(A137,'Instituciones Educativas'!$A$2:$T$900,1,0)</f>
        <v>1621556</v>
      </c>
      <c r="G137" s="49" t="str">
        <f>+VLOOKUP(A137,'Instituciones Educativas'!$A$2:$T$900,8,0)</f>
        <v>1274 SEMILLITAS DEL FUTURO</v>
      </c>
      <c r="H137" s="49" t="str">
        <f>+VLOOKUP(A137,'Instituciones Educativas'!$A$2:$T$900,9,0)</f>
        <v xml:space="preserve">A2 - Inicial - Jardín              </v>
      </c>
      <c r="I137" s="18">
        <f t="shared" si="64"/>
        <v>4</v>
      </c>
      <c r="J137" s="18" t="str">
        <f t="shared" si="74"/>
        <v>Rural</v>
      </c>
      <c r="K137" s="18">
        <f t="shared" si="75"/>
        <v>3</v>
      </c>
      <c r="O137" s="18">
        <f t="shared" si="76"/>
        <v>1</v>
      </c>
      <c r="Q137" s="21">
        <f t="shared" si="79"/>
        <v>730.08</v>
      </c>
      <c r="R137" s="52">
        <f t="shared" si="65"/>
        <v>-39.1812865497076</v>
      </c>
      <c r="S137" s="52">
        <f t="shared" si="66"/>
        <v>365.04</v>
      </c>
      <c r="T137" s="21">
        <f t="shared" si="77"/>
        <v>365.04</v>
      </c>
      <c r="U137" s="70">
        <v>600.21</v>
      </c>
      <c r="V137" s="21">
        <f t="shared" si="62"/>
        <v>280.8</v>
      </c>
      <c r="W137" s="21">
        <f t="shared" si="67"/>
        <v>21.6</v>
      </c>
      <c r="X137" s="21">
        <f t="shared" si="50"/>
        <v>0</v>
      </c>
      <c r="Y137" s="21">
        <f>IF(H137=$M$12,IF(AJ137="Urbana",AK137*1.2*12,IF(AJ137="Rural",AK137*2.2*12)),0)</f>
        <v>0</v>
      </c>
      <c r="Z137" s="21">
        <f t="shared" si="68"/>
        <v>4.8000000000000007</v>
      </c>
      <c r="AA137" s="21">
        <f t="shared" si="69"/>
        <v>19.200000000000003</v>
      </c>
      <c r="AB137" s="21">
        <f t="shared" si="70"/>
        <v>38.400000000000006</v>
      </c>
      <c r="AC137" s="18">
        <f t="shared" si="71"/>
        <v>134.39999999999998</v>
      </c>
      <c r="AD137" s="18">
        <f t="shared" si="72"/>
        <v>62.400000000000006</v>
      </c>
      <c r="AE137" s="18" t="str">
        <f>IFERROR(VLOOKUP(F137,'Unid. Mult.'!$F$3:$J$313,5,0),0)</f>
        <v>Unidocente</v>
      </c>
      <c r="AF137" s="18">
        <f>IFERROR(VLOOKUP(F137,'IIEE EIB'!$F$3:$L$219,5,0),0)</f>
        <v>0</v>
      </c>
      <c r="AG137" s="18">
        <f>IFERROR(VLOOKUP(F137,'IIEE EIB'!$F$3:$L$219,6,0),0)</f>
        <v>0</v>
      </c>
      <c r="AH137" s="18" t="str">
        <f>IFERROR(VLOOKUP(F137,Rural!$F$2:$J$403,5,0),0)</f>
        <v>Rural 2</v>
      </c>
      <c r="AI137" s="18" t="str">
        <f>+IFERROR(VLOOKUP(F137,Frontera!$F$3:$J$438,5,0),0)</f>
        <v>Frontera</v>
      </c>
      <c r="AJ137" s="18" t="str">
        <f>+IFERROR(VLOOKUP(F137,'Censo 2023 Direccion'!$A$2:$L$910,9,0),0)</f>
        <v>Rural</v>
      </c>
      <c r="AK137" s="18">
        <f>+IFERROR(VLOOKUP(F137,'Instituciones Educativas'!$A$2:$T$900,12,0),0)</f>
        <v>4</v>
      </c>
      <c r="AL137" s="21">
        <f t="shared" si="73"/>
        <v>-319.41000000000003</v>
      </c>
      <c r="AM137" s="18">
        <f>+IFERROR(VLOOKUP(F137,'Instituciones Educativas'!$A$2:$T$900,13,0),0)</f>
        <v>3</v>
      </c>
      <c r="AO137" s="18">
        <f>+AM137-30</f>
        <v>-27</v>
      </c>
    </row>
    <row r="138" spans="1:41" x14ac:dyDescent="0.25">
      <c r="A138" s="106" t="s">
        <v>407</v>
      </c>
      <c r="B138" s="17">
        <v>116</v>
      </c>
      <c r="C138" s="49" t="str">
        <f>+VLOOKUP(A138,'Instituciones Educativas'!$A$2:$T$900,6,0)</f>
        <v>PAUCARCOLLA</v>
      </c>
      <c r="D138" s="49" t="str">
        <f>IFERROR(VLOOKUP(A138,'Instituciones Educativas'!$A$2:$T$900,7,0),0)</f>
        <v>CORTE ESTACION</v>
      </c>
      <c r="E138" s="49" t="str">
        <f>+VLOOKUP(A138,'Censo 2023 Direccion'!$A$2:$M$910,6,0)</f>
        <v>CORTE ESTACION</v>
      </c>
      <c r="F138" s="49" t="str">
        <f>+VLOOKUP(A138,'Instituciones Educativas'!$A$2:$T$900,1,0)</f>
        <v>1621473</v>
      </c>
      <c r="G138" s="49" t="str">
        <f>+VLOOKUP(A138,'Instituciones Educativas'!$A$2:$T$900,8,0)</f>
        <v>1267 RAYITOS DE SOL</v>
      </c>
      <c r="H138" s="49" t="str">
        <f>+VLOOKUP(A138,'Instituciones Educativas'!$A$2:$T$900,9,0)</f>
        <v xml:space="preserve">A2 - Inicial - Jardín              </v>
      </c>
      <c r="I138" s="18">
        <f t="shared" si="64"/>
        <v>5</v>
      </c>
      <c r="J138" s="18" t="str">
        <f t="shared" si="74"/>
        <v>Rural</v>
      </c>
      <c r="K138" s="18">
        <f t="shared" si="75"/>
        <v>6</v>
      </c>
      <c r="O138" s="18">
        <f t="shared" si="76"/>
        <v>-1</v>
      </c>
      <c r="Q138" s="21">
        <f t="shared" si="79"/>
        <v>821.34</v>
      </c>
      <c r="R138" s="52">
        <f t="shared" si="65"/>
        <v>-46.783625730994153</v>
      </c>
      <c r="S138" s="52">
        <f t="shared" si="66"/>
        <v>456.3</v>
      </c>
      <c r="T138" s="21">
        <f t="shared" si="77"/>
        <v>456.3</v>
      </c>
      <c r="U138" s="70">
        <v>857.44285714285718</v>
      </c>
      <c r="V138" s="21">
        <f t="shared" si="62"/>
        <v>351</v>
      </c>
      <c r="W138" s="21">
        <f t="shared" si="67"/>
        <v>27</v>
      </c>
      <c r="X138" s="21">
        <f t="shared" si="50"/>
        <v>0</v>
      </c>
      <c r="Y138" s="21">
        <f>IF(H138=$M$12,IF(AJ138="Urbana",AK138*1.2*12,IF(AJ138="Rural",AK138*2.2*12)),0)</f>
        <v>0</v>
      </c>
      <c r="Z138" s="21">
        <f t="shared" si="68"/>
        <v>6</v>
      </c>
      <c r="AA138" s="21">
        <f t="shared" si="69"/>
        <v>24</v>
      </c>
      <c r="AB138" s="21">
        <f t="shared" si="70"/>
        <v>48</v>
      </c>
      <c r="AC138" s="18">
        <f t="shared" si="71"/>
        <v>168</v>
      </c>
      <c r="AD138" s="18">
        <f t="shared" si="72"/>
        <v>78</v>
      </c>
      <c r="AE138" s="18" t="str">
        <f>IFERROR(VLOOKUP(F138,'Unid. Mult.'!$F$3:$J$313,5,0),0)</f>
        <v>Unidocente</v>
      </c>
      <c r="AF138" s="18">
        <f>IFERROR(VLOOKUP(F138,'IIEE EIB'!$F$3:$L$219,5,0),0)</f>
        <v>0</v>
      </c>
      <c r="AG138" s="18">
        <f>IFERROR(VLOOKUP(F138,'IIEE EIB'!$F$3:$L$219,6,0),0)</f>
        <v>0</v>
      </c>
      <c r="AH138" s="18" t="str">
        <f>IFERROR(VLOOKUP(F138,Rural!$F$2:$J$403,5,0),0)</f>
        <v>Rural 2</v>
      </c>
      <c r="AI138" s="18" t="str">
        <f>+IFERROR(VLOOKUP(F138,Frontera!$F$3:$J$438,5,0),0)</f>
        <v>Frontera</v>
      </c>
      <c r="AJ138" s="18" t="str">
        <f>+IFERROR(VLOOKUP(F138,'Censo 2023 Direccion'!$A$2:$L$910,9,0),0)</f>
        <v>Rural</v>
      </c>
      <c r="AK138" s="18">
        <f>+IFERROR(VLOOKUP(F138,'Instituciones Educativas'!$A$2:$T$900,12,0),0)</f>
        <v>5</v>
      </c>
      <c r="AL138" s="21">
        <f t="shared" si="73"/>
        <v>-506.44285714285718</v>
      </c>
      <c r="AM138" s="18">
        <f>+IFERROR(VLOOKUP(F138,'Instituciones Educativas'!$A$2:$T$900,13,0),0)</f>
        <v>6</v>
      </c>
      <c r="AN138" s="64"/>
      <c r="AO138" s="18">
        <f>+AM138-2.8</f>
        <v>3.2</v>
      </c>
    </row>
    <row r="139" spans="1:41" x14ac:dyDescent="0.25">
      <c r="A139" s="106" t="s">
        <v>401</v>
      </c>
      <c r="B139" s="17">
        <v>117</v>
      </c>
      <c r="C139" s="49" t="str">
        <f>+VLOOKUP(A139,'Instituciones Educativas'!$A$2:$T$900,6,0)</f>
        <v>PAUCARCOLLA</v>
      </c>
      <c r="D139" s="49" t="str">
        <f>IFERROR(VLOOKUP(A139,'Instituciones Educativas'!$A$2:$T$900,7,0),0)</f>
        <v>CUPE</v>
      </c>
      <c r="E139" s="49" t="str">
        <f>+VLOOKUP(A139,'Censo 2023 Direccion'!$A$2:$M$910,6,0)</f>
        <v>CUPE</v>
      </c>
      <c r="F139" s="49" t="str">
        <f>+VLOOKUP(A139,'Instituciones Educativas'!$A$2:$T$900,1,0)</f>
        <v>1621325</v>
      </c>
      <c r="G139" s="49" t="str">
        <f>+VLOOKUP(A139,'Instituciones Educativas'!$A$2:$T$900,8,0)</f>
        <v>1252 VIRGEN DE GUADALUPE</v>
      </c>
      <c r="H139" s="49" t="str">
        <f>+VLOOKUP(A139,'Instituciones Educativas'!$A$2:$T$900,9,0)</f>
        <v xml:space="preserve">A2 - Inicial - Jardín              </v>
      </c>
      <c r="I139" s="18">
        <f t="shared" si="64"/>
        <v>4</v>
      </c>
      <c r="J139" s="18" t="str">
        <f t="shared" si="74"/>
        <v>Rural</v>
      </c>
      <c r="K139" s="18">
        <f t="shared" si="75"/>
        <v>4</v>
      </c>
      <c r="O139" s="18">
        <f t="shared" si="76"/>
        <v>0</v>
      </c>
      <c r="Q139" s="21">
        <f t="shared" si="79"/>
        <v>730.08</v>
      </c>
      <c r="R139" s="52">
        <f t="shared" si="65"/>
        <v>-45.263157894736835</v>
      </c>
      <c r="S139" s="52">
        <f t="shared" si="66"/>
        <v>365.04</v>
      </c>
      <c r="T139" s="21">
        <f t="shared" si="77"/>
        <v>365.04</v>
      </c>
      <c r="U139" s="70">
        <v>666.9</v>
      </c>
      <c r="V139" s="21">
        <f t="shared" si="62"/>
        <v>280.8</v>
      </c>
      <c r="W139" s="21">
        <f t="shared" si="67"/>
        <v>21.6</v>
      </c>
      <c r="X139" s="21">
        <f t="shared" si="50"/>
        <v>0</v>
      </c>
      <c r="Y139" s="21">
        <f>IF(H139=$M$12,IF(AJ139="Urbana",AK139*1.2*12,IF(AJ139="Rural",AK139*2.2*12)),0)</f>
        <v>0</v>
      </c>
      <c r="Z139" s="21">
        <f t="shared" si="68"/>
        <v>4.8000000000000007</v>
      </c>
      <c r="AA139" s="21">
        <f t="shared" si="69"/>
        <v>19.200000000000003</v>
      </c>
      <c r="AB139" s="21">
        <f t="shared" si="70"/>
        <v>38.400000000000006</v>
      </c>
      <c r="AC139" s="18">
        <f t="shared" si="71"/>
        <v>134.39999999999998</v>
      </c>
      <c r="AD139" s="18">
        <f t="shared" si="72"/>
        <v>62.400000000000006</v>
      </c>
      <c r="AE139" s="18" t="str">
        <f>IFERROR(VLOOKUP(F139,'Unid. Mult.'!$F$3:$J$313,5,0),0)</f>
        <v>Unidocente</v>
      </c>
      <c r="AF139" s="18">
        <f>IFERROR(VLOOKUP(F139,'IIEE EIB'!$F$3:$L$219,5,0),0)</f>
        <v>0</v>
      </c>
      <c r="AG139" s="18">
        <f>IFERROR(VLOOKUP(F139,'IIEE EIB'!$F$3:$L$219,6,0),0)</f>
        <v>0</v>
      </c>
      <c r="AH139" s="18" t="str">
        <f>IFERROR(VLOOKUP(F139,Rural!$F$2:$J$403,5,0),0)</f>
        <v>Rural 2</v>
      </c>
      <c r="AI139" s="18" t="str">
        <f>+IFERROR(VLOOKUP(F139,Frontera!$F$3:$J$438,5,0),0)</f>
        <v>Frontera</v>
      </c>
      <c r="AJ139" s="18" t="str">
        <f>+IFERROR(VLOOKUP(F139,'Censo 2023 Direccion'!$A$2:$L$910,9,0),0)</f>
        <v>Rural</v>
      </c>
      <c r="AK139" s="18">
        <f>+IFERROR(VLOOKUP(F139,'Instituciones Educativas'!$A$2:$T$900,12,0),0)</f>
        <v>4</v>
      </c>
      <c r="AL139" s="21">
        <f t="shared" si="73"/>
        <v>-386.09999999999997</v>
      </c>
      <c r="AM139" s="18">
        <f>+IFERROR(VLOOKUP(F139,'Instituciones Educativas'!$A$2:$T$900,13,0),0)</f>
        <v>4</v>
      </c>
      <c r="AN139" s="64"/>
      <c r="AO139" s="18">
        <f>+AM139-2</f>
        <v>2</v>
      </c>
    </row>
    <row r="140" spans="1:41" x14ac:dyDescent="0.25">
      <c r="A140" s="106" t="s">
        <v>404</v>
      </c>
      <c r="B140" s="17">
        <v>118</v>
      </c>
      <c r="C140" s="49" t="str">
        <f>+VLOOKUP(A140,'Instituciones Educativas'!$A$2:$T$900,6,0)</f>
        <v>PAUCARCOLLA</v>
      </c>
      <c r="D140" s="49" t="str">
        <f>IFERROR(VLOOKUP(A140,'Instituciones Educativas'!$A$2:$T$900,7,0),0)</f>
        <v>ANTONIANI</v>
      </c>
      <c r="E140" s="49" t="str">
        <f>+VLOOKUP(A140,'Censo 2023 Direccion'!$A$2:$M$910,6,0)</f>
        <v>ANTOÑANI</v>
      </c>
      <c r="F140" s="49" t="str">
        <f>+VLOOKUP(A140,'Instituciones Educativas'!$A$2:$T$900,1,0)</f>
        <v>1621333</v>
      </c>
      <c r="G140" s="49" t="str">
        <f>+VLOOKUP(A140,'Instituciones Educativas'!$A$2:$T$900,8,0)</f>
        <v>1253 IMACULADA CONCEPCION</v>
      </c>
      <c r="H140" s="49" t="str">
        <f>+VLOOKUP(A140,'Instituciones Educativas'!$A$2:$T$900,9,0)</f>
        <v xml:space="preserve">A2 - Inicial - Jardín              </v>
      </c>
      <c r="I140" s="18">
        <f t="shared" si="64"/>
        <v>1</v>
      </c>
      <c r="J140" s="18" t="str">
        <f t="shared" si="74"/>
        <v>Rural</v>
      </c>
      <c r="K140" s="18">
        <f t="shared" si="75"/>
        <v>3</v>
      </c>
      <c r="O140" s="18">
        <f t="shared" si="76"/>
        <v>-2</v>
      </c>
      <c r="Q140" s="21">
        <f t="shared" si="79"/>
        <v>456.3</v>
      </c>
      <c r="R140" s="52">
        <f t="shared" si="65"/>
        <v>-84.795321637426895</v>
      </c>
      <c r="S140" s="52">
        <f t="shared" si="66"/>
        <v>91.26</v>
      </c>
      <c r="T140" s="21">
        <f t="shared" si="77"/>
        <v>91.26</v>
      </c>
      <c r="U140" s="70">
        <v>600.21</v>
      </c>
      <c r="V140" s="21">
        <f t="shared" si="62"/>
        <v>70.2</v>
      </c>
      <c r="W140" s="21">
        <f t="shared" si="67"/>
        <v>5.4</v>
      </c>
      <c r="X140" s="21">
        <f t="shared" si="50"/>
        <v>0</v>
      </c>
      <c r="Y140" s="21">
        <f t="shared" ref="Y140:Y156" si="80">IF(H140=$M$12,IF(AJ140="Urbana",AK140*1.14*12,IF(AJ140="Rural",AK140*2.14*12)),0)</f>
        <v>0</v>
      </c>
      <c r="Z140" s="21">
        <f t="shared" si="68"/>
        <v>1.2000000000000002</v>
      </c>
      <c r="AA140" s="21">
        <f t="shared" si="69"/>
        <v>4.8000000000000007</v>
      </c>
      <c r="AB140" s="21">
        <f t="shared" si="70"/>
        <v>9.6000000000000014</v>
      </c>
      <c r="AC140" s="18">
        <f t="shared" si="71"/>
        <v>33.599999999999994</v>
      </c>
      <c r="AD140" s="18">
        <f t="shared" si="72"/>
        <v>15.600000000000001</v>
      </c>
      <c r="AE140" s="18" t="str">
        <f>IFERROR(VLOOKUP(F140,'Unid. Mult.'!$F$3:$J$313,5,0),0)</f>
        <v>Unidocente</v>
      </c>
      <c r="AF140" s="18">
        <f>IFERROR(VLOOKUP(F140,'IIEE EIB'!$F$3:$L$219,5,0),0)</f>
        <v>0</v>
      </c>
      <c r="AG140" s="18">
        <f>IFERROR(VLOOKUP(F140,'IIEE EIB'!$F$3:$L$219,6,0),0)</f>
        <v>0</v>
      </c>
      <c r="AH140" s="18" t="str">
        <f>IFERROR(VLOOKUP(F140,Rural!$F$2:$J$403,5,0),0)</f>
        <v>Rural 2</v>
      </c>
      <c r="AI140" s="18" t="str">
        <f>+IFERROR(VLOOKUP(F140,Frontera!$F$3:$J$438,5,0),0)</f>
        <v>Frontera</v>
      </c>
      <c r="AJ140" s="18" t="str">
        <f>+IFERROR(VLOOKUP(F140,'Censo 2023 Direccion'!$A$2:$L$910,9,0),0)</f>
        <v>Rural</v>
      </c>
      <c r="AK140" s="18">
        <f>+IFERROR(VLOOKUP(F140,'Instituciones Educativas'!$A$2:$T$900,12,0),0)</f>
        <v>1</v>
      </c>
      <c r="AL140" s="21">
        <f t="shared" si="73"/>
        <v>-530.01</v>
      </c>
      <c r="AM140" s="18">
        <f>+IFERROR(VLOOKUP(F140,'Instituciones Educativas'!$A$2:$T$900,13,0),0)</f>
        <v>3</v>
      </c>
      <c r="AN140" s="64"/>
      <c r="AO140" s="18">
        <f t="shared" ref="AO140:AO141" si="81">+AM140-5.05</f>
        <v>-2.0499999999999998</v>
      </c>
    </row>
    <row r="141" spans="1:41" x14ac:dyDescent="0.25">
      <c r="A141" s="106" t="s">
        <v>422</v>
      </c>
      <c r="B141" s="17">
        <v>119</v>
      </c>
      <c r="C141" s="49" t="str">
        <f>+VLOOKUP(A141,'Instituciones Educativas'!$A$2:$T$900,6,0)</f>
        <v>PICHACANI</v>
      </c>
      <c r="D141" s="49" t="str">
        <f>IFERROR(VLOOKUP(A141,'Instituciones Educativas'!$A$2:$T$900,7,0),0)</f>
        <v>HUACCOCHULLO JATUCACHI</v>
      </c>
      <c r="E141" s="49" t="str">
        <f>+VLOOKUP(A141,'Censo 2023 Direccion'!$A$2:$M$910,6,0)</f>
        <v>JATUCACHI</v>
      </c>
      <c r="F141" s="49" t="str">
        <f>+VLOOKUP(A141,'Instituciones Educativas'!$A$2:$T$900,1,0)</f>
        <v>1584846</v>
      </c>
      <c r="G141" s="49" t="str">
        <f>+VLOOKUP(A141,'Instituciones Educativas'!$A$2:$T$900,8,0)</f>
        <v>1295 LOS NEVADITOS</v>
      </c>
      <c r="H141" s="49" t="str">
        <f>+VLOOKUP(A141,'Instituciones Educativas'!$A$2:$T$900,9,0)</f>
        <v xml:space="preserve">A2 - Inicial - Jardín              </v>
      </c>
      <c r="I141" s="18">
        <f t="shared" si="64"/>
        <v>6</v>
      </c>
      <c r="J141" s="18" t="str">
        <f t="shared" si="74"/>
        <v>Rural</v>
      </c>
      <c r="K141" s="18">
        <f t="shared" si="75"/>
        <v>11</v>
      </c>
      <c r="O141" s="18">
        <f t="shared" si="76"/>
        <v>-5</v>
      </c>
      <c r="Q141" s="21">
        <f t="shared" si="79"/>
        <v>868.60800000000006</v>
      </c>
      <c r="R141" s="52">
        <f t="shared" si="65"/>
        <v>-57.832598023985582</v>
      </c>
      <c r="S141" s="52">
        <f t="shared" si="66"/>
        <v>542.88</v>
      </c>
      <c r="T141" s="21">
        <f t="shared" si="77"/>
        <v>542.88</v>
      </c>
      <c r="U141" s="70">
        <v>1287.4399999999998</v>
      </c>
      <c r="V141" s="21">
        <f t="shared" si="62"/>
        <v>417.6</v>
      </c>
      <c r="W141" s="21">
        <f t="shared" si="67"/>
        <v>32.400000000000006</v>
      </c>
      <c r="X141" s="21">
        <f t="shared" si="50"/>
        <v>0</v>
      </c>
      <c r="Y141" s="21">
        <f t="shared" si="80"/>
        <v>0</v>
      </c>
      <c r="Z141" s="21">
        <f t="shared" si="68"/>
        <v>3.6000000000000005</v>
      </c>
      <c r="AA141" s="21">
        <f t="shared" si="69"/>
        <v>28.800000000000004</v>
      </c>
      <c r="AB141" s="21">
        <f t="shared" si="70"/>
        <v>57.600000000000009</v>
      </c>
      <c r="AC141" s="18">
        <f t="shared" si="71"/>
        <v>201.59999999999997</v>
      </c>
      <c r="AD141" s="18">
        <f t="shared" si="72"/>
        <v>93.600000000000009</v>
      </c>
      <c r="AE141" s="18" t="str">
        <f>IFERROR(VLOOKUP(F141,'Unid. Mult.'!$F$3:$J$313,5,0),0)</f>
        <v>Unidocente</v>
      </c>
      <c r="AF141" s="18">
        <f>IFERROR(VLOOKUP(F141,'IIEE EIB'!$F$3:$L$219,5,0),0)</f>
        <v>0</v>
      </c>
      <c r="AG141" s="18">
        <f>IFERROR(VLOOKUP(F141,'IIEE EIB'!$F$3:$L$219,6,0),0)</f>
        <v>0</v>
      </c>
      <c r="AH141" s="18" t="str">
        <f>IFERROR(VLOOKUP(F141,Rural!$F$2:$J$403,5,0),0)</f>
        <v>Rural 2</v>
      </c>
      <c r="AI141" s="18">
        <f>+IFERROR(VLOOKUP(F141,Frontera!$F$3:$J$438,5,0),0)</f>
        <v>0</v>
      </c>
      <c r="AJ141" s="18" t="str">
        <f>+IFERROR(VLOOKUP(F141,'Censo 2023 Direccion'!$A$2:$L$910,9,0),0)</f>
        <v>Rural</v>
      </c>
      <c r="AK141" s="18">
        <f>+IFERROR(VLOOKUP(F141,'Instituciones Educativas'!$A$2:$T$900,12,0),0)</f>
        <v>6</v>
      </c>
      <c r="AL141" s="21">
        <f t="shared" si="73"/>
        <v>-869.8399999999998</v>
      </c>
      <c r="AM141" s="18">
        <f>+IFERROR(VLOOKUP(F141,'Instituciones Educativas'!$A$2:$T$900,13,0),0)</f>
        <v>11</v>
      </c>
      <c r="AN141" s="64"/>
      <c r="AO141" s="18">
        <f t="shared" si="81"/>
        <v>5.95</v>
      </c>
    </row>
    <row r="142" spans="1:41" x14ac:dyDescent="0.25">
      <c r="A142" s="106" t="s">
        <v>427</v>
      </c>
      <c r="B142" s="17">
        <v>120</v>
      </c>
      <c r="C142" s="49" t="str">
        <f>+VLOOKUP(A142,'Instituciones Educativas'!$A$2:$T$900,6,0)</f>
        <v>PICHACANI</v>
      </c>
      <c r="D142" s="49" t="str">
        <f>IFERROR(VLOOKUP(A142,'Instituciones Educativas'!$A$2:$T$900,7,0),0)</f>
        <v>ARBOLEDA</v>
      </c>
      <c r="E142" s="49" t="str">
        <f>+VLOOKUP(A142,'Censo 2023 Direccion'!$A$2:$M$910,6,0)</f>
        <v>ARBOLEDA S/N</v>
      </c>
      <c r="F142" s="49" t="str">
        <f>+VLOOKUP(A142,'Instituciones Educativas'!$A$2:$T$900,1,0)</f>
        <v>1710680</v>
      </c>
      <c r="G142" s="49" t="str">
        <f>+VLOOKUP(A142,'Instituciones Educativas'!$A$2:$T$900,8,0)</f>
        <v>ARBOLEDA</v>
      </c>
      <c r="H142" s="49" t="str">
        <f>+VLOOKUP(A142,'Instituciones Educativas'!$A$2:$T$900,9,0)</f>
        <v xml:space="preserve">A2 - Inicial - Jardín              </v>
      </c>
      <c r="I142" s="18">
        <f t="shared" si="64"/>
        <v>11</v>
      </c>
      <c r="J142" s="18" t="str">
        <f t="shared" si="74"/>
        <v>Rural</v>
      </c>
      <c r="K142" s="18">
        <f t="shared" si="75"/>
        <v>6</v>
      </c>
      <c r="O142" s="18">
        <f t="shared" si="76"/>
        <v>5</v>
      </c>
      <c r="Q142" s="21">
        <f t="shared" si="79"/>
        <v>1293.8639999999998</v>
      </c>
      <c r="R142" s="52">
        <f t="shared" si="65"/>
        <v>17.076023391812843</v>
      </c>
      <c r="S142" s="52">
        <f t="shared" si="66"/>
        <v>995.27999999999986</v>
      </c>
      <c r="T142" s="21">
        <f t="shared" si="77"/>
        <v>995.27999999999986</v>
      </c>
      <c r="U142" s="70">
        <v>850.11428571428576</v>
      </c>
      <c r="V142" s="21">
        <f t="shared" si="62"/>
        <v>765.59999999999991</v>
      </c>
      <c r="W142" s="21">
        <f t="shared" si="67"/>
        <v>59.400000000000006</v>
      </c>
      <c r="X142" s="21">
        <f t="shared" si="50"/>
        <v>0</v>
      </c>
      <c r="Y142" s="21">
        <f t="shared" si="80"/>
        <v>0</v>
      </c>
      <c r="Z142" s="21">
        <f t="shared" si="68"/>
        <v>6.6000000000000005</v>
      </c>
      <c r="AA142" s="21">
        <f t="shared" si="69"/>
        <v>52.800000000000004</v>
      </c>
      <c r="AB142" s="21">
        <f t="shared" si="70"/>
        <v>105.60000000000001</v>
      </c>
      <c r="AC142" s="18">
        <f t="shared" si="71"/>
        <v>369.59999999999997</v>
      </c>
      <c r="AD142" s="18">
        <f t="shared" si="72"/>
        <v>171.60000000000002</v>
      </c>
      <c r="AE142" s="18" t="str">
        <f>IFERROR(VLOOKUP(F142,'Unid. Mult.'!$F$3:$J$313,5,0),0)</f>
        <v>Unidocente</v>
      </c>
      <c r="AF142" s="18">
        <f>IFERROR(VLOOKUP(F142,'IIEE EIB'!$F$3:$L$219,5,0),0)</f>
        <v>0</v>
      </c>
      <c r="AG142" s="18">
        <f>IFERROR(VLOOKUP(F142,'IIEE EIB'!$F$3:$L$219,6,0),0)</f>
        <v>0</v>
      </c>
      <c r="AH142" s="18" t="str">
        <f>IFERROR(VLOOKUP(F142,Rural!$F$2:$J$403,5,0),0)</f>
        <v>Rural 2</v>
      </c>
      <c r="AI142" s="18">
        <f>+IFERROR(VLOOKUP(F142,Frontera!$F$3:$J$438,5,0),0)</f>
        <v>0</v>
      </c>
      <c r="AJ142" s="18" t="str">
        <f>+IFERROR(VLOOKUP(F142,'Censo 2023 Direccion'!$A$2:$L$910,9,0),0)</f>
        <v>Rural</v>
      </c>
      <c r="AK142" s="18">
        <f>+IFERROR(VLOOKUP(F142,'Instituciones Educativas'!$A$2:$T$900,12,0),0)</f>
        <v>11</v>
      </c>
      <c r="AL142" s="21">
        <f t="shared" si="73"/>
        <v>-84.514285714285847</v>
      </c>
      <c r="AM142" s="18">
        <f>+IFERROR(VLOOKUP(F142,'Instituciones Educativas'!$A$2:$T$900,13,0),0)</f>
        <v>6</v>
      </c>
      <c r="AN142" s="64"/>
      <c r="AO142" s="18">
        <f>+AM142-4.27</f>
        <v>1.7300000000000004</v>
      </c>
    </row>
    <row r="143" spans="1:41" x14ac:dyDescent="0.25">
      <c r="A143" s="106" t="s">
        <v>419</v>
      </c>
      <c r="B143" s="17">
        <v>121</v>
      </c>
      <c r="C143" s="49" t="str">
        <f>+VLOOKUP(A143,'Instituciones Educativas'!$A$2:$T$900,6,0)</f>
        <v>PICHACANI</v>
      </c>
      <c r="D143" s="49" t="str">
        <f>IFERROR(VLOOKUP(A143,'Instituciones Educativas'!$A$2:$T$900,7,0),0)</f>
        <v>ANCACCA</v>
      </c>
      <c r="E143" s="49" t="str">
        <f>+VLOOKUP(A143,'Censo 2023 Direccion'!$A$2:$M$910,6,0)</f>
        <v>ANCCACCA</v>
      </c>
      <c r="F143" s="49" t="str">
        <f>+VLOOKUP(A143,'Instituciones Educativas'!$A$2:$T$900,1,0)</f>
        <v>1470863</v>
      </c>
      <c r="G143" s="49" t="str">
        <f>+VLOOKUP(A143,'Instituciones Educativas'!$A$2:$T$900,8,0)</f>
        <v>1204 LOS PEQUEÑOS CONQUISTADORES</v>
      </c>
      <c r="H143" s="49" t="str">
        <f>+VLOOKUP(A143,'Instituciones Educativas'!$A$2:$T$900,9,0)</f>
        <v xml:space="preserve">A2 - Inicial - Jardín              </v>
      </c>
      <c r="I143" s="18">
        <f t="shared" si="64"/>
        <v>8</v>
      </c>
      <c r="J143" s="18" t="str">
        <f t="shared" si="74"/>
        <v>Rural</v>
      </c>
      <c r="K143" s="18">
        <f t="shared" si="75"/>
        <v>8</v>
      </c>
      <c r="O143" s="18">
        <f t="shared" si="76"/>
        <v>0</v>
      </c>
      <c r="Q143" s="21">
        <f t="shared" si="79"/>
        <v>1148.1600000000001</v>
      </c>
      <c r="R143" s="52">
        <f t="shared" si="65"/>
        <v>-41.842105263157883</v>
      </c>
      <c r="S143" s="52">
        <f t="shared" si="66"/>
        <v>717.6</v>
      </c>
      <c r="T143" s="21">
        <f t="shared" si="77"/>
        <v>717.6</v>
      </c>
      <c r="U143" s="70">
        <v>1233.8823529411764</v>
      </c>
      <c r="V143" s="21">
        <f t="shared" si="62"/>
        <v>552</v>
      </c>
      <c r="W143" s="21">
        <f t="shared" si="67"/>
        <v>43.2</v>
      </c>
      <c r="X143" s="21">
        <f t="shared" si="50"/>
        <v>0</v>
      </c>
      <c r="Y143" s="21">
        <f t="shared" si="80"/>
        <v>0</v>
      </c>
      <c r="Z143" s="21">
        <f t="shared" si="68"/>
        <v>4.8000000000000007</v>
      </c>
      <c r="AA143" s="21">
        <f t="shared" si="69"/>
        <v>33.599999999999994</v>
      </c>
      <c r="AB143" s="21">
        <f t="shared" si="70"/>
        <v>76.800000000000011</v>
      </c>
      <c r="AC143" s="18">
        <f t="shared" si="71"/>
        <v>268.79999999999995</v>
      </c>
      <c r="AD143" s="18">
        <f t="shared" si="72"/>
        <v>124.80000000000001</v>
      </c>
      <c r="AE143" s="18" t="str">
        <f>IFERROR(VLOOKUP(F143,'Unid. Mult.'!$F$3:$J$313,5,0),0)</f>
        <v>Unidocente</v>
      </c>
      <c r="AF143" s="18" t="str">
        <f>IFERROR(VLOOKUP(F143,'IIEE EIB'!$F$3:$L$219,5,0),0)</f>
        <v>AIMARA</v>
      </c>
      <c r="AG143" s="18" t="str">
        <f>IFERROR(VLOOKUP(F143,'IIEE EIB'!$F$3:$L$219,6,0),0)</f>
        <v/>
      </c>
      <c r="AH143" s="18" t="str">
        <f>IFERROR(VLOOKUP(F143,Rural!$F$2:$J$403,5,0),0)</f>
        <v>Rural 2</v>
      </c>
      <c r="AI143" s="18">
        <f>+IFERROR(VLOOKUP(F143,Frontera!$F$3:$J$438,5,0),0)</f>
        <v>0</v>
      </c>
      <c r="AJ143" s="18" t="str">
        <f>+IFERROR(VLOOKUP(F143,'Censo 2023 Direccion'!$A$2:$L$910,9,0),0)</f>
        <v>Rural</v>
      </c>
      <c r="AK143" s="18">
        <f>+IFERROR(VLOOKUP(F143,'Instituciones Educativas'!$A$2:$T$900,12,0),0)</f>
        <v>8</v>
      </c>
      <c r="AL143" s="21">
        <f t="shared" si="73"/>
        <v>-681.88235294117635</v>
      </c>
      <c r="AM143" s="18">
        <f>+IFERROR(VLOOKUP(F143,'Instituciones Educativas'!$A$2:$T$900,13,0),0)</f>
        <v>8</v>
      </c>
      <c r="AN143" s="64"/>
      <c r="AO143" s="18">
        <f>+AM143-6</f>
        <v>2</v>
      </c>
    </row>
    <row r="144" spans="1:41" x14ac:dyDescent="0.25">
      <c r="A144" s="106" t="s">
        <v>425</v>
      </c>
      <c r="B144" s="17">
        <v>122</v>
      </c>
      <c r="C144" s="49" t="str">
        <f>+VLOOKUP(A144,'Instituciones Educativas'!$A$2:$T$900,6,0)</f>
        <v>PICHACANI</v>
      </c>
      <c r="D144" s="49" t="str">
        <f>IFERROR(VLOOKUP(A144,'Instituciones Educativas'!$A$2:$T$900,7,0),0)</f>
        <v>HUARIJUYO</v>
      </c>
      <c r="E144" s="49" t="str">
        <f>+VLOOKUP(A144,'Censo 2023 Direccion'!$A$2:$M$910,6,0)</f>
        <v>HUAR IJUYO</v>
      </c>
      <c r="F144" s="49" t="str">
        <f>+VLOOKUP(A144,'Instituciones Educativas'!$A$2:$T$900,1,0)</f>
        <v>1372853</v>
      </c>
      <c r="G144" s="49" t="str">
        <f>+VLOOKUP(A144,'Instituciones Educativas'!$A$2:$T$900,8,0)</f>
        <v>380</v>
      </c>
      <c r="H144" s="49" t="str">
        <f>+VLOOKUP(A144,'Instituciones Educativas'!$A$2:$T$900,9,0)</f>
        <v xml:space="preserve">A2 - Inicial - Jardín              </v>
      </c>
      <c r="I144" s="18">
        <f t="shared" si="64"/>
        <v>8</v>
      </c>
      <c r="J144" s="18" t="str">
        <f t="shared" si="74"/>
        <v>Rural</v>
      </c>
      <c r="K144" s="18">
        <f t="shared" si="75"/>
        <v>8</v>
      </c>
      <c r="O144" s="18">
        <f t="shared" si="76"/>
        <v>0</v>
      </c>
      <c r="Q144" s="21">
        <f t="shared" si="79"/>
        <v>1148.1600000000001</v>
      </c>
      <c r="R144" s="52">
        <f t="shared" si="65"/>
        <v>-41.842105263157876</v>
      </c>
      <c r="S144" s="52">
        <f t="shared" si="66"/>
        <v>717.6</v>
      </c>
      <c r="T144" s="21">
        <f t="shared" si="77"/>
        <v>717.6</v>
      </c>
      <c r="U144" s="70">
        <v>1233.8823529411761</v>
      </c>
      <c r="V144" s="21">
        <f t="shared" si="62"/>
        <v>552</v>
      </c>
      <c r="W144" s="21">
        <f t="shared" si="67"/>
        <v>43.2</v>
      </c>
      <c r="X144" s="21">
        <f t="shared" si="50"/>
        <v>0</v>
      </c>
      <c r="Y144" s="21">
        <f t="shared" si="80"/>
        <v>0</v>
      </c>
      <c r="Z144" s="21">
        <f t="shared" si="68"/>
        <v>4.8000000000000007</v>
      </c>
      <c r="AA144" s="21">
        <f t="shared" si="69"/>
        <v>33.599999999999994</v>
      </c>
      <c r="AB144" s="21">
        <f t="shared" si="70"/>
        <v>76.800000000000011</v>
      </c>
      <c r="AC144" s="18">
        <f t="shared" si="71"/>
        <v>268.79999999999995</v>
      </c>
      <c r="AD144" s="18">
        <f t="shared" si="72"/>
        <v>124.80000000000001</v>
      </c>
      <c r="AE144" s="18" t="str">
        <f>IFERROR(VLOOKUP(F144,'Unid. Mult.'!$F$3:$J$313,5,0),0)</f>
        <v>Unidocente</v>
      </c>
      <c r="AF144" s="18" t="str">
        <f>IFERROR(VLOOKUP(F144,'IIEE EIB'!$F$3:$L$219,5,0),0)</f>
        <v>AIMARA</v>
      </c>
      <c r="AG144" s="18" t="str">
        <f>IFERROR(VLOOKUP(F144,'IIEE EIB'!$F$3:$L$219,6,0),0)</f>
        <v/>
      </c>
      <c r="AH144" s="18" t="str">
        <f>IFERROR(VLOOKUP(F144,Rural!$F$2:$J$403,5,0),0)</f>
        <v>Rural 2</v>
      </c>
      <c r="AI144" s="18">
        <f>+IFERROR(VLOOKUP(F144,Frontera!$F$3:$J$438,5,0),0)</f>
        <v>0</v>
      </c>
      <c r="AJ144" s="18" t="str">
        <f>+IFERROR(VLOOKUP(F144,'Censo 2023 Direccion'!$A$2:$L$910,9,0),0)</f>
        <v>Rural</v>
      </c>
      <c r="AK144" s="18">
        <f>+IFERROR(VLOOKUP(F144,'Instituciones Educativas'!$A$2:$T$900,12,0),0)</f>
        <v>8</v>
      </c>
      <c r="AL144" s="21">
        <f t="shared" si="73"/>
        <v>-681.88235294117612</v>
      </c>
      <c r="AM144" s="18">
        <f>+IFERROR(VLOOKUP(F144,'Instituciones Educativas'!$A$2:$T$900,13,0),0)</f>
        <v>8</v>
      </c>
      <c r="AN144" s="64"/>
      <c r="AO144" s="18">
        <f t="shared" ref="AO144" si="82">+AM144-3.4</f>
        <v>4.5999999999999996</v>
      </c>
    </row>
    <row r="145" spans="1:41" x14ac:dyDescent="0.25">
      <c r="A145" s="106" t="s">
        <v>428</v>
      </c>
      <c r="B145" s="17">
        <v>123</v>
      </c>
      <c r="C145" s="49" t="str">
        <f>+VLOOKUP(A145,'Instituciones Educativas'!$A$2:$T$900,6,0)</f>
        <v>PICHACANI</v>
      </c>
      <c r="D145" s="49" t="str">
        <f>IFERROR(VLOOKUP(A145,'Instituciones Educativas'!$A$2:$T$900,7,0),0)</f>
        <v>LARAQUERI</v>
      </c>
      <c r="E145" s="49" t="str">
        <f>+VLOOKUP(A145,'Censo 2023 Direccion'!$A$2:$M$910,6,0)</f>
        <v>JIRON JUAN VELAZCO ALVARADO</v>
      </c>
      <c r="F145" s="49" t="str">
        <f>+VLOOKUP(A145,'Instituciones Educativas'!$A$2:$T$900,1,0)</f>
        <v>1772003</v>
      </c>
      <c r="G145" s="49" t="str">
        <f>+VLOOKUP(A145,'Instituciones Educativas'!$A$2:$T$900,8,0)</f>
        <v>EDUARDITOS</v>
      </c>
      <c r="H145" s="49" t="str">
        <f>+VLOOKUP(A145,'Instituciones Educativas'!$A$2:$T$900,9,0)</f>
        <v xml:space="preserve">A2 - Inicial - Jardín              </v>
      </c>
      <c r="I145" s="18">
        <f t="shared" si="64"/>
        <v>26</v>
      </c>
      <c r="J145" s="18" t="str">
        <f t="shared" si="74"/>
        <v>Urbana</v>
      </c>
      <c r="K145" s="18">
        <f t="shared" si="75"/>
        <v>32</v>
      </c>
      <c r="O145" s="18">
        <f t="shared" si="76"/>
        <v>-6</v>
      </c>
      <c r="Q145" s="21">
        <f t="shared" ref="Q145" si="83">+IF(AJ145="Urbana",IF(AK145&lt;=5,S145*(2.8),IF(AK145&lt;=10,S145*(2.1),IF(AK145&lt;=13,S145*(1.9),IF(AK145&lt;=22,S145*(1.6),IF(AK145&lt;=50,S145*(1.41),IF(AK145&lt;=100,S145*(0.9),IF(AK145&lt;=194,S145*(0.8),IF(AK145&lt;=230,S145*(0.63),IF(AK145&lt;=405,S145*(0.55),IF(AK145&lt;=620,S145*(0.44),IF(AK145&lt;=968,S145*(0.35),IF(AK145&lt;=1000,S145*(0.37),IF(AK145&lt;=1200,S145*(0.39),IF(AK145&lt;=1800,S145*(0.26))))))))))))))))</f>
        <v>1000.818</v>
      </c>
      <c r="R145" s="52">
        <f t="shared" si="65"/>
        <v>-17.480468749999989</v>
      </c>
      <c r="S145" s="52">
        <f t="shared" si="66"/>
        <v>709.80000000000007</v>
      </c>
      <c r="T145" s="21">
        <f t="shared" si="77"/>
        <v>709.80000000000007</v>
      </c>
      <c r="U145" s="70">
        <v>860.16</v>
      </c>
      <c r="V145" s="21">
        <f t="shared" si="62"/>
        <v>546</v>
      </c>
      <c r="W145" s="21">
        <f t="shared" si="67"/>
        <v>140.4</v>
      </c>
      <c r="X145" s="21">
        <f t="shared" si="50"/>
        <v>0</v>
      </c>
      <c r="Y145" s="21">
        <f t="shared" si="80"/>
        <v>0</v>
      </c>
      <c r="Z145" s="21">
        <f t="shared" si="68"/>
        <v>15.600000000000001</v>
      </c>
      <c r="AA145" s="21">
        <f t="shared" si="69"/>
        <v>124.80000000000001</v>
      </c>
      <c r="AB145" s="21">
        <f t="shared" si="70"/>
        <v>0</v>
      </c>
      <c r="AC145" s="18">
        <f t="shared" si="71"/>
        <v>15.600000000000001</v>
      </c>
      <c r="AD145" s="18">
        <f t="shared" si="72"/>
        <v>249.60000000000002</v>
      </c>
      <c r="AE145" s="18">
        <f>IFERROR(VLOOKUP(F145,'Unid. Mult.'!$F$3:$J$313,5,0),0)</f>
        <v>0</v>
      </c>
      <c r="AF145" s="18">
        <f>IFERROR(VLOOKUP(F145,'IIEE EIB'!$F$3:$L$219,5,0),0)</f>
        <v>0</v>
      </c>
      <c r="AG145" s="18">
        <f>IFERROR(VLOOKUP(F145,'IIEE EIB'!$F$3:$L$219,6,0),0)</f>
        <v>0</v>
      </c>
      <c r="AH145" s="18">
        <f>IFERROR(VLOOKUP(F145,Rural!$F$2:$J$403,5,0),0)</f>
        <v>0</v>
      </c>
      <c r="AI145" s="18">
        <f>+IFERROR(VLOOKUP(F145,Frontera!$F$3:$J$438,5,0),0)</f>
        <v>0</v>
      </c>
      <c r="AJ145" s="18" t="str">
        <f>+IFERROR(VLOOKUP(F145,'Censo 2023 Direccion'!$A$2:$L$910,9,0),0)</f>
        <v>Urbana</v>
      </c>
      <c r="AK145" s="18">
        <f>+IFERROR(VLOOKUP(F145,'Instituciones Educativas'!$A$2:$T$900,12,0),0)</f>
        <v>26</v>
      </c>
      <c r="AL145" s="21">
        <f t="shared" si="73"/>
        <v>-314.15999999999997</v>
      </c>
      <c r="AM145" s="18">
        <f>+IFERROR(VLOOKUP(F145,'Instituciones Educativas'!$A$2:$T$900,13,0),0)-AN145</f>
        <v>32</v>
      </c>
    </row>
    <row r="146" spans="1:41" x14ac:dyDescent="0.25">
      <c r="A146" s="106" t="s">
        <v>415</v>
      </c>
      <c r="B146" s="17">
        <v>124</v>
      </c>
      <c r="C146" s="49" t="str">
        <f>+VLOOKUP(A146,'Instituciones Educativas'!$A$2:$T$900,6,0)</f>
        <v>PICHACANI</v>
      </c>
      <c r="D146" s="49" t="str">
        <f>IFERROR(VLOOKUP(A146,'Instituciones Educativas'!$A$2:$T$900,7,0),0)</f>
        <v>PICHACANI</v>
      </c>
      <c r="E146" s="49" t="str">
        <f>+VLOOKUP(A146,'Censo 2023 Direccion'!$A$2:$M$910,6,0)</f>
        <v>CALLE TACNA S/N</v>
      </c>
      <c r="F146" s="49" t="str">
        <f>+VLOOKUP(A146,'Instituciones Educativas'!$A$2:$T$900,1,0)</f>
        <v>0539858</v>
      </c>
      <c r="G146" s="49" t="str">
        <f>+VLOOKUP(A146,'Instituciones Educativas'!$A$2:$T$900,8,0)</f>
        <v>268</v>
      </c>
      <c r="H146" s="49" t="str">
        <f>+VLOOKUP(A146,'Instituciones Educativas'!$A$2:$T$900,9,0)</f>
        <v xml:space="preserve">A2 - Inicial - Jardín              </v>
      </c>
      <c r="I146" s="18">
        <f t="shared" si="64"/>
        <v>4</v>
      </c>
      <c r="J146" s="18" t="str">
        <f t="shared" si="74"/>
        <v>Rural</v>
      </c>
      <c r="K146" s="18">
        <f t="shared" si="75"/>
        <v>7</v>
      </c>
      <c r="O146" s="18">
        <f t="shared" si="76"/>
        <v>-3</v>
      </c>
      <c r="Q146" s="21">
        <f>+IF(AJ146="rural",IF(AK146&lt;=1,S146*(5),IF(AK146&lt;=2,S146*(3.25),IF(AK146&lt;=3,S146*(2.42),IF(AK146&lt;=4,S146*(2),IF(AK146&lt;=5,S146*(1.8),IF(AK146&lt;=10,S146*(1.6),IF(AK146&lt;=16,S146*(1.3),IF(AK146&lt;=20,S146*(1),IF(AK146&lt;=60,S146*(0.85),IF(AK146&lt;=100,S146*(0.56),IF(AK146&lt;=152,S146*(0.41),IF(AK146&lt;=180,S146*(0.38),IF(AK146&lt;=200,S146*(0.36),IF(AK146&lt;=300,S146*(0.3),S146)))))))))))))))</f>
        <v>717.6</v>
      </c>
      <c r="R146" s="52">
        <f t="shared" si="65"/>
        <v>-58.668098818474753</v>
      </c>
      <c r="S146" s="52">
        <f t="shared" si="66"/>
        <v>358.8</v>
      </c>
      <c r="T146" s="21">
        <f t="shared" si="77"/>
        <v>358.8</v>
      </c>
      <c r="U146" s="70">
        <v>868.09459459459447</v>
      </c>
      <c r="V146" s="21">
        <f t="shared" si="62"/>
        <v>276</v>
      </c>
      <c r="W146" s="21">
        <f t="shared" si="67"/>
        <v>21.6</v>
      </c>
      <c r="X146" s="21">
        <f t="shared" ref="X146:X209" si="84">IF(H146=$M$13,AK146*1*12,IF(H146=$M$14,AK146*1*12,IF(H146=$M$16,AK146*1*12,0)))</f>
        <v>0</v>
      </c>
      <c r="Y146" s="21">
        <f t="shared" si="80"/>
        <v>0</v>
      </c>
      <c r="Z146" s="21">
        <f t="shared" si="68"/>
        <v>2.4000000000000004</v>
      </c>
      <c r="AA146" s="21">
        <f t="shared" si="69"/>
        <v>16.799999999999997</v>
      </c>
      <c r="AB146" s="21">
        <f t="shared" si="70"/>
        <v>38.400000000000006</v>
      </c>
      <c r="AC146" s="18">
        <f t="shared" si="71"/>
        <v>134.39999999999998</v>
      </c>
      <c r="AD146" s="18">
        <f t="shared" si="72"/>
        <v>62.400000000000006</v>
      </c>
      <c r="AE146" s="18" t="str">
        <f>IFERROR(VLOOKUP(F146,'Unid. Mult.'!$F$3:$J$313,5,0),0)</f>
        <v>Unidocente</v>
      </c>
      <c r="AF146" s="18" t="str">
        <f>IFERROR(VLOOKUP(F146,'IIEE EIB'!$F$3:$L$219,5,0),0)</f>
        <v>AIMARA</v>
      </c>
      <c r="AG146" s="18" t="str">
        <f>IFERROR(VLOOKUP(F146,'IIEE EIB'!$F$3:$L$219,6,0),0)</f>
        <v/>
      </c>
      <c r="AH146" s="18" t="str">
        <f>IFERROR(VLOOKUP(F146,Rural!$F$2:$J$403,5,0),0)</f>
        <v>Rural 2</v>
      </c>
      <c r="AI146" s="18">
        <f>+IFERROR(VLOOKUP(F146,Frontera!$F$3:$J$438,5,0),0)</f>
        <v>0</v>
      </c>
      <c r="AJ146" s="18" t="str">
        <f>+IFERROR(VLOOKUP(F146,'Censo 2023 Direccion'!$A$2:$L$910,9,0),0)</f>
        <v>Rural</v>
      </c>
      <c r="AK146" s="18">
        <f>+IFERROR(VLOOKUP(F146,'Instituciones Educativas'!$A$2:$T$900,12,0),0)</f>
        <v>4</v>
      </c>
      <c r="AL146" s="21">
        <f t="shared" si="73"/>
        <v>-592.09459459459447</v>
      </c>
      <c r="AM146" s="18">
        <f>+IFERROR(VLOOKUP(F146,'Instituciones Educativas'!$A$2:$T$900,13,0),0)</f>
        <v>7</v>
      </c>
      <c r="AN146" s="64"/>
      <c r="AO146" s="18">
        <f t="shared" ref="AO146" si="85">+AM146-5.05</f>
        <v>1.9500000000000002</v>
      </c>
    </row>
    <row r="147" spans="1:41" x14ac:dyDescent="0.25">
      <c r="A147" s="106" t="s">
        <v>414</v>
      </c>
      <c r="B147" s="17">
        <v>125</v>
      </c>
      <c r="C147" s="49" t="str">
        <f>+VLOOKUP(A147,'Instituciones Educativas'!$A$2:$T$900,6,0)</f>
        <v>PICHACANI</v>
      </c>
      <c r="D147" s="49" t="str">
        <f>IFERROR(VLOOKUP(A147,'Instituciones Educativas'!$A$2:$T$900,7,0),0)</f>
        <v>LARAQUERI</v>
      </c>
      <c r="E147" s="49" t="str">
        <f>+VLOOKUP(A147,'Censo 2023 Direccion'!$A$2:$M$910,6,0)</f>
        <v>JIRON PUNO 225</v>
      </c>
      <c r="F147" s="49" t="str">
        <f>+VLOOKUP(A147,'Instituciones Educativas'!$A$2:$T$900,1,0)</f>
        <v>0474627</v>
      </c>
      <c r="G147" s="49" t="str">
        <f>+VLOOKUP(A147,'Instituciones Educativas'!$A$2:$T$900,8,0)</f>
        <v>225</v>
      </c>
      <c r="H147" s="49" t="str">
        <f>+VLOOKUP(A147,'Instituciones Educativas'!$A$2:$T$900,9,0)</f>
        <v xml:space="preserve">A2 - Inicial - Jardín              </v>
      </c>
      <c r="I147" s="18">
        <f t="shared" si="64"/>
        <v>35</v>
      </c>
      <c r="J147" s="18" t="str">
        <f t="shared" si="74"/>
        <v>Urbana</v>
      </c>
      <c r="K147" s="18">
        <f t="shared" si="75"/>
        <v>25</v>
      </c>
      <c r="O147" s="18">
        <f t="shared" si="76"/>
        <v>10</v>
      </c>
      <c r="Q147" s="21">
        <f t="shared" ref="Q147" si="86">+IF(AJ147="Urbana",IF(AK147&lt;=5,S147*(2.8),IF(AK147&lt;=10,S147*(2.1),IF(AK147&lt;=13,S147*(1.9),IF(AK147&lt;=22,S147*(1.6),IF(AK147&lt;=50,S147*(1.41),IF(AK147&lt;=100,S147*(0.9),IF(AK147&lt;=194,S147*(0.8),IF(AK147&lt;=230,S147*(0.63),IF(AK147&lt;=405,S147*(0.55),IF(AK147&lt;=620,S147*(0.44),IF(AK147&lt;=968,S147*(0.35),IF(AK147&lt;=1000,S147*(0.37),IF(AK147&lt;=1200,S147*(0.39),IF(AK147&lt;=1800,S147*(0.26))))))))))))))))</f>
        <v>1308.7619999999999</v>
      </c>
      <c r="R147" s="52">
        <f t="shared" si="65"/>
        <v>-5.043478260869561</v>
      </c>
      <c r="S147" s="52">
        <f t="shared" si="66"/>
        <v>928.2</v>
      </c>
      <c r="T147" s="21">
        <f t="shared" si="77"/>
        <v>928.2</v>
      </c>
      <c r="U147" s="70">
        <v>977.5</v>
      </c>
      <c r="V147" s="21">
        <f t="shared" si="62"/>
        <v>714</v>
      </c>
      <c r="W147" s="21">
        <f t="shared" si="67"/>
        <v>189</v>
      </c>
      <c r="X147" s="21">
        <f t="shared" si="84"/>
        <v>0</v>
      </c>
      <c r="Y147" s="21">
        <f t="shared" si="80"/>
        <v>0</v>
      </c>
      <c r="Z147" s="21">
        <f t="shared" si="68"/>
        <v>21</v>
      </c>
      <c r="AA147" s="21">
        <f t="shared" si="69"/>
        <v>147</v>
      </c>
      <c r="AB147" s="21">
        <f t="shared" si="70"/>
        <v>0</v>
      </c>
      <c r="AC147" s="18">
        <f t="shared" si="71"/>
        <v>21</v>
      </c>
      <c r="AD147" s="18">
        <f t="shared" si="72"/>
        <v>336</v>
      </c>
      <c r="AE147" s="18">
        <f>IFERROR(VLOOKUP(F147,'Unid. Mult.'!$F$3:$J$313,5,0),0)</f>
        <v>0</v>
      </c>
      <c r="AF147" s="18" t="str">
        <f>IFERROR(VLOOKUP(F147,'IIEE EIB'!$F$3:$L$219,5,0),0)</f>
        <v>AIMARA</v>
      </c>
      <c r="AG147" s="18" t="str">
        <f>IFERROR(VLOOKUP(F147,'IIEE EIB'!$F$3:$L$219,6,0),0)</f>
        <v/>
      </c>
      <c r="AH147" s="18">
        <f>IFERROR(VLOOKUP(F147,Rural!$F$2:$J$403,5,0),0)</f>
        <v>0</v>
      </c>
      <c r="AI147" s="18">
        <f>+IFERROR(VLOOKUP(F147,Frontera!$F$3:$J$438,5,0),0)</f>
        <v>0</v>
      </c>
      <c r="AJ147" s="18" t="str">
        <f>+IFERROR(VLOOKUP(F147,'Censo 2023 Direccion'!$A$2:$L$910,9,0),0)</f>
        <v>Urbana</v>
      </c>
      <c r="AK147" s="18">
        <f>+IFERROR(VLOOKUP(F147,'Instituciones Educativas'!$A$2:$T$900,12,0),0)</f>
        <v>35</v>
      </c>
      <c r="AL147" s="21">
        <f t="shared" si="73"/>
        <v>-263.5</v>
      </c>
      <c r="AM147" s="18">
        <f>+IFERROR(VLOOKUP(F147,'Instituciones Educativas'!$A$2:$T$900,13,0),0)</f>
        <v>25</v>
      </c>
    </row>
    <row r="148" spans="1:41" x14ac:dyDescent="0.25">
      <c r="A148" s="106" t="s">
        <v>417</v>
      </c>
      <c r="B148" s="17">
        <v>126</v>
      </c>
      <c r="C148" s="49" t="str">
        <f>+VLOOKUP(A148,'Instituciones Educativas'!$A$2:$T$900,6,0)</f>
        <v>PICHACANI</v>
      </c>
      <c r="D148" s="49" t="str">
        <f>IFERROR(VLOOKUP(A148,'Instituciones Educativas'!$A$2:$T$900,7,0),0)</f>
        <v>SOQUESANI</v>
      </c>
      <c r="E148" s="49" t="str">
        <f>+VLOOKUP(A148,'Censo 2023 Direccion'!$A$2:$M$910,6,0)</f>
        <v>SOQUESANI</v>
      </c>
      <c r="F148" s="49" t="str">
        <f>+VLOOKUP(A148,'Instituciones Educativas'!$A$2:$T$900,1,0)</f>
        <v>1025568</v>
      </c>
      <c r="G148" s="49" t="str">
        <f>+VLOOKUP(A148,'Instituciones Educativas'!$A$2:$T$900,8,0)</f>
        <v>299</v>
      </c>
      <c r="H148" s="49" t="str">
        <f>+VLOOKUP(A148,'Instituciones Educativas'!$A$2:$T$900,9,0)</f>
        <v xml:space="preserve">A2 - Inicial - Jardín              </v>
      </c>
      <c r="I148" s="18">
        <f t="shared" si="64"/>
        <v>6</v>
      </c>
      <c r="J148" s="18" t="str">
        <f t="shared" si="74"/>
        <v>Rural</v>
      </c>
      <c r="K148" s="18">
        <f t="shared" si="75"/>
        <v>9</v>
      </c>
      <c r="O148" s="18">
        <f t="shared" si="76"/>
        <v>-3</v>
      </c>
      <c r="Q148" s="21">
        <f t="shared" ref="Q148:Q157" si="87">+IF(AJ148="rural",IF(AK148&lt;=1,S148*(5),IF(AK148&lt;=2,S148*(3.25),IF(AK148&lt;=3,S148*(2.42),IF(AK148&lt;=4,S148*(2),IF(AK148&lt;=5,S148*(1.8),IF(AK148&lt;=10,S148*(1.6),IF(AK148&lt;=16,S148*(1.3),IF(AK148&lt;=20,S148*(1),IF(AK148&lt;=60,S148*(0.85),IF(AK148&lt;=100,S148*(0.56),IF(AK148&lt;=152,S148*(0.41),IF(AK148&lt;=180,S148*(0.38),IF(AK148&lt;=200,S148*(0.36),IF(AK148&lt;=300,S148*(0.3),S148)))))))))))))))</f>
        <v>861.12000000000012</v>
      </c>
      <c r="R148" s="52">
        <f t="shared" si="65"/>
        <v>-56.717348927875236</v>
      </c>
      <c r="S148" s="52">
        <f t="shared" si="66"/>
        <v>538.20000000000005</v>
      </c>
      <c r="T148" s="21">
        <f t="shared" si="77"/>
        <v>538.20000000000005</v>
      </c>
      <c r="U148" s="70">
        <v>1243.4543325526931</v>
      </c>
      <c r="V148" s="21">
        <f t="shared" si="62"/>
        <v>414</v>
      </c>
      <c r="W148" s="21">
        <f t="shared" si="67"/>
        <v>32.400000000000006</v>
      </c>
      <c r="X148" s="21">
        <f t="shared" si="84"/>
        <v>0</v>
      </c>
      <c r="Y148" s="21">
        <f t="shared" si="80"/>
        <v>0</v>
      </c>
      <c r="Z148" s="21">
        <f t="shared" si="68"/>
        <v>3.6000000000000005</v>
      </c>
      <c r="AA148" s="21">
        <f t="shared" si="69"/>
        <v>25.199999999999996</v>
      </c>
      <c r="AB148" s="21">
        <f t="shared" si="70"/>
        <v>57.600000000000009</v>
      </c>
      <c r="AC148" s="18">
        <f t="shared" si="71"/>
        <v>201.59999999999997</v>
      </c>
      <c r="AD148" s="18">
        <f t="shared" si="72"/>
        <v>93.600000000000009</v>
      </c>
      <c r="AE148" s="18" t="str">
        <f>IFERROR(VLOOKUP(F148,'Unid. Mult.'!$F$3:$J$313,5,0),0)</f>
        <v>Unidocente</v>
      </c>
      <c r="AF148" s="18" t="str">
        <f>IFERROR(VLOOKUP(F148,'IIEE EIB'!$F$3:$L$219,5,0),0)</f>
        <v>AIMARA</v>
      </c>
      <c r="AG148" s="18" t="str">
        <f>IFERROR(VLOOKUP(F148,'IIEE EIB'!$F$3:$L$219,6,0),0)</f>
        <v/>
      </c>
      <c r="AH148" s="18" t="str">
        <f>IFERROR(VLOOKUP(F148,Rural!$F$2:$J$403,5,0),0)</f>
        <v>Rural 2</v>
      </c>
      <c r="AI148" s="18">
        <f>+IFERROR(VLOOKUP(F148,Frontera!$F$3:$J$438,5,0),0)</f>
        <v>0</v>
      </c>
      <c r="AJ148" s="18" t="str">
        <f>+IFERROR(VLOOKUP(F148,'Censo 2023 Direccion'!$A$2:$L$910,9,0),0)</f>
        <v>Rural</v>
      </c>
      <c r="AK148" s="18">
        <f>+IFERROR(VLOOKUP(F148,'Instituciones Educativas'!$A$2:$T$900,12,0),0)</f>
        <v>6</v>
      </c>
      <c r="AL148" s="21">
        <f t="shared" si="73"/>
        <v>-829.45433255269313</v>
      </c>
      <c r="AM148" s="18">
        <f>+IFERROR(VLOOKUP(F148,'Instituciones Educativas'!$A$2:$T$900,13,0),0)</f>
        <v>9</v>
      </c>
      <c r="AN148" s="64"/>
      <c r="AO148" s="18">
        <f>+AM148-8.27</f>
        <v>0.73000000000000043</v>
      </c>
    </row>
    <row r="149" spans="1:41" x14ac:dyDescent="0.25">
      <c r="A149" s="106" t="s">
        <v>433</v>
      </c>
      <c r="B149" s="17">
        <v>127</v>
      </c>
      <c r="C149" s="49" t="str">
        <f>+VLOOKUP(A149,'Instituciones Educativas'!$A$2:$T$900,6,0)</f>
        <v>PLATERIA</v>
      </c>
      <c r="D149" s="49" t="str">
        <f>IFERROR(VLOOKUP(A149,'Instituciones Educativas'!$A$2:$T$900,7,0),0)</f>
        <v>PLATERIA</v>
      </c>
      <c r="E149" s="49" t="str">
        <f>+VLOOKUP(A149,'Censo 2023 Direccion'!$A$2:$M$910,6,0)</f>
        <v>JIRON MOQUEGUA</v>
      </c>
      <c r="F149" s="49" t="str">
        <f>+VLOOKUP(A149,'Instituciones Educativas'!$A$2:$T$900,1,0)</f>
        <v>0501338</v>
      </c>
      <c r="G149" s="49" t="str">
        <f>+VLOOKUP(A149,'Instituciones Educativas'!$A$2:$T$900,8,0)</f>
        <v>257</v>
      </c>
      <c r="H149" s="49" t="str">
        <f>+VLOOKUP(A149,'Instituciones Educativas'!$A$2:$T$900,9,0)</f>
        <v xml:space="preserve">A2 - Inicial - Jardín              </v>
      </c>
      <c r="I149" s="18">
        <f t="shared" si="64"/>
        <v>17</v>
      </c>
      <c r="J149" s="18" t="str">
        <f t="shared" si="74"/>
        <v>Rural</v>
      </c>
      <c r="K149" s="18">
        <f t="shared" si="75"/>
        <v>24</v>
      </c>
      <c r="O149" s="18">
        <f t="shared" si="76"/>
        <v>-7</v>
      </c>
      <c r="Q149" s="21">
        <f t="shared" si="87"/>
        <v>1286.2200000000003</v>
      </c>
      <c r="R149" s="52">
        <f t="shared" si="65"/>
        <v>-11.955409356725145</v>
      </c>
      <c r="S149" s="52">
        <f t="shared" si="66"/>
        <v>1286.2200000000003</v>
      </c>
      <c r="T149" s="21">
        <f t="shared" si="77"/>
        <v>1286.2200000000003</v>
      </c>
      <c r="U149" s="70">
        <v>1460.8733944954131</v>
      </c>
      <c r="V149" s="21">
        <f t="shared" si="62"/>
        <v>989.40000000000009</v>
      </c>
      <c r="W149" s="21">
        <f t="shared" si="67"/>
        <v>91.800000000000011</v>
      </c>
      <c r="X149" s="21">
        <f t="shared" si="84"/>
        <v>0</v>
      </c>
      <c r="Y149" s="21">
        <f t="shared" si="80"/>
        <v>0</v>
      </c>
      <c r="Z149" s="21">
        <f t="shared" si="68"/>
        <v>20.400000000000002</v>
      </c>
      <c r="AA149" s="21">
        <f t="shared" si="69"/>
        <v>81.600000000000009</v>
      </c>
      <c r="AB149" s="21">
        <f t="shared" si="70"/>
        <v>122.39999999999999</v>
      </c>
      <c r="AC149" s="18">
        <f t="shared" si="71"/>
        <v>408</v>
      </c>
      <c r="AD149" s="18">
        <f t="shared" si="72"/>
        <v>265.20000000000005</v>
      </c>
      <c r="AE149" s="18" t="str">
        <f>IFERROR(VLOOKUP(F149,'Unid. Mult.'!$F$3:$J$313,5,0),0)</f>
        <v>Multigrado</v>
      </c>
      <c r="AF149" s="18">
        <f>IFERROR(VLOOKUP(F149,'IIEE EIB'!$F$3:$L$219,5,0),0)</f>
        <v>0</v>
      </c>
      <c r="AG149" s="18">
        <f>IFERROR(VLOOKUP(F149,'IIEE EIB'!$F$3:$L$219,6,0),0)</f>
        <v>0</v>
      </c>
      <c r="AH149" s="18" t="str">
        <f>IFERROR(VLOOKUP(F149,Rural!$F$2:$J$403,5,0),0)</f>
        <v>Rural 3</v>
      </c>
      <c r="AI149" s="18" t="str">
        <f>+IFERROR(VLOOKUP(F149,Frontera!$F$3:$J$438,5,0),0)</f>
        <v>Frontera</v>
      </c>
      <c r="AJ149" s="18" t="str">
        <f>+IFERROR(VLOOKUP(F149,'Censo 2023 Direccion'!$A$2:$L$910,9,0),0)</f>
        <v>Rural</v>
      </c>
      <c r="AK149" s="18">
        <f>+IFERROR(VLOOKUP(F149,'Instituciones Educativas'!$A$2:$T$900,12,0),0)</f>
        <v>17</v>
      </c>
      <c r="AL149" s="21">
        <f t="shared" si="73"/>
        <v>-471.473394495413</v>
      </c>
      <c r="AM149" s="18">
        <f>+IFERROR(VLOOKUP(F149,'Instituciones Educativas'!$A$2:$T$900,13,0),0)</f>
        <v>24</v>
      </c>
      <c r="AN149" s="64"/>
    </row>
    <row r="150" spans="1:41" x14ac:dyDescent="0.25">
      <c r="A150" s="106" t="s">
        <v>432</v>
      </c>
      <c r="B150" s="17">
        <v>128</v>
      </c>
      <c r="C150" s="49" t="str">
        <f>+VLOOKUP(A150,'Instituciones Educativas'!$A$2:$T$900,6,0)</f>
        <v>PLATERIA</v>
      </c>
      <c r="D150" s="49" t="str">
        <f>IFERROR(VLOOKUP(A150,'Instituciones Educativas'!$A$2:$T$900,7,0),0)</f>
        <v>CCOTA</v>
      </c>
      <c r="E150" s="49" t="str">
        <f>+VLOOKUP(A150,'Censo 2023 Direccion'!$A$2:$M$910,6,0)</f>
        <v>CCOTA</v>
      </c>
      <c r="F150" s="49" t="str">
        <f>+VLOOKUP(A150,'Instituciones Educativas'!$A$2:$T$900,1,0)</f>
        <v>0229625</v>
      </c>
      <c r="G150" s="49" t="str">
        <f>+VLOOKUP(A150,'Instituciones Educativas'!$A$2:$T$900,8,0)</f>
        <v>202</v>
      </c>
      <c r="H150" s="49" t="str">
        <f>+VLOOKUP(A150,'Instituciones Educativas'!$A$2:$T$900,9,0)</f>
        <v xml:space="preserve">A2 - Inicial - Jardín              </v>
      </c>
      <c r="I150" s="18">
        <f t="shared" si="64"/>
        <v>22</v>
      </c>
      <c r="J150" s="18" t="str">
        <f t="shared" si="74"/>
        <v>Rural</v>
      </c>
      <c r="K150" s="18">
        <f t="shared" si="75"/>
        <v>25</v>
      </c>
      <c r="O150" s="18">
        <f t="shared" si="76"/>
        <v>-3</v>
      </c>
      <c r="Q150" s="21">
        <f t="shared" si="87"/>
        <v>1414.8419999999999</v>
      </c>
      <c r="R150" s="52">
        <f t="shared" si="65"/>
        <v>12.906778947368425</v>
      </c>
      <c r="S150" s="52">
        <f t="shared" si="66"/>
        <v>1664.52</v>
      </c>
      <c r="T150" s="21">
        <f t="shared" si="77"/>
        <v>1664.52</v>
      </c>
      <c r="U150" s="70">
        <v>1474.242747440273</v>
      </c>
      <c r="V150" s="21">
        <f t="shared" si="62"/>
        <v>1280.3999999999999</v>
      </c>
      <c r="W150" s="21">
        <f t="shared" si="67"/>
        <v>118.80000000000001</v>
      </c>
      <c r="X150" s="21">
        <f t="shared" si="84"/>
        <v>0</v>
      </c>
      <c r="Y150" s="21">
        <f t="shared" si="80"/>
        <v>0</v>
      </c>
      <c r="Z150" s="21">
        <f t="shared" si="68"/>
        <v>26.400000000000002</v>
      </c>
      <c r="AA150" s="21">
        <f t="shared" si="69"/>
        <v>105.60000000000001</v>
      </c>
      <c r="AB150" s="21">
        <f t="shared" si="70"/>
        <v>158.39999999999998</v>
      </c>
      <c r="AC150" s="18">
        <f t="shared" si="71"/>
        <v>528</v>
      </c>
      <c r="AD150" s="18">
        <f t="shared" si="72"/>
        <v>343.20000000000005</v>
      </c>
      <c r="AE150" s="18" t="str">
        <f>IFERROR(VLOOKUP(F150,'Unid. Mult.'!$F$3:$J$313,5,0),0)</f>
        <v>Multigrado</v>
      </c>
      <c r="AF150" s="18">
        <f>IFERROR(VLOOKUP(F150,'IIEE EIB'!$F$3:$L$219,5,0),0)</f>
        <v>0</v>
      </c>
      <c r="AG150" s="18">
        <f>IFERROR(VLOOKUP(F150,'IIEE EIB'!$F$3:$L$219,6,0),0)</f>
        <v>0</v>
      </c>
      <c r="AH150" s="18" t="str">
        <f>IFERROR(VLOOKUP(F150,Rural!$F$2:$J$403,5,0),0)</f>
        <v>Rural 3</v>
      </c>
      <c r="AI150" s="18" t="str">
        <f>+IFERROR(VLOOKUP(F150,Frontera!$F$3:$J$438,5,0),0)</f>
        <v>Frontera</v>
      </c>
      <c r="AJ150" s="18" t="str">
        <f>+IFERROR(VLOOKUP(F150,'Censo 2023 Direccion'!$A$2:$L$910,9,0),0)</f>
        <v>Rural</v>
      </c>
      <c r="AK150" s="18">
        <f>+IFERROR(VLOOKUP(F150,'Instituciones Educativas'!$A$2:$T$900,12,0),0)</f>
        <v>22</v>
      </c>
      <c r="AL150" s="21">
        <f t="shared" si="73"/>
        <v>-193.84274744027311</v>
      </c>
      <c r="AM150" s="18">
        <f>+IFERROR(VLOOKUP(F150,'Instituciones Educativas'!$A$2:$T$900,13,0),0)</f>
        <v>25</v>
      </c>
      <c r="AN150" s="64"/>
      <c r="AO150" s="18">
        <f>+AM150-5.05</f>
        <v>19.95</v>
      </c>
    </row>
    <row r="151" spans="1:41" x14ac:dyDescent="0.25">
      <c r="A151" s="106" t="s">
        <v>445</v>
      </c>
      <c r="B151" s="17">
        <v>129</v>
      </c>
      <c r="C151" s="49" t="str">
        <f>+VLOOKUP(A151,'Instituciones Educativas'!$A$2:$T$900,6,0)</f>
        <v>PLATERIA</v>
      </c>
      <c r="D151" s="49" t="str">
        <f>IFERROR(VLOOKUP(A151,'Instituciones Educativas'!$A$2:$T$900,7,0),0)</f>
        <v>CAMACANI</v>
      </c>
      <c r="E151" s="49" t="str">
        <f>+VLOOKUP(A151,'Censo 2023 Direccion'!$A$2:$M$910,6,0)</f>
        <v>CAMACANI</v>
      </c>
      <c r="F151" s="49" t="str">
        <f>+VLOOKUP(A151,'Instituciones Educativas'!$A$2:$T$900,1,0)</f>
        <v>0229740</v>
      </c>
      <c r="G151" s="49" t="str">
        <f>+VLOOKUP(A151,'Instituciones Educativas'!$A$2:$T$900,8,0)</f>
        <v>214 NIÑO JESUS DE PRAGA</v>
      </c>
      <c r="H151" s="49" t="str">
        <f>+VLOOKUP(A151,'Instituciones Educativas'!$A$2:$T$900,9,0)</f>
        <v xml:space="preserve">A2 - Inicial - Jardín              </v>
      </c>
      <c r="I151" s="18">
        <f t="shared" si="64"/>
        <v>17</v>
      </c>
      <c r="J151" s="18" t="str">
        <f t="shared" si="74"/>
        <v>Rural</v>
      </c>
      <c r="K151" s="18">
        <f t="shared" si="75"/>
        <v>12</v>
      </c>
      <c r="O151" s="18">
        <f t="shared" si="76"/>
        <v>5</v>
      </c>
      <c r="Q151" s="21">
        <f t="shared" si="87"/>
        <v>1286.2200000000003</v>
      </c>
      <c r="R151" s="52">
        <f t="shared" si="65"/>
        <v>14.700292397660808</v>
      </c>
      <c r="S151" s="52">
        <f t="shared" si="66"/>
        <v>1286.2200000000003</v>
      </c>
      <c r="T151" s="21">
        <f t="shared" si="77"/>
        <v>1286.2200000000003</v>
      </c>
      <c r="U151" s="70">
        <v>1121.3746478873243</v>
      </c>
      <c r="V151" s="21">
        <f t="shared" si="62"/>
        <v>989.40000000000009</v>
      </c>
      <c r="W151" s="21">
        <f t="shared" si="67"/>
        <v>91.800000000000011</v>
      </c>
      <c r="X151" s="21">
        <f t="shared" si="84"/>
        <v>0</v>
      </c>
      <c r="Y151" s="21">
        <f t="shared" si="80"/>
        <v>0</v>
      </c>
      <c r="Z151" s="21">
        <f t="shared" si="68"/>
        <v>20.400000000000002</v>
      </c>
      <c r="AA151" s="21">
        <f t="shared" si="69"/>
        <v>81.600000000000009</v>
      </c>
      <c r="AB151" s="21">
        <f t="shared" si="70"/>
        <v>122.39999999999999</v>
      </c>
      <c r="AC151" s="18">
        <f t="shared" si="71"/>
        <v>408</v>
      </c>
      <c r="AD151" s="18">
        <f t="shared" si="72"/>
        <v>265.20000000000005</v>
      </c>
      <c r="AE151" s="18" t="str">
        <f>IFERROR(VLOOKUP(F151,'Unid. Mult.'!$F$3:$J$313,5,0),0)</f>
        <v>Multigrado</v>
      </c>
      <c r="AF151" s="18">
        <f>IFERROR(VLOOKUP(F151,'IIEE EIB'!$F$3:$L$219,5,0),0)</f>
        <v>0</v>
      </c>
      <c r="AG151" s="18">
        <f>IFERROR(VLOOKUP(F151,'IIEE EIB'!$F$3:$L$219,6,0),0)</f>
        <v>0</v>
      </c>
      <c r="AH151" s="18" t="str">
        <f>IFERROR(VLOOKUP(F151,Rural!$F$2:$J$403,5,0),0)</f>
        <v>Rural 3</v>
      </c>
      <c r="AI151" s="18" t="str">
        <f>+IFERROR(VLOOKUP(F151,Frontera!$F$3:$J$438,5,0),0)</f>
        <v>Frontera</v>
      </c>
      <c r="AJ151" s="18" t="str">
        <f>+IFERROR(VLOOKUP(F151,'Censo 2023 Direccion'!$A$2:$L$910,9,0),0)</f>
        <v>Rural</v>
      </c>
      <c r="AK151" s="18">
        <f>+IFERROR(VLOOKUP(F151,'Instituciones Educativas'!$A$2:$T$900,12,0),0)</f>
        <v>17</v>
      </c>
      <c r="AL151" s="21">
        <f t="shared" si="73"/>
        <v>-131.97464788732418</v>
      </c>
      <c r="AM151" s="18">
        <f>+IFERROR(VLOOKUP(F151,'Instituciones Educativas'!$A$2:$T$900,13,0),0)</f>
        <v>12</v>
      </c>
      <c r="AN151" s="64"/>
      <c r="AO151" s="18">
        <f t="shared" ref="AO151" si="88">+AM151-3.4</f>
        <v>8.6</v>
      </c>
    </row>
    <row r="152" spans="1:41" x14ac:dyDescent="0.25">
      <c r="A152" s="106" t="s">
        <v>1739</v>
      </c>
      <c r="B152" s="17">
        <v>130</v>
      </c>
      <c r="C152" s="49" t="str">
        <f>+VLOOKUP(A152,'Instituciones Educativas'!$A$2:$T$900,6,0)</f>
        <v>PLATERIA</v>
      </c>
      <c r="D152" s="49" t="str">
        <f>IFERROR(VLOOKUP(A152,'Instituciones Educativas'!$A$2:$T$900,7,0),0)</f>
        <v>RINCONADA</v>
      </c>
      <c r="E152" s="49" t="str">
        <f>+VLOOKUP(A152,'Censo 2023 Direccion'!$A$2:$M$910,6,0)</f>
        <v>RINCONADA</v>
      </c>
      <c r="F152" s="49" t="str">
        <f>+VLOOKUP(A152,'Instituciones Educativas'!$A$2:$T$900,1,0)</f>
        <v>1791474</v>
      </c>
      <c r="G152" s="49" t="str">
        <f>+VLOOKUP(A152,'Instituciones Educativas'!$A$2:$T$900,8,0)</f>
        <v>RINCONADA</v>
      </c>
      <c r="H152" s="49" t="str">
        <f>+VLOOKUP(A152,'Instituciones Educativas'!$A$2:$T$900,9,0)</f>
        <v xml:space="preserve">A2 - Inicial - Jardín              </v>
      </c>
      <c r="I152" s="18">
        <f t="shared" si="64"/>
        <v>7</v>
      </c>
      <c r="J152" s="18" t="str">
        <f t="shared" si="74"/>
        <v>Rural</v>
      </c>
      <c r="K152" s="18">
        <f t="shared" si="75"/>
        <v>5</v>
      </c>
      <c r="O152" s="18">
        <f t="shared" si="76"/>
        <v>2</v>
      </c>
      <c r="Q152" s="21">
        <f t="shared" si="87"/>
        <v>1022.112</v>
      </c>
      <c r="R152" s="52">
        <f t="shared" si="65"/>
        <v>-23.368421052631586</v>
      </c>
      <c r="S152" s="52">
        <f t="shared" si="66"/>
        <v>638.81999999999994</v>
      </c>
      <c r="T152" s="21">
        <f t="shared" si="77"/>
        <v>638.81999999999994</v>
      </c>
      <c r="U152" s="70">
        <v>833.625</v>
      </c>
      <c r="V152" s="21">
        <f t="shared" si="62"/>
        <v>491.4</v>
      </c>
      <c r="W152" s="21">
        <f t="shared" si="67"/>
        <v>37.799999999999997</v>
      </c>
      <c r="X152" s="21">
        <f t="shared" si="84"/>
        <v>0</v>
      </c>
      <c r="Y152" s="21">
        <f t="shared" si="80"/>
        <v>0</v>
      </c>
      <c r="Z152" s="21">
        <f t="shared" si="68"/>
        <v>8.4</v>
      </c>
      <c r="AA152" s="21">
        <f t="shared" si="69"/>
        <v>33.6</v>
      </c>
      <c r="AB152" s="21">
        <f t="shared" si="70"/>
        <v>67.2</v>
      </c>
      <c r="AC152" s="18">
        <f t="shared" si="71"/>
        <v>235.2</v>
      </c>
      <c r="AD152" s="18">
        <f t="shared" si="72"/>
        <v>109.19999999999999</v>
      </c>
      <c r="AE152" s="18" t="str">
        <f>IFERROR(VLOOKUP(F152,'Unid. Mult.'!$F$3:$J$313,5,0),0)</f>
        <v>Unidocente</v>
      </c>
      <c r="AF152" s="18">
        <f>IFERROR(VLOOKUP(F152,'IIEE EIB'!$F$3:$L$219,5,0),0)</f>
        <v>0</v>
      </c>
      <c r="AG152" s="18">
        <f>IFERROR(VLOOKUP(F152,'IIEE EIB'!$F$3:$L$219,6,0),0)</f>
        <v>0</v>
      </c>
      <c r="AH152" s="18" t="str">
        <f>IFERROR(VLOOKUP(F152,Rural!$F$2:$J$403,5,0),0)</f>
        <v>Rural 2</v>
      </c>
      <c r="AI152" s="18" t="str">
        <f>+IFERROR(VLOOKUP(F152,Frontera!$F$3:$J$438,5,0),0)</f>
        <v>Frontera</v>
      </c>
      <c r="AJ152" s="18" t="str">
        <f>+IFERROR(VLOOKUP(F152,'Censo 2023 Direccion'!$A$2:$L$910,9,0),0)</f>
        <v>Rural</v>
      </c>
      <c r="AK152" s="18">
        <f>+IFERROR(VLOOKUP(F152,'Instituciones Educativas'!$A$2:$T$900,12,0),0)</f>
        <v>7</v>
      </c>
      <c r="AL152" s="21">
        <f t="shared" si="73"/>
        <v>-342.22500000000002</v>
      </c>
      <c r="AM152" s="18">
        <f>+IFERROR(VLOOKUP(F152,'Instituciones Educativas'!$A$2:$T$900,13,0),0)</f>
        <v>5</v>
      </c>
      <c r="AN152" s="64"/>
      <c r="AO152" s="18">
        <f>+AM152-3.7</f>
        <v>1.2999999999999998</v>
      </c>
    </row>
    <row r="153" spans="1:41" x14ac:dyDescent="0.25">
      <c r="A153" s="106" t="s">
        <v>435</v>
      </c>
      <c r="B153" s="17">
        <v>131</v>
      </c>
      <c r="C153" s="49" t="str">
        <f>+VLOOKUP(A153,'Instituciones Educativas'!$A$2:$T$900,6,0)</f>
        <v>PLATERIA</v>
      </c>
      <c r="D153" s="49" t="str">
        <f>IFERROR(VLOOKUP(A153,'Instituciones Educativas'!$A$2:$T$900,7,0),0)</f>
        <v>AÑO CALLEJON</v>
      </c>
      <c r="E153" s="49" t="str">
        <f>+VLOOKUP(A153,'Censo 2023 Direccion'!$A$2:$M$910,6,0)</f>
        <v>AÑO CALLEJON</v>
      </c>
      <c r="F153" s="49" t="str">
        <f>+VLOOKUP(A153,'Instituciones Educativas'!$A$2:$T$900,1,0)</f>
        <v>1470889</v>
      </c>
      <c r="G153" s="49" t="str">
        <f>+VLOOKUP(A153,'Instituciones Educativas'!$A$2:$T$900,8,0)</f>
        <v>1201</v>
      </c>
      <c r="H153" s="49" t="str">
        <f>+VLOOKUP(A153,'Instituciones Educativas'!$A$2:$T$900,9,0)</f>
        <v xml:space="preserve">A2 - Inicial - Jardín              </v>
      </c>
      <c r="I153" s="18">
        <f t="shared" si="64"/>
        <v>5</v>
      </c>
      <c r="J153" s="18" t="str">
        <f t="shared" si="74"/>
        <v>Rural</v>
      </c>
      <c r="K153" s="18">
        <f t="shared" si="75"/>
        <v>4</v>
      </c>
      <c r="O153" s="18">
        <f t="shared" si="76"/>
        <v>1</v>
      </c>
      <c r="Q153" s="21">
        <f t="shared" si="87"/>
        <v>814.32</v>
      </c>
      <c r="R153" s="52">
        <f t="shared" si="65"/>
        <v>-31.578947368421041</v>
      </c>
      <c r="S153" s="52">
        <f t="shared" si="66"/>
        <v>452.40000000000003</v>
      </c>
      <c r="T153" s="21">
        <f t="shared" si="77"/>
        <v>452.40000000000003</v>
      </c>
      <c r="U153" s="70">
        <v>661.19999999999993</v>
      </c>
      <c r="V153" s="21">
        <f t="shared" si="62"/>
        <v>348</v>
      </c>
      <c r="W153" s="21">
        <f t="shared" si="67"/>
        <v>27</v>
      </c>
      <c r="X153" s="21">
        <f t="shared" si="84"/>
        <v>0</v>
      </c>
      <c r="Y153" s="21">
        <f t="shared" si="80"/>
        <v>0</v>
      </c>
      <c r="Z153" s="21">
        <f t="shared" si="68"/>
        <v>6</v>
      </c>
      <c r="AA153" s="21">
        <f t="shared" si="69"/>
        <v>21</v>
      </c>
      <c r="AB153" s="21">
        <f t="shared" si="70"/>
        <v>48</v>
      </c>
      <c r="AC153" s="18">
        <f t="shared" si="71"/>
        <v>168</v>
      </c>
      <c r="AD153" s="18">
        <f t="shared" si="72"/>
        <v>78</v>
      </c>
      <c r="AE153" s="18" t="str">
        <f>IFERROR(VLOOKUP(F153,'Unid. Mult.'!$F$3:$J$313,5,0),0)</f>
        <v>Unidocente</v>
      </c>
      <c r="AF153" s="18" t="str">
        <f>IFERROR(VLOOKUP(F153,'IIEE EIB'!$F$3:$L$219,5,0),0)</f>
        <v>AIMARA</v>
      </c>
      <c r="AG153" s="18" t="str">
        <f>IFERROR(VLOOKUP(F153,'IIEE EIB'!$F$3:$L$219,6,0),0)</f>
        <v/>
      </c>
      <c r="AH153" s="18" t="str">
        <f>IFERROR(VLOOKUP(F153,Rural!$F$2:$J$403,5,0),0)</f>
        <v>Rural 2</v>
      </c>
      <c r="AI153" s="18" t="str">
        <f>+IFERROR(VLOOKUP(F153,Frontera!$F$3:$J$438,5,0),0)</f>
        <v>Frontera</v>
      </c>
      <c r="AJ153" s="18" t="str">
        <f>+IFERROR(VLOOKUP(F153,'Censo 2023 Direccion'!$A$2:$L$910,9,0),0)</f>
        <v>Rural</v>
      </c>
      <c r="AK153" s="18">
        <f>+IFERROR(VLOOKUP(F153,'Instituciones Educativas'!$A$2:$T$900,12,0),0)</f>
        <v>5</v>
      </c>
      <c r="AL153" s="21">
        <f t="shared" si="73"/>
        <v>-313.19999999999993</v>
      </c>
      <c r="AM153" s="18">
        <f>+IFERROR(VLOOKUP(F153,'Instituciones Educativas'!$A$2:$T$900,13,0),0)</f>
        <v>4</v>
      </c>
      <c r="AN153" s="64"/>
      <c r="AO153" s="18">
        <f>+AM153-4.27</f>
        <v>-0.26999999999999957</v>
      </c>
    </row>
    <row r="154" spans="1:41" x14ac:dyDescent="0.25">
      <c r="A154" s="106" t="s">
        <v>439</v>
      </c>
      <c r="B154" s="17">
        <v>132</v>
      </c>
      <c r="C154" s="49" t="str">
        <f>+VLOOKUP(A154,'Instituciones Educativas'!$A$2:$T$900,6,0)</f>
        <v>PLATERIA</v>
      </c>
      <c r="D154" s="49" t="str">
        <f>IFERROR(VLOOKUP(A154,'Instituciones Educativas'!$A$2:$T$900,7,0),0)</f>
        <v>CAMATA</v>
      </c>
      <c r="E154" s="49" t="str">
        <f>+VLOOKUP(A154,'Censo 2023 Direccion'!$A$2:$M$910,6,0)</f>
        <v>CAMATA</v>
      </c>
      <c r="F154" s="49" t="str">
        <f>+VLOOKUP(A154,'Instituciones Educativas'!$A$2:$T$900,1,0)</f>
        <v>1556281</v>
      </c>
      <c r="G154" s="49" t="str">
        <f>+VLOOKUP(A154,'Instituciones Educativas'!$A$2:$T$900,8,0)</f>
        <v>1207 SANTA ROSA</v>
      </c>
      <c r="H154" s="49" t="str">
        <f>+VLOOKUP(A154,'Instituciones Educativas'!$A$2:$T$900,9,0)</f>
        <v xml:space="preserve">A2 - Inicial - Jardín              </v>
      </c>
      <c r="I154" s="18">
        <f t="shared" si="64"/>
        <v>15</v>
      </c>
      <c r="J154" s="18" t="str">
        <f t="shared" si="74"/>
        <v>Rural</v>
      </c>
      <c r="K154" s="18">
        <f t="shared" si="75"/>
        <v>16</v>
      </c>
      <c r="O154" s="18">
        <f t="shared" si="76"/>
        <v>-1</v>
      </c>
      <c r="Q154" s="21">
        <f t="shared" si="87"/>
        <v>1718.7300000000002</v>
      </c>
      <c r="R154" s="52">
        <f t="shared" si="65"/>
        <v>-2.9810855263157636</v>
      </c>
      <c r="S154" s="52">
        <f t="shared" si="66"/>
        <v>1322.1000000000001</v>
      </c>
      <c r="T154" s="21">
        <f t="shared" si="77"/>
        <v>1322.1000000000001</v>
      </c>
      <c r="U154" s="70">
        <v>1362.7239669421485</v>
      </c>
      <c r="V154" s="21">
        <f t="shared" si="62"/>
        <v>1017</v>
      </c>
      <c r="W154" s="21">
        <f t="shared" si="67"/>
        <v>81</v>
      </c>
      <c r="X154" s="21">
        <f t="shared" si="84"/>
        <v>0</v>
      </c>
      <c r="Y154" s="21">
        <f t="shared" si="80"/>
        <v>0</v>
      </c>
      <c r="Z154" s="21">
        <f t="shared" si="68"/>
        <v>18</v>
      </c>
      <c r="AA154" s="21">
        <f t="shared" si="69"/>
        <v>72</v>
      </c>
      <c r="AB154" s="21">
        <f t="shared" si="70"/>
        <v>108</v>
      </c>
      <c r="AC154" s="18">
        <f t="shared" si="71"/>
        <v>504</v>
      </c>
      <c r="AD154" s="18">
        <f t="shared" si="72"/>
        <v>234</v>
      </c>
      <c r="AE154" s="18" t="str">
        <f>IFERROR(VLOOKUP(F154,'Unid. Mult.'!$F$3:$J$313,5,0),0)</f>
        <v>Multigrado</v>
      </c>
      <c r="AF154" s="18">
        <f>IFERROR(VLOOKUP(F154,'IIEE EIB'!$F$3:$L$219,5,0),0)</f>
        <v>0</v>
      </c>
      <c r="AG154" s="18">
        <f>IFERROR(VLOOKUP(F154,'IIEE EIB'!$F$3:$L$219,6,0),0)</f>
        <v>0</v>
      </c>
      <c r="AH154" s="18" t="str">
        <f>IFERROR(VLOOKUP(F154,Rural!$F$2:$J$403,5,0),0)</f>
        <v>Rural 2</v>
      </c>
      <c r="AI154" s="18" t="str">
        <f>+IFERROR(VLOOKUP(F154,Frontera!$F$3:$J$438,5,0),0)</f>
        <v>Frontera</v>
      </c>
      <c r="AJ154" s="18" t="str">
        <f>+IFERROR(VLOOKUP(F154,'Censo 2023 Direccion'!$A$2:$L$910,9,0),0)</f>
        <v>Rural</v>
      </c>
      <c r="AK154" s="18">
        <f>+IFERROR(VLOOKUP(F154,'Instituciones Educativas'!$A$2:$T$900,12,0),0)</f>
        <v>15</v>
      </c>
      <c r="AL154" s="21">
        <f t="shared" si="73"/>
        <v>-345.72396694214854</v>
      </c>
      <c r="AM154" s="18">
        <f>+IFERROR(VLOOKUP(F154,'Instituciones Educativas'!$A$2:$T$900,13,0),0)</f>
        <v>16</v>
      </c>
      <c r="AN154" s="64"/>
      <c r="AO154" s="18">
        <f>+AM154-3.7</f>
        <v>12.3</v>
      </c>
    </row>
    <row r="155" spans="1:41" x14ac:dyDescent="0.25">
      <c r="A155" s="106" t="s">
        <v>448</v>
      </c>
      <c r="B155" s="17">
        <v>133</v>
      </c>
      <c r="C155" s="49" t="str">
        <f>+VLOOKUP(A155,'Instituciones Educativas'!$A$2:$T$900,6,0)</f>
        <v>PLATERIA</v>
      </c>
      <c r="D155" s="49" t="str">
        <f>IFERROR(VLOOKUP(A155,'Instituciones Educativas'!$A$2:$T$900,7,0),0)</f>
        <v>CHILATA</v>
      </c>
      <c r="E155" s="49" t="str">
        <f>+VLOOKUP(A155,'Censo 2023 Direccion'!$A$2:$M$910,6,0)</f>
        <v>CHILATA</v>
      </c>
      <c r="F155" s="49" t="str">
        <f>+VLOOKUP(A155,'Instituciones Educativas'!$A$2:$T$900,1,0)</f>
        <v>1679349</v>
      </c>
      <c r="G155" s="49" t="str">
        <f>+VLOOKUP(A155,'Instituciones Educativas'!$A$2:$T$900,8,0)</f>
        <v>CHILATA</v>
      </c>
      <c r="H155" s="49" t="str">
        <f>+VLOOKUP(A155,'Instituciones Educativas'!$A$2:$T$900,9,0)</f>
        <v xml:space="preserve">A2 - Inicial - Jardín              </v>
      </c>
      <c r="I155" s="18">
        <f t="shared" si="64"/>
        <v>8</v>
      </c>
      <c r="J155" s="18" t="str">
        <f t="shared" si="74"/>
        <v>Rural</v>
      </c>
      <c r="K155" s="18">
        <f t="shared" si="75"/>
        <v>3</v>
      </c>
      <c r="O155" s="18">
        <f t="shared" si="76"/>
        <v>5</v>
      </c>
      <c r="Q155" s="21">
        <f t="shared" si="87"/>
        <v>1158.144</v>
      </c>
      <c r="R155" s="52">
        <f t="shared" si="65"/>
        <v>21.637426900584771</v>
      </c>
      <c r="S155" s="52">
        <f t="shared" si="66"/>
        <v>723.83999999999992</v>
      </c>
      <c r="T155" s="21">
        <f t="shared" si="77"/>
        <v>723.83999999999992</v>
      </c>
      <c r="U155" s="70">
        <v>595.08000000000004</v>
      </c>
      <c r="V155" s="21">
        <f t="shared" si="62"/>
        <v>556.79999999999995</v>
      </c>
      <c r="W155" s="21">
        <f t="shared" si="67"/>
        <v>43.2</v>
      </c>
      <c r="X155" s="21">
        <f t="shared" si="84"/>
        <v>0</v>
      </c>
      <c r="Y155" s="21">
        <f t="shared" si="80"/>
        <v>0</v>
      </c>
      <c r="Z155" s="21">
        <f t="shared" si="68"/>
        <v>9.6000000000000014</v>
      </c>
      <c r="AA155" s="21">
        <f t="shared" si="69"/>
        <v>33.599999999999994</v>
      </c>
      <c r="AB155" s="21">
        <f t="shared" si="70"/>
        <v>76.800000000000011</v>
      </c>
      <c r="AC155" s="18">
        <f t="shared" si="71"/>
        <v>268.79999999999995</v>
      </c>
      <c r="AD155" s="18">
        <f t="shared" si="72"/>
        <v>124.80000000000001</v>
      </c>
      <c r="AE155" s="18" t="str">
        <f>IFERROR(VLOOKUP(F155,'Unid. Mult.'!$F$3:$J$313,5,0),0)</f>
        <v>Unidocente</v>
      </c>
      <c r="AF155" s="18" t="str">
        <f>IFERROR(VLOOKUP(F155,'IIEE EIB'!$F$3:$L$219,5,0),0)</f>
        <v>AIMARA</v>
      </c>
      <c r="AG155" s="18" t="str">
        <f>IFERROR(VLOOKUP(F155,'IIEE EIB'!$F$3:$L$219,6,0),0)</f>
        <v/>
      </c>
      <c r="AH155" s="18" t="str">
        <f>IFERROR(VLOOKUP(F155,Rural!$F$2:$J$403,5,0),0)</f>
        <v>Rural 2</v>
      </c>
      <c r="AI155" s="18" t="str">
        <f>+IFERROR(VLOOKUP(F155,Frontera!$F$3:$J$438,5,0),0)</f>
        <v>Frontera</v>
      </c>
      <c r="AJ155" s="18" t="str">
        <f>+IFERROR(VLOOKUP(F155,'Censo 2023 Direccion'!$A$2:$L$910,9,0),0)</f>
        <v>Rural</v>
      </c>
      <c r="AK155" s="18">
        <f>+IFERROR(VLOOKUP(F155,'Instituciones Educativas'!$A$2:$T$900,12,0),0)</f>
        <v>8</v>
      </c>
      <c r="AL155" s="21">
        <f t="shared" si="73"/>
        <v>-38.280000000000086</v>
      </c>
      <c r="AM155" s="18">
        <f>+IFERROR(VLOOKUP(F155,'Instituciones Educativas'!$A$2:$T$900,13,0),0)</f>
        <v>3</v>
      </c>
      <c r="AN155" s="64"/>
      <c r="AO155" s="18">
        <f t="shared" ref="AO155:AO156" si="89">+AM155-1.6</f>
        <v>1.4</v>
      </c>
    </row>
    <row r="156" spans="1:41" x14ac:dyDescent="0.25">
      <c r="A156" s="106" t="s">
        <v>437</v>
      </c>
      <c r="B156" s="17">
        <v>134</v>
      </c>
      <c r="C156" s="49" t="str">
        <f>+VLOOKUP(A156,'Instituciones Educativas'!$A$2:$T$900,6,0)</f>
        <v>PLATERIA</v>
      </c>
      <c r="D156" s="49" t="str">
        <f>IFERROR(VLOOKUP(A156,'Instituciones Educativas'!$A$2:$T$900,7,0),0)</f>
        <v>SIHUECANI</v>
      </c>
      <c r="E156" s="49" t="str">
        <f>+VLOOKUP(A156,'Censo 2023 Direccion'!$A$2:$M$910,6,0)</f>
        <v>SIHUECANI</v>
      </c>
      <c r="F156" s="49" t="str">
        <f>+VLOOKUP(A156,'Instituciones Educativas'!$A$2:$T$900,1,0)</f>
        <v>1621226</v>
      </c>
      <c r="G156" s="49" t="str">
        <f>+VLOOKUP(A156,'Instituciones Educativas'!$A$2:$T$900,8,0)</f>
        <v>1242</v>
      </c>
      <c r="H156" s="49" t="str">
        <f>+VLOOKUP(A156,'Instituciones Educativas'!$A$2:$T$900,9,0)</f>
        <v xml:space="preserve">A2 - Inicial - Jardín              </v>
      </c>
      <c r="I156" s="18">
        <f t="shared" si="64"/>
        <v>2</v>
      </c>
      <c r="J156" s="18" t="str">
        <f t="shared" si="74"/>
        <v>Rural</v>
      </c>
      <c r="K156" s="18">
        <f t="shared" si="75"/>
        <v>7</v>
      </c>
      <c r="O156" s="18">
        <f t="shared" si="76"/>
        <v>-5</v>
      </c>
      <c r="Q156" s="21">
        <f t="shared" si="87"/>
        <v>593.19000000000005</v>
      </c>
      <c r="R156" s="52">
        <f t="shared" si="65"/>
        <v>-79.33404940923738</v>
      </c>
      <c r="S156" s="52">
        <f t="shared" si="66"/>
        <v>182.52</v>
      </c>
      <c r="T156" s="21">
        <f t="shared" si="77"/>
        <v>182.52</v>
      </c>
      <c r="U156" s="70">
        <v>883.19189189189183</v>
      </c>
      <c r="V156" s="21">
        <f t="shared" si="62"/>
        <v>140.4</v>
      </c>
      <c r="W156" s="21">
        <f t="shared" si="67"/>
        <v>10.8</v>
      </c>
      <c r="X156" s="21">
        <f t="shared" si="84"/>
        <v>0</v>
      </c>
      <c r="Y156" s="21">
        <f t="shared" si="80"/>
        <v>0</v>
      </c>
      <c r="Z156" s="21">
        <f t="shared" si="68"/>
        <v>2.4000000000000004</v>
      </c>
      <c r="AA156" s="21">
        <f t="shared" si="69"/>
        <v>9.6000000000000014</v>
      </c>
      <c r="AB156" s="21">
        <f t="shared" si="70"/>
        <v>19.200000000000003</v>
      </c>
      <c r="AC156" s="18">
        <f t="shared" si="71"/>
        <v>67.199999999999989</v>
      </c>
      <c r="AD156" s="18">
        <f t="shared" si="72"/>
        <v>31.200000000000003</v>
      </c>
      <c r="AE156" s="18" t="str">
        <f>IFERROR(VLOOKUP(F156,'Unid. Mult.'!$F$3:$J$313,5,0),0)</f>
        <v>Unidocente</v>
      </c>
      <c r="AF156" s="18">
        <f>IFERROR(VLOOKUP(F156,'IIEE EIB'!$F$3:$L$219,5,0),0)</f>
        <v>0</v>
      </c>
      <c r="AG156" s="18">
        <f>IFERROR(VLOOKUP(F156,'IIEE EIB'!$F$3:$L$219,6,0),0)</f>
        <v>0</v>
      </c>
      <c r="AH156" s="18" t="str">
        <f>IFERROR(VLOOKUP(F156,Rural!$F$2:$J$403,5,0),0)</f>
        <v>Rural 2</v>
      </c>
      <c r="AI156" s="18" t="str">
        <f>+IFERROR(VLOOKUP(F156,Frontera!$F$3:$J$438,5,0),0)</f>
        <v>Frontera</v>
      </c>
      <c r="AJ156" s="18" t="str">
        <f>+IFERROR(VLOOKUP(F156,'Censo 2023 Direccion'!$A$2:$L$910,9,0),0)</f>
        <v>Rural</v>
      </c>
      <c r="AK156" s="18">
        <f>+IFERROR(VLOOKUP(F156,'Instituciones Educativas'!$A$2:$T$900,12,0),0)</f>
        <v>2</v>
      </c>
      <c r="AL156" s="21">
        <f t="shared" si="73"/>
        <v>-742.79189189189185</v>
      </c>
      <c r="AM156" s="18">
        <f>+IFERROR(VLOOKUP(F156,'Instituciones Educativas'!$A$2:$T$900,13,0),0)</f>
        <v>7</v>
      </c>
      <c r="AN156" s="64"/>
      <c r="AO156" s="18">
        <f t="shared" si="89"/>
        <v>5.4</v>
      </c>
    </row>
    <row r="157" spans="1:41" x14ac:dyDescent="0.25">
      <c r="A157" s="106" t="s">
        <v>442</v>
      </c>
      <c r="B157" s="17">
        <v>135</v>
      </c>
      <c r="C157" s="49" t="str">
        <f>+VLOOKUP(A157,'Instituciones Educativas'!$A$2:$T$900,6,0)</f>
        <v>PLATERIA</v>
      </c>
      <c r="D157" s="49" t="str">
        <f>IFERROR(VLOOKUP(A157,'Instituciones Educativas'!$A$2:$T$900,7,0),0)</f>
        <v>PERKA</v>
      </c>
      <c r="E157" s="49" t="str">
        <f>+VLOOKUP(A157,'Censo 2023 Direccion'!$A$2:$M$910,6,0)</f>
        <v>PERKA</v>
      </c>
      <c r="F157" s="49" t="str">
        <f>+VLOOKUP(A157,'Instituciones Educativas'!$A$2:$T$900,1,0)</f>
        <v>1621713</v>
      </c>
      <c r="G157" s="49" t="str">
        <f>+VLOOKUP(A157,'Instituciones Educativas'!$A$2:$T$900,8,0)</f>
        <v>1289 ESPONGITAS DEL SABER</v>
      </c>
      <c r="H157" s="49" t="str">
        <f>+VLOOKUP(A157,'Instituciones Educativas'!$A$2:$T$900,9,0)</f>
        <v xml:space="preserve">A2 - Inicial - Jardín              </v>
      </c>
      <c r="I157" s="18">
        <f t="shared" si="64"/>
        <v>9</v>
      </c>
      <c r="J157" s="18" t="str">
        <f t="shared" si="74"/>
        <v>Rural</v>
      </c>
      <c r="K157" s="18">
        <f t="shared" si="75"/>
        <v>13</v>
      </c>
      <c r="O157" s="18">
        <f t="shared" si="76"/>
        <v>-4</v>
      </c>
      <c r="Q157" s="21">
        <f t="shared" si="87"/>
        <v>1314.144</v>
      </c>
      <c r="R157" s="52">
        <f t="shared" si="65"/>
        <v>-39.732793522267215</v>
      </c>
      <c r="S157" s="52">
        <f t="shared" si="66"/>
        <v>821.33999999999992</v>
      </c>
      <c r="T157" s="21">
        <f t="shared" si="77"/>
        <v>821.33999999999992</v>
      </c>
      <c r="U157" s="70">
        <v>1362.8307134220072</v>
      </c>
      <c r="V157" s="21">
        <f t="shared" si="62"/>
        <v>631.79999999999995</v>
      </c>
      <c r="W157" s="21">
        <f t="shared" si="67"/>
        <v>48.599999999999994</v>
      </c>
      <c r="X157" s="21">
        <f t="shared" si="84"/>
        <v>0</v>
      </c>
      <c r="Y157" s="21">
        <f t="shared" ref="Y157:Y175" si="90">IF(H157=$M$12,IF(AJ157="Urbana",AK157*1.2*12,IF(AJ157="Rural",AK157*2.2*12)),0)</f>
        <v>0</v>
      </c>
      <c r="Z157" s="21">
        <f t="shared" si="68"/>
        <v>10.8</v>
      </c>
      <c r="AA157" s="21">
        <f t="shared" si="69"/>
        <v>43.2</v>
      </c>
      <c r="AB157" s="21">
        <f t="shared" si="70"/>
        <v>86.4</v>
      </c>
      <c r="AC157" s="18">
        <f t="shared" si="71"/>
        <v>302.39999999999998</v>
      </c>
      <c r="AD157" s="18">
        <f t="shared" si="72"/>
        <v>140.4</v>
      </c>
      <c r="AE157" s="18" t="str">
        <f>IFERROR(VLOOKUP(F157,'Unid. Mult.'!$F$3:$J$313,5,0),0)</f>
        <v>Unidocente</v>
      </c>
      <c r="AF157" s="18">
        <f>IFERROR(VLOOKUP(F157,'IIEE EIB'!$F$3:$L$219,5,0),0)</f>
        <v>0</v>
      </c>
      <c r="AG157" s="18">
        <f>IFERROR(VLOOKUP(F157,'IIEE EIB'!$F$3:$L$219,6,0),0)</f>
        <v>0</v>
      </c>
      <c r="AH157" s="18" t="str">
        <f>IFERROR(VLOOKUP(F157,Rural!$F$2:$J$403,5,0),0)</f>
        <v>Rural 2</v>
      </c>
      <c r="AI157" s="18" t="str">
        <f>+IFERROR(VLOOKUP(F157,Frontera!$F$3:$J$438,5,0),0)</f>
        <v>Frontera</v>
      </c>
      <c r="AJ157" s="18" t="str">
        <f>+IFERROR(VLOOKUP(F157,'Censo 2023 Direccion'!$A$2:$L$910,9,0),0)</f>
        <v>Rural</v>
      </c>
      <c r="AK157" s="18">
        <f>+IFERROR(VLOOKUP(F157,'Instituciones Educativas'!$A$2:$T$900,12,0),0)</f>
        <v>9</v>
      </c>
      <c r="AL157" s="21">
        <f t="shared" si="73"/>
        <v>-731.03071342200724</v>
      </c>
      <c r="AM157" s="18">
        <f>+IFERROR(VLOOKUP(F157,'Instituciones Educativas'!$A$2:$T$900,13,0),0)</f>
        <v>13</v>
      </c>
      <c r="AN157" s="64"/>
      <c r="AO157" s="18">
        <f t="shared" ref="AO157" si="91">+AM157-3.4</f>
        <v>9.6</v>
      </c>
    </row>
    <row r="158" spans="1:41" x14ac:dyDescent="0.25">
      <c r="A158" s="106" t="s">
        <v>510</v>
      </c>
      <c r="B158" s="17">
        <v>136</v>
      </c>
      <c r="C158" s="49" t="str">
        <f>+VLOOKUP(A158,'Instituciones Educativas'!$A$2:$T$900,6,0)</f>
        <v>PUNO</v>
      </c>
      <c r="D158" s="49" t="str">
        <f>IFERROR(VLOOKUP(A158,'Instituciones Educativas'!$A$2:$T$900,7,0),0)</f>
        <v>PUNO</v>
      </c>
      <c r="E158" s="49" t="str">
        <f>+VLOOKUP(A158,'Censo 2023 Direccion'!$A$2:$M$910,6,0)</f>
        <v>AVENIDA LAS RETAMAS S/N</v>
      </c>
      <c r="F158" s="49" t="str">
        <f>+VLOOKUP(A158,'Instituciones Educativas'!$A$2:$T$900,1,0)</f>
        <v>1621143</v>
      </c>
      <c r="G158" s="49" t="str">
        <f>+VLOOKUP(A158,'Instituciones Educativas'!$A$2:$T$900,8,0)</f>
        <v>1234 CAPULLITOS DE LA VIRGEN INMACULADA CONCEPCION</v>
      </c>
      <c r="H158" s="49" t="str">
        <f>+VLOOKUP(A158,'Instituciones Educativas'!$A$2:$T$900,9,0)</f>
        <v xml:space="preserve">A2 - Inicial - Jardín              </v>
      </c>
      <c r="I158" s="18">
        <f t="shared" si="64"/>
        <v>17</v>
      </c>
      <c r="J158" s="18" t="str">
        <f t="shared" si="74"/>
        <v>Urbana</v>
      </c>
      <c r="K158" s="18">
        <f t="shared" si="75"/>
        <v>19</v>
      </c>
      <c r="O158" s="18">
        <f t="shared" si="76"/>
        <v>-2</v>
      </c>
      <c r="Q158" s="21">
        <f t="shared" ref="Q158:Q163" si="92">+IF(AJ158="Urbana",IF(AK158&lt;=5,S158*(2.8),IF(AK158&lt;=10,S158*(2.1),IF(AK158&lt;=13,S158*(1.9),IF(AK158&lt;=22,S158*(1.6),IF(AK158&lt;=50,S158*(1.41),IF(AK158&lt;=100,S158*(0.9),IF(AK158&lt;=194,S158*(0.8),IF(AK158&lt;=230,S158*(0.63),IF(AK158&lt;=405,S158*(0.55),IF(AK158&lt;=620,S158*(0.44),IF(AK158&lt;=968,S158*(0.35),IF(AK158&lt;=1000,S158*(0.37),IF(AK158&lt;=1200,S158*(0.39),IF(AK158&lt;=1800,S158*(0.26))))))))))))))))</f>
        <v>1018.3680000000001</v>
      </c>
      <c r="R158" s="52">
        <f t="shared" si="65"/>
        <v>-40.112007708057334</v>
      </c>
      <c r="S158" s="52">
        <f t="shared" si="66"/>
        <v>636.48</v>
      </c>
      <c r="T158" s="21">
        <f t="shared" si="77"/>
        <v>636.48</v>
      </c>
      <c r="U158" s="70">
        <v>1062.7840000000001</v>
      </c>
      <c r="V158" s="21">
        <f t="shared" si="62"/>
        <v>489.6</v>
      </c>
      <c r="W158" s="21">
        <f t="shared" si="67"/>
        <v>91.800000000000011</v>
      </c>
      <c r="X158" s="21">
        <f t="shared" si="84"/>
        <v>0</v>
      </c>
      <c r="Y158" s="21">
        <f t="shared" si="90"/>
        <v>0</v>
      </c>
      <c r="Z158" s="21">
        <f t="shared" si="68"/>
        <v>20.400000000000002</v>
      </c>
      <c r="AA158" s="21">
        <f t="shared" si="69"/>
        <v>81.600000000000009</v>
      </c>
      <c r="AB158" s="21">
        <f t="shared" si="70"/>
        <v>122.39999999999999</v>
      </c>
      <c r="AC158" s="18">
        <f t="shared" si="71"/>
        <v>10.200000000000001</v>
      </c>
      <c r="AD158" s="18">
        <f t="shared" si="72"/>
        <v>163.20000000000002</v>
      </c>
      <c r="AE158" s="18" t="str">
        <f>IFERROR(VLOOKUP(F158,'Unid. Mult.'!$F$3:$J$313,5,0),0)</f>
        <v>Multigrado</v>
      </c>
      <c r="AF158" s="18">
        <f>IFERROR(VLOOKUP(F158,'IIEE EIB'!$F$3:$L$219,5,0),0)</f>
        <v>0</v>
      </c>
      <c r="AG158" s="18">
        <f>IFERROR(VLOOKUP(F158,'IIEE EIB'!$F$3:$L$219,6,0),0)</f>
        <v>0</v>
      </c>
      <c r="AH158" s="18">
        <f>IFERROR(VLOOKUP(F158,Rural!$F$2:$J$403,5,0),0)</f>
        <v>0</v>
      </c>
      <c r="AI158" s="18" t="str">
        <f>+IFERROR(VLOOKUP(F158,Frontera!$F$3:$J$438,5,0),0)</f>
        <v>Frontera</v>
      </c>
      <c r="AJ158" s="18" t="str">
        <f>+IFERROR(VLOOKUP(F158,'Censo 2023 Direccion'!$A$2:$L$910,9,0),0)</f>
        <v>Urbana</v>
      </c>
      <c r="AK158" s="18">
        <f>+IFERROR(VLOOKUP(F158,'Instituciones Educativas'!$A$2:$T$900,12,0),0)</f>
        <v>17</v>
      </c>
      <c r="AL158" s="21">
        <f t="shared" si="73"/>
        <v>-573.18400000000008</v>
      </c>
      <c r="AM158" s="18">
        <f>+IFERROR(VLOOKUP(F158,'Instituciones Educativas'!$A$2:$T$900,13,0),0)</f>
        <v>19</v>
      </c>
    </row>
    <row r="159" spans="1:41" x14ac:dyDescent="0.25">
      <c r="A159" s="106" t="s">
        <v>509</v>
      </c>
      <c r="B159" s="17">
        <v>137</v>
      </c>
      <c r="C159" s="49" t="str">
        <f>+VLOOKUP(A159,'Instituciones Educativas'!$A$2:$T$900,6,0)</f>
        <v>PUNO</v>
      </c>
      <c r="D159" s="49" t="str">
        <f>IFERROR(VLOOKUP(A159,'Instituciones Educativas'!$A$2:$T$900,7,0),0)</f>
        <v>ALTO PUNO</v>
      </c>
      <c r="E159" s="49" t="str">
        <f>+VLOOKUP(A159,'Censo 2023 Direccion'!$A$2:$M$910,6,0)</f>
        <v>NUEVA YANAMAYO</v>
      </c>
      <c r="F159" s="49" t="str">
        <f>+VLOOKUP(A159,'Instituciones Educativas'!$A$2:$T$900,1,0)</f>
        <v>1578483</v>
      </c>
      <c r="G159" s="49" t="str">
        <f>+VLOOKUP(A159,'Instituciones Educativas'!$A$2:$T$900,8,0)</f>
        <v>RETOÑITOS</v>
      </c>
      <c r="H159" s="49" t="str">
        <f>+VLOOKUP(A159,'Instituciones Educativas'!$A$2:$T$900,9,0)</f>
        <v xml:space="preserve">A2 - Inicial - Jardín              </v>
      </c>
      <c r="I159" s="18">
        <f t="shared" si="64"/>
        <v>52</v>
      </c>
      <c r="J159" s="18" t="str">
        <f t="shared" si="74"/>
        <v>Urbana</v>
      </c>
      <c r="K159" s="18">
        <f t="shared" si="75"/>
        <v>46</v>
      </c>
      <c r="O159" s="18">
        <f t="shared" si="76"/>
        <v>6</v>
      </c>
      <c r="Q159" s="21">
        <f t="shared" si="92"/>
        <v>1314.144</v>
      </c>
      <c r="R159" s="52">
        <f t="shared" si="65"/>
        <v>4.1752280759431102</v>
      </c>
      <c r="S159" s="52">
        <f t="shared" si="66"/>
        <v>1460.16</v>
      </c>
      <c r="T159" s="21">
        <f t="shared" si="77"/>
        <v>1460.16</v>
      </c>
      <c r="U159" s="70">
        <v>1401.6384000000003</v>
      </c>
      <c r="V159" s="21">
        <f t="shared" si="62"/>
        <v>1123.2</v>
      </c>
      <c r="W159" s="21">
        <f t="shared" si="67"/>
        <v>280.8</v>
      </c>
      <c r="X159" s="21">
        <f t="shared" si="84"/>
        <v>0</v>
      </c>
      <c r="Y159" s="21">
        <f t="shared" si="90"/>
        <v>0</v>
      </c>
      <c r="Z159" s="21">
        <f t="shared" si="68"/>
        <v>62.400000000000006</v>
      </c>
      <c r="AA159" s="21">
        <f t="shared" si="69"/>
        <v>249.60000000000002</v>
      </c>
      <c r="AB159" s="21">
        <f t="shared" si="70"/>
        <v>0</v>
      </c>
      <c r="AC159" s="18">
        <f t="shared" si="71"/>
        <v>31.200000000000003</v>
      </c>
      <c r="AD159" s="18">
        <f t="shared" si="72"/>
        <v>499.20000000000005</v>
      </c>
      <c r="AE159" s="18">
        <f>IFERROR(VLOOKUP(F159,'Unid. Mult.'!$F$3:$J$313,5,0),0)</f>
        <v>0</v>
      </c>
      <c r="AF159" s="18">
        <f>IFERROR(VLOOKUP(F159,'IIEE EIB'!$F$3:$L$219,5,0),0)</f>
        <v>0</v>
      </c>
      <c r="AG159" s="18">
        <f>IFERROR(VLOOKUP(F159,'IIEE EIB'!$F$3:$L$219,6,0),0)</f>
        <v>0</v>
      </c>
      <c r="AH159" s="18">
        <f>IFERROR(VLOOKUP(F159,Rural!$F$2:$J$403,5,0),0)</f>
        <v>0</v>
      </c>
      <c r="AI159" s="18" t="str">
        <f>+IFERROR(VLOOKUP(F159,Frontera!$F$3:$J$438,5,0),0)</f>
        <v>Frontera</v>
      </c>
      <c r="AJ159" s="18" t="str">
        <f>+IFERROR(VLOOKUP(F159,'Censo 2023 Direccion'!$A$2:$L$910,9,0),0)</f>
        <v>Urbana</v>
      </c>
      <c r="AK159" s="18">
        <f>+IFERROR(VLOOKUP(F159,'Instituciones Educativas'!$A$2:$T$900,12,0),0)</f>
        <v>52</v>
      </c>
      <c r="AL159" s="21">
        <f t="shared" si="73"/>
        <v>-278.43840000000023</v>
      </c>
      <c r="AM159" s="18">
        <f>+IFERROR(VLOOKUP(F159,'Instituciones Educativas'!$A$2:$T$900,13,0),0)</f>
        <v>46</v>
      </c>
    </row>
    <row r="160" spans="1:41" x14ac:dyDescent="0.25">
      <c r="A160" s="106" t="s">
        <v>528</v>
      </c>
      <c r="B160" s="17">
        <v>138</v>
      </c>
      <c r="C160" s="49" t="str">
        <f>+VLOOKUP(A160,'Instituciones Educativas'!$A$2:$T$900,6,0)</f>
        <v>PUNO</v>
      </c>
      <c r="D160" s="49" t="str">
        <f>IFERROR(VLOOKUP(A160,'Instituciones Educativas'!$A$2:$T$900,7,0),0)</f>
        <v>VILLA COPA CABANA</v>
      </c>
      <c r="E160" s="49" t="str">
        <f>+VLOOKUP(A160,'Censo 2023 Direccion'!$A$2:$M$910,6,0)</f>
        <v>VILLA COPACABANA</v>
      </c>
      <c r="F160" s="49" t="str">
        <f>+VLOOKUP(A160,'Instituciones Educativas'!$A$2:$T$900,1,0)</f>
        <v>1571462</v>
      </c>
      <c r="G160" s="49" t="str">
        <f>+VLOOKUP(A160,'Instituciones Educativas'!$A$2:$T$900,8,0)</f>
        <v>239 NIÑO JESUS DE PRAGA</v>
      </c>
      <c r="H160" s="49" t="str">
        <f>+VLOOKUP(A160,'Instituciones Educativas'!$A$2:$T$900,9,0)</f>
        <v xml:space="preserve">A2 - Inicial - Jardín              </v>
      </c>
      <c r="I160" s="18">
        <f t="shared" si="64"/>
        <v>6</v>
      </c>
      <c r="J160" s="18" t="str">
        <f t="shared" si="74"/>
        <v>Urbana</v>
      </c>
      <c r="K160" s="18">
        <f t="shared" si="75"/>
        <v>9</v>
      </c>
      <c r="O160" s="18">
        <f t="shared" si="76"/>
        <v>-3</v>
      </c>
      <c r="Q160" s="21">
        <f t="shared" si="92"/>
        <v>511.0560000000001</v>
      </c>
      <c r="R160" s="52">
        <f t="shared" si="65"/>
        <v>-63.36553945249598</v>
      </c>
      <c r="S160" s="52">
        <f t="shared" si="66"/>
        <v>243.36000000000004</v>
      </c>
      <c r="T160" s="21">
        <f t="shared" si="77"/>
        <v>243.36000000000004</v>
      </c>
      <c r="U160" s="70">
        <v>664.29257142857148</v>
      </c>
      <c r="V160" s="21">
        <f t="shared" si="62"/>
        <v>187.20000000000002</v>
      </c>
      <c r="W160" s="21">
        <f t="shared" si="67"/>
        <v>32.400000000000006</v>
      </c>
      <c r="X160" s="21">
        <f t="shared" si="84"/>
        <v>0</v>
      </c>
      <c r="Y160" s="21">
        <f t="shared" si="90"/>
        <v>0</v>
      </c>
      <c r="Z160" s="21">
        <f t="shared" si="68"/>
        <v>7.2000000000000011</v>
      </c>
      <c r="AA160" s="21">
        <f t="shared" si="69"/>
        <v>28.800000000000004</v>
      </c>
      <c r="AB160" s="21">
        <f t="shared" si="70"/>
        <v>57.600000000000009</v>
      </c>
      <c r="AC160" s="18">
        <f t="shared" si="71"/>
        <v>3.6000000000000005</v>
      </c>
      <c r="AD160" s="18">
        <f t="shared" si="72"/>
        <v>57.600000000000009</v>
      </c>
      <c r="AE160" s="18" t="str">
        <f>IFERROR(VLOOKUP(F160,'Unid. Mult.'!$F$3:$J$313,5,0),0)</f>
        <v>Unidocente</v>
      </c>
      <c r="AF160" s="18">
        <f>IFERROR(VLOOKUP(F160,'IIEE EIB'!$F$3:$L$219,5,0),0)</f>
        <v>0</v>
      </c>
      <c r="AG160" s="18">
        <f>IFERROR(VLOOKUP(F160,'IIEE EIB'!$F$3:$L$219,6,0),0)</f>
        <v>0</v>
      </c>
      <c r="AH160" s="18">
        <f>IFERROR(VLOOKUP(F160,Rural!$F$2:$J$403,5,0),0)</f>
        <v>0</v>
      </c>
      <c r="AI160" s="18" t="str">
        <f>+IFERROR(VLOOKUP(F160,Frontera!$F$3:$J$438,5,0),0)</f>
        <v>Frontera</v>
      </c>
      <c r="AJ160" s="18" t="str">
        <f>+IFERROR(VLOOKUP(F160,'Censo 2023 Direccion'!$A$2:$L$910,9,0),0)</f>
        <v>Urbana</v>
      </c>
      <c r="AK160" s="18">
        <f>+IFERROR(VLOOKUP(F160,'Instituciones Educativas'!$A$2:$T$900,12,0),0)</f>
        <v>6</v>
      </c>
      <c r="AL160" s="21">
        <f t="shared" si="73"/>
        <v>-477.09257142857143</v>
      </c>
      <c r="AM160" s="18">
        <f>+IFERROR(VLOOKUP(F160,'Instituciones Educativas'!$A$2:$T$900,13,0),0)</f>
        <v>9</v>
      </c>
    </row>
    <row r="161" spans="1:41" x14ac:dyDescent="0.25">
      <c r="A161" s="106" t="s">
        <v>552</v>
      </c>
      <c r="B161" s="17">
        <v>139</v>
      </c>
      <c r="C161" s="49" t="str">
        <f>+VLOOKUP(A161,'Instituciones Educativas'!$A$2:$T$900,6,0)</f>
        <v>PUNO</v>
      </c>
      <c r="D161" s="49" t="str">
        <f>IFERROR(VLOOKUP(A161,'Instituciones Educativas'!$A$2:$T$900,7,0),0)</f>
        <v>PUNO</v>
      </c>
      <c r="E161" s="49" t="str">
        <f>+VLOOKUP(A161,'Censo 2023 Direccion'!$A$2:$M$910,6,0)</f>
        <v>VALLECITO</v>
      </c>
      <c r="F161" s="49" t="str">
        <f>+VLOOKUP(A161,'Instituciones Educativas'!$A$2:$T$900,1,0)</f>
        <v>1679356</v>
      </c>
      <c r="G161" s="49" t="str">
        <f>+VLOOKUP(A161,'Instituciones Educativas'!$A$2:$T$900,8,0)</f>
        <v>VALLECITO</v>
      </c>
      <c r="H161" s="49" t="str">
        <f>+VLOOKUP(A161,'Instituciones Educativas'!$A$2:$T$900,9,0)</f>
        <v xml:space="preserve">A2 - Inicial - Jardín              </v>
      </c>
      <c r="I161" s="18">
        <f t="shared" si="64"/>
        <v>11</v>
      </c>
      <c r="J161" s="18" t="str">
        <f t="shared" si="74"/>
        <v>Urbana</v>
      </c>
      <c r="K161" s="18">
        <f t="shared" si="75"/>
        <v>14</v>
      </c>
      <c r="O161" s="18">
        <f t="shared" si="76"/>
        <v>-3</v>
      </c>
      <c r="Q161" s="21">
        <f t="shared" si="92"/>
        <v>782.49599999999987</v>
      </c>
      <c r="R161" s="52">
        <f t="shared" si="65"/>
        <v>-47.228931830381121</v>
      </c>
      <c r="S161" s="52">
        <f t="shared" si="66"/>
        <v>411.84</v>
      </c>
      <c r="T161" s="21">
        <f t="shared" si="77"/>
        <v>411.84</v>
      </c>
      <c r="U161" s="70">
        <v>780.42763636363657</v>
      </c>
      <c r="V161" s="21">
        <f t="shared" si="62"/>
        <v>316.79999999999995</v>
      </c>
      <c r="W161" s="21">
        <f t="shared" si="67"/>
        <v>59.400000000000006</v>
      </c>
      <c r="X161" s="21">
        <f t="shared" si="84"/>
        <v>0</v>
      </c>
      <c r="Y161" s="21">
        <f t="shared" si="90"/>
        <v>0</v>
      </c>
      <c r="Z161" s="21">
        <f t="shared" si="68"/>
        <v>13.200000000000001</v>
      </c>
      <c r="AA161" s="21">
        <f t="shared" si="69"/>
        <v>52.800000000000004</v>
      </c>
      <c r="AB161" s="21">
        <f t="shared" si="70"/>
        <v>79.199999999999989</v>
      </c>
      <c r="AC161" s="18">
        <f t="shared" si="71"/>
        <v>6.6000000000000005</v>
      </c>
      <c r="AD161" s="18">
        <f t="shared" si="72"/>
        <v>105.60000000000001</v>
      </c>
      <c r="AE161" s="18" t="str">
        <f>IFERROR(VLOOKUP(F161,'Unid. Mult.'!$F$3:$J$313,5,0),0)</f>
        <v>Multigrado</v>
      </c>
      <c r="AF161" s="18">
        <f>IFERROR(VLOOKUP(F161,'IIEE EIB'!$F$3:$L$219,5,0),0)</f>
        <v>0</v>
      </c>
      <c r="AG161" s="18">
        <f>IFERROR(VLOOKUP(F161,'IIEE EIB'!$F$3:$L$219,6,0),0)</f>
        <v>0</v>
      </c>
      <c r="AH161" s="18">
        <f>IFERROR(VLOOKUP(F161,Rural!$F$2:$J$403,5,0),0)</f>
        <v>0</v>
      </c>
      <c r="AI161" s="18" t="str">
        <f>+IFERROR(VLOOKUP(F161,Frontera!$F$3:$J$438,5,0),0)</f>
        <v>Frontera</v>
      </c>
      <c r="AJ161" s="18" t="str">
        <f>+IFERROR(VLOOKUP(F161,'Censo 2023 Direccion'!$A$2:$L$910,9,0),0)</f>
        <v>Urbana</v>
      </c>
      <c r="AK161" s="18">
        <f>+IFERROR(VLOOKUP(F161,'Instituciones Educativas'!$A$2:$T$900,12,0),0)</f>
        <v>11</v>
      </c>
      <c r="AL161" s="21">
        <f t="shared" si="73"/>
        <v>-463.62763636363661</v>
      </c>
      <c r="AM161" s="18">
        <f>+IFERROR(VLOOKUP(F161,'Instituciones Educativas'!$A$2:$T$900,13,0),0)-AN161</f>
        <v>14</v>
      </c>
      <c r="AN161" s="18">
        <v>4</v>
      </c>
      <c r="AO161" s="18">
        <f>+AM161-AK161</f>
        <v>3</v>
      </c>
    </row>
    <row r="162" spans="1:41" x14ac:dyDescent="0.25">
      <c r="A162" s="106" t="s">
        <v>542</v>
      </c>
      <c r="B162" s="17">
        <v>140</v>
      </c>
      <c r="C162" s="49" t="str">
        <f>+VLOOKUP(A162,'Instituciones Educativas'!$A$2:$T$900,6,0)</f>
        <v>PUNO</v>
      </c>
      <c r="D162" s="49" t="str">
        <f>IFERROR(VLOOKUP(A162,'Instituciones Educativas'!$A$2:$T$900,7,0),0)</f>
        <v>MANTO</v>
      </c>
      <c r="E162" s="49" t="str">
        <f>+VLOOKUP(A162,'Censo 2023 Direccion'!$A$2:$M$910,6,0)</f>
        <v>MANTO</v>
      </c>
      <c r="F162" s="49" t="str">
        <f>+VLOOKUP(A162,'Instituciones Educativas'!$A$2:$T$900,1,0)</f>
        <v>1679364</v>
      </c>
      <c r="G162" s="49" t="str">
        <f>+VLOOKUP(A162,'Instituciones Educativas'!$A$2:$T$900,8,0)</f>
        <v>MANTO</v>
      </c>
      <c r="H162" s="49" t="str">
        <f>+VLOOKUP(A162,'Instituciones Educativas'!$A$2:$T$900,9,0)</f>
        <v xml:space="preserve">A2 - Inicial - Jardín              </v>
      </c>
      <c r="I162" s="18">
        <f t="shared" si="64"/>
        <v>7</v>
      </c>
      <c r="J162" s="18" t="str">
        <f t="shared" si="74"/>
        <v>Urbana</v>
      </c>
      <c r="K162" s="18">
        <f t="shared" si="75"/>
        <v>9</v>
      </c>
      <c r="O162" s="18">
        <f t="shared" si="76"/>
        <v>-2</v>
      </c>
      <c r="Q162" s="21">
        <f t="shared" si="92"/>
        <v>596.2320000000002</v>
      </c>
      <c r="R162" s="52">
        <f t="shared" si="65"/>
        <v>-57.25979602791196</v>
      </c>
      <c r="S162" s="52">
        <f t="shared" si="66"/>
        <v>283.92000000000007</v>
      </c>
      <c r="T162" s="21">
        <f t="shared" si="77"/>
        <v>283.92000000000007</v>
      </c>
      <c r="U162" s="70">
        <v>664.29257142857148</v>
      </c>
      <c r="V162" s="21">
        <f t="shared" si="62"/>
        <v>218.40000000000003</v>
      </c>
      <c r="W162" s="21">
        <f t="shared" si="67"/>
        <v>37.799999999999997</v>
      </c>
      <c r="X162" s="21">
        <f t="shared" si="84"/>
        <v>0</v>
      </c>
      <c r="Y162" s="21">
        <f t="shared" si="90"/>
        <v>0</v>
      </c>
      <c r="Z162" s="21">
        <f t="shared" si="68"/>
        <v>8.4</v>
      </c>
      <c r="AA162" s="21">
        <f t="shared" si="69"/>
        <v>33.6</v>
      </c>
      <c r="AB162" s="21">
        <f t="shared" si="70"/>
        <v>67.2</v>
      </c>
      <c r="AC162" s="18">
        <f t="shared" si="71"/>
        <v>4.2</v>
      </c>
      <c r="AD162" s="18">
        <f t="shared" si="72"/>
        <v>67.2</v>
      </c>
      <c r="AE162" s="18" t="str">
        <f>IFERROR(VLOOKUP(F162,'Unid. Mult.'!$F$3:$J$313,5,0),0)</f>
        <v>Unidocente</v>
      </c>
      <c r="AF162" s="18">
        <f>IFERROR(VLOOKUP(F162,'IIEE EIB'!$F$3:$L$219,5,0),0)</f>
        <v>0</v>
      </c>
      <c r="AG162" s="18">
        <f>IFERROR(VLOOKUP(F162,'IIEE EIB'!$F$3:$L$219,6,0),0)</f>
        <v>0</v>
      </c>
      <c r="AH162" s="18">
        <f>IFERROR(VLOOKUP(F162,Rural!$F$2:$J$403,5,0),0)</f>
        <v>0</v>
      </c>
      <c r="AI162" s="18" t="str">
        <f>+IFERROR(VLOOKUP(F162,Frontera!$F$3:$J$438,5,0),0)</f>
        <v>Frontera</v>
      </c>
      <c r="AJ162" s="18" t="str">
        <f>+IFERROR(VLOOKUP(F162,'Censo 2023 Direccion'!$A$2:$L$910,9,0),0)</f>
        <v>Urbana</v>
      </c>
      <c r="AK162" s="18">
        <f>+IFERROR(VLOOKUP(F162,'Instituciones Educativas'!$A$2:$T$900,12,0),0)</f>
        <v>7</v>
      </c>
      <c r="AL162" s="21">
        <f t="shared" si="73"/>
        <v>-445.89257142857144</v>
      </c>
      <c r="AM162" s="18">
        <f>+IFERROR(VLOOKUP(F162,'Instituciones Educativas'!$A$2:$T$900,13,0),0)</f>
        <v>9</v>
      </c>
    </row>
    <row r="163" spans="1:41" x14ac:dyDescent="0.25">
      <c r="A163" s="106" t="s">
        <v>554</v>
      </c>
      <c r="B163" s="17">
        <v>141</v>
      </c>
      <c r="C163" s="49" t="str">
        <f>+VLOOKUP(A163,'Instituciones Educativas'!$A$2:$T$900,6,0)</f>
        <v>PUNO</v>
      </c>
      <c r="D163" s="49" t="str">
        <f>IFERROR(VLOOKUP(A163,'Instituciones Educativas'!$A$2:$T$900,7,0),0)</f>
        <v>PUNO</v>
      </c>
      <c r="E163" s="49" t="str">
        <f>+VLOOKUP(A163,'Censo 2023 Direccion'!$A$2:$M$910,6,0)</f>
        <v>VICTOR RAUL HAYA DE LA TORRE</v>
      </c>
      <c r="F163" s="49" t="str">
        <f>+VLOOKUP(A163,'Instituciones Educativas'!$A$2:$T$900,1,0)</f>
        <v>1679372</v>
      </c>
      <c r="G163" s="49" t="str">
        <f>+VLOOKUP(A163,'Instituciones Educativas'!$A$2:$T$900,8,0)</f>
        <v>VICTOR RAUL HAYA DE LA TORRE</v>
      </c>
      <c r="H163" s="49" t="str">
        <f>+VLOOKUP(A163,'Instituciones Educativas'!$A$2:$T$900,9,0)</f>
        <v xml:space="preserve">A2 - Inicial - Jardín              </v>
      </c>
      <c r="I163" s="18">
        <f t="shared" si="64"/>
        <v>7</v>
      </c>
      <c r="J163" s="18" t="str">
        <f t="shared" si="74"/>
        <v>Urbana</v>
      </c>
      <c r="K163" s="18">
        <f t="shared" si="75"/>
        <v>5</v>
      </c>
      <c r="O163" s="18">
        <f t="shared" si="76"/>
        <v>2</v>
      </c>
      <c r="Q163" s="21">
        <f t="shared" si="92"/>
        <v>596.2320000000002</v>
      </c>
      <c r="R163" s="52">
        <f t="shared" si="65"/>
        <v>-44.608695652173886</v>
      </c>
      <c r="S163" s="52">
        <f t="shared" si="66"/>
        <v>283.92000000000007</v>
      </c>
      <c r="T163" s="21">
        <f t="shared" si="77"/>
        <v>283.92000000000007</v>
      </c>
      <c r="U163" s="70">
        <v>512.57142857142844</v>
      </c>
      <c r="V163" s="21">
        <f t="shared" si="62"/>
        <v>218.40000000000003</v>
      </c>
      <c r="W163" s="21">
        <f t="shared" si="67"/>
        <v>37.799999999999997</v>
      </c>
      <c r="X163" s="21">
        <f t="shared" si="84"/>
        <v>0</v>
      </c>
      <c r="Y163" s="21">
        <f t="shared" si="90"/>
        <v>0</v>
      </c>
      <c r="Z163" s="21">
        <f t="shared" si="68"/>
        <v>8.4</v>
      </c>
      <c r="AA163" s="21">
        <f t="shared" si="69"/>
        <v>33.6</v>
      </c>
      <c r="AB163" s="21">
        <f t="shared" si="70"/>
        <v>67.2</v>
      </c>
      <c r="AC163" s="18">
        <f t="shared" si="71"/>
        <v>4.2</v>
      </c>
      <c r="AD163" s="18">
        <f t="shared" si="72"/>
        <v>67.2</v>
      </c>
      <c r="AE163" s="18" t="str">
        <f>IFERROR(VLOOKUP(F163,'Unid. Mult.'!$F$3:$J$313,5,0),0)</f>
        <v>Unidocente</v>
      </c>
      <c r="AF163" s="18">
        <f>IFERROR(VLOOKUP(F163,'IIEE EIB'!$F$3:$L$219,5,0),0)</f>
        <v>0</v>
      </c>
      <c r="AG163" s="18">
        <f>IFERROR(VLOOKUP(F163,'IIEE EIB'!$F$3:$L$219,6,0),0)</f>
        <v>0</v>
      </c>
      <c r="AH163" s="18">
        <f>IFERROR(VLOOKUP(F163,Rural!$F$2:$J$403,5,0),0)</f>
        <v>0</v>
      </c>
      <c r="AI163" s="18" t="str">
        <f>+IFERROR(VLOOKUP(F163,Frontera!$F$3:$J$438,5,0),0)</f>
        <v>Frontera</v>
      </c>
      <c r="AJ163" s="18" t="str">
        <f>+IFERROR(VLOOKUP(F163,'Censo 2023 Direccion'!$A$2:$L$910,9,0),0)</f>
        <v>Urbana</v>
      </c>
      <c r="AK163" s="18">
        <f>+IFERROR(VLOOKUP(F163,'Instituciones Educativas'!$A$2:$T$900,12,0),0)</f>
        <v>7</v>
      </c>
      <c r="AL163" s="21">
        <f t="shared" si="73"/>
        <v>-294.17142857142841</v>
      </c>
      <c r="AM163" s="18">
        <f>+IFERROR(VLOOKUP(F163,'Instituciones Educativas'!$A$2:$T$900,13,0),0)</f>
        <v>5</v>
      </c>
    </row>
    <row r="164" spans="1:41" x14ac:dyDescent="0.25">
      <c r="A164" s="106" t="s">
        <v>499</v>
      </c>
      <c r="B164" s="17">
        <v>142</v>
      </c>
      <c r="C164" s="49" t="str">
        <f>+VLOOKUP(A164,'Instituciones Educativas'!$A$2:$T$900,6,0)</f>
        <v>PUNO</v>
      </c>
      <c r="D164" s="49" t="str">
        <f>IFERROR(VLOOKUP(A164,'Instituciones Educativas'!$A$2:$T$900,7,0),0)</f>
        <v>CHIMU</v>
      </c>
      <c r="E164" s="49" t="str">
        <f>+VLOOKUP(A164,'Censo 2023 Direccion'!$A$2:$M$910,6,0)</f>
        <v>CHIMU</v>
      </c>
      <c r="F164" s="49" t="str">
        <f>+VLOOKUP(A164,'Instituciones Educativas'!$A$2:$T$900,1,0)</f>
        <v>1679398</v>
      </c>
      <c r="G164" s="49" t="str">
        <f>+VLOOKUP(A164,'Instituciones Educativas'!$A$2:$T$900,8,0)</f>
        <v>70160</v>
      </c>
      <c r="H164" s="49" t="str">
        <f>+VLOOKUP(A164,'Instituciones Educativas'!$A$2:$T$900,9,0)</f>
        <v xml:space="preserve">A2 - Inicial - Jardín              </v>
      </c>
      <c r="I164" s="18">
        <f t="shared" si="64"/>
        <v>8</v>
      </c>
      <c r="J164" s="18" t="str">
        <f t="shared" si="74"/>
        <v>Rural</v>
      </c>
      <c r="K164" s="18">
        <f t="shared" si="75"/>
        <v>9</v>
      </c>
      <c r="O164" s="18">
        <f t="shared" si="76"/>
        <v>-1</v>
      </c>
      <c r="Q164" s="21">
        <f t="shared" ref="Q164:Q165" si="93">+IF(AJ164="rural",IF(AK164&lt;=1,S164*(5),IF(AK164&lt;=2,S164*(3.25),IF(AK164&lt;=3,S164*(2.42),IF(AK164&lt;=4,S164*(2),IF(AK164&lt;=5,S164*(1.8),IF(AK164&lt;=10,S164*(1.6),IF(AK164&lt;=16,S164*(1.3),IF(AK164&lt;=20,S164*(1),IF(AK164&lt;=60,S164*(0.85),IF(AK164&lt;=100,S164*(0.56),IF(AK164&lt;=152,S164*(0.41),IF(AK164&lt;=180,S164*(0.38),IF(AK164&lt;=200,S164*(0.36),IF(AK164&lt;=300,S164*(0.3),S164)))))))))))))))</f>
        <v>1008.384</v>
      </c>
      <c r="R164" s="52">
        <f t="shared" si="65"/>
        <v>-42.289798570500324</v>
      </c>
      <c r="S164" s="52">
        <f t="shared" si="66"/>
        <v>630.24</v>
      </c>
      <c r="T164" s="21">
        <f t="shared" si="77"/>
        <v>630.24</v>
      </c>
      <c r="U164" s="70">
        <v>1092.0772833723654</v>
      </c>
      <c r="V164" s="21">
        <f t="shared" si="62"/>
        <v>484.8</v>
      </c>
      <c r="W164" s="21">
        <f t="shared" si="67"/>
        <v>43.2</v>
      </c>
      <c r="X164" s="21">
        <f t="shared" si="84"/>
        <v>0</v>
      </c>
      <c r="Y164" s="21">
        <f t="shared" si="90"/>
        <v>0</v>
      </c>
      <c r="Z164" s="21">
        <f t="shared" si="68"/>
        <v>9.6000000000000014</v>
      </c>
      <c r="AA164" s="21">
        <f t="shared" si="69"/>
        <v>38.400000000000006</v>
      </c>
      <c r="AB164" s="21">
        <f t="shared" si="70"/>
        <v>76.800000000000011</v>
      </c>
      <c r="AC164" s="18">
        <f t="shared" si="71"/>
        <v>192</v>
      </c>
      <c r="AD164" s="18">
        <f t="shared" si="72"/>
        <v>124.80000000000001</v>
      </c>
      <c r="AE164" s="18" t="str">
        <f>IFERROR(VLOOKUP(F164,'Unid. Mult.'!$F$3:$J$313,5,0),0)</f>
        <v>Unidocente</v>
      </c>
      <c r="AF164" s="18">
        <f>IFERROR(VLOOKUP(F164,'IIEE EIB'!$F$3:$L$219,5,0),0)</f>
        <v>0</v>
      </c>
      <c r="AG164" s="18">
        <f>IFERROR(VLOOKUP(F164,'IIEE EIB'!$F$3:$L$219,6,0),0)</f>
        <v>0</v>
      </c>
      <c r="AH164" s="18" t="str">
        <f>IFERROR(VLOOKUP(F164,Rural!$F$2:$J$403,5,0),0)</f>
        <v>Rural 3</v>
      </c>
      <c r="AI164" s="18" t="str">
        <f>+IFERROR(VLOOKUP(F164,Frontera!$F$3:$J$438,5,0),0)</f>
        <v>Frontera</v>
      </c>
      <c r="AJ164" s="18" t="str">
        <f>+IFERROR(VLOOKUP(F164,'Censo 2023 Direccion'!$A$2:$L$910,9,0),0)</f>
        <v>Rural</v>
      </c>
      <c r="AK164" s="18">
        <f>+IFERROR(VLOOKUP(F164,'Instituciones Educativas'!$A$2:$T$900,12,0),0)</f>
        <v>8</v>
      </c>
      <c r="AL164" s="21">
        <f t="shared" si="73"/>
        <v>-607.27728337236545</v>
      </c>
      <c r="AM164" s="18">
        <f>+IFERROR(VLOOKUP(F164,'Instituciones Educativas'!$A$2:$T$900,13,0),0)</f>
        <v>9</v>
      </c>
      <c r="AN164" s="64"/>
      <c r="AO164" s="18">
        <f>+AM164-7.5</f>
        <v>1.5</v>
      </c>
    </row>
    <row r="165" spans="1:41" x14ac:dyDescent="0.25">
      <c r="A165" s="106" t="s">
        <v>516</v>
      </c>
      <c r="B165" s="17">
        <v>143</v>
      </c>
      <c r="C165" s="49" t="str">
        <f>+VLOOKUP(A165,'Instituciones Educativas'!$A$2:$T$900,6,0)</f>
        <v>PUNO</v>
      </c>
      <c r="D165" s="49" t="str">
        <f>IFERROR(VLOOKUP(A165,'Instituciones Educativas'!$A$2:$T$900,7,0),0)</f>
        <v>ISLA CCAPI LOS UROS</v>
      </c>
      <c r="E165" s="49" t="str">
        <f>+VLOOKUP(A165,'Censo 2023 Direccion'!$A$2:$M$910,6,0)</f>
        <v>CCAPI LOS UROS</v>
      </c>
      <c r="F165" s="49" t="str">
        <f>+VLOOKUP(A165,'Instituciones Educativas'!$A$2:$T$900,1,0)</f>
        <v>1655026</v>
      </c>
      <c r="G165" s="49" t="str">
        <f>+VLOOKUP(A165,'Instituciones Educativas'!$A$2:$T$900,8,0)</f>
        <v>1305 SUMA K'ANTAWI</v>
      </c>
      <c r="H165" s="49" t="str">
        <f>+VLOOKUP(A165,'Instituciones Educativas'!$A$2:$T$900,9,0)</f>
        <v xml:space="preserve">A2 - Inicial - Jardín              </v>
      </c>
      <c r="I165" s="18">
        <f t="shared" si="64"/>
        <v>11</v>
      </c>
      <c r="J165" s="18" t="str">
        <f t="shared" si="74"/>
        <v>Rural</v>
      </c>
      <c r="K165" s="18">
        <f t="shared" si="75"/>
        <v>17</v>
      </c>
      <c r="O165" s="18">
        <f t="shared" si="76"/>
        <v>-6</v>
      </c>
      <c r="Q165" s="21">
        <f t="shared" si="93"/>
        <v>1405.4040000000002</v>
      </c>
      <c r="R165" s="52">
        <f t="shared" si="65"/>
        <v>-40.101985066472402</v>
      </c>
      <c r="S165" s="52">
        <f t="shared" si="66"/>
        <v>1081.0800000000002</v>
      </c>
      <c r="T165" s="21">
        <f t="shared" si="77"/>
        <v>1081.0800000000002</v>
      </c>
      <c r="U165" s="70">
        <v>1804.8678260869565</v>
      </c>
      <c r="V165" s="21">
        <f t="shared" si="62"/>
        <v>831.6</v>
      </c>
      <c r="W165" s="21">
        <f t="shared" si="67"/>
        <v>59.400000000000006</v>
      </c>
      <c r="X165" s="21">
        <f t="shared" si="84"/>
        <v>0</v>
      </c>
      <c r="Y165" s="21">
        <f t="shared" si="90"/>
        <v>0</v>
      </c>
      <c r="Z165" s="21">
        <f t="shared" si="68"/>
        <v>13.200000000000001</v>
      </c>
      <c r="AA165" s="21">
        <f t="shared" si="69"/>
        <v>46.199999999999996</v>
      </c>
      <c r="AB165" s="21">
        <f t="shared" si="70"/>
        <v>79.199999999999989</v>
      </c>
      <c r="AC165" s="18">
        <f t="shared" si="71"/>
        <v>462</v>
      </c>
      <c r="AD165" s="18">
        <f t="shared" si="72"/>
        <v>171.60000000000002</v>
      </c>
      <c r="AE165" s="18" t="str">
        <f>IFERROR(VLOOKUP(F165,'Unid. Mult.'!$F$3:$J$313,5,0),0)</f>
        <v>Multigrado</v>
      </c>
      <c r="AF165" s="18" t="str">
        <f>IFERROR(VLOOKUP(F165,'IIEE EIB'!$F$3:$L$219,5,0),0)</f>
        <v>AIMARA</v>
      </c>
      <c r="AG165" s="18" t="str">
        <f>IFERROR(VLOOKUP(F165,'IIEE EIB'!$F$3:$L$219,6,0),0)</f>
        <v/>
      </c>
      <c r="AH165" s="18" t="str">
        <f>IFERROR(VLOOKUP(F165,Rural!$F$2:$J$403,5,0),0)</f>
        <v>Rural 1</v>
      </c>
      <c r="AI165" s="18" t="str">
        <f>+IFERROR(VLOOKUP(F165,Frontera!$F$3:$J$438,5,0),0)</f>
        <v>Frontera</v>
      </c>
      <c r="AJ165" s="18" t="str">
        <f>+IFERROR(VLOOKUP(F165,'Censo 2023 Direccion'!$A$2:$L$910,9,0),0)</f>
        <v>Rural</v>
      </c>
      <c r="AK165" s="18">
        <f>+IFERROR(VLOOKUP(F165,'Instituciones Educativas'!$A$2:$T$900,12,0),0)</f>
        <v>11</v>
      </c>
      <c r="AL165" s="21">
        <f t="shared" si="73"/>
        <v>-973.26782608695646</v>
      </c>
      <c r="AM165" s="18">
        <f>+IFERROR(VLOOKUP(F165,'Instituciones Educativas'!$A$2:$T$900,13,0),0)</f>
        <v>17</v>
      </c>
      <c r="AO165" s="18">
        <f>+AM165-26.999</f>
        <v>-9.9989999999999988</v>
      </c>
    </row>
    <row r="166" spans="1:41" x14ac:dyDescent="0.25">
      <c r="A166" s="106" t="s">
        <v>513</v>
      </c>
      <c r="B166" s="17">
        <v>144</v>
      </c>
      <c r="C166" s="49" t="str">
        <f>+VLOOKUP(A166,'Instituciones Educativas'!$A$2:$T$900,6,0)</f>
        <v>PUNO</v>
      </c>
      <c r="D166" s="49" t="str">
        <f>IFERROR(VLOOKUP(A166,'Instituciones Educativas'!$A$2:$T$900,7,0),0)</f>
        <v>MACHALLATA</v>
      </c>
      <c r="E166" s="49" t="str">
        <f>+VLOOKUP(A166,'Censo 2023 Direccion'!$A$2:$M$910,6,0)</f>
        <v>AVENIDA ALFONSO UGARTE 480</v>
      </c>
      <c r="F166" s="49" t="str">
        <f>+VLOOKUP(A166,'Instituciones Educativas'!$A$2:$T$900,1,0)</f>
        <v>1659788</v>
      </c>
      <c r="G166" s="49" t="str">
        <f>+VLOOKUP(A166,'Instituciones Educativas'!$A$2:$T$900,8,0)</f>
        <v>1294 DULCE INFANCIA</v>
      </c>
      <c r="H166" s="49" t="str">
        <f>+VLOOKUP(A166,'Instituciones Educativas'!$A$2:$T$900,9,0)</f>
        <v xml:space="preserve">A2 - Inicial - Jardín              </v>
      </c>
      <c r="I166" s="18">
        <f t="shared" si="64"/>
        <v>35</v>
      </c>
      <c r="J166" s="18" t="str">
        <f t="shared" si="74"/>
        <v>Urbana</v>
      </c>
      <c r="K166" s="18">
        <f t="shared" si="75"/>
        <v>41</v>
      </c>
      <c r="O166" s="18">
        <f t="shared" si="76"/>
        <v>-6</v>
      </c>
      <c r="Q166" s="21">
        <f t="shared" ref="Q166:Q170" si="94">+IF(AJ166="Urbana",IF(AK166&lt;=5,S166*(2.8),IF(AK166&lt;=10,S166*(2.1),IF(AK166&lt;=13,S166*(1.9),IF(AK166&lt;=22,S166*(1.6),IF(AK166&lt;=50,S166*(1.41),IF(AK166&lt;=100,S166*(0.9),IF(AK166&lt;=194,S166*(0.8),IF(AK166&lt;=230,S166*(0.63),IF(AK166&lt;=405,S166*(0.55),IF(AK166&lt;=620,S166*(0.44),IF(AK166&lt;=968,S166*(0.35),IF(AK166&lt;=1000,S166*(0.37),IF(AK166&lt;=1200,S166*(0.39),IF(AK166&lt;=1800,S166*(0.26))))))))))))))))</f>
        <v>1385.748</v>
      </c>
      <c r="R166" s="52">
        <f t="shared" si="65"/>
        <v>-29.389855934614484</v>
      </c>
      <c r="S166" s="52">
        <f t="shared" si="66"/>
        <v>982.80000000000007</v>
      </c>
      <c r="T166" s="21">
        <f t="shared" si="77"/>
        <v>982.80000000000007</v>
      </c>
      <c r="U166" s="70">
        <v>1391.8679999999999</v>
      </c>
      <c r="V166" s="21">
        <f t="shared" si="62"/>
        <v>756</v>
      </c>
      <c r="W166" s="21">
        <f t="shared" si="67"/>
        <v>189</v>
      </c>
      <c r="X166" s="21">
        <f t="shared" si="84"/>
        <v>0</v>
      </c>
      <c r="Y166" s="21">
        <f t="shared" si="90"/>
        <v>0</v>
      </c>
      <c r="Z166" s="21">
        <f t="shared" si="68"/>
        <v>42</v>
      </c>
      <c r="AA166" s="21">
        <f t="shared" si="69"/>
        <v>168</v>
      </c>
      <c r="AB166" s="21">
        <f t="shared" si="70"/>
        <v>0</v>
      </c>
      <c r="AC166" s="18">
        <f t="shared" si="71"/>
        <v>21</v>
      </c>
      <c r="AD166" s="18">
        <f t="shared" si="72"/>
        <v>336</v>
      </c>
      <c r="AE166" s="18">
        <f>IFERROR(VLOOKUP(F166,'Unid. Mult.'!$F$3:$J$313,5,0),0)</f>
        <v>0</v>
      </c>
      <c r="AF166" s="18">
        <f>IFERROR(VLOOKUP(F166,'IIEE EIB'!$F$3:$L$219,5,0),0)</f>
        <v>0</v>
      </c>
      <c r="AG166" s="18">
        <f>IFERROR(VLOOKUP(F166,'IIEE EIB'!$F$3:$L$219,6,0),0)</f>
        <v>0</v>
      </c>
      <c r="AH166" s="18">
        <f>IFERROR(VLOOKUP(F166,Rural!$F$2:$J$403,5,0),0)</f>
        <v>0</v>
      </c>
      <c r="AI166" s="18" t="str">
        <f>+IFERROR(VLOOKUP(F166,Frontera!$F$3:$J$438,5,0),0)</f>
        <v>Frontera</v>
      </c>
      <c r="AJ166" s="18" t="str">
        <f>+IFERROR(VLOOKUP(F166,'Censo 2023 Direccion'!$A$2:$L$910,9,0),0)</f>
        <v>Urbana</v>
      </c>
      <c r="AK166" s="18">
        <f>+IFERROR(VLOOKUP(F166,'Instituciones Educativas'!$A$2:$T$900,12,0),0)</f>
        <v>35</v>
      </c>
      <c r="AL166" s="21">
        <f t="shared" si="73"/>
        <v>-635.86799999999994</v>
      </c>
      <c r="AM166" s="18">
        <f>+IFERROR(VLOOKUP(F166,'Instituciones Educativas'!$A$2:$T$900,13,0),0)</f>
        <v>41</v>
      </c>
    </row>
    <row r="167" spans="1:41" x14ac:dyDescent="0.25">
      <c r="A167" s="106" t="s">
        <v>504</v>
      </c>
      <c r="B167" s="17">
        <v>145</v>
      </c>
      <c r="C167" s="49" t="str">
        <f>+VLOOKUP(A167,'Instituciones Educativas'!$A$2:$T$900,6,0)</f>
        <v>PUNO</v>
      </c>
      <c r="D167" s="49" t="str">
        <f>IFERROR(VLOOKUP(A167,'Instituciones Educativas'!$A$2:$T$900,7,0),0)</f>
        <v>JAYLLIHUAYA</v>
      </c>
      <c r="E167" s="49" t="str">
        <f>+VLOOKUP(A167,'Censo 2023 Direccion'!$A$2:$M$910,6,0)</f>
        <v>CIUDAD JARDIN</v>
      </c>
      <c r="F167" s="49" t="str">
        <f>+VLOOKUP(A167,'Instituciones Educativas'!$A$2:$T$900,1,0)</f>
        <v>1556323</v>
      </c>
      <c r="G167" s="49" t="str">
        <f>+VLOOKUP(A167,'Instituciones Educativas'!$A$2:$T$900,8,0)</f>
        <v>1211 CIUDAD JARDIN</v>
      </c>
      <c r="H167" s="49" t="str">
        <f>+VLOOKUP(A167,'Instituciones Educativas'!$A$2:$T$900,9,0)</f>
        <v xml:space="preserve">A2 - Inicial - Jardín              </v>
      </c>
      <c r="I167" s="18">
        <f t="shared" si="64"/>
        <v>62</v>
      </c>
      <c r="J167" s="18" t="str">
        <f t="shared" si="74"/>
        <v>Urbana</v>
      </c>
      <c r="K167" s="18">
        <f t="shared" si="75"/>
        <v>72</v>
      </c>
      <c r="O167" s="18">
        <f t="shared" si="76"/>
        <v>-10</v>
      </c>
      <c r="Q167" s="21">
        <f t="shared" si="94"/>
        <v>1566.864</v>
      </c>
      <c r="R167" s="52">
        <f t="shared" si="65"/>
        <v>-12.120907139023075</v>
      </c>
      <c r="S167" s="52">
        <f t="shared" si="66"/>
        <v>1740.96</v>
      </c>
      <c r="T167" s="21">
        <f t="shared" si="77"/>
        <v>1740.96</v>
      </c>
      <c r="U167" s="70">
        <v>1981.0855384615384</v>
      </c>
      <c r="V167" s="21">
        <f t="shared" si="62"/>
        <v>1339.2</v>
      </c>
      <c r="W167" s="21">
        <f t="shared" si="67"/>
        <v>334.8</v>
      </c>
      <c r="X167" s="21">
        <f t="shared" si="84"/>
        <v>0</v>
      </c>
      <c r="Y167" s="21">
        <f t="shared" si="90"/>
        <v>0</v>
      </c>
      <c r="Z167" s="21">
        <f t="shared" si="68"/>
        <v>74.400000000000006</v>
      </c>
      <c r="AA167" s="21">
        <f t="shared" si="69"/>
        <v>297.60000000000002</v>
      </c>
      <c r="AB167" s="21">
        <f t="shared" si="70"/>
        <v>0</v>
      </c>
      <c r="AC167" s="18">
        <f t="shared" si="71"/>
        <v>37.200000000000003</v>
      </c>
      <c r="AD167" s="18">
        <f t="shared" si="72"/>
        <v>595.20000000000005</v>
      </c>
      <c r="AE167" s="18">
        <f>IFERROR(VLOOKUP(F167,'Unid. Mult.'!$F$3:$J$313,5,0),0)</f>
        <v>0</v>
      </c>
      <c r="AF167" s="18">
        <f>IFERROR(VLOOKUP(F167,'IIEE EIB'!$F$3:$L$219,5,0),0)</f>
        <v>0</v>
      </c>
      <c r="AG167" s="18">
        <f>IFERROR(VLOOKUP(F167,'IIEE EIB'!$F$3:$L$219,6,0),0)</f>
        <v>0</v>
      </c>
      <c r="AH167" s="18">
        <f>IFERROR(VLOOKUP(F167,Rural!$F$2:$J$403,5,0),0)</f>
        <v>0</v>
      </c>
      <c r="AI167" s="18" t="str">
        <f>+IFERROR(VLOOKUP(F167,Frontera!$F$3:$J$438,5,0),0)</f>
        <v>Frontera</v>
      </c>
      <c r="AJ167" s="18" t="str">
        <f>+IFERROR(VLOOKUP(F167,'Censo 2023 Direccion'!$A$2:$L$910,9,0),0)</f>
        <v>Urbana</v>
      </c>
      <c r="AK167" s="18">
        <f>+IFERROR(VLOOKUP(F167,'Instituciones Educativas'!$A$2:$T$900,12,0),0)</f>
        <v>62</v>
      </c>
      <c r="AL167" s="21">
        <f t="shared" si="73"/>
        <v>-641.88553846153832</v>
      </c>
      <c r="AM167" s="18">
        <f>+IFERROR(VLOOKUP(F167,'Instituciones Educativas'!$A$2:$T$900,13,0),0)</f>
        <v>72</v>
      </c>
    </row>
    <row r="168" spans="1:41" x14ac:dyDescent="0.25">
      <c r="A168" s="106" t="s">
        <v>507</v>
      </c>
      <c r="B168" s="17">
        <v>146</v>
      </c>
      <c r="C168" s="49" t="str">
        <f>+VLOOKUP(A168,'Instituciones Educativas'!$A$2:$T$900,6,0)</f>
        <v>PUNO</v>
      </c>
      <c r="D168" s="49" t="str">
        <f>IFERROR(VLOOKUP(A168,'Instituciones Educativas'!$A$2:$T$900,7,0),0)</f>
        <v>MANTO NUEVA ESPERANZA</v>
      </c>
      <c r="E168" s="49" t="str">
        <f>+VLOOKUP(A168,'Censo 2023 Direccion'!$A$2:$M$910,6,0)</f>
        <v>BARRIO MANTO NUEVA ESPERANZA</v>
      </c>
      <c r="F168" s="49" t="str">
        <f>+VLOOKUP(A168,'Instituciones Educativas'!$A$2:$T$900,1,0)</f>
        <v>1556398</v>
      </c>
      <c r="G168" s="49" t="str">
        <f>+VLOOKUP(A168,'Instituciones Educativas'!$A$2:$T$900,8,0)</f>
        <v>1228 NUEVA ESPERANZA</v>
      </c>
      <c r="H168" s="49" t="str">
        <f>+VLOOKUP(A168,'Instituciones Educativas'!$A$2:$T$900,9,0)</f>
        <v xml:space="preserve">A2 - Inicial - Jardín              </v>
      </c>
      <c r="I168" s="18">
        <f t="shared" si="64"/>
        <v>13</v>
      </c>
      <c r="J168" s="18" t="str">
        <f t="shared" si="74"/>
        <v>Urbana</v>
      </c>
      <c r="K168" s="18">
        <f t="shared" si="75"/>
        <v>16</v>
      </c>
      <c r="O168" s="18">
        <f t="shared" si="76"/>
        <v>-3</v>
      </c>
      <c r="Q168" s="21">
        <f t="shared" si="94"/>
        <v>693.57600000000002</v>
      </c>
      <c r="R168" s="52">
        <f t="shared" si="65"/>
        <v>-53.358525815217398</v>
      </c>
      <c r="S168" s="52">
        <f t="shared" si="66"/>
        <v>365.04</v>
      </c>
      <c r="T168" s="21">
        <f t="shared" si="77"/>
        <v>365.04</v>
      </c>
      <c r="U168" s="70">
        <v>782.65107692307697</v>
      </c>
      <c r="V168" s="21">
        <f t="shared" si="62"/>
        <v>280.8</v>
      </c>
      <c r="W168" s="21">
        <f t="shared" si="67"/>
        <v>70.2</v>
      </c>
      <c r="X168" s="21">
        <f t="shared" si="84"/>
        <v>0</v>
      </c>
      <c r="Y168" s="21">
        <f t="shared" si="90"/>
        <v>0</v>
      </c>
      <c r="Z168" s="21">
        <f t="shared" si="68"/>
        <v>15.600000000000001</v>
      </c>
      <c r="AA168" s="21">
        <f t="shared" si="69"/>
        <v>62.400000000000006</v>
      </c>
      <c r="AB168" s="21">
        <f t="shared" si="70"/>
        <v>0</v>
      </c>
      <c r="AC168" s="18">
        <f t="shared" si="71"/>
        <v>7.8000000000000007</v>
      </c>
      <c r="AD168" s="18">
        <f t="shared" si="72"/>
        <v>124.80000000000001</v>
      </c>
      <c r="AE168" s="18">
        <f>IFERROR(VLOOKUP(F168,'Unid. Mult.'!$F$3:$J$313,5,0),0)</f>
        <v>0</v>
      </c>
      <c r="AF168" s="18">
        <f>IFERROR(VLOOKUP(F168,'IIEE EIB'!$F$3:$L$219,5,0),0)</f>
        <v>0</v>
      </c>
      <c r="AG168" s="18">
        <f>IFERROR(VLOOKUP(F168,'IIEE EIB'!$F$3:$L$219,6,0),0)</f>
        <v>0</v>
      </c>
      <c r="AH168" s="18">
        <f>IFERROR(VLOOKUP(F168,Rural!$F$2:$J$403,5,0),0)</f>
        <v>0</v>
      </c>
      <c r="AI168" s="18" t="str">
        <f>+IFERROR(VLOOKUP(F168,Frontera!$F$3:$J$438,5,0),0)</f>
        <v>Frontera</v>
      </c>
      <c r="AJ168" s="18" t="str">
        <f>+IFERROR(VLOOKUP(F168,'Censo 2023 Direccion'!$A$2:$L$910,9,0),0)</f>
        <v>Urbana</v>
      </c>
      <c r="AK168" s="18">
        <f>+IFERROR(VLOOKUP(F168,'Instituciones Educativas'!$A$2:$T$900,12,0),0)</f>
        <v>13</v>
      </c>
      <c r="AL168" s="21">
        <f t="shared" si="73"/>
        <v>-501.85107692307696</v>
      </c>
      <c r="AM168" s="18">
        <f>+IFERROR(VLOOKUP(F168,'Instituciones Educativas'!$A$2:$T$900,13,0),0)</f>
        <v>16</v>
      </c>
    </row>
    <row r="169" spans="1:41" x14ac:dyDescent="0.25">
      <c r="A169" s="106" t="s">
        <v>498</v>
      </c>
      <c r="B169" s="17">
        <v>147</v>
      </c>
      <c r="C169" s="49" t="str">
        <f>+VLOOKUP(A169,'Instituciones Educativas'!$A$2:$T$900,6,0)</f>
        <v>PUNO</v>
      </c>
      <c r="D169" s="49" t="str">
        <f>IFERROR(VLOOKUP(A169,'Instituciones Educativas'!$A$2:$T$900,7,0),0)</f>
        <v>PUNO</v>
      </c>
      <c r="E169" s="49" t="str">
        <f>+VLOOKUP(A169,'Censo 2023 Direccion'!$A$2:$M$910,6,0)</f>
        <v>JIRON AYABACA S/N</v>
      </c>
      <c r="F169" s="49" t="str">
        <f>+VLOOKUP(A169,'Instituciones Educativas'!$A$2:$T$900,1,0)</f>
        <v>1556257</v>
      </c>
      <c r="G169" s="49" t="str">
        <f>+VLOOKUP(A169,'Instituciones Educativas'!$A$2:$T$900,8,0)</f>
        <v>VIRGEN DE LA CANDELARIA</v>
      </c>
      <c r="H169" s="49" t="str">
        <f>+VLOOKUP(A169,'Instituciones Educativas'!$A$2:$T$900,9,0)</f>
        <v xml:space="preserve">A2 - Inicial - Jardín              </v>
      </c>
      <c r="I169" s="18">
        <f t="shared" si="64"/>
        <v>14</v>
      </c>
      <c r="J169" s="18" t="str">
        <f t="shared" si="74"/>
        <v>Urbana</v>
      </c>
      <c r="K169" s="18">
        <f t="shared" si="75"/>
        <v>16</v>
      </c>
      <c r="O169" s="18">
        <f t="shared" si="76"/>
        <v>-2</v>
      </c>
      <c r="Q169" s="21">
        <f t="shared" si="94"/>
        <v>908.54400000000032</v>
      </c>
      <c r="R169" s="52">
        <f t="shared" si="65"/>
        <v>-30.451766304347817</v>
      </c>
      <c r="S169" s="52">
        <f t="shared" si="66"/>
        <v>567.84000000000015</v>
      </c>
      <c r="T169" s="21">
        <f t="shared" si="77"/>
        <v>567.84000000000015</v>
      </c>
      <c r="U169" s="70">
        <v>816.46933333333345</v>
      </c>
      <c r="V169" s="21">
        <f t="shared" si="62"/>
        <v>436.80000000000007</v>
      </c>
      <c r="W169" s="21">
        <f t="shared" si="67"/>
        <v>75.599999999999994</v>
      </c>
      <c r="X169" s="21">
        <f t="shared" si="84"/>
        <v>0</v>
      </c>
      <c r="Y169" s="21">
        <f t="shared" si="90"/>
        <v>0</v>
      </c>
      <c r="Z169" s="21">
        <f t="shared" si="68"/>
        <v>16.8</v>
      </c>
      <c r="AA169" s="21">
        <f t="shared" si="69"/>
        <v>67.2</v>
      </c>
      <c r="AB169" s="21">
        <f t="shared" si="70"/>
        <v>134.4</v>
      </c>
      <c r="AC169" s="18">
        <f t="shared" si="71"/>
        <v>8.4</v>
      </c>
      <c r="AD169" s="18">
        <f t="shared" si="72"/>
        <v>134.4</v>
      </c>
      <c r="AE169" s="18" t="str">
        <f>IFERROR(VLOOKUP(F169,'Unid. Mult.'!$F$3:$J$313,5,0),0)</f>
        <v>Unidocente</v>
      </c>
      <c r="AF169" s="18">
        <f>IFERROR(VLOOKUP(F169,'IIEE EIB'!$F$3:$L$219,5,0),0)</f>
        <v>0</v>
      </c>
      <c r="AG169" s="18">
        <f>IFERROR(VLOOKUP(F169,'IIEE EIB'!$F$3:$L$219,6,0),0)</f>
        <v>0</v>
      </c>
      <c r="AH169" s="18">
        <f>IFERROR(VLOOKUP(F169,Rural!$F$2:$J$403,5,0),0)</f>
        <v>0</v>
      </c>
      <c r="AI169" s="18" t="str">
        <f>+IFERROR(VLOOKUP(F169,Frontera!$F$3:$J$438,5,0),0)</f>
        <v>Frontera</v>
      </c>
      <c r="AJ169" s="18" t="str">
        <f>+IFERROR(VLOOKUP(F169,'Censo 2023 Direccion'!$A$2:$L$910,9,0),0)</f>
        <v>Urbana</v>
      </c>
      <c r="AK169" s="18">
        <f>+IFERROR(VLOOKUP(F169,'Instituciones Educativas'!$A$2:$T$900,12,0),0)</f>
        <v>14</v>
      </c>
      <c r="AL169" s="21">
        <f t="shared" si="73"/>
        <v>-379.66933333333338</v>
      </c>
      <c r="AM169" s="18">
        <f>+IFERROR(VLOOKUP(F169,'Instituciones Educativas'!$A$2:$T$900,13,0),0)</f>
        <v>16</v>
      </c>
    </row>
    <row r="170" spans="1:41" x14ac:dyDescent="0.25">
      <c r="A170" s="106" t="s">
        <v>502</v>
      </c>
      <c r="B170" s="17">
        <v>148</v>
      </c>
      <c r="C170" s="49" t="str">
        <f>+VLOOKUP(A170,'Instituciones Educativas'!$A$2:$T$900,6,0)</f>
        <v>PUNO</v>
      </c>
      <c r="D170" s="49" t="str">
        <f>IFERROR(VLOOKUP(A170,'Instituciones Educativas'!$A$2:$T$900,7,0),0)</f>
        <v>PORTEÑO</v>
      </c>
      <c r="E170" s="49" t="str">
        <f>+VLOOKUP(A170,'Censo 2023 Direccion'!$A$2:$M$910,6,0)</f>
        <v>PORTEÑO</v>
      </c>
      <c r="F170" s="49" t="str">
        <f>+VLOOKUP(A170,'Instituciones Educativas'!$A$2:$T$900,1,0)</f>
        <v>1525591</v>
      </c>
      <c r="G170" s="49" t="str">
        <f>+VLOOKUP(A170,'Instituciones Educativas'!$A$2:$T$900,8,0)</f>
        <v>1203 PASITOS DE ORO</v>
      </c>
      <c r="H170" s="49" t="str">
        <f>+VLOOKUP(A170,'Instituciones Educativas'!$A$2:$T$900,9,0)</f>
        <v xml:space="preserve">A2 - Inicial - Jardín              </v>
      </c>
      <c r="I170" s="18">
        <f t="shared" si="64"/>
        <v>126</v>
      </c>
      <c r="J170" s="18" t="str">
        <f t="shared" si="74"/>
        <v>Urbana</v>
      </c>
      <c r="K170" s="18">
        <f t="shared" si="75"/>
        <v>119</v>
      </c>
      <c r="O170" s="18">
        <f t="shared" si="76"/>
        <v>7</v>
      </c>
      <c r="Q170" s="21">
        <f t="shared" si="94"/>
        <v>2830.4640000000004</v>
      </c>
      <c r="R170" s="52">
        <f t="shared" si="65"/>
        <v>39.558125040297462</v>
      </c>
      <c r="S170" s="52">
        <f t="shared" si="66"/>
        <v>3538.0800000000004</v>
      </c>
      <c r="T170" s="21">
        <f t="shared" si="77"/>
        <v>3538.0800000000004</v>
      </c>
      <c r="U170" s="70">
        <v>2535.2017297297298</v>
      </c>
      <c r="V170" s="21">
        <f t="shared" si="62"/>
        <v>2721.6000000000004</v>
      </c>
      <c r="W170" s="21">
        <f t="shared" si="67"/>
        <v>680.40000000000009</v>
      </c>
      <c r="X170" s="21">
        <f t="shared" si="84"/>
        <v>0</v>
      </c>
      <c r="Y170" s="21">
        <f t="shared" si="90"/>
        <v>0</v>
      </c>
      <c r="Z170" s="21">
        <f t="shared" si="68"/>
        <v>151.20000000000002</v>
      </c>
      <c r="AA170" s="21">
        <f t="shared" si="69"/>
        <v>604.80000000000007</v>
      </c>
      <c r="AB170" s="21">
        <f t="shared" si="70"/>
        <v>0</v>
      </c>
      <c r="AC170" s="18">
        <f t="shared" si="71"/>
        <v>75.600000000000009</v>
      </c>
      <c r="AD170" s="18">
        <f t="shared" si="72"/>
        <v>1209.6000000000001</v>
      </c>
      <c r="AE170" s="18">
        <f>IFERROR(VLOOKUP(F170,'Unid. Mult.'!$F$3:$J$313,5,0),0)</f>
        <v>0</v>
      </c>
      <c r="AF170" s="18">
        <f>IFERROR(VLOOKUP(F170,'IIEE EIB'!$F$3:$L$219,5,0),0)</f>
        <v>0</v>
      </c>
      <c r="AG170" s="18">
        <f>IFERROR(VLOOKUP(F170,'IIEE EIB'!$F$3:$L$219,6,0),0)</f>
        <v>0</v>
      </c>
      <c r="AH170" s="18">
        <f>IFERROR(VLOOKUP(F170,Rural!$F$2:$J$403,5,0),0)</f>
        <v>0</v>
      </c>
      <c r="AI170" s="18" t="str">
        <f>+IFERROR(VLOOKUP(F170,Frontera!$F$3:$J$438,5,0),0)</f>
        <v>Frontera</v>
      </c>
      <c r="AJ170" s="18" t="str">
        <f>+IFERROR(VLOOKUP(F170,'Censo 2023 Direccion'!$A$2:$L$910,9,0),0)</f>
        <v>Urbana</v>
      </c>
      <c r="AK170" s="18">
        <f>+IFERROR(VLOOKUP(F170,'Instituciones Educativas'!$A$2:$T$900,12,0),0)</f>
        <v>126</v>
      </c>
      <c r="AL170" s="21">
        <f t="shared" si="73"/>
        <v>186.39827027027059</v>
      </c>
      <c r="AM170" s="18">
        <f>+IFERROR(VLOOKUP(F170,'Instituciones Educativas'!$A$2:$T$900,13,0),0)</f>
        <v>119</v>
      </c>
    </row>
    <row r="171" spans="1:41" x14ac:dyDescent="0.25">
      <c r="A171" s="106" t="s">
        <v>497</v>
      </c>
      <c r="B171" s="17">
        <v>149</v>
      </c>
      <c r="C171" s="49" t="str">
        <f>+VLOOKUP(A171,'Instituciones Educativas'!$A$2:$T$900,6,0)</f>
        <v>PUNO</v>
      </c>
      <c r="D171" s="49" t="str">
        <f>IFERROR(VLOOKUP(A171,'Instituciones Educativas'!$A$2:$T$900,7,0),0)</f>
        <v>ISLA TUPIRI CORAZON</v>
      </c>
      <c r="E171" s="49" t="str">
        <f>+VLOOKUP(A171,'Censo 2023 Direccion'!$A$2:$M$910,6,0)</f>
        <v>SUMITA CORAZON</v>
      </c>
      <c r="F171" s="49" t="str">
        <f>+VLOOKUP(A171,'Instituciones Educativas'!$A$2:$T$900,1,0)</f>
        <v>1540210</v>
      </c>
      <c r="G171" s="49" t="str">
        <f>+VLOOKUP(A171,'Instituciones Educativas'!$A$2:$T$900,8,0)</f>
        <v>1205</v>
      </c>
      <c r="H171" s="49" t="str">
        <f>+VLOOKUP(A171,'Instituciones Educativas'!$A$2:$T$900,9,0)</f>
        <v xml:space="preserve">A2 - Inicial - Jardín              </v>
      </c>
      <c r="I171" s="18">
        <f t="shared" si="64"/>
        <v>29</v>
      </c>
      <c r="J171" s="18" t="str">
        <f t="shared" si="74"/>
        <v>Rural</v>
      </c>
      <c r="K171" s="18">
        <f t="shared" si="75"/>
        <v>33</v>
      </c>
      <c r="O171" s="18">
        <f t="shared" si="76"/>
        <v>-4</v>
      </c>
      <c r="Q171" s="21">
        <f>+IF(AJ171="rural",IF(AK171&lt;=1,S171*(5),IF(AK171&lt;=2,S171*(3.25),IF(AK171&lt;=3,S171*(2.42),IF(AK171&lt;=4,S171*(2),IF(AK171&lt;=5,S171*(1.8),IF(AK171&lt;=10,S171*(1.6),IF(AK171&lt;=16,S171*(1.3),IF(AK171&lt;=20,S171*(1),IF(AK171&lt;=60,S171*(0.85),IF(AK171&lt;=100,S171*(0.56),IF(AK171&lt;=152,S171*(0.41),IF(AK171&lt;=180,S171*(0.38),IF(AK171&lt;=200,S171*(0.36),IF(AK171&lt;=300,S171*(0.3),S171)))))))))))))))</f>
        <v>2211.105</v>
      </c>
      <c r="R171" s="52">
        <f t="shared" si="65"/>
        <v>8.8924889173542638</v>
      </c>
      <c r="S171" s="52">
        <f t="shared" si="66"/>
        <v>2601.3000000000002</v>
      </c>
      <c r="T171" s="21">
        <f t="shared" si="77"/>
        <v>2601.3000000000002</v>
      </c>
      <c r="U171" s="70">
        <v>2388.8699999999994</v>
      </c>
      <c r="V171" s="21">
        <f t="shared" si="62"/>
        <v>2001</v>
      </c>
      <c r="W171" s="21">
        <f t="shared" si="67"/>
        <v>156.60000000000002</v>
      </c>
      <c r="X171" s="21">
        <f t="shared" si="84"/>
        <v>0</v>
      </c>
      <c r="Y171" s="21">
        <f t="shared" si="90"/>
        <v>0</v>
      </c>
      <c r="Z171" s="21">
        <f t="shared" si="68"/>
        <v>34.800000000000004</v>
      </c>
      <c r="AA171" s="21">
        <f t="shared" si="69"/>
        <v>139.20000000000002</v>
      </c>
      <c r="AB171" s="21">
        <f t="shared" si="70"/>
        <v>0</v>
      </c>
      <c r="AC171" s="18">
        <f t="shared" si="71"/>
        <v>1218</v>
      </c>
      <c r="AD171" s="18">
        <f t="shared" si="72"/>
        <v>452.40000000000003</v>
      </c>
      <c r="AE171" s="18">
        <f>IFERROR(VLOOKUP(F171,'Unid. Mult.'!$F$3:$J$313,5,0),0)</f>
        <v>0</v>
      </c>
      <c r="AF171" s="18">
        <f>IFERROR(VLOOKUP(F171,'IIEE EIB'!$F$3:$L$219,5,0),0)</f>
        <v>0</v>
      </c>
      <c r="AG171" s="18">
        <f>IFERROR(VLOOKUP(F171,'IIEE EIB'!$F$3:$L$219,6,0),0)</f>
        <v>0</v>
      </c>
      <c r="AH171" s="18" t="str">
        <f>IFERROR(VLOOKUP(F171,Rural!$F$2:$J$403,5,0),0)</f>
        <v>Rural 1</v>
      </c>
      <c r="AI171" s="18" t="str">
        <f>+IFERROR(VLOOKUP(F171,Frontera!$F$3:$J$438,5,0),0)</f>
        <v>Frontera</v>
      </c>
      <c r="AJ171" s="18" t="str">
        <f>+IFERROR(VLOOKUP(F171,'Censo 2023 Direccion'!$A$2:$L$910,9,0),0)</f>
        <v>Rural</v>
      </c>
      <c r="AK171" s="18">
        <f>+IFERROR(VLOOKUP(F171,'Instituciones Educativas'!$A$2:$T$900,12,0),0)</f>
        <v>29</v>
      </c>
      <c r="AL171" s="21">
        <f t="shared" si="73"/>
        <v>-387.86999999999944</v>
      </c>
      <c r="AM171" s="18">
        <f>+IFERROR(VLOOKUP(F171,'Instituciones Educativas'!$A$2:$T$900,13,0),0)</f>
        <v>33</v>
      </c>
      <c r="AN171" s="64"/>
      <c r="AO171" s="18">
        <f>+AM171-7.1</f>
        <v>25.9</v>
      </c>
    </row>
    <row r="172" spans="1:41" x14ac:dyDescent="0.25">
      <c r="A172" s="106" t="s">
        <v>500</v>
      </c>
      <c r="B172" s="17">
        <v>150</v>
      </c>
      <c r="C172" s="49" t="str">
        <f>+VLOOKUP(A172,'Instituciones Educativas'!$A$2:$T$900,6,0)</f>
        <v>PUNO</v>
      </c>
      <c r="D172" s="49" t="str">
        <f>IFERROR(VLOOKUP(A172,'Instituciones Educativas'!$A$2:$T$900,7,0),0)</f>
        <v>MIRAFLORES</v>
      </c>
      <c r="E172" s="49" t="str">
        <f>+VLOOKUP(A172,'Censo 2023 Direccion'!$A$2:$M$910,6,0)</f>
        <v>MIRAFLORES</v>
      </c>
      <c r="F172" s="49" t="str">
        <f>+VLOOKUP(A172,'Instituciones Educativas'!$A$2:$T$900,1,0)</f>
        <v>1470970</v>
      </c>
      <c r="G172" s="49" t="str">
        <f>+VLOOKUP(A172,'Instituciones Educativas'!$A$2:$T$900,8,0)</f>
        <v>1190 ESTRELLITAS DEL SABER</v>
      </c>
      <c r="H172" s="49" t="str">
        <f>+VLOOKUP(A172,'Instituciones Educativas'!$A$2:$T$900,9,0)</f>
        <v xml:space="preserve">A2 - Inicial - Jardín              </v>
      </c>
      <c r="I172" s="18">
        <f t="shared" si="64"/>
        <v>51</v>
      </c>
      <c r="J172" s="18" t="str">
        <f t="shared" si="74"/>
        <v>Urbana</v>
      </c>
      <c r="K172" s="18">
        <f t="shared" si="75"/>
        <v>57</v>
      </c>
      <c r="O172" s="18">
        <f t="shared" si="76"/>
        <v>-6</v>
      </c>
      <c r="Q172" s="21">
        <f t="shared" ref="Q172:Q174" si="95">+IF(AJ172="Urbana",IF(AK172&lt;=5,S172*(2.8),IF(AK172&lt;=10,S172*(2.1),IF(AK172&lt;=13,S172*(1.9),IF(AK172&lt;=22,S172*(1.6),IF(AK172&lt;=50,S172*(1.41),IF(AK172&lt;=100,S172*(0.9),IF(AK172&lt;=194,S172*(0.8),IF(AK172&lt;=230,S172*(0.63),IF(AK172&lt;=405,S172*(0.55),IF(AK172&lt;=620,S172*(0.44),IF(AK172&lt;=968,S172*(0.35),IF(AK172&lt;=1000,S172*(0.37),IF(AK172&lt;=1200,S172*(0.39),IF(AK172&lt;=1800,S172*(0.26))))))))))))))))</f>
        <v>1288.8720000000001</v>
      </c>
      <c r="R172" s="52">
        <f t="shared" si="65"/>
        <v>-9.0589746677907534</v>
      </c>
      <c r="S172" s="52">
        <f t="shared" si="66"/>
        <v>1432.08</v>
      </c>
      <c r="T172" s="21">
        <f t="shared" si="77"/>
        <v>1432.08</v>
      </c>
      <c r="U172" s="70">
        <v>1574.7348292682925</v>
      </c>
      <c r="V172" s="21">
        <f t="shared" si="62"/>
        <v>1101.5999999999999</v>
      </c>
      <c r="W172" s="21">
        <f t="shared" si="67"/>
        <v>275.39999999999998</v>
      </c>
      <c r="X172" s="21">
        <f t="shared" si="84"/>
        <v>0</v>
      </c>
      <c r="Y172" s="21">
        <f t="shared" si="90"/>
        <v>0</v>
      </c>
      <c r="Z172" s="21">
        <f t="shared" si="68"/>
        <v>61.2</v>
      </c>
      <c r="AA172" s="21">
        <f t="shared" si="69"/>
        <v>244.8</v>
      </c>
      <c r="AB172" s="21">
        <f t="shared" si="70"/>
        <v>0</v>
      </c>
      <c r="AC172" s="18">
        <f t="shared" si="71"/>
        <v>30.6</v>
      </c>
      <c r="AD172" s="18">
        <f t="shared" si="72"/>
        <v>489.6</v>
      </c>
      <c r="AE172" s="18">
        <f>IFERROR(VLOOKUP(F172,'Unid. Mult.'!$F$3:$J$313,5,0),0)</f>
        <v>0</v>
      </c>
      <c r="AF172" s="18">
        <f>IFERROR(VLOOKUP(F172,'IIEE EIB'!$F$3:$L$219,5,0),0)</f>
        <v>0</v>
      </c>
      <c r="AG172" s="18">
        <f>IFERROR(VLOOKUP(F172,'IIEE EIB'!$F$3:$L$219,6,0),0)</f>
        <v>0</v>
      </c>
      <c r="AH172" s="18">
        <f>IFERROR(VLOOKUP(F172,Rural!$F$2:$J$403,5,0),0)</f>
        <v>0</v>
      </c>
      <c r="AI172" s="18" t="str">
        <f>+IFERROR(VLOOKUP(F172,Frontera!$F$3:$J$438,5,0),0)</f>
        <v>Frontera</v>
      </c>
      <c r="AJ172" s="18" t="str">
        <f>+IFERROR(VLOOKUP(F172,'Censo 2023 Direccion'!$A$2:$L$910,9,0),0)</f>
        <v>Urbana</v>
      </c>
      <c r="AK172" s="18">
        <f>+IFERROR(VLOOKUP(F172,'Instituciones Educativas'!$A$2:$T$900,12,0),0)</f>
        <v>51</v>
      </c>
      <c r="AL172" s="21">
        <f t="shared" si="73"/>
        <v>-473.13482926829261</v>
      </c>
      <c r="AM172" s="18">
        <f>+IFERROR(VLOOKUP(F172,'Instituciones Educativas'!$A$2:$T$900,13,0),0)</f>
        <v>57</v>
      </c>
    </row>
    <row r="173" spans="1:41" x14ac:dyDescent="0.25">
      <c r="A173" s="106" t="s">
        <v>550</v>
      </c>
      <c r="B173" s="17">
        <v>151</v>
      </c>
      <c r="C173" s="49" t="str">
        <f>+VLOOKUP(A173,'Instituciones Educativas'!$A$2:$T$900,6,0)</f>
        <v>PUNO</v>
      </c>
      <c r="D173" s="49" t="str">
        <f>IFERROR(VLOOKUP(A173,'Instituciones Educativas'!$A$2:$T$900,7,0),0)</f>
        <v>PUNO</v>
      </c>
      <c r="E173" s="49" t="str">
        <f>+VLOOKUP(A173,'Censo 2023 Direccion'!$A$2:$M$910,6,0)</f>
        <v>SEÑOR DE HUANCA</v>
      </c>
      <c r="F173" s="49" t="str">
        <f>+VLOOKUP(A173,'Instituciones Educativas'!$A$2:$T$900,1,0)</f>
        <v>1772011</v>
      </c>
      <c r="G173" s="49" t="str">
        <f>+VLOOKUP(A173,'Instituciones Educativas'!$A$2:$T$900,8,0)</f>
        <v>SEÑOR DE HUANCA</v>
      </c>
      <c r="H173" s="49" t="str">
        <f>+VLOOKUP(A173,'Instituciones Educativas'!$A$2:$T$900,9,0)</f>
        <v xml:space="preserve">A2 - Inicial - Jardín              </v>
      </c>
      <c r="I173" s="18">
        <f t="shared" si="64"/>
        <v>11</v>
      </c>
      <c r="J173" s="18" t="str">
        <f t="shared" si="74"/>
        <v>Urbana</v>
      </c>
      <c r="K173" s="18">
        <f t="shared" si="75"/>
        <v>12</v>
      </c>
      <c r="O173" s="18">
        <f t="shared" si="76"/>
        <v>-1</v>
      </c>
      <c r="Q173" s="21">
        <f t="shared" si="95"/>
        <v>847.70400000000006</v>
      </c>
      <c r="R173" s="52">
        <f t="shared" si="65"/>
        <v>-49.414715719063537</v>
      </c>
      <c r="S173" s="52">
        <f t="shared" si="66"/>
        <v>446.16000000000008</v>
      </c>
      <c r="T173" s="21">
        <f t="shared" si="77"/>
        <v>446.16000000000008</v>
      </c>
      <c r="U173" s="70">
        <v>881.99563636363644</v>
      </c>
      <c r="V173" s="21">
        <f t="shared" si="62"/>
        <v>343.20000000000005</v>
      </c>
      <c r="W173" s="21">
        <f t="shared" si="67"/>
        <v>59.400000000000006</v>
      </c>
      <c r="X173" s="21">
        <f t="shared" si="84"/>
        <v>0</v>
      </c>
      <c r="Y173" s="21">
        <f t="shared" si="90"/>
        <v>0</v>
      </c>
      <c r="Z173" s="21">
        <f t="shared" si="68"/>
        <v>13.200000000000001</v>
      </c>
      <c r="AA173" s="21">
        <f t="shared" si="69"/>
        <v>52.800000000000004</v>
      </c>
      <c r="AB173" s="21">
        <f t="shared" si="70"/>
        <v>105.60000000000001</v>
      </c>
      <c r="AC173" s="18">
        <f t="shared" si="71"/>
        <v>6.6000000000000005</v>
      </c>
      <c r="AD173" s="18">
        <f t="shared" si="72"/>
        <v>105.60000000000001</v>
      </c>
      <c r="AE173" s="18" t="str">
        <f>IFERROR(VLOOKUP(F173,'Unid. Mult.'!$F$3:$J$313,5,0),0)</f>
        <v>Unidocente</v>
      </c>
      <c r="AF173" s="18">
        <f>IFERROR(VLOOKUP(F173,'IIEE EIB'!$F$3:$L$219,5,0),0)</f>
        <v>0</v>
      </c>
      <c r="AG173" s="18">
        <f>IFERROR(VLOOKUP(F173,'IIEE EIB'!$F$3:$L$219,6,0),0)</f>
        <v>0</v>
      </c>
      <c r="AH173" s="18">
        <f>IFERROR(VLOOKUP(F173,Rural!$F$2:$J$403,5,0),0)</f>
        <v>0</v>
      </c>
      <c r="AI173" s="18" t="str">
        <f>+IFERROR(VLOOKUP(F173,Frontera!$F$3:$J$438,5,0),0)</f>
        <v>Frontera</v>
      </c>
      <c r="AJ173" s="18" t="str">
        <f>+IFERROR(VLOOKUP(F173,'Censo 2023 Direccion'!$A$2:$L$910,9,0),0)</f>
        <v>Urbana</v>
      </c>
      <c r="AK173" s="18">
        <f>+IFERROR(VLOOKUP(F173,'Instituciones Educativas'!$A$2:$T$900,12,0),0)</f>
        <v>11</v>
      </c>
      <c r="AL173" s="21">
        <f t="shared" si="73"/>
        <v>-538.79563636363639</v>
      </c>
      <c r="AM173" s="18">
        <f>+IFERROR(VLOOKUP(F173,'Instituciones Educativas'!$A$2:$T$900,13,0),0)-AN173</f>
        <v>12</v>
      </c>
      <c r="AN173" s="18">
        <v>1</v>
      </c>
      <c r="AO173" s="18">
        <f>+AM173-AK173</f>
        <v>1</v>
      </c>
    </row>
    <row r="174" spans="1:41" x14ac:dyDescent="0.25">
      <c r="A174" s="106" t="s">
        <v>548</v>
      </c>
      <c r="B174" s="17">
        <v>152</v>
      </c>
      <c r="C174" s="49" t="str">
        <f>+VLOOKUP(A174,'Instituciones Educativas'!$A$2:$T$900,6,0)</f>
        <v>PUNO</v>
      </c>
      <c r="D174" s="49" t="str">
        <f>IFERROR(VLOOKUP(A174,'Instituciones Educativas'!$A$2:$T$900,7,0),0)</f>
        <v>SAN MARTIN</v>
      </c>
      <c r="E174" s="49" t="str">
        <f>+VLOOKUP(A174,'Censo 2023 Direccion'!$A$2:$M$910,6,0)</f>
        <v>AVENIDA CIUDAD DE LA PAZ S/N</v>
      </c>
      <c r="F174" s="49" t="str">
        <f>+VLOOKUP(A174,'Instituciones Educativas'!$A$2:$T$900,1,0)</f>
        <v>1761006</v>
      </c>
      <c r="G174" s="49" t="str">
        <f>+VLOOKUP(A174,'Instituciones Educativas'!$A$2:$T$900,8,0)</f>
        <v>SAN MARTIN DE PORRES</v>
      </c>
      <c r="H174" s="49" t="str">
        <f>+VLOOKUP(A174,'Instituciones Educativas'!$A$2:$T$900,9,0)</f>
        <v xml:space="preserve">A2 - Inicial - Jardín              </v>
      </c>
      <c r="I174" s="18">
        <f t="shared" si="64"/>
        <v>60</v>
      </c>
      <c r="J174" s="18" t="str">
        <f t="shared" si="74"/>
        <v>Urbana</v>
      </c>
      <c r="K174" s="18">
        <f t="shared" si="75"/>
        <v>61</v>
      </c>
      <c r="O174" s="18">
        <f t="shared" si="76"/>
        <v>-1</v>
      </c>
      <c r="Q174" s="21">
        <f t="shared" si="95"/>
        <v>1516.32</v>
      </c>
      <c r="R174" s="52">
        <f t="shared" si="65"/>
        <v>-2.0249348585583693</v>
      </c>
      <c r="S174" s="52">
        <f t="shared" si="66"/>
        <v>1684.8</v>
      </c>
      <c r="T174" s="21">
        <f t="shared" si="77"/>
        <v>1684.8</v>
      </c>
      <c r="U174" s="70">
        <v>1719.6212093023257</v>
      </c>
      <c r="V174" s="21">
        <f t="shared" si="62"/>
        <v>1296</v>
      </c>
      <c r="W174" s="21">
        <f t="shared" si="67"/>
        <v>324</v>
      </c>
      <c r="X174" s="21">
        <f t="shared" si="84"/>
        <v>0</v>
      </c>
      <c r="Y174" s="21">
        <f t="shared" si="90"/>
        <v>0</v>
      </c>
      <c r="Z174" s="21">
        <f t="shared" si="68"/>
        <v>72</v>
      </c>
      <c r="AA174" s="21">
        <f t="shared" si="69"/>
        <v>288</v>
      </c>
      <c r="AB174" s="21">
        <f t="shared" si="70"/>
        <v>0</v>
      </c>
      <c r="AC174" s="18">
        <f t="shared" si="71"/>
        <v>36</v>
      </c>
      <c r="AD174" s="18">
        <f t="shared" si="72"/>
        <v>576</v>
      </c>
      <c r="AE174" s="18">
        <f>IFERROR(VLOOKUP(F174,'Unid. Mult.'!$F$3:$J$313,5,0),0)</f>
        <v>0</v>
      </c>
      <c r="AF174" s="18">
        <f>IFERROR(VLOOKUP(F174,'IIEE EIB'!$F$3:$L$219,5,0),0)</f>
        <v>0</v>
      </c>
      <c r="AG174" s="18">
        <f>IFERROR(VLOOKUP(F174,'IIEE EIB'!$F$3:$L$219,6,0),0)</f>
        <v>0</v>
      </c>
      <c r="AH174" s="18">
        <f>IFERROR(VLOOKUP(F174,Rural!$F$2:$J$403,5,0),0)</f>
        <v>0</v>
      </c>
      <c r="AI174" s="18" t="str">
        <f>+IFERROR(VLOOKUP(F174,Frontera!$F$3:$J$438,5,0),0)</f>
        <v>Frontera</v>
      </c>
      <c r="AJ174" s="18" t="str">
        <f>+IFERROR(VLOOKUP(F174,'Censo 2023 Direccion'!$A$2:$L$910,9,0),0)</f>
        <v>Urbana</v>
      </c>
      <c r="AK174" s="18">
        <f>+IFERROR(VLOOKUP(F174,'Instituciones Educativas'!$A$2:$T$900,12,0),0)</f>
        <v>60</v>
      </c>
      <c r="AL174" s="21">
        <f t="shared" si="73"/>
        <v>-423.62120930232572</v>
      </c>
      <c r="AM174" s="18">
        <f>+IFERROR(VLOOKUP(F174,'Instituciones Educativas'!$A$2:$T$900,13,0),0)</f>
        <v>61</v>
      </c>
    </row>
    <row r="175" spans="1:41" x14ac:dyDescent="0.25">
      <c r="A175" s="106" t="s">
        <v>545</v>
      </c>
      <c r="B175" s="17">
        <v>153</v>
      </c>
      <c r="C175" s="49" t="str">
        <f>+VLOOKUP(A175,'Instituciones Educativas'!$A$2:$T$900,6,0)</f>
        <v>PUNO</v>
      </c>
      <c r="D175" s="49" t="str">
        <f>IFERROR(VLOOKUP(A175,'Instituciones Educativas'!$A$2:$T$900,7,0),0)</f>
        <v>MI PERU</v>
      </c>
      <c r="E175" s="49" t="str">
        <f>+VLOOKUP(A175,'Censo 2023 Direccion'!$A$2:$M$910,6,0)</f>
        <v>CARRETERA A MI PERU KM 6</v>
      </c>
      <c r="F175" s="49" t="str">
        <f>+VLOOKUP(A175,'Instituciones Educativas'!$A$2:$T$900,1,0)</f>
        <v>1746270</v>
      </c>
      <c r="G175" s="49" t="str">
        <f>+VLOOKUP(A175,'Instituciones Educativas'!$A$2:$T$900,8,0)</f>
        <v>MI PERU</v>
      </c>
      <c r="H175" s="49" t="str">
        <f>+VLOOKUP(A175,'Instituciones Educativas'!$A$2:$T$900,9,0)</f>
        <v xml:space="preserve">A2 - Inicial - Jardín              </v>
      </c>
      <c r="I175" s="18">
        <f t="shared" si="64"/>
        <v>9</v>
      </c>
      <c r="J175" s="18" t="str">
        <f t="shared" si="74"/>
        <v>Rural</v>
      </c>
      <c r="K175" s="18">
        <f t="shared" si="75"/>
        <v>7</v>
      </c>
      <c r="O175" s="18">
        <f t="shared" si="76"/>
        <v>2</v>
      </c>
      <c r="Q175" s="21">
        <f>+IF(AJ175="rural",IF(AK175&lt;=1,S175*(5),IF(AK175&lt;=2,S175*(3.25),IF(AK175&lt;=3,S175*(2.42),IF(AK175&lt;=4,S175*(2),IF(AK175&lt;=5,S175*(1.8),IF(AK175&lt;=10,S175*(1.6),IF(AK175&lt;=16,S175*(1.3),IF(AK175&lt;=20,S175*(1),IF(AK175&lt;=60,S175*(0.85),IF(AK175&lt;=100,S175*(0.56),IF(AK175&lt;=152,S175*(0.41),IF(AK175&lt;=180,S175*(0.38),IF(AK175&lt;=200,S175*(0.36),IF(AK175&lt;=300,S175*(0.3),S175)))))))))))))))</f>
        <v>1134.432</v>
      </c>
      <c r="R175" s="52">
        <f t="shared" si="65"/>
        <v>-7.0032223415681951</v>
      </c>
      <c r="S175" s="52">
        <f t="shared" si="66"/>
        <v>709.02</v>
      </c>
      <c r="T175" s="21">
        <f t="shared" si="77"/>
        <v>709.02</v>
      </c>
      <c r="U175" s="70">
        <v>762.41351351351341</v>
      </c>
      <c r="V175" s="21">
        <f t="shared" si="62"/>
        <v>545.4</v>
      </c>
      <c r="W175" s="21">
        <f t="shared" si="67"/>
        <v>48.599999999999994</v>
      </c>
      <c r="X175" s="21">
        <f t="shared" si="84"/>
        <v>0</v>
      </c>
      <c r="Y175" s="21">
        <f t="shared" si="90"/>
        <v>0</v>
      </c>
      <c r="Z175" s="21">
        <f t="shared" si="68"/>
        <v>10.8</v>
      </c>
      <c r="AA175" s="21">
        <f t="shared" si="69"/>
        <v>43.2</v>
      </c>
      <c r="AB175" s="21">
        <f t="shared" si="70"/>
        <v>86.4</v>
      </c>
      <c r="AC175" s="18">
        <f t="shared" si="71"/>
        <v>216</v>
      </c>
      <c r="AD175" s="18">
        <f t="shared" si="72"/>
        <v>140.4</v>
      </c>
      <c r="AE175" s="18" t="str">
        <f>IFERROR(VLOOKUP(F175,'Unid. Mult.'!$F$3:$J$313,5,0),0)</f>
        <v>Unidocente</v>
      </c>
      <c r="AF175" s="18">
        <f>IFERROR(VLOOKUP(F175,'IIEE EIB'!$F$3:$L$219,5,0),0)</f>
        <v>0</v>
      </c>
      <c r="AG175" s="18">
        <f>IFERROR(VLOOKUP(F175,'IIEE EIB'!$F$3:$L$219,6,0),0)</f>
        <v>0</v>
      </c>
      <c r="AH175" s="18" t="str">
        <f>IFERROR(VLOOKUP(F175,Rural!$F$2:$J$403,5,0),0)</f>
        <v>Rural 3</v>
      </c>
      <c r="AI175" s="18" t="str">
        <f>+IFERROR(VLOOKUP(F175,Frontera!$F$3:$J$438,5,0),0)</f>
        <v>Frontera</v>
      </c>
      <c r="AJ175" s="18" t="str">
        <f>+IFERROR(VLOOKUP(F175,'Censo 2023 Direccion'!$A$2:$L$910,9,0),0)</f>
        <v>Rural</v>
      </c>
      <c r="AK175" s="18">
        <f>+IFERROR(VLOOKUP(F175,'Instituciones Educativas'!$A$2:$T$900,12,0),0)</f>
        <v>9</v>
      </c>
      <c r="AL175" s="21">
        <f t="shared" si="73"/>
        <v>-217.01351351351343</v>
      </c>
      <c r="AM175" s="18">
        <f>+IFERROR(VLOOKUP(F175,'Instituciones Educativas'!$A$2:$T$900,13,0),0)</f>
        <v>7</v>
      </c>
      <c r="AN175" s="64"/>
      <c r="AO175" s="18">
        <f>+AM175-2</f>
        <v>5</v>
      </c>
    </row>
    <row r="176" spans="1:41" x14ac:dyDescent="0.25">
      <c r="A176" s="106" t="s">
        <v>546</v>
      </c>
      <c r="B176" s="17">
        <v>154</v>
      </c>
      <c r="C176" s="49" t="str">
        <f>+VLOOKUP(A176,'Instituciones Educativas'!$A$2:$T$900,6,0)</f>
        <v>PUNO</v>
      </c>
      <c r="D176" s="49" t="str">
        <f>IFERROR(VLOOKUP(A176,'Instituciones Educativas'!$A$2:$T$900,7,0),0)</f>
        <v>SALCEDO</v>
      </c>
      <c r="E176" s="49" t="str">
        <f>+VLOOKUP(A176,'Censo 2023 Direccion'!$A$2:$M$910,6,0)</f>
        <v>RINCONADA SALCEDO</v>
      </c>
      <c r="F176" s="49" t="str">
        <f>+VLOOKUP(A176,'Instituciones Educativas'!$A$2:$T$900,1,0)</f>
        <v>1746288</v>
      </c>
      <c r="G176" s="49" t="str">
        <f>+VLOOKUP(A176,'Instituciones Educativas'!$A$2:$T$900,8,0)</f>
        <v>RINCONADA SALCEDO</v>
      </c>
      <c r="H176" s="49" t="str">
        <f>+VLOOKUP(A176,'Instituciones Educativas'!$A$2:$T$900,9,0)</f>
        <v xml:space="preserve">A2 - Inicial - Jardín              </v>
      </c>
      <c r="I176" s="18">
        <f t="shared" si="64"/>
        <v>16</v>
      </c>
      <c r="J176" s="18" t="str">
        <f t="shared" si="74"/>
        <v>Urbana</v>
      </c>
      <c r="K176" s="18">
        <f t="shared" si="75"/>
        <v>19</v>
      </c>
      <c r="O176" s="18">
        <f t="shared" si="76"/>
        <v>-3</v>
      </c>
      <c r="Q176" s="21">
        <f t="shared" ref="Q176:Q177" si="96">+IF(AJ176="Urbana",IF(AK176&lt;=5,S176*(2.8),IF(AK176&lt;=10,S176*(2.1),IF(AK176&lt;=13,S176*(1.9),IF(AK176&lt;=22,S176*(1.6),IF(AK176&lt;=50,S176*(1.41),IF(AK176&lt;=100,S176*(0.9),IF(AK176&lt;=194,S176*(0.8),IF(AK176&lt;=230,S176*(0.63),IF(AK176&lt;=405,S176*(0.55),IF(AK176&lt;=620,S176*(0.44),IF(AK176&lt;=968,S176*(0.35),IF(AK176&lt;=1000,S176*(0.37),IF(AK176&lt;=1200,S176*(0.39),IF(AK176&lt;=1800,S176*(0.26))))))))))))))))</f>
        <v>958.46399999999994</v>
      </c>
      <c r="R176" s="52">
        <f t="shared" si="65"/>
        <v>-43.63483078405396</v>
      </c>
      <c r="S176" s="52">
        <f t="shared" si="66"/>
        <v>599.04</v>
      </c>
      <c r="T176" s="21">
        <f t="shared" si="77"/>
        <v>599.04</v>
      </c>
      <c r="U176" s="70">
        <v>1062.7840000000001</v>
      </c>
      <c r="V176" s="21">
        <f t="shared" si="62"/>
        <v>460.79999999999995</v>
      </c>
      <c r="W176" s="21">
        <f t="shared" si="67"/>
        <v>86.4</v>
      </c>
      <c r="X176" s="21">
        <f t="shared" si="84"/>
        <v>0</v>
      </c>
      <c r="Y176" s="21">
        <f t="shared" ref="Y176:Y196" si="97">IF(H176=$M$12,IF(AJ176="Urbana",AK176*1.14*12,IF(AJ176="Rural",AK176*2.14*12)),0)</f>
        <v>0</v>
      </c>
      <c r="Z176" s="21">
        <f t="shared" si="68"/>
        <v>19.200000000000003</v>
      </c>
      <c r="AA176" s="21">
        <f t="shared" si="69"/>
        <v>76.800000000000011</v>
      </c>
      <c r="AB176" s="21">
        <f t="shared" si="70"/>
        <v>115.19999999999999</v>
      </c>
      <c r="AC176" s="18">
        <f t="shared" si="71"/>
        <v>9.6000000000000014</v>
      </c>
      <c r="AD176" s="18">
        <f t="shared" si="72"/>
        <v>153.60000000000002</v>
      </c>
      <c r="AE176" s="18" t="str">
        <f>IFERROR(VLOOKUP(F176,'Unid. Mult.'!$F$3:$J$313,5,0),0)</f>
        <v>Multigrado</v>
      </c>
      <c r="AF176" s="18">
        <f>IFERROR(VLOOKUP(F176,'IIEE EIB'!$F$3:$L$219,5,0),0)</f>
        <v>0</v>
      </c>
      <c r="AG176" s="18">
        <f>IFERROR(VLOOKUP(F176,'IIEE EIB'!$F$3:$L$219,6,0),0)</f>
        <v>0</v>
      </c>
      <c r="AH176" s="18">
        <f>IFERROR(VLOOKUP(F176,Rural!$F$2:$J$403,5,0),0)</f>
        <v>0</v>
      </c>
      <c r="AI176" s="18" t="str">
        <f>+IFERROR(VLOOKUP(F176,Frontera!$F$3:$J$438,5,0),0)</f>
        <v>Frontera</v>
      </c>
      <c r="AJ176" s="18" t="str">
        <f>+IFERROR(VLOOKUP(F176,'Censo 2023 Direccion'!$A$2:$L$910,9,0),0)</f>
        <v>Urbana</v>
      </c>
      <c r="AK176" s="18">
        <f>+IFERROR(VLOOKUP(F176,'Instituciones Educativas'!$A$2:$T$900,12,0),0)</f>
        <v>16</v>
      </c>
      <c r="AL176" s="21">
        <f t="shared" si="73"/>
        <v>-601.98400000000015</v>
      </c>
      <c r="AM176" s="18">
        <f>+IFERROR(VLOOKUP(F176,'Instituciones Educativas'!$A$2:$T$900,13,0),0)</f>
        <v>19</v>
      </c>
    </row>
    <row r="177" spans="1:41" x14ac:dyDescent="0.25">
      <c r="A177" s="106" t="s">
        <v>541</v>
      </c>
      <c r="B177" s="17">
        <v>155</v>
      </c>
      <c r="C177" s="49" t="str">
        <f>+VLOOKUP(A177,'Instituciones Educativas'!$A$2:$T$900,6,0)</f>
        <v>PUNO</v>
      </c>
      <c r="D177" s="49" t="str">
        <f>IFERROR(VLOOKUP(A177,'Instituciones Educativas'!$A$2:$T$900,7,0),0)</f>
        <v>ALTO HUASCAR</v>
      </c>
      <c r="E177" s="49" t="str">
        <f>+VLOOKUP(A177,'Censo 2023 Direccion'!$A$2:$M$910,6,0)</f>
        <v>ALTO HUASCAR</v>
      </c>
      <c r="F177" s="49" t="str">
        <f>+VLOOKUP(A177,'Instituciones Educativas'!$A$2:$T$900,1,0)</f>
        <v>1746296</v>
      </c>
      <c r="G177" s="49" t="str">
        <f>+VLOOKUP(A177,'Instituciones Educativas'!$A$2:$T$900,8,0)</f>
        <v>ALTO HUASCAR</v>
      </c>
      <c r="H177" s="49" t="str">
        <f>+VLOOKUP(A177,'Instituciones Educativas'!$A$2:$T$900,9,0)</f>
        <v xml:space="preserve">A2 - Inicial - Jardín              </v>
      </c>
      <c r="I177" s="18">
        <f t="shared" si="64"/>
        <v>7</v>
      </c>
      <c r="J177" s="18" t="str">
        <f t="shared" si="74"/>
        <v>Urbana</v>
      </c>
      <c r="K177" s="18">
        <f t="shared" si="75"/>
        <v>11</v>
      </c>
      <c r="O177" s="18">
        <f t="shared" si="76"/>
        <v>-4</v>
      </c>
      <c r="Q177" s="21">
        <f t="shared" si="96"/>
        <v>596.2320000000002</v>
      </c>
      <c r="R177" s="52">
        <f t="shared" si="65"/>
        <v>-52.587136183974124</v>
      </c>
      <c r="S177" s="52">
        <f t="shared" si="66"/>
        <v>283.92000000000007</v>
      </c>
      <c r="T177" s="21">
        <f t="shared" si="77"/>
        <v>283.92000000000007</v>
      </c>
      <c r="U177" s="70">
        <v>598.82482758620699</v>
      </c>
      <c r="V177" s="21">
        <f t="shared" si="62"/>
        <v>218.40000000000003</v>
      </c>
      <c r="W177" s="21">
        <f t="shared" si="67"/>
        <v>37.799999999999997</v>
      </c>
      <c r="X177" s="21">
        <f t="shared" si="84"/>
        <v>0</v>
      </c>
      <c r="Y177" s="21">
        <f t="shared" si="97"/>
        <v>0</v>
      </c>
      <c r="Z177" s="21">
        <f t="shared" si="68"/>
        <v>8.4</v>
      </c>
      <c r="AA177" s="21">
        <f t="shared" si="69"/>
        <v>33.6</v>
      </c>
      <c r="AB177" s="21">
        <f t="shared" si="70"/>
        <v>67.2</v>
      </c>
      <c r="AC177" s="18">
        <f t="shared" si="71"/>
        <v>4.2</v>
      </c>
      <c r="AD177" s="18">
        <f t="shared" si="72"/>
        <v>67.2</v>
      </c>
      <c r="AE177" s="18" t="str">
        <f>IFERROR(VLOOKUP(F177,'Unid. Mult.'!$F$3:$J$313,5,0),0)</f>
        <v>Unidocente</v>
      </c>
      <c r="AF177" s="18">
        <f>IFERROR(VLOOKUP(F177,'IIEE EIB'!$F$3:$L$219,5,0),0)</f>
        <v>0</v>
      </c>
      <c r="AG177" s="18">
        <f>IFERROR(VLOOKUP(F177,'IIEE EIB'!$F$3:$L$219,6,0),0)</f>
        <v>0</v>
      </c>
      <c r="AH177" s="18">
        <f>IFERROR(VLOOKUP(F177,Rural!$F$2:$J$403,5,0),0)</f>
        <v>0</v>
      </c>
      <c r="AI177" s="18" t="str">
        <f>+IFERROR(VLOOKUP(F177,Frontera!$F$3:$J$438,5,0),0)</f>
        <v>Frontera</v>
      </c>
      <c r="AJ177" s="18" t="str">
        <f>+IFERROR(VLOOKUP(F177,'Censo 2023 Direccion'!$A$2:$L$910,9,0),0)</f>
        <v>Urbana</v>
      </c>
      <c r="AK177" s="18">
        <f>+IFERROR(VLOOKUP(F177,'Instituciones Educativas'!$A$2:$T$900,12,0),0)</f>
        <v>7</v>
      </c>
      <c r="AL177" s="21">
        <f t="shared" si="73"/>
        <v>-380.42482758620696</v>
      </c>
      <c r="AM177" s="18">
        <f>+IFERROR(VLOOKUP(F177,'Instituciones Educativas'!$A$2:$T$900,13,0),0)</f>
        <v>11</v>
      </c>
    </row>
    <row r="178" spans="1:41" x14ac:dyDescent="0.25">
      <c r="A178" s="106" t="s">
        <v>453</v>
      </c>
      <c r="B178" s="17">
        <v>156</v>
      </c>
      <c r="C178" s="49" t="str">
        <f>+VLOOKUP(A178,'Instituciones Educativas'!$A$2:$T$900,6,0)</f>
        <v>PUNO</v>
      </c>
      <c r="D178" s="49" t="str">
        <f>IFERROR(VLOOKUP(A178,'Instituciones Educativas'!$A$2:$T$900,7,0),0)</f>
        <v>HACIENDA COLLACACHI</v>
      </c>
      <c r="E178" s="49" t="str">
        <f>+VLOOKUP(A178,'Censo 2023 Direccion'!$A$2:$M$910,6,0)</f>
        <v>COLLACACHI</v>
      </c>
      <c r="F178" s="49" t="str">
        <f>+VLOOKUP(A178,'Instituciones Educativas'!$A$2:$T$900,1,0)</f>
        <v>0229633</v>
      </c>
      <c r="G178" s="49" t="str">
        <f>+VLOOKUP(A178,'Instituciones Educativas'!$A$2:$T$900,8,0)</f>
        <v>COMPLEJO EDUCATIVO AGROPECUARIO</v>
      </c>
      <c r="H178" s="49" t="str">
        <f>+VLOOKUP(A178,'Instituciones Educativas'!$A$2:$T$900,9,0)</f>
        <v xml:space="preserve">A2 - Inicial - Jardín              </v>
      </c>
      <c r="I178" s="18">
        <f t="shared" si="64"/>
        <v>6</v>
      </c>
      <c r="J178" s="18" t="str">
        <f t="shared" si="74"/>
        <v>Rural</v>
      </c>
      <c r="K178" s="18">
        <f t="shared" si="75"/>
        <v>5</v>
      </c>
      <c r="O178" s="18">
        <f t="shared" si="76"/>
        <v>1</v>
      </c>
      <c r="Q178" s="21">
        <f>+IF(AJ178="rural",IF(AK178&lt;=1,S178*(5),IF(AK178&lt;=2,S178*(3.25),IF(AK178&lt;=3,S178*(2.42),IF(AK178&lt;=4,S178*(2),IF(AK178&lt;=5,S178*(1.8),IF(AK178&lt;=10,S178*(1.6),IF(AK178&lt;=16,S178*(1.3),IF(AK178&lt;=20,S178*(1),IF(AK178&lt;=60,S178*(0.85),IF(AK178&lt;=100,S178*(0.56),IF(AK178&lt;=152,S178*(0.41),IF(AK178&lt;=180,S178*(0.38),IF(AK178&lt;=200,S178*(0.36),IF(AK178&lt;=300,S178*(0.3),S178)))))))))))))))</f>
        <v>921.024</v>
      </c>
      <c r="R178" s="52">
        <f t="shared" si="65"/>
        <v>-34.315789473684212</v>
      </c>
      <c r="S178" s="52">
        <f t="shared" si="66"/>
        <v>575.64</v>
      </c>
      <c r="T178" s="21">
        <f t="shared" si="77"/>
        <v>575.64</v>
      </c>
      <c r="U178" s="70">
        <v>876.375</v>
      </c>
      <c r="V178" s="21">
        <f t="shared" si="62"/>
        <v>442.79999999999995</v>
      </c>
      <c r="W178" s="21">
        <f t="shared" si="67"/>
        <v>32.400000000000006</v>
      </c>
      <c r="X178" s="21">
        <f t="shared" si="84"/>
        <v>0</v>
      </c>
      <c r="Y178" s="21">
        <f t="shared" si="97"/>
        <v>0</v>
      </c>
      <c r="Z178" s="21">
        <f t="shared" si="68"/>
        <v>7.2000000000000011</v>
      </c>
      <c r="AA178" s="21">
        <f t="shared" si="69"/>
        <v>50.399999999999991</v>
      </c>
      <c r="AB178" s="21">
        <f t="shared" si="70"/>
        <v>57.600000000000009</v>
      </c>
      <c r="AC178" s="18">
        <f t="shared" si="71"/>
        <v>201.59999999999997</v>
      </c>
      <c r="AD178" s="18">
        <f t="shared" si="72"/>
        <v>93.600000000000009</v>
      </c>
      <c r="AE178" s="18" t="str">
        <f>IFERROR(VLOOKUP(F178,'Unid. Mult.'!$F$3:$J$313,5,0),0)</f>
        <v>Unidocente</v>
      </c>
      <c r="AF178" s="18" t="str">
        <f>IFERROR(VLOOKUP(F178,'IIEE EIB'!$F$3:$L$219,5,0),0)</f>
        <v>AIMARA</v>
      </c>
      <c r="AG178" s="18" t="str">
        <f>IFERROR(VLOOKUP(F178,'IIEE EIB'!$F$3:$L$219,6,0),0)</f>
        <v>QUECHUA SUREÑO</v>
      </c>
      <c r="AH178" s="18" t="str">
        <f>IFERROR(VLOOKUP(F178,Rural!$F$2:$J$403,5,0),0)</f>
        <v>Rural 2</v>
      </c>
      <c r="AI178" s="18" t="str">
        <f>+IFERROR(VLOOKUP(F178,Frontera!$F$3:$J$438,5,0),0)</f>
        <v>Frontera</v>
      </c>
      <c r="AJ178" s="18" t="str">
        <f>+IFERROR(VLOOKUP(F178,'Censo 2023 Direccion'!$A$2:$L$910,9,0),0)</f>
        <v>Rural</v>
      </c>
      <c r="AK178" s="18">
        <f>+IFERROR(VLOOKUP(F178,'Instituciones Educativas'!$A$2:$T$900,12,0),0)</f>
        <v>6</v>
      </c>
      <c r="AL178" s="21">
        <f t="shared" si="73"/>
        <v>-433.57500000000005</v>
      </c>
      <c r="AM178" s="18">
        <f>+IFERROR(VLOOKUP(F178,'Instituciones Educativas'!$A$2:$T$900,13,0),0)</f>
        <v>5</v>
      </c>
      <c r="AN178" s="64"/>
      <c r="AO178" s="18">
        <f>+AM178-5.05</f>
        <v>-4.9999999999999822E-2</v>
      </c>
    </row>
    <row r="179" spans="1:41" x14ac:dyDescent="0.25">
      <c r="A179" s="106" t="s">
        <v>521</v>
      </c>
      <c r="B179" s="17">
        <v>157</v>
      </c>
      <c r="C179" s="49" t="str">
        <f>+VLOOKUP(A179,'Instituciones Educativas'!$A$2:$T$900,6,0)</f>
        <v>PUNO</v>
      </c>
      <c r="D179" s="49" t="str">
        <f>IFERROR(VLOOKUP(A179,'Instituciones Educativas'!$A$2:$T$900,7,0),0)</f>
        <v>AZOGUINE</v>
      </c>
      <c r="E179" s="49" t="str">
        <f>+VLOOKUP(A179,'Censo 2023 Direccion'!$A$2:$M$910,6,0)</f>
        <v>JIRON LAMBAYEQUE 591</v>
      </c>
      <c r="F179" s="49" t="str">
        <f>+VLOOKUP(A179,'Instituciones Educativas'!$A$2:$T$900,1,0)</f>
        <v>0229559</v>
      </c>
      <c r="G179" s="49" t="str">
        <f>+VLOOKUP(A179,'Instituciones Educativas'!$A$2:$T$900,8,0)</f>
        <v>MARIA AUXILIADORA</v>
      </c>
      <c r="H179" s="49" t="str">
        <f>+VLOOKUP(A179,'Instituciones Educativas'!$A$2:$T$900,9,0)</f>
        <v xml:space="preserve">A3 - Inicial - Cuna-Jardín         </v>
      </c>
      <c r="I179" s="18">
        <f t="shared" si="64"/>
        <v>290</v>
      </c>
      <c r="J179" s="18" t="str">
        <f t="shared" si="74"/>
        <v>Urbana</v>
      </c>
      <c r="K179" s="18">
        <f t="shared" si="75"/>
        <v>288</v>
      </c>
      <c r="O179" s="18">
        <f t="shared" si="76"/>
        <v>2</v>
      </c>
      <c r="Q179" s="21">
        <f t="shared" ref="Q179:Q186" si="98">+IF(AJ179="Urbana",IF(AK179&lt;=5,S179*(2.8),IF(AK179&lt;=10,S179*(2.1),IF(AK179&lt;=13,S179*(1.9),IF(AK179&lt;=22,S179*(1.6),IF(AK179&lt;=50,S179*(1.41),IF(AK179&lt;=100,S179*(0.9),IF(AK179&lt;=194,S179*(0.8),IF(AK179&lt;=230,S179*(0.63),IF(AK179&lt;=405,S179*(0.55),IF(AK179&lt;=620,S179*(0.44),IF(AK179&lt;=968,S179*(0.35),IF(AK179&lt;=1000,S179*(0.37),IF(AK179&lt;=1200,S179*(0.39),IF(AK179&lt;=1800,S179*(0.26))))))))))))))))</f>
        <v>4478.7600000000011</v>
      </c>
      <c r="R179" s="52">
        <f t="shared" si="65"/>
        <v>74.537037037037038</v>
      </c>
      <c r="S179" s="52">
        <f t="shared" si="66"/>
        <v>8143.2000000000007</v>
      </c>
      <c r="T179" s="21">
        <f t="shared" si="77"/>
        <v>8143.2000000000007</v>
      </c>
      <c r="U179" s="70">
        <v>4665.6000000000004</v>
      </c>
      <c r="V179" s="21">
        <f t="shared" si="62"/>
        <v>6264</v>
      </c>
      <c r="W179" s="21">
        <f t="shared" si="67"/>
        <v>1566</v>
      </c>
      <c r="X179" s="21">
        <f t="shared" si="84"/>
        <v>0</v>
      </c>
      <c r="Y179" s="21">
        <f t="shared" si="97"/>
        <v>0</v>
      </c>
      <c r="Z179" s="21">
        <f t="shared" si="68"/>
        <v>348</v>
      </c>
      <c r="AA179" s="21">
        <f t="shared" si="69"/>
        <v>1392</v>
      </c>
      <c r="AB179" s="21">
        <f t="shared" si="70"/>
        <v>0</v>
      </c>
      <c r="AC179" s="18">
        <f t="shared" si="71"/>
        <v>174</v>
      </c>
      <c r="AD179" s="18">
        <f t="shared" si="72"/>
        <v>2784</v>
      </c>
      <c r="AE179" s="18">
        <f>IFERROR(VLOOKUP(F179,'Unid. Mult.'!$F$3:$J$313,5,0),0)</f>
        <v>0</v>
      </c>
      <c r="AF179" s="18">
        <f>IFERROR(VLOOKUP(F179,'IIEE EIB'!$F$3:$L$219,5,0),0)</f>
        <v>0</v>
      </c>
      <c r="AG179" s="18">
        <f>IFERROR(VLOOKUP(F179,'IIEE EIB'!$F$3:$L$219,6,0),0)</f>
        <v>0</v>
      </c>
      <c r="AH179" s="18">
        <f>IFERROR(VLOOKUP(F179,Rural!$F$2:$J$403,5,0),0)</f>
        <v>0</v>
      </c>
      <c r="AI179" s="18" t="str">
        <f>+IFERROR(VLOOKUP(F179,Frontera!$F$3:$J$438,5,0),0)</f>
        <v>Frontera</v>
      </c>
      <c r="AJ179" s="18" t="str">
        <f>+IFERROR(VLOOKUP(F179,'Censo 2023 Direccion'!$A$2:$L$910,9,0),0)</f>
        <v>Urbana</v>
      </c>
      <c r="AK179" s="18">
        <f>+IFERROR(VLOOKUP(F179,'Instituciones Educativas'!$A$2:$T$900,12,0),0)</f>
        <v>290</v>
      </c>
      <c r="AL179" s="21">
        <f t="shared" si="73"/>
        <v>1598.3999999999996</v>
      </c>
      <c r="AM179" s="18">
        <f>+IFERROR(VLOOKUP(F179,'Instituciones Educativas'!$A$2:$T$900,13,0),0)</f>
        <v>288</v>
      </c>
    </row>
    <row r="180" spans="1:41" x14ac:dyDescent="0.25">
      <c r="A180" s="106" t="s">
        <v>522</v>
      </c>
      <c r="B180" s="17">
        <v>158</v>
      </c>
      <c r="C180" s="49" t="str">
        <f>+VLOOKUP(A180,'Instituciones Educativas'!$A$2:$T$900,6,0)</f>
        <v>PUNO</v>
      </c>
      <c r="D180" s="49" t="str">
        <f>IFERROR(VLOOKUP(A180,'Instituciones Educativas'!$A$2:$T$900,7,0),0)</f>
        <v>BELLAVISTA</v>
      </c>
      <c r="E180" s="49" t="str">
        <f>+VLOOKUP(A180,'Censo 2023 Direccion'!$A$2:$M$910,6,0)</f>
        <v>AVENIDA EL SOL S/N</v>
      </c>
      <c r="F180" s="49" t="str">
        <f>+VLOOKUP(A180,'Instituciones Educativas'!$A$2:$T$900,1,0)</f>
        <v>0229567</v>
      </c>
      <c r="G180" s="49" t="str">
        <f>+VLOOKUP(A180,'Instituciones Educativas'!$A$2:$T$900,8,0)</f>
        <v>GLORIOSO SAN CARLOS</v>
      </c>
      <c r="H180" s="49" t="str">
        <f>+VLOOKUP(A180,'Instituciones Educativas'!$A$2:$T$900,9,0)</f>
        <v xml:space="preserve">A2 - Inicial - Jardín              </v>
      </c>
      <c r="I180" s="18">
        <f t="shared" si="64"/>
        <v>225</v>
      </c>
      <c r="J180" s="18" t="str">
        <f t="shared" si="74"/>
        <v>Urbana</v>
      </c>
      <c r="K180" s="18">
        <f t="shared" si="75"/>
        <v>226</v>
      </c>
      <c r="O180" s="18">
        <f t="shared" si="76"/>
        <v>-1</v>
      </c>
      <c r="Q180" s="21">
        <f t="shared" si="98"/>
        <v>3980.34</v>
      </c>
      <c r="R180" s="52">
        <f t="shared" si="65"/>
        <v>72.566371681415916</v>
      </c>
      <c r="S180" s="52">
        <f t="shared" si="66"/>
        <v>6318</v>
      </c>
      <c r="T180" s="21">
        <f t="shared" si="77"/>
        <v>6318</v>
      </c>
      <c r="U180" s="70">
        <v>3661.2000000000003</v>
      </c>
      <c r="V180" s="21">
        <f t="shared" si="62"/>
        <v>4860</v>
      </c>
      <c r="W180" s="21">
        <f t="shared" si="67"/>
        <v>1215</v>
      </c>
      <c r="X180" s="21">
        <f t="shared" si="84"/>
        <v>0</v>
      </c>
      <c r="Y180" s="21">
        <f t="shared" si="97"/>
        <v>0</v>
      </c>
      <c r="Z180" s="21">
        <f t="shared" si="68"/>
        <v>270</v>
      </c>
      <c r="AA180" s="21">
        <f t="shared" si="69"/>
        <v>1080</v>
      </c>
      <c r="AB180" s="21">
        <f t="shared" si="70"/>
        <v>0</v>
      </c>
      <c r="AC180" s="18">
        <f t="shared" si="71"/>
        <v>135</v>
      </c>
      <c r="AD180" s="18">
        <f t="shared" si="72"/>
        <v>2160</v>
      </c>
      <c r="AE180" s="18">
        <f>IFERROR(VLOOKUP(F180,'Unid. Mult.'!$F$3:$J$313,5,0),0)</f>
        <v>0</v>
      </c>
      <c r="AF180" s="18">
        <f>IFERROR(VLOOKUP(F180,'IIEE EIB'!$F$3:$L$219,5,0),0)</f>
        <v>0</v>
      </c>
      <c r="AG180" s="18">
        <f>IFERROR(VLOOKUP(F180,'IIEE EIB'!$F$3:$L$219,6,0),0)</f>
        <v>0</v>
      </c>
      <c r="AH180" s="18">
        <f>IFERROR(VLOOKUP(F180,Rural!$F$2:$J$403,5,0),0)</f>
        <v>0</v>
      </c>
      <c r="AI180" s="18" t="str">
        <f>+IFERROR(VLOOKUP(F180,Frontera!$F$3:$J$438,5,0),0)</f>
        <v>Frontera</v>
      </c>
      <c r="AJ180" s="18" t="str">
        <f>+IFERROR(VLOOKUP(F180,'Censo 2023 Direccion'!$A$2:$L$910,9,0),0)</f>
        <v>Urbana</v>
      </c>
      <c r="AK180" s="18">
        <f>+IFERROR(VLOOKUP(F180,'Instituciones Educativas'!$A$2:$T$900,12,0),0)</f>
        <v>225</v>
      </c>
      <c r="AL180" s="21">
        <f t="shared" si="73"/>
        <v>1198.7999999999997</v>
      </c>
      <c r="AM180" s="18">
        <f>+IFERROR(VLOOKUP(F180,'Instituciones Educativas'!$A$2:$T$900,13,0),0)</f>
        <v>226</v>
      </c>
    </row>
    <row r="181" spans="1:41" x14ac:dyDescent="0.25">
      <c r="A181" s="106" t="s">
        <v>451</v>
      </c>
      <c r="B181" s="17">
        <v>159</v>
      </c>
      <c r="C181" s="49" t="str">
        <f>+VLOOKUP(A181,'Instituciones Educativas'!$A$2:$T$900,6,0)</f>
        <v>PUNO</v>
      </c>
      <c r="D181" s="49" t="str">
        <f>IFERROR(VLOOKUP(A181,'Instituciones Educativas'!$A$2:$T$900,7,0),0)</f>
        <v>PUNO</v>
      </c>
      <c r="E181" s="49" t="str">
        <f>+VLOOKUP(A181,'Censo 2023 Direccion'!$A$2:$M$910,6,0)</f>
        <v>JIRON JUAN SANTOS S/N</v>
      </c>
      <c r="F181" s="49" t="str">
        <f>+VLOOKUP(A181,'Instituciones Educativas'!$A$2:$T$900,1,0)</f>
        <v>0229575</v>
      </c>
      <c r="G181" s="49" t="str">
        <f>+VLOOKUP(A181,'Instituciones Educativas'!$A$2:$T$900,8,0)</f>
        <v>197</v>
      </c>
      <c r="H181" s="49" t="str">
        <f>+VLOOKUP(A181,'Instituciones Educativas'!$A$2:$T$900,9,0)</f>
        <v xml:space="preserve">A2 - Inicial - Jardín              </v>
      </c>
      <c r="I181" s="18">
        <f t="shared" si="64"/>
        <v>213</v>
      </c>
      <c r="J181" s="18" t="str">
        <f t="shared" si="74"/>
        <v>Urbana</v>
      </c>
      <c r="K181" s="18">
        <f t="shared" si="75"/>
        <v>205</v>
      </c>
      <c r="O181" s="18">
        <f t="shared" si="76"/>
        <v>8</v>
      </c>
      <c r="Q181" s="21">
        <f t="shared" si="98"/>
        <v>3768.0552000000007</v>
      </c>
      <c r="R181" s="52">
        <f t="shared" si="65"/>
        <v>52.743496836298753</v>
      </c>
      <c r="S181" s="52">
        <f t="shared" si="66"/>
        <v>5981.0400000000009</v>
      </c>
      <c r="T181" s="21">
        <f t="shared" si="77"/>
        <v>5981.0400000000009</v>
      </c>
      <c r="U181" s="70">
        <v>3915.7411764705885</v>
      </c>
      <c r="V181" s="21">
        <f t="shared" si="62"/>
        <v>4600.8</v>
      </c>
      <c r="W181" s="21">
        <f t="shared" si="67"/>
        <v>1150.2</v>
      </c>
      <c r="X181" s="21">
        <f t="shared" si="84"/>
        <v>0</v>
      </c>
      <c r="Y181" s="21">
        <f t="shared" si="97"/>
        <v>0</v>
      </c>
      <c r="Z181" s="21">
        <f t="shared" si="68"/>
        <v>255.60000000000002</v>
      </c>
      <c r="AA181" s="21">
        <f t="shared" si="69"/>
        <v>1022.4000000000001</v>
      </c>
      <c r="AB181" s="21">
        <f t="shared" si="70"/>
        <v>0</v>
      </c>
      <c r="AC181" s="18">
        <f t="shared" si="71"/>
        <v>127.80000000000001</v>
      </c>
      <c r="AD181" s="18">
        <f t="shared" si="72"/>
        <v>2044.8000000000002</v>
      </c>
      <c r="AE181" s="18">
        <f>IFERROR(VLOOKUP(F181,'Unid. Mult.'!$F$3:$J$313,5,0),0)</f>
        <v>0</v>
      </c>
      <c r="AF181" s="18">
        <f>IFERROR(VLOOKUP(F181,'IIEE EIB'!$F$3:$L$219,5,0),0)</f>
        <v>0</v>
      </c>
      <c r="AG181" s="18">
        <f>IFERROR(VLOOKUP(F181,'IIEE EIB'!$F$3:$L$219,6,0),0)</f>
        <v>0</v>
      </c>
      <c r="AH181" s="18">
        <f>IFERROR(VLOOKUP(F181,Rural!$F$2:$J$403,5,0),0)</f>
        <v>0</v>
      </c>
      <c r="AI181" s="18" t="str">
        <f>+IFERROR(VLOOKUP(F181,Frontera!$F$3:$J$438,5,0),0)</f>
        <v>Frontera</v>
      </c>
      <c r="AJ181" s="18" t="str">
        <f>+IFERROR(VLOOKUP(F181,'Censo 2023 Direccion'!$A$2:$L$910,9,0),0)</f>
        <v>Urbana</v>
      </c>
      <c r="AK181" s="18">
        <f>+IFERROR(VLOOKUP(F181,'Instituciones Educativas'!$A$2:$T$900,12,0),0)</f>
        <v>213</v>
      </c>
      <c r="AL181" s="21">
        <f t="shared" si="73"/>
        <v>685.05882352941171</v>
      </c>
      <c r="AM181" s="18">
        <f>+IFERROR(VLOOKUP(F181,'Instituciones Educativas'!$A$2:$T$900,13,0),0)</f>
        <v>205</v>
      </c>
    </row>
    <row r="182" spans="1:41" x14ac:dyDescent="0.25">
      <c r="A182" s="106" t="s">
        <v>450</v>
      </c>
      <c r="B182" s="17">
        <v>160</v>
      </c>
      <c r="C182" s="49" t="str">
        <f>+VLOOKUP(A182,'Instituciones Educativas'!$A$2:$T$900,6,0)</f>
        <v>PUNO</v>
      </c>
      <c r="D182" s="49" t="str">
        <f>IFERROR(VLOOKUP(A182,'Instituciones Educativas'!$A$2:$T$900,7,0),0)</f>
        <v>PORTEÑO</v>
      </c>
      <c r="E182" s="49" t="str">
        <f>+VLOOKUP(A182,'Censo 2023 Direccion'!$A$2:$M$910,6,0)</f>
        <v>JIRON HUAYNA CAPAC 248</v>
      </c>
      <c r="F182" s="49" t="str">
        <f>+VLOOKUP(A182,'Instituciones Educativas'!$A$2:$T$900,1,0)</f>
        <v>0229526</v>
      </c>
      <c r="G182" s="49" t="str">
        <f>+VLOOKUP(A182,'Instituciones Educativas'!$A$2:$T$900,8,0)</f>
        <v>192</v>
      </c>
      <c r="H182" s="49" t="str">
        <f>+VLOOKUP(A182,'Instituciones Educativas'!$A$2:$T$900,9,0)</f>
        <v xml:space="preserve">A2 - Inicial - Jardín              </v>
      </c>
      <c r="I182" s="18">
        <f t="shared" si="64"/>
        <v>194</v>
      </c>
      <c r="J182" s="18" t="str">
        <f t="shared" si="74"/>
        <v>Urbana</v>
      </c>
      <c r="K182" s="18">
        <f t="shared" si="75"/>
        <v>198</v>
      </c>
      <c r="O182" s="18">
        <f t="shared" si="76"/>
        <v>-4</v>
      </c>
      <c r="Q182" s="21">
        <f t="shared" si="98"/>
        <v>4358.0159999999996</v>
      </c>
      <c r="R182" s="52">
        <f t="shared" si="65"/>
        <v>44.74288337924699</v>
      </c>
      <c r="S182" s="52">
        <f t="shared" si="66"/>
        <v>5447.5199999999995</v>
      </c>
      <c r="T182" s="21">
        <f t="shared" si="77"/>
        <v>5447.5199999999995</v>
      </c>
      <c r="U182" s="70">
        <v>3763.5840000000003</v>
      </c>
      <c r="V182" s="21">
        <f t="shared" si="62"/>
        <v>4190.3999999999996</v>
      </c>
      <c r="W182" s="21">
        <f t="shared" si="67"/>
        <v>1047.5999999999999</v>
      </c>
      <c r="X182" s="21">
        <f t="shared" si="84"/>
        <v>0</v>
      </c>
      <c r="Y182" s="21">
        <f t="shared" si="97"/>
        <v>0</v>
      </c>
      <c r="Z182" s="21">
        <f t="shared" si="68"/>
        <v>232.8</v>
      </c>
      <c r="AA182" s="21">
        <f t="shared" si="69"/>
        <v>931.2</v>
      </c>
      <c r="AB182" s="21">
        <f t="shared" si="70"/>
        <v>0</v>
      </c>
      <c r="AC182" s="18">
        <f t="shared" si="71"/>
        <v>116.4</v>
      </c>
      <c r="AD182" s="18">
        <f t="shared" si="72"/>
        <v>1862.4</v>
      </c>
      <c r="AE182" s="18">
        <f>IFERROR(VLOOKUP(F182,'Unid. Mult.'!$F$3:$J$313,5,0),0)</f>
        <v>0</v>
      </c>
      <c r="AF182" s="18">
        <f>IFERROR(VLOOKUP(F182,'IIEE EIB'!$F$3:$L$219,5,0),0)</f>
        <v>0</v>
      </c>
      <c r="AG182" s="18">
        <f>IFERROR(VLOOKUP(F182,'IIEE EIB'!$F$3:$L$219,6,0),0)</f>
        <v>0</v>
      </c>
      <c r="AH182" s="18">
        <f>IFERROR(VLOOKUP(F182,Rural!$F$2:$J$403,5,0),0)</f>
        <v>0</v>
      </c>
      <c r="AI182" s="18" t="str">
        <f>+IFERROR(VLOOKUP(F182,Frontera!$F$3:$J$438,5,0),0)</f>
        <v>Frontera</v>
      </c>
      <c r="AJ182" s="18" t="str">
        <f>+IFERROR(VLOOKUP(F182,'Censo 2023 Direccion'!$A$2:$L$910,9,0),0)</f>
        <v>Urbana</v>
      </c>
      <c r="AK182" s="18">
        <f>+IFERROR(VLOOKUP(F182,'Instituciones Educativas'!$A$2:$T$900,12,0),0)</f>
        <v>194</v>
      </c>
      <c r="AL182" s="21">
        <f t="shared" si="73"/>
        <v>426.81599999999935</v>
      </c>
      <c r="AM182" s="18">
        <f>+IFERROR(VLOOKUP(F182,'Instituciones Educativas'!$A$2:$T$900,13,0),0)</f>
        <v>198</v>
      </c>
    </row>
    <row r="183" spans="1:41" x14ac:dyDescent="0.25">
      <c r="A183" s="106" t="s">
        <v>519</v>
      </c>
      <c r="B183" s="17">
        <v>161</v>
      </c>
      <c r="C183" s="49" t="str">
        <f>+VLOOKUP(A183,'Instituciones Educativas'!$A$2:$T$900,6,0)</f>
        <v>PUNO</v>
      </c>
      <c r="D183" s="49" t="str">
        <f>IFERROR(VLOOKUP(A183,'Instituciones Educativas'!$A$2:$T$900,7,0),0)</f>
        <v>SAN ANTONIO</v>
      </c>
      <c r="E183" s="49" t="str">
        <f>+VLOOKUP(A183,'Censo 2023 Direccion'!$A$2:$M$910,6,0)</f>
        <v>JIRON CORONEL BARRIGA 351</v>
      </c>
      <c r="F183" s="49" t="str">
        <f>+VLOOKUP(A183,'Instituciones Educativas'!$A$2:$T$900,1,0)</f>
        <v>0229534</v>
      </c>
      <c r="G183" s="49" t="str">
        <f>+VLOOKUP(A183,'Instituciones Educativas'!$A$2:$T$900,8,0)</f>
        <v>193 CLUB DE LEONES</v>
      </c>
      <c r="H183" s="49" t="str">
        <f>+VLOOKUP(A183,'Instituciones Educativas'!$A$2:$T$900,9,0)</f>
        <v xml:space="preserve">A2 - Inicial - Jardín              </v>
      </c>
      <c r="I183" s="18">
        <f t="shared" si="64"/>
        <v>262</v>
      </c>
      <c r="J183" s="18" t="str">
        <f t="shared" si="74"/>
        <v>Urbana</v>
      </c>
      <c r="K183" s="18">
        <f t="shared" si="75"/>
        <v>268</v>
      </c>
      <c r="O183" s="18">
        <f t="shared" si="76"/>
        <v>-6</v>
      </c>
      <c r="Q183" s="21">
        <f t="shared" si="98"/>
        <v>4046.3280000000009</v>
      </c>
      <c r="R183" s="52">
        <f t="shared" si="65"/>
        <v>69.452736318407972</v>
      </c>
      <c r="S183" s="52">
        <f t="shared" si="66"/>
        <v>7356.9600000000009</v>
      </c>
      <c r="T183" s="21">
        <f t="shared" si="77"/>
        <v>7356.9600000000009</v>
      </c>
      <c r="U183" s="70">
        <v>4341.6000000000004</v>
      </c>
      <c r="V183" s="21">
        <f t="shared" si="62"/>
        <v>5659.2000000000007</v>
      </c>
      <c r="W183" s="21">
        <f t="shared" si="67"/>
        <v>1414.8000000000002</v>
      </c>
      <c r="X183" s="21">
        <f t="shared" si="84"/>
        <v>0</v>
      </c>
      <c r="Y183" s="21">
        <f t="shared" si="97"/>
        <v>0</v>
      </c>
      <c r="Z183" s="21">
        <f t="shared" si="68"/>
        <v>314.40000000000003</v>
      </c>
      <c r="AA183" s="21">
        <f t="shared" si="69"/>
        <v>1257.6000000000001</v>
      </c>
      <c r="AB183" s="21">
        <f t="shared" si="70"/>
        <v>0</v>
      </c>
      <c r="AC183" s="18">
        <f t="shared" si="71"/>
        <v>157.20000000000002</v>
      </c>
      <c r="AD183" s="18">
        <f t="shared" si="72"/>
        <v>2515.2000000000003</v>
      </c>
      <c r="AE183" s="18">
        <f>IFERROR(VLOOKUP(F183,'Unid. Mult.'!$F$3:$J$313,5,0),0)</f>
        <v>0</v>
      </c>
      <c r="AF183" s="18">
        <f>IFERROR(VLOOKUP(F183,'IIEE EIB'!$F$3:$L$219,5,0),0)</f>
        <v>0</v>
      </c>
      <c r="AG183" s="18">
        <f>IFERROR(VLOOKUP(F183,'IIEE EIB'!$F$3:$L$219,6,0),0)</f>
        <v>0</v>
      </c>
      <c r="AH183" s="18">
        <f>IFERROR(VLOOKUP(F183,Rural!$F$2:$J$403,5,0),0)</f>
        <v>0</v>
      </c>
      <c r="AI183" s="18" t="str">
        <f>+IFERROR(VLOOKUP(F183,Frontera!$F$3:$J$438,5,0),0)</f>
        <v>Frontera</v>
      </c>
      <c r="AJ183" s="18" t="str">
        <f>+IFERROR(VLOOKUP(F183,'Censo 2023 Direccion'!$A$2:$L$910,9,0),0)</f>
        <v>Urbana</v>
      </c>
      <c r="AK183" s="18">
        <f>+IFERROR(VLOOKUP(F183,'Instituciones Educativas'!$A$2:$T$900,12,0),0)</f>
        <v>262</v>
      </c>
      <c r="AL183" s="21">
        <f t="shared" si="73"/>
        <v>1317.6000000000004</v>
      </c>
      <c r="AM183" s="18">
        <f>+IFERROR(VLOOKUP(F183,'Instituciones Educativas'!$A$2:$T$900,13,0),0)</f>
        <v>268</v>
      </c>
    </row>
    <row r="184" spans="1:41" x14ac:dyDescent="0.25">
      <c r="A184" s="106" t="s">
        <v>523</v>
      </c>
      <c r="B184" s="17">
        <v>162</v>
      </c>
      <c r="C184" s="49" t="str">
        <f>+VLOOKUP(A184,'Instituciones Educativas'!$A$2:$T$900,6,0)</f>
        <v>PUNO</v>
      </c>
      <c r="D184" s="49" t="str">
        <f>IFERROR(VLOOKUP(A184,'Instituciones Educativas'!$A$2:$T$900,7,0),0)</f>
        <v>JOSE ANTONIO ENCINAS</v>
      </c>
      <c r="E184" s="49" t="str">
        <f>+VLOOKUP(A184,'Censo 2023 Direccion'!$A$2:$M$910,6,0)</f>
        <v>JIRON LOS ANDES 362</v>
      </c>
      <c r="F184" s="49" t="str">
        <f>+VLOOKUP(A184,'Instituciones Educativas'!$A$2:$T$900,1,0)</f>
        <v>0229674</v>
      </c>
      <c r="G184" s="49" t="str">
        <f>+VLOOKUP(A184,'Instituciones Educativas'!$A$2:$T$900,8,0)</f>
        <v>207</v>
      </c>
      <c r="H184" s="49" t="str">
        <f>+VLOOKUP(A184,'Instituciones Educativas'!$A$2:$T$900,9,0)</f>
        <v xml:space="preserve">A2 - Inicial - Jardín              </v>
      </c>
      <c r="I184" s="18">
        <f t="shared" si="64"/>
        <v>86</v>
      </c>
      <c r="J184" s="18" t="str">
        <f t="shared" si="74"/>
        <v>Urbana</v>
      </c>
      <c r="K184" s="18">
        <f t="shared" si="75"/>
        <v>98</v>
      </c>
      <c r="O184" s="18">
        <f t="shared" si="76"/>
        <v>-12</v>
      </c>
      <c r="Q184" s="21">
        <f t="shared" si="98"/>
        <v>2173.3920000000003</v>
      </c>
      <c r="R184" s="52">
        <f t="shared" si="65"/>
        <v>2.4912626985132809</v>
      </c>
      <c r="S184" s="52">
        <f t="shared" si="66"/>
        <v>2414.88</v>
      </c>
      <c r="T184" s="21">
        <f t="shared" si="77"/>
        <v>2414.88</v>
      </c>
      <c r="U184" s="70">
        <v>2356.1813333333339</v>
      </c>
      <c r="V184" s="21">
        <f t="shared" si="62"/>
        <v>1857.6</v>
      </c>
      <c r="W184" s="21">
        <f t="shared" si="67"/>
        <v>464.40000000000003</v>
      </c>
      <c r="X184" s="21">
        <f t="shared" si="84"/>
        <v>0</v>
      </c>
      <c r="Y184" s="21">
        <f t="shared" si="97"/>
        <v>0</v>
      </c>
      <c r="Z184" s="21">
        <f t="shared" si="68"/>
        <v>103.19999999999999</v>
      </c>
      <c r="AA184" s="21">
        <f t="shared" si="69"/>
        <v>412.79999999999995</v>
      </c>
      <c r="AB184" s="21">
        <f t="shared" si="70"/>
        <v>0</v>
      </c>
      <c r="AC184" s="18">
        <f t="shared" si="71"/>
        <v>51.599999999999994</v>
      </c>
      <c r="AD184" s="18">
        <f t="shared" si="72"/>
        <v>825.59999999999991</v>
      </c>
      <c r="AE184" s="18">
        <f>IFERROR(VLOOKUP(F184,'Unid. Mult.'!$F$3:$J$313,5,0),0)</f>
        <v>0</v>
      </c>
      <c r="AF184" s="18">
        <f>IFERROR(VLOOKUP(F184,'IIEE EIB'!$F$3:$L$219,5,0),0)</f>
        <v>0</v>
      </c>
      <c r="AG184" s="18">
        <f>IFERROR(VLOOKUP(F184,'IIEE EIB'!$F$3:$L$219,6,0),0)</f>
        <v>0</v>
      </c>
      <c r="AH184" s="18">
        <f>IFERROR(VLOOKUP(F184,Rural!$F$2:$J$403,5,0),0)</f>
        <v>0</v>
      </c>
      <c r="AI184" s="18" t="str">
        <f>+IFERROR(VLOOKUP(F184,Frontera!$F$3:$J$438,5,0),0)</f>
        <v>Frontera</v>
      </c>
      <c r="AJ184" s="18" t="str">
        <f>+IFERROR(VLOOKUP(F184,'Censo 2023 Direccion'!$A$2:$L$910,9,0),0)</f>
        <v>Urbana</v>
      </c>
      <c r="AK184" s="18">
        <f>+IFERROR(VLOOKUP(F184,'Instituciones Educativas'!$A$2:$T$900,12,0),0)</f>
        <v>86</v>
      </c>
      <c r="AL184" s="21">
        <f t="shared" si="73"/>
        <v>-498.58133333333399</v>
      </c>
      <c r="AM184" s="18">
        <f>+IFERROR(VLOOKUP(F184,'Instituciones Educativas'!$A$2:$T$900,13,0),0)</f>
        <v>98</v>
      </c>
    </row>
    <row r="185" spans="1:41" x14ac:dyDescent="0.25">
      <c r="A185" s="106" t="s">
        <v>455</v>
      </c>
      <c r="B185" s="17">
        <v>163</v>
      </c>
      <c r="C185" s="49" t="str">
        <f>+VLOOKUP(A185,'Instituciones Educativas'!$A$2:$T$900,6,0)</f>
        <v>PUNO</v>
      </c>
      <c r="D185" s="49" t="str">
        <f>IFERROR(VLOOKUP(A185,'Instituciones Educativas'!$A$2:$T$900,7,0),0)</f>
        <v>LAYKAKOTA</v>
      </c>
      <c r="E185" s="49" t="str">
        <f>+VLOOKUP(A185,'Censo 2023 Direccion'!$A$2:$M$910,6,0)</f>
        <v>JIRON GARCILASO DE LA VEGA S/N</v>
      </c>
      <c r="F185" s="49" t="str">
        <f>+VLOOKUP(A185,'Instituciones Educativas'!$A$2:$T$900,1,0)</f>
        <v>0229682</v>
      </c>
      <c r="G185" s="49" t="str">
        <f>+VLOOKUP(A185,'Instituciones Educativas'!$A$2:$T$900,8,0)</f>
        <v>208</v>
      </c>
      <c r="H185" s="49" t="str">
        <f>+VLOOKUP(A185,'Instituciones Educativas'!$A$2:$T$900,9,0)</f>
        <v xml:space="preserve">A2 - Inicial - Jardín              </v>
      </c>
      <c r="I185" s="18">
        <f t="shared" si="64"/>
        <v>121</v>
      </c>
      <c r="J185" s="18" t="str">
        <f t="shared" si="74"/>
        <v>Urbana</v>
      </c>
      <c r="K185" s="18">
        <f t="shared" si="75"/>
        <v>142</v>
      </c>
      <c r="O185" s="18">
        <f t="shared" si="76"/>
        <v>-21</v>
      </c>
      <c r="Q185" s="21">
        <f t="shared" si="98"/>
        <v>2718.1440000000007</v>
      </c>
      <c r="R185" s="52">
        <f t="shared" si="65"/>
        <v>8.5360910102378202</v>
      </c>
      <c r="S185" s="52">
        <f t="shared" si="66"/>
        <v>3397.6800000000007</v>
      </c>
      <c r="T185" s="21">
        <f t="shared" si="77"/>
        <v>3397.6800000000007</v>
      </c>
      <c r="U185" s="70">
        <v>3130.4609999999998</v>
      </c>
      <c r="V185" s="21">
        <f t="shared" si="62"/>
        <v>2613.6000000000004</v>
      </c>
      <c r="W185" s="21">
        <f t="shared" si="67"/>
        <v>653.40000000000009</v>
      </c>
      <c r="X185" s="21">
        <f t="shared" si="84"/>
        <v>0</v>
      </c>
      <c r="Y185" s="21">
        <f t="shared" si="97"/>
        <v>0</v>
      </c>
      <c r="Z185" s="21">
        <f t="shared" si="68"/>
        <v>145.20000000000002</v>
      </c>
      <c r="AA185" s="21">
        <f t="shared" si="69"/>
        <v>580.80000000000007</v>
      </c>
      <c r="AB185" s="21">
        <f t="shared" si="70"/>
        <v>0</v>
      </c>
      <c r="AC185" s="18">
        <f t="shared" si="71"/>
        <v>72.600000000000009</v>
      </c>
      <c r="AD185" s="18">
        <f t="shared" si="72"/>
        <v>1161.6000000000001</v>
      </c>
      <c r="AE185" s="18">
        <f>IFERROR(VLOOKUP(F185,'Unid. Mult.'!$F$3:$J$313,5,0),0)</f>
        <v>0</v>
      </c>
      <c r="AF185" s="18">
        <f>IFERROR(VLOOKUP(F185,'IIEE EIB'!$F$3:$L$219,5,0),0)</f>
        <v>0</v>
      </c>
      <c r="AG185" s="18">
        <f>IFERROR(VLOOKUP(F185,'IIEE EIB'!$F$3:$L$219,6,0),0)</f>
        <v>0</v>
      </c>
      <c r="AH185" s="18">
        <f>IFERROR(VLOOKUP(F185,Rural!$F$2:$J$403,5,0),0)</f>
        <v>0</v>
      </c>
      <c r="AI185" s="18" t="str">
        <f>+IFERROR(VLOOKUP(F185,Frontera!$F$3:$J$438,5,0),0)</f>
        <v>Frontera</v>
      </c>
      <c r="AJ185" s="18" t="str">
        <f>+IFERROR(VLOOKUP(F185,'Censo 2023 Direccion'!$A$2:$L$910,9,0),0)</f>
        <v>Urbana</v>
      </c>
      <c r="AK185" s="18">
        <f>+IFERROR(VLOOKUP(F185,'Instituciones Educativas'!$A$2:$T$900,12,0),0)</f>
        <v>121</v>
      </c>
      <c r="AL185" s="21">
        <f t="shared" si="73"/>
        <v>-516.86099999999942</v>
      </c>
      <c r="AM185" s="18">
        <f>+IFERROR(VLOOKUP(F185,'Instituciones Educativas'!$A$2:$T$900,13,0),0)</f>
        <v>142</v>
      </c>
    </row>
    <row r="186" spans="1:41" x14ac:dyDescent="0.25">
      <c r="A186" s="106" t="s">
        <v>496</v>
      </c>
      <c r="B186" s="17">
        <v>164</v>
      </c>
      <c r="C186" s="49" t="str">
        <f>+VLOOKUP(A186,'Instituciones Educativas'!$A$2:$T$900,6,0)</f>
        <v>PUNO</v>
      </c>
      <c r="D186" s="49" t="str">
        <f>IFERROR(VLOOKUP(A186,'Instituciones Educativas'!$A$2:$T$900,7,0),0)</f>
        <v>2 DE MAYO</v>
      </c>
      <c r="E186" s="49" t="str">
        <f>+VLOOKUP(A186,'Censo 2023 Direccion'!$A$2:$M$910,6,0)</f>
        <v>JIRON MANUEL UBALDE 379</v>
      </c>
      <c r="F186" s="49" t="str">
        <f>+VLOOKUP(A186,'Instituciones Educativas'!$A$2:$T$900,1,0)</f>
        <v>0539056</v>
      </c>
      <c r="G186" s="49" t="str">
        <f>+VLOOKUP(A186,'Instituciones Educativas'!$A$2:$T$900,8,0)</f>
        <v>379</v>
      </c>
      <c r="H186" s="49" t="str">
        <f>+VLOOKUP(A186,'Instituciones Educativas'!$A$2:$T$900,9,0)</f>
        <v xml:space="preserve">A2 - Inicial - Jardín              </v>
      </c>
      <c r="I186" s="18">
        <f t="shared" si="64"/>
        <v>15</v>
      </c>
      <c r="J186" s="18" t="str">
        <f t="shared" si="74"/>
        <v>Urbana</v>
      </c>
      <c r="K186" s="18">
        <f t="shared" si="75"/>
        <v>19</v>
      </c>
      <c r="O186" s="18">
        <f t="shared" si="76"/>
        <v>-4</v>
      </c>
      <c r="Q186" s="21">
        <f t="shared" si="98"/>
        <v>673.92000000000007</v>
      </c>
      <c r="R186" s="52">
        <f t="shared" si="65"/>
        <v>-47.157653860050594</v>
      </c>
      <c r="S186" s="52">
        <f t="shared" si="66"/>
        <v>421.2</v>
      </c>
      <c r="T186" s="21">
        <f t="shared" si="77"/>
        <v>421.2</v>
      </c>
      <c r="U186" s="70">
        <v>797.08800000000008</v>
      </c>
      <c r="V186" s="21">
        <f t="shared" si="62"/>
        <v>324</v>
      </c>
      <c r="W186" s="21">
        <f t="shared" si="67"/>
        <v>81</v>
      </c>
      <c r="X186" s="21">
        <f t="shared" si="84"/>
        <v>0</v>
      </c>
      <c r="Y186" s="21">
        <f t="shared" si="97"/>
        <v>0</v>
      </c>
      <c r="Z186" s="21">
        <f t="shared" si="68"/>
        <v>18</v>
      </c>
      <c r="AA186" s="21">
        <f t="shared" si="69"/>
        <v>72</v>
      </c>
      <c r="AB186" s="21">
        <f t="shared" si="70"/>
        <v>0</v>
      </c>
      <c r="AC186" s="18">
        <f t="shared" si="71"/>
        <v>9</v>
      </c>
      <c r="AD186" s="18">
        <f t="shared" si="72"/>
        <v>144</v>
      </c>
      <c r="AE186" s="18">
        <f>IFERROR(VLOOKUP(F186,'Unid. Mult.'!$F$3:$J$313,5,0),0)</f>
        <v>0</v>
      </c>
      <c r="AF186" s="18">
        <f>IFERROR(VLOOKUP(F186,'IIEE EIB'!$F$3:$L$219,5,0),0)</f>
        <v>0</v>
      </c>
      <c r="AG186" s="18">
        <f>IFERROR(VLOOKUP(F186,'IIEE EIB'!$F$3:$L$219,6,0),0)</f>
        <v>0</v>
      </c>
      <c r="AH186" s="18">
        <f>IFERROR(VLOOKUP(F186,Rural!$F$2:$J$403,5,0),0)</f>
        <v>0</v>
      </c>
      <c r="AI186" s="18" t="str">
        <f>+IFERROR(VLOOKUP(F186,Frontera!$F$3:$J$438,5,0),0)</f>
        <v>Frontera</v>
      </c>
      <c r="AJ186" s="18" t="str">
        <f>+IFERROR(VLOOKUP(F186,'Censo 2023 Direccion'!$A$2:$L$910,9,0),0)</f>
        <v>Urbana</v>
      </c>
      <c r="AK186" s="18">
        <f>+IFERROR(VLOOKUP(F186,'Instituciones Educativas'!$A$2:$T$900,12,0),0)</f>
        <v>15</v>
      </c>
      <c r="AL186" s="21">
        <f t="shared" si="73"/>
        <v>-473.08800000000008</v>
      </c>
      <c r="AM186" s="18">
        <f>+IFERROR(VLOOKUP(F186,'Instituciones Educativas'!$A$2:$T$900,13,0),0)</f>
        <v>19</v>
      </c>
    </row>
    <row r="187" spans="1:41" x14ac:dyDescent="0.25">
      <c r="A187" s="106" t="s">
        <v>469</v>
      </c>
      <c r="B187" s="17">
        <v>165</v>
      </c>
      <c r="C187" s="49" t="str">
        <f>+VLOOKUP(A187,'Instituciones Educativas'!$A$2:$T$900,6,0)</f>
        <v>PUNO</v>
      </c>
      <c r="D187" s="49" t="str">
        <f>IFERROR(VLOOKUP(A187,'Instituciones Educativas'!$A$2:$T$900,7,0),0)</f>
        <v>UROS CHULLUNI</v>
      </c>
      <c r="E187" s="49" t="str">
        <f>+VLOOKUP(A187,'Censo 2023 Direccion'!$A$2:$M$910,6,0)</f>
        <v>UROS CHULLUNI</v>
      </c>
      <c r="F187" s="49" t="str">
        <f>+VLOOKUP(A187,'Instituciones Educativas'!$A$2:$T$900,1,0)</f>
        <v>0539353</v>
      </c>
      <c r="G187" s="49" t="str">
        <f>+VLOOKUP(A187,'Instituciones Educativas'!$A$2:$T$900,8,0)</f>
        <v>264</v>
      </c>
      <c r="H187" s="49" t="str">
        <f>+VLOOKUP(A187,'Instituciones Educativas'!$A$2:$T$900,9,0)</f>
        <v xml:space="preserve">A2 - Inicial - Jardín              </v>
      </c>
      <c r="I187" s="18">
        <f t="shared" si="64"/>
        <v>39</v>
      </c>
      <c r="J187" s="18" t="str">
        <f t="shared" si="74"/>
        <v>Rural</v>
      </c>
      <c r="K187" s="18">
        <f t="shared" si="75"/>
        <v>47</v>
      </c>
      <c r="O187" s="18">
        <f t="shared" si="76"/>
        <v>-8</v>
      </c>
      <c r="Q187" s="21">
        <f t="shared" ref="Q187:Q188" si="99">+IF(AJ187="rural",IF(AK187&lt;=1,S187*(5),IF(AK187&lt;=2,S187*(3.25),IF(AK187&lt;=3,S187*(2.42),IF(AK187&lt;=4,S187*(2),IF(AK187&lt;=5,S187*(1.8),IF(AK187&lt;=10,S187*(1.6),IF(AK187&lt;=16,S187*(1.3),IF(AK187&lt;=20,S187*(1),IF(AK187&lt;=60,S187*(0.85),IF(AK187&lt;=100,S187*(0.56),IF(AK187&lt;=152,S187*(0.41),IF(AK187&lt;=180,S187*(0.38),IF(AK187&lt;=200,S187*(0.36),IF(AK187&lt;=300,S187*(0.3),S187)))))))))))))))</f>
        <v>2197.8450000000003</v>
      </c>
      <c r="R187" s="52">
        <f t="shared" si="65"/>
        <v>13.549832026875707</v>
      </c>
      <c r="S187" s="52">
        <f t="shared" si="66"/>
        <v>2585.7000000000003</v>
      </c>
      <c r="T187" s="21">
        <f t="shared" si="77"/>
        <v>2585.7000000000003</v>
      </c>
      <c r="U187" s="70">
        <v>2277.15</v>
      </c>
      <c r="V187" s="21">
        <f t="shared" si="62"/>
        <v>1989</v>
      </c>
      <c r="W187" s="21">
        <f t="shared" si="67"/>
        <v>210.60000000000002</v>
      </c>
      <c r="X187" s="21">
        <f t="shared" si="84"/>
        <v>0</v>
      </c>
      <c r="Y187" s="21">
        <f t="shared" si="97"/>
        <v>0</v>
      </c>
      <c r="Z187" s="21">
        <f t="shared" si="68"/>
        <v>46.800000000000004</v>
      </c>
      <c r="AA187" s="21">
        <f t="shared" si="69"/>
        <v>187.20000000000002</v>
      </c>
      <c r="AB187" s="21">
        <f t="shared" si="70"/>
        <v>0</v>
      </c>
      <c r="AC187" s="18">
        <f t="shared" si="71"/>
        <v>936</v>
      </c>
      <c r="AD187" s="18">
        <f t="shared" si="72"/>
        <v>608.40000000000009</v>
      </c>
      <c r="AE187" s="18">
        <f>IFERROR(VLOOKUP(F187,'Unid. Mult.'!$F$3:$J$313,5,0),0)</f>
        <v>0</v>
      </c>
      <c r="AF187" s="18">
        <f>IFERROR(VLOOKUP(F187,'IIEE EIB'!$F$3:$L$219,5,0),0)</f>
        <v>0</v>
      </c>
      <c r="AG187" s="18">
        <f>IFERROR(VLOOKUP(F187,'IIEE EIB'!$F$3:$L$219,6,0),0)</f>
        <v>0</v>
      </c>
      <c r="AH187" s="18" t="str">
        <f>IFERROR(VLOOKUP(F187,Rural!$F$2:$J$403,5,0),0)</f>
        <v>Rural 3</v>
      </c>
      <c r="AI187" s="18" t="str">
        <f>+IFERROR(VLOOKUP(F187,Frontera!$F$3:$J$438,5,0),0)</f>
        <v>Frontera</v>
      </c>
      <c r="AJ187" s="18" t="str">
        <f>+IFERROR(VLOOKUP(F187,'Censo 2023 Direccion'!$A$2:$L$910,9,0),0)</f>
        <v>Rural</v>
      </c>
      <c r="AK187" s="18">
        <f>+IFERROR(VLOOKUP(F187,'Instituciones Educativas'!$A$2:$T$900,12,0),0)</f>
        <v>39</v>
      </c>
      <c r="AL187" s="21">
        <f t="shared" si="73"/>
        <v>-288.15000000000009</v>
      </c>
      <c r="AM187" s="18">
        <f>+IFERROR(VLOOKUP(F187,'Instituciones Educativas'!$A$2:$T$900,13,0),0)</f>
        <v>47</v>
      </c>
      <c r="AN187" s="64"/>
      <c r="AO187" s="18">
        <f t="shared" ref="AO187:AO188" si="100">+AM187-4.27</f>
        <v>42.730000000000004</v>
      </c>
    </row>
    <row r="188" spans="1:41" x14ac:dyDescent="0.25">
      <c r="A188" s="106" t="s">
        <v>460</v>
      </c>
      <c r="B188" s="17">
        <v>166</v>
      </c>
      <c r="C188" s="49" t="str">
        <f>+VLOOKUP(A188,'Instituciones Educativas'!$A$2:$T$900,6,0)</f>
        <v>PUNO</v>
      </c>
      <c r="D188" s="49" t="str">
        <f>IFERROR(VLOOKUP(A188,'Instituciones Educativas'!$A$2:$T$900,7,0),0)</f>
        <v>ICHU</v>
      </c>
      <c r="E188" s="49" t="str">
        <f>+VLOOKUP(A188,'Censo 2023 Direccion'!$A$2:$M$910,6,0)</f>
        <v>ICHU</v>
      </c>
      <c r="F188" s="49" t="str">
        <f>+VLOOKUP(A188,'Instituciones Educativas'!$A$2:$T$900,1,0)</f>
        <v>0548610</v>
      </c>
      <c r="G188" s="49" t="str">
        <f>+VLOOKUP(A188,'Instituciones Educativas'!$A$2:$T$900,8,0)</f>
        <v>249</v>
      </c>
      <c r="H188" s="49" t="str">
        <f>+VLOOKUP(A188,'Instituciones Educativas'!$A$2:$T$900,9,0)</f>
        <v xml:space="preserve">A2 - Inicial - Jardín              </v>
      </c>
      <c r="I188" s="18">
        <f t="shared" si="64"/>
        <v>7</v>
      </c>
      <c r="J188" s="18" t="str">
        <f t="shared" si="74"/>
        <v>Rural</v>
      </c>
      <c r="K188" s="18">
        <f t="shared" si="75"/>
        <v>6</v>
      </c>
      <c r="O188" s="18">
        <f t="shared" si="76"/>
        <v>1</v>
      </c>
      <c r="Q188" s="21">
        <f t="shared" si="99"/>
        <v>882.33600000000013</v>
      </c>
      <c r="R188" s="52">
        <f t="shared" si="65"/>
        <v>-25.497076023391813</v>
      </c>
      <c r="S188" s="52">
        <f t="shared" si="66"/>
        <v>551.46</v>
      </c>
      <c r="T188" s="21">
        <f t="shared" si="77"/>
        <v>551.46</v>
      </c>
      <c r="U188" s="70">
        <v>740.18571428571431</v>
      </c>
      <c r="V188" s="21">
        <f t="shared" si="62"/>
        <v>424.2</v>
      </c>
      <c r="W188" s="21">
        <f t="shared" si="67"/>
        <v>37.799999999999997</v>
      </c>
      <c r="X188" s="21">
        <f t="shared" si="84"/>
        <v>0</v>
      </c>
      <c r="Y188" s="21">
        <f t="shared" si="97"/>
        <v>0</v>
      </c>
      <c r="Z188" s="21">
        <f t="shared" si="68"/>
        <v>8.4</v>
      </c>
      <c r="AA188" s="21">
        <f t="shared" si="69"/>
        <v>33.6</v>
      </c>
      <c r="AB188" s="21">
        <f t="shared" si="70"/>
        <v>67.2</v>
      </c>
      <c r="AC188" s="18">
        <f t="shared" si="71"/>
        <v>168</v>
      </c>
      <c r="AD188" s="18">
        <f t="shared" si="72"/>
        <v>109.19999999999999</v>
      </c>
      <c r="AE188" s="18" t="str">
        <f>IFERROR(VLOOKUP(F188,'Unid. Mult.'!$F$3:$J$313,5,0),0)</f>
        <v>Unidocente</v>
      </c>
      <c r="AF188" s="18">
        <f>IFERROR(VLOOKUP(F188,'IIEE EIB'!$F$3:$L$219,5,0),0)</f>
        <v>0</v>
      </c>
      <c r="AG188" s="18">
        <f>IFERROR(VLOOKUP(F188,'IIEE EIB'!$F$3:$L$219,6,0),0)</f>
        <v>0</v>
      </c>
      <c r="AH188" s="18" t="str">
        <f>IFERROR(VLOOKUP(F188,Rural!$F$2:$J$403,5,0),0)</f>
        <v>Rural 3</v>
      </c>
      <c r="AI188" s="18" t="str">
        <f>+IFERROR(VLOOKUP(F188,Frontera!$F$3:$J$438,5,0),0)</f>
        <v>Frontera</v>
      </c>
      <c r="AJ188" s="18" t="str">
        <f>+IFERROR(VLOOKUP(F188,'Censo 2023 Direccion'!$A$2:$L$910,9,0),0)</f>
        <v>Rural</v>
      </c>
      <c r="AK188" s="18">
        <f>+IFERROR(VLOOKUP(F188,'Instituciones Educativas'!$A$2:$T$900,12,0),0)</f>
        <v>7</v>
      </c>
      <c r="AL188" s="21">
        <f t="shared" si="73"/>
        <v>-315.98571428571432</v>
      </c>
      <c r="AM188" s="18">
        <f>+IFERROR(VLOOKUP(F188,'Instituciones Educativas'!$A$2:$T$900,13,0),0)</f>
        <v>6</v>
      </c>
      <c r="AN188" s="64"/>
      <c r="AO188" s="18">
        <f t="shared" si="100"/>
        <v>1.7300000000000004</v>
      </c>
    </row>
    <row r="189" spans="1:41" x14ac:dyDescent="0.25">
      <c r="A189" s="106" t="s">
        <v>458</v>
      </c>
      <c r="B189" s="17">
        <v>167</v>
      </c>
      <c r="C189" s="49" t="str">
        <f>+VLOOKUP(A189,'Instituciones Educativas'!$A$2:$T$900,6,0)</f>
        <v>PUNO</v>
      </c>
      <c r="D189" s="49" t="str">
        <f>IFERROR(VLOOKUP(A189,'Instituciones Educativas'!$A$2:$T$900,7,0),0)</f>
        <v>MAGISTERIAL</v>
      </c>
      <c r="E189" s="49" t="str">
        <f>+VLOOKUP(A189,'Censo 2023 Direccion'!$A$2:$M$910,6,0)</f>
        <v>JIRON HUASCAR 127</v>
      </c>
      <c r="F189" s="49" t="str">
        <f>+VLOOKUP(A189,'Instituciones Educativas'!$A$2:$T$900,1,0)</f>
        <v>0548511</v>
      </c>
      <c r="G189" s="49" t="str">
        <f>+VLOOKUP(A189,'Instituciones Educativas'!$A$2:$T$900,8,0)</f>
        <v>248</v>
      </c>
      <c r="H189" s="49" t="str">
        <f>+VLOOKUP(A189,'Instituciones Educativas'!$A$2:$T$900,9,0)</f>
        <v xml:space="preserve">A2 - Inicial - Jardín              </v>
      </c>
      <c r="I189" s="18">
        <f t="shared" si="64"/>
        <v>98</v>
      </c>
      <c r="J189" s="18" t="str">
        <f t="shared" si="74"/>
        <v>Urbana</v>
      </c>
      <c r="K189" s="18">
        <f t="shared" si="75"/>
        <v>94</v>
      </c>
      <c r="O189" s="18">
        <f t="shared" si="76"/>
        <v>4</v>
      </c>
      <c r="Q189" s="21">
        <f t="shared" ref="Q189:Q196" si="101">+IF(AJ189="Urbana",IF(AK189&lt;=5,S189*(2.8),IF(AK189&lt;=10,S189*(2.1),IF(AK189&lt;=13,S189*(1.9),IF(AK189&lt;=22,S189*(1.6),IF(AK189&lt;=50,S189*(1.41),IF(AK189&lt;=100,S189*(0.9),IF(AK189&lt;=194,S189*(0.8),IF(AK189&lt;=230,S189*(0.63),IF(AK189&lt;=405,S189*(0.55),IF(AK189&lt;=620,S189*(0.44),IF(AK189&lt;=968,S189*(0.35),IF(AK189&lt;=1000,S189*(0.37),IF(AK189&lt;=1200,S189*(0.39),IF(AK189&lt;=1800,S189*(0.26))))))))))))))))</f>
        <v>2476.6560000000004</v>
      </c>
      <c r="R189" s="52">
        <f t="shared" si="65"/>
        <v>19.107603283012168</v>
      </c>
      <c r="S189" s="52">
        <f t="shared" si="66"/>
        <v>2751.84</v>
      </c>
      <c r="T189" s="21">
        <f t="shared" si="77"/>
        <v>2751.84</v>
      </c>
      <c r="U189" s="70">
        <v>2310.381473684211</v>
      </c>
      <c r="V189" s="21">
        <f t="shared" si="62"/>
        <v>2116.8000000000002</v>
      </c>
      <c r="W189" s="21">
        <f t="shared" si="67"/>
        <v>529.20000000000005</v>
      </c>
      <c r="X189" s="21">
        <f t="shared" si="84"/>
        <v>0</v>
      </c>
      <c r="Y189" s="21">
        <f t="shared" si="97"/>
        <v>0</v>
      </c>
      <c r="Z189" s="21">
        <f t="shared" si="68"/>
        <v>117.60000000000001</v>
      </c>
      <c r="AA189" s="21">
        <f t="shared" si="69"/>
        <v>470.40000000000003</v>
      </c>
      <c r="AB189" s="21">
        <f t="shared" si="70"/>
        <v>0</v>
      </c>
      <c r="AC189" s="18">
        <f t="shared" si="71"/>
        <v>58.800000000000004</v>
      </c>
      <c r="AD189" s="18">
        <f t="shared" si="72"/>
        <v>940.80000000000007</v>
      </c>
      <c r="AE189" s="18">
        <f>IFERROR(VLOOKUP(F189,'Unid. Mult.'!$F$3:$J$313,5,0),0)</f>
        <v>0</v>
      </c>
      <c r="AF189" s="18">
        <f>IFERROR(VLOOKUP(F189,'IIEE EIB'!$F$3:$L$219,5,0),0)</f>
        <v>0</v>
      </c>
      <c r="AG189" s="18">
        <f>IFERROR(VLOOKUP(F189,'IIEE EIB'!$F$3:$L$219,6,0),0)</f>
        <v>0</v>
      </c>
      <c r="AH189" s="18">
        <f>IFERROR(VLOOKUP(F189,Rural!$F$2:$J$403,5,0),0)</f>
        <v>0</v>
      </c>
      <c r="AI189" s="18" t="str">
        <f>+IFERROR(VLOOKUP(F189,Frontera!$F$3:$J$438,5,0),0)</f>
        <v>Frontera</v>
      </c>
      <c r="AJ189" s="18" t="str">
        <f>+IFERROR(VLOOKUP(F189,'Censo 2023 Direccion'!$A$2:$L$910,9,0),0)</f>
        <v>Urbana</v>
      </c>
      <c r="AK189" s="18">
        <f>+IFERROR(VLOOKUP(F189,'Instituciones Educativas'!$A$2:$T$900,12,0),0)</f>
        <v>98</v>
      </c>
      <c r="AL189" s="21">
        <f t="shared" si="73"/>
        <v>-193.58147368421078</v>
      </c>
      <c r="AM189" s="18">
        <f>+IFERROR(VLOOKUP(F189,'Instituciones Educativas'!$A$2:$T$900,13,0),0)</f>
        <v>94</v>
      </c>
    </row>
    <row r="190" spans="1:41" x14ac:dyDescent="0.25">
      <c r="A190" s="106" t="s">
        <v>471</v>
      </c>
      <c r="B190" s="17">
        <v>168</v>
      </c>
      <c r="C190" s="49" t="str">
        <f>+VLOOKUP(A190,'Instituciones Educativas'!$A$2:$T$900,6,0)</f>
        <v>PUNO</v>
      </c>
      <c r="D190" s="49" t="str">
        <f>IFERROR(VLOOKUP(A190,'Instituciones Educativas'!$A$2:$T$900,7,0),0)</f>
        <v>BELLAVISTA</v>
      </c>
      <c r="E190" s="49" t="str">
        <f>+VLOOKUP(A190,'Censo 2023 Direccion'!$A$2:$M$910,6,0)</f>
        <v>JIRON HUARAZ 151</v>
      </c>
      <c r="F190" s="49" t="str">
        <f>+VLOOKUP(A190,'Instituciones Educativas'!$A$2:$T$900,1,0)</f>
        <v>0574913</v>
      </c>
      <c r="G190" s="49" t="str">
        <f>+VLOOKUP(A190,'Instituciones Educativas'!$A$2:$T$900,8,0)</f>
        <v>270</v>
      </c>
      <c r="H190" s="49" t="str">
        <f>+VLOOKUP(A190,'Instituciones Educativas'!$A$2:$T$900,9,0)</f>
        <v xml:space="preserve">A2 - Inicial - Jardín              </v>
      </c>
      <c r="I190" s="18">
        <f t="shared" si="64"/>
        <v>118</v>
      </c>
      <c r="J190" s="18" t="str">
        <f t="shared" si="74"/>
        <v>Urbana</v>
      </c>
      <c r="K190" s="18">
        <f t="shared" si="75"/>
        <v>144</v>
      </c>
      <c r="O190" s="18">
        <f t="shared" si="76"/>
        <v>-26</v>
      </c>
      <c r="Q190" s="21">
        <f t="shared" si="101"/>
        <v>2650.7520000000004</v>
      </c>
      <c r="R190" s="52">
        <f t="shared" si="65"/>
        <v>5.3377029656468142</v>
      </c>
      <c r="S190" s="52">
        <f t="shared" si="66"/>
        <v>3313.4400000000005</v>
      </c>
      <c r="T190" s="21">
        <f t="shared" si="77"/>
        <v>3313.4400000000005</v>
      </c>
      <c r="U190" s="70">
        <v>3145.5403969465651</v>
      </c>
      <c r="V190" s="21">
        <f t="shared" si="62"/>
        <v>2548.8000000000002</v>
      </c>
      <c r="W190" s="21">
        <f t="shared" si="67"/>
        <v>637.20000000000005</v>
      </c>
      <c r="X190" s="21">
        <f t="shared" si="84"/>
        <v>0</v>
      </c>
      <c r="Y190" s="21">
        <f t="shared" si="97"/>
        <v>0</v>
      </c>
      <c r="Z190" s="21">
        <f t="shared" si="68"/>
        <v>141.60000000000002</v>
      </c>
      <c r="AA190" s="21">
        <f t="shared" si="69"/>
        <v>566.40000000000009</v>
      </c>
      <c r="AB190" s="21">
        <f t="shared" si="70"/>
        <v>0</v>
      </c>
      <c r="AC190" s="18">
        <f t="shared" si="71"/>
        <v>70.800000000000011</v>
      </c>
      <c r="AD190" s="18">
        <f t="shared" si="72"/>
        <v>1132.8000000000002</v>
      </c>
      <c r="AE190" s="18">
        <f>IFERROR(VLOOKUP(F190,'Unid. Mult.'!$F$3:$J$313,5,0),0)</f>
        <v>0</v>
      </c>
      <c r="AF190" s="18">
        <f>IFERROR(VLOOKUP(F190,'IIEE EIB'!$F$3:$L$219,5,0),0)</f>
        <v>0</v>
      </c>
      <c r="AG190" s="18">
        <f>IFERROR(VLOOKUP(F190,'IIEE EIB'!$F$3:$L$219,6,0),0)</f>
        <v>0</v>
      </c>
      <c r="AH190" s="18">
        <f>IFERROR(VLOOKUP(F190,Rural!$F$2:$J$403,5,0),0)</f>
        <v>0</v>
      </c>
      <c r="AI190" s="18" t="str">
        <f>+IFERROR(VLOOKUP(F190,Frontera!$F$3:$J$438,5,0),0)</f>
        <v>Frontera</v>
      </c>
      <c r="AJ190" s="18" t="str">
        <f>+IFERROR(VLOOKUP(F190,'Censo 2023 Direccion'!$A$2:$L$910,9,0),0)</f>
        <v>Urbana</v>
      </c>
      <c r="AK190" s="18">
        <f>+IFERROR(VLOOKUP(F190,'Instituciones Educativas'!$A$2:$T$900,12,0),0)</f>
        <v>118</v>
      </c>
      <c r="AL190" s="21">
        <f t="shared" si="73"/>
        <v>-596.74039694656494</v>
      </c>
      <c r="AM190" s="18">
        <f>+IFERROR(VLOOKUP(F190,'Instituciones Educativas'!$A$2:$T$900,13,0),0)</f>
        <v>144</v>
      </c>
    </row>
    <row r="191" spans="1:41" x14ac:dyDescent="0.25">
      <c r="A191" s="106" t="s">
        <v>467</v>
      </c>
      <c r="B191" s="17">
        <v>169</v>
      </c>
      <c r="C191" s="49" t="str">
        <f>+VLOOKUP(A191,'Instituciones Educativas'!$A$2:$T$900,6,0)</f>
        <v>PUNO</v>
      </c>
      <c r="D191" s="49" t="str">
        <f>IFERROR(VLOOKUP(A191,'Instituciones Educativas'!$A$2:$T$900,7,0),0)</f>
        <v>CHANU CHANU ETAPA 1</v>
      </c>
      <c r="E191" s="49" t="str">
        <f>+VLOOKUP(A191,'Censo 2023 Direccion'!$A$2:$M$910,6,0)</f>
        <v>AVENIDA EJERCITO S/N ETAPA I</v>
      </c>
      <c r="F191" s="49" t="str">
        <f>+VLOOKUP(A191,'Instituciones Educativas'!$A$2:$T$900,1,0)</f>
        <v>0574970</v>
      </c>
      <c r="G191" s="49" t="str">
        <f>+VLOOKUP(A191,'Instituciones Educativas'!$A$2:$T$900,8,0)</f>
        <v>255</v>
      </c>
      <c r="H191" s="49" t="str">
        <f>+VLOOKUP(A191,'Instituciones Educativas'!$A$2:$T$900,9,0)</f>
        <v xml:space="preserve">A2 - Inicial - Jardín              </v>
      </c>
      <c r="I191" s="18">
        <f t="shared" si="64"/>
        <v>215</v>
      </c>
      <c r="J191" s="18" t="str">
        <f t="shared" si="74"/>
        <v>Urbana</v>
      </c>
      <c r="K191" s="18">
        <f t="shared" si="75"/>
        <v>251</v>
      </c>
      <c r="O191" s="18">
        <f t="shared" si="76"/>
        <v>-36</v>
      </c>
      <c r="Q191" s="21">
        <f t="shared" si="101"/>
        <v>3803.4359999999997</v>
      </c>
      <c r="R191" s="52">
        <f t="shared" si="65"/>
        <v>52.714854866249283</v>
      </c>
      <c r="S191" s="52">
        <f t="shared" si="66"/>
        <v>6037.2</v>
      </c>
      <c r="T191" s="21">
        <f t="shared" si="77"/>
        <v>6037.2</v>
      </c>
      <c r="U191" s="70">
        <v>3953.25</v>
      </c>
      <c r="V191" s="21">
        <f t="shared" si="62"/>
        <v>4644</v>
      </c>
      <c r="W191" s="21">
        <f t="shared" si="67"/>
        <v>1161</v>
      </c>
      <c r="X191" s="21">
        <f t="shared" si="84"/>
        <v>0</v>
      </c>
      <c r="Y191" s="21">
        <f t="shared" si="97"/>
        <v>0</v>
      </c>
      <c r="Z191" s="21">
        <f t="shared" si="68"/>
        <v>258</v>
      </c>
      <c r="AA191" s="21">
        <f t="shared" si="69"/>
        <v>1032</v>
      </c>
      <c r="AB191" s="21">
        <f t="shared" si="70"/>
        <v>0</v>
      </c>
      <c r="AC191" s="18">
        <f t="shared" si="71"/>
        <v>129</v>
      </c>
      <c r="AD191" s="18">
        <f t="shared" si="72"/>
        <v>2064</v>
      </c>
      <c r="AE191" s="18">
        <f>IFERROR(VLOOKUP(F191,'Unid. Mult.'!$F$3:$J$313,5,0),0)</f>
        <v>0</v>
      </c>
      <c r="AF191" s="18">
        <f>IFERROR(VLOOKUP(F191,'IIEE EIB'!$F$3:$L$219,5,0),0)</f>
        <v>0</v>
      </c>
      <c r="AG191" s="18">
        <f>IFERROR(VLOOKUP(F191,'IIEE EIB'!$F$3:$L$219,6,0),0)</f>
        <v>0</v>
      </c>
      <c r="AH191" s="18">
        <f>IFERROR(VLOOKUP(F191,Rural!$F$2:$J$403,5,0),0)</f>
        <v>0</v>
      </c>
      <c r="AI191" s="18" t="str">
        <f>+IFERROR(VLOOKUP(F191,Frontera!$F$3:$J$438,5,0),0)</f>
        <v>Frontera</v>
      </c>
      <c r="AJ191" s="18" t="str">
        <f>+IFERROR(VLOOKUP(F191,'Censo 2023 Direccion'!$A$2:$L$910,9,0),0)</f>
        <v>Urbana</v>
      </c>
      <c r="AK191" s="18">
        <f>+IFERROR(VLOOKUP(F191,'Instituciones Educativas'!$A$2:$T$900,12,0),0)</f>
        <v>215</v>
      </c>
      <c r="AL191" s="21">
        <f t="shared" si="73"/>
        <v>690.75</v>
      </c>
      <c r="AM191" s="18">
        <f>+IFERROR(VLOOKUP(F191,'Instituciones Educativas'!$A$2:$T$900,13,0),0)</f>
        <v>251</v>
      </c>
    </row>
    <row r="192" spans="1:41" x14ac:dyDescent="0.25">
      <c r="A192" s="106" t="s">
        <v>476</v>
      </c>
      <c r="B192" s="17">
        <v>170</v>
      </c>
      <c r="C192" s="49" t="str">
        <f>+VLOOKUP(A192,'Instituciones Educativas'!$A$2:$T$900,6,0)</f>
        <v>PUNO</v>
      </c>
      <c r="D192" s="49" t="str">
        <f>IFERROR(VLOOKUP(A192,'Instituciones Educativas'!$A$2:$T$900,7,0),0)</f>
        <v>SANTIAGO CHEJONA</v>
      </c>
      <c r="E192" s="49" t="str">
        <f>+VLOOKUP(A192,'Censo 2023 Direccion'!$A$2:$M$910,6,0)</f>
        <v>JIRON ALTIPLANO S/N</v>
      </c>
      <c r="F192" s="49" t="str">
        <f>+VLOOKUP(A192,'Instituciones Educativas'!$A$2:$T$900,1,0)</f>
        <v>0618389</v>
      </c>
      <c r="G192" s="49" t="str">
        <f>+VLOOKUP(A192,'Instituciones Educativas'!$A$2:$T$900,8,0)</f>
        <v>276</v>
      </c>
      <c r="H192" s="49" t="str">
        <f>+VLOOKUP(A192,'Instituciones Educativas'!$A$2:$T$900,9,0)</f>
        <v xml:space="preserve">A2 - Inicial - Jardín              </v>
      </c>
      <c r="I192" s="18">
        <f t="shared" si="64"/>
        <v>64</v>
      </c>
      <c r="J192" s="18" t="str">
        <f t="shared" si="74"/>
        <v>Urbana</v>
      </c>
      <c r="K192" s="18">
        <f t="shared" si="75"/>
        <v>70</v>
      </c>
      <c r="O192" s="18">
        <f t="shared" si="76"/>
        <v>-6</v>
      </c>
      <c r="Q192" s="21">
        <f t="shared" si="101"/>
        <v>1617.4080000000001</v>
      </c>
      <c r="R192" s="52">
        <f t="shared" si="65"/>
        <v>-0.33717834960070581</v>
      </c>
      <c r="S192" s="52">
        <f t="shared" si="66"/>
        <v>1797.1200000000001</v>
      </c>
      <c r="T192" s="21">
        <f t="shared" si="77"/>
        <v>1797.1200000000001</v>
      </c>
      <c r="U192" s="70">
        <v>1803.2</v>
      </c>
      <c r="V192" s="21">
        <f t="shared" si="62"/>
        <v>1382.4</v>
      </c>
      <c r="W192" s="21">
        <f t="shared" si="67"/>
        <v>345.6</v>
      </c>
      <c r="X192" s="21">
        <f t="shared" si="84"/>
        <v>0</v>
      </c>
      <c r="Y192" s="21">
        <f t="shared" si="97"/>
        <v>0</v>
      </c>
      <c r="Z192" s="21">
        <f t="shared" si="68"/>
        <v>76.800000000000011</v>
      </c>
      <c r="AA192" s="21">
        <f t="shared" si="69"/>
        <v>307.20000000000005</v>
      </c>
      <c r="AB192" s="21">
        <f t="shared" si="70"/>
        <v>0</v>
      </c>
      <c r="AC192" s="18">
        <f t="shared" si="71"/>
        <v>38.400000000000006</v>
      </c>
      <c r="AD192" s="18">
        <f t="shared" si="72"/>
        <v>614.40000000000009</v>
      </c>
      <c r="AE192" s="18">
        <f>IFERROR(VLOOKUP(F192,'Unid. Mult.'!$F$3:$J$313,5,0),0)</f>
        <v>0</v>
      </c>
      <c r="AF192" s="18">
        <f>IFERROR(VLOOKUP(F192,'IIEE EIB'!$F$3:$L$219,5,0),0)</f>
        <v>0</v>
      </c>
      <c r="AG192" s="18">
        <f>IFERROR(VLOOKUP(F192,'IIEE EIB'!$F$3:$L$219,6,0),0)</f>
        <v>0</v>
      </c>
      <c r="AH192" s="18">
        <f>IFERROR(VLOOKUP(F192,Rural!$F$2:$J$403,5,0),0)</f>
        <v>0</v>
      </c>
      <c r="AI192" s="18" t="str">
        <f>+IFERROR(VLOOKUP(F192,Frontera!$F$3:$J$438,5,0),0)</f>
        <v>Frontera</v>
      </c>
      <c r="AJ192" s="18" t="str">
        <f>+IFERROR(VLOOKUP(F192,'Censo 2023 Direccion'!$A$2:$L$910,9,0),0)</f>
        <v>Urbana</v>
      </c>
      <c r="AK192" s="18">
        <f>+IFERROR(VLOOKUP(F192,'Instituciones Educativas'!$A$2:$T$900,12,0),0)</f>
        <v>64</v>
      </c>
      <c r="AL192" s="21">
        <f t="shared" si="73"/>
        <v>-420.79999999999995</v>
      </c>
      <c r="AM192" s="18">
        <f>+IFERROR(VLOOKUP(F192,'Instituciones Educativas'!$A$2:$T$900,13,0),0)</f>
        <v>70</v>
      </c>
    </row>
    <row r="193" spans="1:41" x14ac:dyDescent="0.25">
      <c r="A193" s="106" t="s">
        <v>477</v>
      </c>
      <c r="B193" s="17">
        <v>171</v>
      </c>
      <c r="C193" s="49" t="str">
        <f>+VLOOKUP(A193,'Instituciones Educativas'!$A$2:$T$900,6,0)</f>
        <v>PUNO</v>
      </c>
      <c r="D193" s="49" t="str">
        <f>IFERROR(VLOOKUP(A193,'Instituciones Educativas'!$A$2:$T$900,7,0),0)</f>
        <v>MAÑAZO</v>
      </c>
      <c r="E193" s="49" t="str">
        <f>+VLOOKUP(A193,'Censo 2023 Direccion'!$A$2:$M$910,6,0)</f>
        <v>JIRON ILO S/N</v>
      </c>
      <c r="F193" s="49" t="str">
        <f>+VLOOKUP(A193,'Instituciones Educativas'!$A$2:$T$900,1,0)</f>
        <v>0618397</v>
      </c>
      <c r="G193" s="49" t="str">
        <f>+VLOOKUP(A193,'Instituciones Educativas'!$A$2:$T$900,8,0)</f>
        <v>278</v>
      </c>
      <c r="H193" s="49" t="str">
        <f>+VLOOKUP(A193,'Instituciones Educativas'!$A$2:$T$900,9,0)</f>
        <v xml:space="preserve">A2 - Inicial - Jardín              </v>
      </c>
      <c r="I193" s="18">
        <f t="shared" si="64"/>
        <v>93</v>
      </c>
      <c r="J193" s="18" t="str">
        <f t="shared" si="74"/>
        <v>Urbana</v>
      </c>
      <c r="K193" s="18">
        <f t="shared" si="75"/>
        <v>106</v>
      </c>
      <c r="O193" s="18">
        <f t="shared" si="76"/>
        <v>-13</v>
      </c>
      <c r="Q193" s="21">
        <f t="shared" si="101"/>
        <v>2350.2960000000003</v>
      </c>
      <c r="R193" s="52">
        <f t="shared" si="65"/>
        <v>7.6005695977215861</v>
      </c>
      <c r="S193" s="52">
        <f t="shared" si="66"/>
        <v>2611.44</v>
      </c>
      <c r="T193" s="21">
        <f t="shared" si="77"/>
        <v>2611.44</v>
      </c>
      <c r="U193" s="70">
        <v>2426.9760000000006</v>
      </c>
      <c r="V193" s="21">
        <f t="shared" ref="V193:V256" si="102">+Z193+AA193+AB193+AC193+AD193+Y193+X193+W193</f>
        <v>2008.8</v>
      </c>
      <c r="W193" s="21">
        <f t="shared" si="67"/>
        <v>502.20000000000005</v>
      </c>
      <c r="X193" s="21">
        <f t="shared" si="84"/>
        <v>0</v>
      </c>
      <c r="Y193" s="21">
        <f t="shared" si="97"/>
        <v>0</v>
      </c>
      <c r="Z193" s="21">
        <f t="shared" si="68"/>
        <v>111.60000000000001</v>
      </c>
      <c r="AA193" s="21">
        <f t="shared" si="69"/>
        <v>446.40000000000003</v>
      </c>
      <c r="AB193" s="21">
        <f t="shared" si="70"/>
        <v>0</v>
      </c>
      <c r="AC193" s="18">
        <f t="shared" si="71"/>
        <v>55.800000000000004</v>
      </c>
      <c r="AD193" s="18">
        <f t="shared" si="72"/>
        <v>892.80000000000007</v>
      </c>
      <c r="AE193" s="18">
        <f>IFERROR(VLOOKUP(F193,'Unid. Mult.'!$F$3:$J$313,5,0),0)</f>
        <v>0</v>
      </c>
      <c r="AF193" s="18">
        <f>IFERROR(VLOOKUP(F193,'IIEE EIB'!$F$3:$L$219,5,0),0)</f>
        <v>0</v>
      </c>
      <c r="AG193" s="18">
        <f>IFERROR(VLOOKUP(F193,'IIEE EIB'!$F$3:$L$219,6,0),0)</f>
        <v>0</v>
      </c>
      <c r="AH193" s="18">
        <f>IFERROR(VLOOKUP(F193,Rural!$F$2:$J$403,5,0),0)</f>
        <v>0</v>
      </c>
      <c r="AI193" s="18" t="str">
        <f>+IFERROR(VLOOKUP(F193,Frontera!$F$3:$J$438,5,0),0)</f>
        <v>Frontera</v>
      </c>
      <c r="AJ193" s="18" t="str">
        <f>+IFERROR(VLOOKUP(F193,'Censo 2023 Direccion'!$A$2:$L$910,9,0),0)</f>
        <v>Urbana</v>
      </c>
      <c r="AK193" s="18">
        <f>+IFERROR(VLOOKUP(F193,'Instituciones Educativas'!$A$2:$T$900,12,0),0)</f>
        <v>93</v>
      </c>
      <c r="AL193" s="21">
        <f t="shared" si="73"/>
        <v>-418.17600000000061</v>
      </c>
      <c r="AM193" s="18">
        <f>+IFERROR(VLOOKUP(F193,'Instituciones Educativas'!$A$2:$T$900,13,0),0)</f>
        <v>106</v>
      </c>
    </row>
    <row r="194" spans="1:41" x14ac:dyDescent="0.25">
      <c r="A194" s="106" t="s">
        <v>478</v>
      </c>
      <c r="B194" s="17">
        <v>172</v>
      </c>
      <c r="C194" s="49" t="str">
        <f>+VLOOKUP(A194,'Instituciones Educativas'!$A$2:$T$900,6,0)</f>
        <v>PUNO</v>
      </c>
      <c r="D194" s="49" t="str">
        <f>IFERROR(VLOOKUP(A194,'Instituciones Educativas'!$A$2:$T$900,7,0),0)</f>
        <v>VILLA PAXA</v>
      </c>
      <c r="E194" s="49" t="str">
        <f>+VLOOKUP(A194,'Censo 2023 Direccion'!$A$2:$M$910,6,0)</f>
        <v>VILLA PAXA</v>
      </c>
      <c r="F194" s="49" t="str">
        <f>+VLOOKUP(A194,'Instituciones Educativas'!$A$2:$T$900,1,0)</f>
        <v>0618405</v>
      </c>
      <c r="G194" s="49" t="str">
        <f>+VLOOKUP(A194,'Instituciones Educativas'!$A$2:$T$900,8,0)</f>
        <v>279</v>
      </c>
      <c r="H194" s="49" t="str">
        <f>+VLOOKUP(A194,'Instituciones Educativas'!$A$2:$T$900,9,0)</f>
        <v xml:space="preserve">A2 - Inicial - Jardín              </v>
      </c>
      <c r="I194" s="18">
        <f t="shared" ref="I194:I257" si="103">+AK194</f>
        <v>48</v>
      </c>
      <c r="J194" s="18" t="str">
        <f t="shared" si="74"/>
        <v>Urbana</v>
      </c>
      <c r="K194" s="18">
        <f t="shared" si="75"/>
        <v>71</v>
      </c>
      <c r="O194" s="18">
        <f t="shared" si="76"/>
        <v>-23</v>
      </c>
      <c r="Q194" s="21">
        <f t="shared" si="101"/>
        <v>1900.4544000000003</v>
      </c>
      <c r="R194" s="52">
        <f t="shared" ref="R194:R257" si="104">+(S194-U194)/U194*100</f>
        <v>-31.380074691874437</v>
      </c>
      <c r="S194" s="52">
        <f t="shared" ref="S194:S257" si="105">+T194</f>
        <v>1347.8400000000004</v>
      </c>
      <c r="T194" s="21">
        <f t="shared" si="77"/>
        <v>1347.8400000000004</v>
      </c>
      <c r="U194" s="70">
        <v>1964.2108235294118</v>
      </c>
      <c r="V194" s="21">
        <f t="shared" si="102"/>
        <v>1036.8000000000002</v>
      </c>
      <c r="W194" s="21">
        <f t="shared" ref="W194:W257" si="106">AK194*0.45*12</f>
        <v>259.20000000000005</v>
      </c>
      <c r="X194" s="21">
        <f t="shared" si="84"/>
        <v>0</v>
      </c>
      <c r="Y194" s="21">
        <f t="shared" si="97"/>
        <v>0</v>
      </c>
      <c r="Z194" s="21">
        <f t="shared" ref="Z194:Z257" si="107">+IF(AI194="Frontera",I194*0.1*12,IF(AI194=0,I194*0.05*12,0))</f>
        <v>57.600000000000009</v>
      </c>
      <c r="AA194" s="21">
        <f t="shared" ref="AA194:AA257" si="108">+IF(AF194="aimara",I194*0.35*12,IF(AF194="quechua sureño",I194*0.35*12,IF(AF194=0,I194*0.2*12,0)))+IF(AG194="aimara",I194*0.35*12,IF(AG194="quechua sureño",I194*0.35*12,IF(AG194=0,I194*0.2*12,0)))</f>
        <v>230.40000000000003</v>
      </c>
      <c r="AB194" s="21">
        <f t="shared" ref="AB194:AB257" si="109">+IF(AE194="Unidocente",I194*0.8*12,IF(AE194="Multigrado",I194*0.6*12,IF(AE194=0,I194*0*12,0)))</f>
        <v>0</v>
      </c>
      <c r="AC194" s="18">
        <f t="shared" ref="AC194:AC257" si="110">+IF(AH194="Rural 1",I194*3.5*12,IF(AH194="Rural 2",I194*2.8*12,IF(AH194="Rural 3",I194*2*12,IF(AH194= 0,I194*0.05*12,0))))</f>
        <v>28.800000000000004</v>
      </c>
      <c r="AD194" s="18">
        <f t="shared" ref="AD194:AD257" si="111">IF(H194=$M$12,0,IF(AJ194="Urbana",AK194*0.8*12,AK194*1.3*12))</f>
        <v>460.80000000000007</v>
      </c>
      <c r="AE194" s="18">
        <f>IFERROR(VLOOKUP(F194,'Unid. Mult.'!$F$3:$J$313,5,0),0)</f>
        <v>0</v>
      </c>
      <c r="AF194" s="18">
        <f>IFERROR(VLOOKUP(F194,'IIEE EIB'!$F$3:$L$219,5,0),0)</f>
        <v>0</v>
      </c>
      <c r="AG194" s="18">
        <f>IFERROR(VLOOKUP(F194,'IIEE EIB'!$F$3:$L$219,6,0),0)</f>
        <v>0</v>
      </c>
      <c r="AH194" s="18">
        <f>IFERROR(VLOOKUP(F194,Rural!$F$2:$J$403,5,0),0)</f>
        <v>0</v>
      </c>
      <c r="AI194" s="18" t="str">
        <f>+IFERROR(VLOOKUP(F194,Frontera!$F$3:$J$438,5,0),0)</f>
        <v>Frontera</v>
      </c>
      <c r="AJ194" s="18" t="str">
        <f>+IFERROR(VLOOKUP(F194,'Censo 2023 Direccion'!$A$2:$L$910,9,0),0)</f>
        <v>Urbana</v>
      </c>
      <c r="AK194" s="18">
        <f>+IFERROR(VLOOKUP(F194,'Instituciones Educativas'!$A$2:$T$900,12,0),0)</f>
        <v>48</v>
      </c>
      <c r="AL194" s="21">
        <f t="shared" ref="AL194:AL257" si="112">+V194-U194</f>
        <v>-927.41082352941157</v>
      </c>
      <c r="AM194" s="18">
        <f>+IFERROR(VLOOKUP(F194,'Instituciones Educativas'!$A$2:$T$900,13,0),0)</f>
        <v>71</v>
      </c>
    </row>
    <row r="195" spans="1:41" x14ac:dyDescent="0.25">
      <c r="A195" s="106" t="s">
        <v>472</v>
      </c>
      <c r="B195" s="17">
        <v>173</v>
      </c>
      <c r="C195" s="49" t="str">
        <f>+VLOOKUP(A195,'Instituciones Educativas'!$A$2:$T$900,6,0)</f>
        <v>PUNO</v>
      </c>
      <c r="D195" s="49" t="str">
        <f>IFERROR(VLOOKUP(A195,'Instituciones Educativas'!$A$2:$T$900,7,0),0)</f>
        <v>LAYKAKOTA</v>
      </c>
      <c r="E195" s="49" t="str">
        <f>+VLOOKUP(A195,'Censo 2023 Direccion'!$A$2:$M$910,6,0)</f>
        <v>AVENIDA LAYKAKOTA 171</v>
      </c>
      <c r="F195" s="49" t="str">
        <f>+VLOOKUP(A195,'Instituciones Educativas'!$A$2:$T$900,1,0)</f>
        <v>0618363</v>
      </c>
      <c r="G195" s="49" t="str">
        <f>+VLOOKUP(A195,'Instituciones Educativas'!$A$2:$T$900,8,0)</f>
        <v>274</v>
      </c>
      <c r="H195" s="49" t="str">
        <f>+VLOOKUP(A195,'Instituciones Educativas'!$A$2:$T$900,9,0)</f>
        <v xml:space="preserve">A2 - Inicial - Jardín              </v>
      </c>
      <c r="I195" s="18">
        <f t="shared" si="103"/>
        <v>76</v>
      </c>
      <c r="J195" s="18" t="str">
        <f t="shared" ref="J195:J258" si="113">+AJ195</f>
        <v>Urbana</v>
      </c>
      <c r="K195" s="18">
        <f t="shared" ref="K195:K258" si="114">+AM195</f>
        <v>81</v>
      </c>
      <c r="O195" s="18">
        <f t="shared" ref="O195:O258" si="115">+I195-K195</f>
        <v>-5</v>
      </c>
      <c r="Q195" s="21">
        <f t="shared" si="101"/>
        <v>1920.6720000000005</v>
      </c>
      <c r="R195" s="52">
        <f t="shared" si="104"/>
        <v>-1.7912168744160029</v>
      </c>
      <c r="S195" s="52">
        <f t="shared" si="105"/>
        <v>2134.0800000000004</v>
      </c>
      <c r="T195" s="21">
        <f t="shared" ref="T195:T258" si="116">+V195*1.3</f>
        <v>2134.0800000000004</v>
      </c>
      <c r="U195" s="70">
        <v>2173.0032000000001</v>
      </c>
      <c r="V195" s="21">
        <f t="shared" si="102"/>
        <v>1641.6000000000001</v>
      </c>
      <c r="W195" s="21">
        <f t="shared" si="106"/>
        <v>410.40000000000003</v>
      </c>
      <c r="X195" s="21">
        <f t="shared" si="84"/>
        <v>0</v>
      </c>
      <c r="Y195" s="21">
        <f t="shared" si="97"/>
        <v>0</v>
      </c>
      <c r="Z195" s="21">
        <f t="shared" si="107"/>
        <v>91.2</v>
      </c>
      <c r="AA195" s="21">
        <f t="shared" si="108"/>
        <v>364.8</v>
      </c>
      <c r="AB195" s="21">
        <f t="shared" si="109"/>
        <v>0</v>
      </c>
      <c r="AC195" s="18">
        <f t="shared" si="110"/>
        <v>45.6</v>
      </c>
      <c r="AD195" s="18">
        <f t="shared" si="111"/>
        <v>729.6</v>
      </c>
      <c r="AE195" s="18">
        <f>IFERROR(VLOOKUP(F195,'Unid. Mult.'!$F$3:$J$313,5,0),0)</f>
        <v>0</v>
      </c>
      <c r="AF195" s="18">
        <f>IFERROR(VLOOKUP(F195,'IIEE EIB'!$F$3:$L$219,5,0),0)</f>
        <v>0</v>
      </c>
      <c r="AG195" s="18">
        <f>IFERROR(VLOOKUP(F195,'IIEE EIB'!$F$3:$L$219,6,0),0)</f>
        <v>0</v>
      </c>
      <c r="AH195" s="18">
        <f>IFERROR(VLOOKUP(F195,Rural!$F$2:$J$403,5,0),0)</f>
        <v>0</v>
      </c>
      <c r="AI195" s="18" t="str">
        <f>+IFERROR(VLOOKUP(F195,Frontera!$F$3:$J$438,5,0),0)</f>
        <v>Frontera</v>
      </c>
      <c r="AJ195" s="18" t="str">
        <f>+IFERROR(VLOOKUP(F195,'Censo 2023 Direccion'!$A$2:$L$910,9,0),0)</f>
        <v>Urbana</v>
      </c>
      <c r="AK195" s="18">
        <f>+IFERROR(VLOOKUP(F195,'Instituciones Educativas'!$A$2:$T$900,12,0),0)</f>
        <v>76</v>
      </c>
      <c r="AL195" s="21">
        <f t="shared" si="112"/>
        <v>-531.40319999999997</v>
      </c>
      <c r="AM195" s="18">
        <f>+IFERROR(VLOOKUP(F195,'Instituciones Educativas'!$A$2:$T$900,13,0),0)</f>
        <v>81</v>
      </c>
    </row>
    <row r="196" spans="1:41" x14ac:dyDescent="0.25">
      <c r="A196" s="106" t="s">
        <v>474</v>
      </c>
      <c r="B196" s="17">
        <v>174</v>
      </c>
      <c r="C196" s="49" t="str">
        <f>+VLOOKUP(A196,'Instituciones Educativas'!$A$2:$T$900,6,0)</f>
        <v>PUNO</v>
      </c>
      <c r="D196" s="49" t="str">
        <f>IFERROR(VLOOKUP(A196,'Instituciones Educativas'!$A$2:$T$900,7,0),0)</f>
        <v>BARRIO LLAVINI</v>
      </c>
      <c r="E196" s="49" t="str">
        <f>+VLOOKUP(A196,'Censo 2023 Direccion'!$A$2:$M$910,6,0)</f>
        <v>JIRON PANAMA 400</v>
      </c>
      <c r="F196" s="49" t="str">
        <f>+VLOOKUP(A196,'Instituciones Educativas'!$A$2:$T$900,1,0)</f>
        <v>0618371</v>
      </c>
      <c r="G196" s="49" t="str">
        <f>+VLOOKUP(A196,'Instituciones Educativas'!$A$2:$T$900,8,0)</f>
        <v>275</v>
      </c>
      <c r="H196" s="49" t="str">
        <f>+VLOOKUP(A196,'Instituciones Educativas'!$A$2:$T$900,9,0)</f>
        <v xml:space="preserve">A2 - Inicial - Jardín              </v>
      </c>
      <c r="I196" s="18">
        <f t="shared" si="103"/>
        <v>67</v>
      </c>
      <c r="J196" s="18" t="str">
        <f t="shared" si="113"/>
        <v>Urbana</v>
      </c>
      <c r="K196" s="18">
        <f t="shared" si="114"/>
        <v>72</v>
      </c>
      <c r="O196" s="18">
        <f t="shared" si="115"/>
        <v>-5</v>
      </c>
      <c r="Q196" s="21">
        <f t="shared" si="101"/>
        <v>1693.2240000000002</v>
      </c>
      <c r="R196" s="52">
        <f t="shared" si="104"/>
        <v>-5.0338835212023509</v>
      </c>
      <c r="S196" s="52">
        <f t="shared" si="105"/>
        <v>1881.3600000000001</v>
      </c>
      <c r="T196" s="21">
        <f t="shared" si="116"/>
        <v>1881.3600000000001</v>
      </c>
      <c r="U196" s="70">
        <v>1981.0855384615384</v>
      </c>
      <c r="V196" s="21">
        <f t="shared" si="102"/>
        <v>1447.2</v>
      </c>
      <c r="W196" s="21">
        <f t="shared" si="106"/>
        <v>361.8</v>
      </c>
      <c r="X196" s="21">
        <f t="shared" si="84"/>
        <v>0</v>
      </c>
      <c r="Y196" s="21">
        <f t="shared" si="97"/>
        <v>0</v>
      </c>
      <c r="Z196" s="21">
        <f t="shared" si="107"/>
        <v>80.400000000000006</v>
      </c>
      <c r="AA196" s="21">
        <f t="shared" si="108"/>
        <v>321.60000000000002</v>
      </c>
      <c r="AB196" s="21">
        <f t="shared" si="109"/>
        <v>0</v>
      </c>
      <c r="AC196" s="18">
        <f t="shared" si="110"/>
        <v>40.200000000000003</v>
      </c>
      <c r="AD196" s="18">
        <f t="shared" si="111"/>
        <v>643.20000000000005</v>
      </c>
      <c r="AE196" s="18">
        <f>IFERROR(VLOOKUP(F196,'Unid. Mult.'!$F$3:$J$313,5,0),0)</f>
        <v>0</v>
      </c>
      <c r="AF196" s="18">
        <f>IFERROR(VLOOKUP(F196,'IIEE EIB'!$F$3:$L$219,5,0),0)</f>
        <v>0</v>
      </c>
      <c r="AG196" s="18">
        <f>IFERROR(VLOOKUP(F196,'IIEE EIB'!$F$3:$L$219,6,0),0)</f>
        <v>0</v>
      </c>
      <c r="AH196" s="18">
        <f>IFERROR(VLOOKUP(F196,Rural!$F$2:$J$403,5,0),0)</f>
        <v>0</v>
      </c>
      <c r="AI196" s="18" t="str">
        <f>+IFERROR(VLOOKUP(F196,Frontera!$F$3:$J$438,5,0),0)</f>
        <v>Frontera</v>
      </c>
      <c r="AJ196" s="18" t="str">
        <f>+IFERROR(VLOOKUP(F196,'Censo 2023 Direccion'!$A$2:$L$910,9,0),0)</f>
        <v>Urbana</v>
      </c>
      <c r="AK196" s="18">
        <f>+IFERROR(VLOOKUP(F196,'Instituciones Educativas'!$A$2:$T$900,12,0),0)</f>
        <v>67</v>
      </c>
      <c r="AL196" s="21">
        <f t="shared" si="112"/>
        <v>-533.88553846153832</v>
      </c>
      <c r="AM196" s="18">
        <f>+IFERROR(VLOOKUP(F196,'Instituciones Educativas'!$A$2:$T$900,13,0),0)</f>
        <v>72</v>
      </c>
    </row>
    <row r="197" spans="1:41" x14ac:dyDescent="0.25">
      <c r="A197" s="106" t="s">
        <v>464</v>
      </c>
      <c r="B197" s="17">
        <v>175</v>
      </c>
      <c r="C197" s="49" t="str">
        <f>+VLOOKUP(A197,'Instituciones Educativas'!$A$2:$T$900,6,0)</f>
        <v>PUNO</v>
      </c>
      <c r="D197" s="49" t="str">
        <f>IFERROR(VLOOKUP(A197,'Instituciones Educativas'!$A$2:$T$900,7,0),0)</f>
        <v>CHIMU</v>
      </c>
      <c r="E197" s="49" t="str">
        <f>+VLOOKUP(A197,'Censo 2023 Direccion'!$A$2:$M$910,6,0)</f>
        <v>CHIMU VALLECITO</v>
      </c>
      <c r="F197" s="49" t="str">
        <f>+VLOOKUP(A197,'Instituciones Educativas'!$A$2:$T$900,1,0)</f>
        <v>0520130</v>
      </c>
      <c r="G197" s="49" t="str">
        <f>+VLOOKUP(A197,'Instituciones Educativas'!$A$2:$T$900,8,0)</f>
        <v>253</v>
      </c>
      <c r="H197" s="49" t="str">
        <f>+VLOOKUP(A197,'Instituciones Educativas'!$A$2:$T$900,9,0)</f>
        <v xml:space="preserve">A2 - Inicial - Jardín              </v>
      </c>
      <c r="I197" s="18">
        <f t="shared" si="103"/>
        <v>5</v>
      </c>
      <c r="J197" s="18" t="str">
        <f t="shared" si="113"/>
        <v>Rural</v>
      </c>
      <c r="K197" s="18">
        <f t="shared" si="114"/>
        <v>8</v>
      </c>
      <c r="O197" s="18">
        <f t="shared" si="115"/>
        <v>-3</v>
      </c>
      <c r="Q197" s="21">
        <f>+IF(AJ197="rural",IF(AK197&lt;=1,S197*(5),IF(AK197&lt;=2,S197*(3.25),IF(AK197&lt;=3,S197*(2.42),IF(AK197&lt;=4,S197*(2),IF(AK197&lt;=5,S197*(1.8),IF(AK197&lt;=10,S197*(1.6),IF(AK197&lt;=16,S197*(1.3),IF(AK197&lt;=20,S197*(1),IF(AK197&lt;=60,S197*(0.85),IF(AK197&lt;=100,S197*(0.56),IF(AK197&lt;=152,S197*(0.41),IF(AK197&lt;=180,S197*(0.38),IF(AK197&lt;=200,S197*(0.36),IF(AK197&lt;=300,S197*(0.3),S197)))))))))))))))</f>
        <v>709.0200000000001</v>
      </c>
      <c r="R197" s="52">
        <f t="shared" si="104"/>
        <v>-63.651315789473685</v>
      </c>
      <c r="S197" s="52">
        <f t="shared" si="105"/>
        <v>393.90000000000003</v>
      </c>
      <c r="T197" s="21">
        <f t="shared" si="116"/>
        <v>393.90000000000003</v>
      </c>
      <c r="U197" s="70">
        <v>1083.6705882352942</v>
      </c>
      <c r="V197" s="21">
        <f t="shared" si="102"/>
        <v>303</v>
      </c>
      <c r="W197" s="21">
        <f t="shared" si="106"/>
        <v>27</v>
      </c>
      <c r="X197" s="21">
        <f t="shared" si="84"/>
        <v>0</v>
      </c>
      <c r="Y197" s="21">
        <f>IF(H197=$M$12,IF(AJ197="Urbana",AK197*1.2*12,IF(AJ197="Rural",AK197*2.2*12)),0)</f>
        <v>0</v>
      </c>
      <c r="Z197" s="21">
        <f t="shared" si="107"/>
        <v>6</v>
      </c>
      <c r="AA197" s="21">
        <f t="shared" si="108"/>
        <v>24</v>
      </c>
      <c r="AB197" s="21">
        <f t="shared" si="109"/>
        <v>48</v>
      </c>
      <c r="AC197" s="18">
        <f t="shared" si="110"/>
        <v>120</v>
      </c>
      <c r="AD197" s="18">
        <f t="shared" si="111"/>
        <v>78</v>
      </c>
      <c r="AE197" s="18" t="str">
        <f>IFERROR(VLOOKUP(F197,'Unid. Mult.'!$F$3:$J$313,5,0),0)</f>
        <v>Unidocente</v>
      </c>
      <c r="AF197" s="18">
        <f>IFERROR(VLOOKUP(F197,'IIEE EIB'!$F$3:$L$219,5,0),0)</f>
        <v>0</v>
      </c>
      <c r="AG197" s="18">
        <f>IFERROR(VLOOKUP(F197,'IIEE EIB'!$F$3:$L$219,6,0),0)</f>
        <v>0</v>
      </c>
      <c r="AH197" s="18" t="str">
        <f>IFERROR(VLOOKUP(F197,Rural!$F$2:$J$403,5,0),0)</f>
        <v>Rural 3</v>
      </c>
      <c r="AI197" s="18" t="str">
        <f>+IFERROR(VLOOKUP(F197,Frontera!$F$3:$J$438,5,0),0)</f>
        <v>Frontera</v>
      </c>
      <c r="AJ197" s="18" t="str">
        <f>+IFERROR(VLOOKUP(F197,'Censo 2023 Direccion'!$A$2:$L$910,9,0),0)</f>
        <v>Rural</v>
      </c>
      <c r="AK197" s="18">
        <f>+IFERROR(VLOOKUP(F197,'Instituciones Educativas'!$A$2:$T$900,12,0),0)</f>
        <v>5</v>
      </c>
      <c r="AL197" s="21">
        <f t="shared" si="112"/>
        <v>-780.67058823529419</v>
      </c>
      <c r="AM197" s="18">
        <f>+IFERROR(VLOOKUP(F197,'Instituciones Educativas'!$A$2:$T$900,13,0),0)</f>
        <v>8</v>
      </c>
      <c r="AO197" s="18">
        <f>+AM197-25.3</f>
        <v>-17.3</v>
      </c>
    </row>
    <row r="198" spans="1:41" x14ac:dyDescent="0.25">
      <c r="A198" s="106" t="s">
        <v>462</v>
      </c>
      <c r="B198" s="17">
        <v>176</v>
      </c>
      <c r="C198" s="49" t="str">
        <f>+VLOOKUP(A198,'Instituciones Educativas'!$A$2:$T$900,6,0)</f>
        <v>PUNO</v>
      </c>
      <c r="D198" s="49" t="str">
        <f>IFERROR(VLOOKUP(A198,'Instituciones Educativas'!$A$2:$T$900,7,0),0)</f>
        <v>CIUDAD UNIVERSITARIA</v>
      </c>
      <c r="E198" s="49" t="str">
        <f>+VLOOKUP(A198,'Censo 2023 Direccion'!$A$2:$M$910,6,0)</f>
        <v>CIUDAD UNIVERSITARIA</v>
      </c>
      <c r="F198" s="49" t="str">
        <f>+VLOOKUP(A198,'Instituciones Educativas'!$A$2:$T$900,1,0)</f>
        <v>0506931</v>
      </c>
      <c r="G198" s="49" t="str">
        <f>+VLOOKUP(A198,'Instituciones Educativas'!$A$2:$T$900,8,0)</f>
        <v>252 SAN ANTONIO DE PADUA</v>
      </c>
      <c r="H198" s="49" t="str">
        <f>+VLOOKUP(A198,'Instituciones Educativas'!$A$2:$T$900,9,0)</f>
        <v xml:space="preserve">A2 - Inicial - Jardín              </v>
      </c>
      <c r="I198" s="18">
        <f t="shared" si="103"/>
        <v>107</v>
      </c>
      <c r="J198" s="18" t="str">
        <f t="shared" si="113"/>
        <v>Urbana</v>
      </c>
      <c r="K198" s="18">
        <f t="shared" si="114"/>
        <v>120</v>
      </c>
      <c r="O198" s="18">
        <f t="shared" si="115"/>
        <v>-13</v>
      </c>
      <c r="Q198" s="21">
        <f t="shared" ref="Q198:Q215" si="117">+IF(AJ198="Urbana",IF(AK198&lt;=5,S198*(2.8),IF(AK198&lt;=10,S198*(2.1),IF(AK198&lt;=13,S198*(1.9),IF(AK198&lt;=22,S198*(1.6),IF(AK198&lt;=50,S198*(1.41),IF(AK198&lt;=100,S198*(0.9),IF(AK198&lt;=194,S198*(0.8),IF(AK198&lt;=230,S198*(0.63),IF(AK198&lt;=405,S198*(0.55),IF(AK198&lt;=620,S198*(0.44),IF(AK198&lt;=968,S198*(0.35),IF(AK198&lt;=1000,S198*(0.37),IF(AK198&lt;=1200,S198*(0.39),IF(AK198&lt;=1800,S198*(0.26))))))))))))))))</f>
        <v>2403.6480000000001</v>
      </c>
      <c r="R198" s="52">
        <f t="shared" si="104"/>
        <v>17.071633454106259</v>
      </c>
      <c r="S198" s="52">
        <f t="shared" si="105"/>
        <v>3004.56</v>
      </c>
      <c r="T198" s="21">
        <f t="shared" si="116"/>
        <v>3004.56</v>
      </c>
      <c r="U198" s="70">
        <v>2566.4286995515699</v>
      </c>
      <c r="V198" s="21">
        <f t="shared" si="102"/>
        <v>2311.1999999999998</v>
      </c>
      <c r="W198" s="21">
        <f t="shared" si="106"/>
        <v>577.79999999999995</v>
      </c>
      <c r="X198" s="21">
        <f t="shared" si="84"/>
        <v>0</v>
      </c>
      <c r="Y198" s="21">
        <f>IF(H198=$M$12,IF(AJ198="Urbana",AK198*1.2*12,IF(AJ198="Rural",AK198*2.2*12)),0)</f>
        <v>0</v>
      </c>
      <c r="Z198" s="21">
        <f t="shared" si="107"/>
        <v>128.4</v>
      </c>
      <c r="AA198" s="21">
        <f t="shared" si="108"/>
        <v>513.6</v>
      </c>
      <c r="AB198" s="21">
        <f t="shared" si="109"/>
        <v>0</v>
      </c>
      <c r="AC198" s="18">
        <f t="shared" si="110"/>
        <v>64.2</v>
      </c>
      <c r="AD198" s="18">
        <f t="shared" si="111"/>
        <v>1027.2</v>
      </c>
      <c r="AE198" s="18">
        <f>IFERROR(VLOOKUP(F198,'Unid. Mult.'!$F$3:$J$313,5,0),0)</f>
        <v>0</v>
      </c>
      <c r="AF198" s="18">
        <f>IFERROR(VLOOKUP(F198,'IIEE EIB'!$F$3:$L$219,5,0),0)</f>
        <v>0</v>
      </c>
      <c r="AG198" s="18">
        <f>IFERROR(VLOOKUP(F198,'IIEE EIB'!$F$3:$L$219,6,0),0)</f>
        <v>0</v>
      </c>
      <c r="AH198" s="18">
        <f>IFERROR(VLOOKUP(F198,Rural!$F$2:$J$403,5,0),0)</f>
        <v>0</v>
      </c>
      <c r="AI198" s="18" t="str">
        <f>+IFERROR(VLOOKUP(F198,Frontera!$F$3:$J$438,5,0),0)</f>
        <v>Frontera</v>
      </c>
      <c r="AJ198" s="18" t="str">
        <f>+IFERROR(VLOOKUP(F198,'Censo 2023 Direccion'!$A$2:$L$910,9,0),0)</f>
        <v>Urbana</v>
      </c>
      <c r="AK198" s="18">
        <f>+IFERROR(VLOOKUP(F198,'Instituciones Educativas'!$A$2:$T$900,12,0),0)</f>
        <v>107</v>
      </c>
      <c r="AL198" s="21">
        <f t="shared" si="112"/>
        <v>-255.22869955157012</v>
      </c>
      <c r="AM198" s="18">
        <f>+IFERROR(VLOOKUP(F198,'Instituciones Educativas'!$A$2:$T$900,13,0),0)</f>
        <v>120</v>
      </c>
    </row>
    <row r="199" spans="1:41" x14ac:dyDescent="0.25">
      <c r="A199" s="106" t="s">
        <v>466</v>
      </c>
      <c r="B199" s="17">
        <v>177</v>
      </c>
      <c r="C199" s="49" t="str">
        <f>+VLOOKUP(A199,'Instituciones Educativas'!$A$2:$T$900,6,0)</f>
        <v>PUNO</v>
      </c>
      <c r="D199" s="49" t="str">
        <f>IFERROR(VLOOKUP(A199,'Instituciones Educativas'!$A$2:$T$900,7,0),0)</f>
        <v>CHANU CHANU ETAPA 1</v>
      </c>
      <c r="E199" s="49" t="str">
        <f>+VLOOKUP(A199,'Censo 2023 Direccion'!$A$2:$M$910,6,0)</f>
        <v>AVENIDA SIMON BOLIVAR 2767 ETAPA I</v>
      </c>
      <c r="F199" s="49" t="str">
        <f>+VLOOKUP(A199,'Instituciones Educativas'!$A$2:$T$900,1,0)</f>
        <v>0506832</v>
      </c>
      <c r="G199" s="49" t="str">
        <f>+VLOOKUP(A199,'Instituciones Educativas'!$A$2:$T$900,8,0)</f>
        <v>254</v>
      </c>
      <c r="H199" s="49" t="str">
        <f>+VLOOKUP(A199,'Instituciones Educativas'!$A$2:$T$900,9,0)</f>
        <v xml:space="preserve">A2 - Inicial - Jardín              </v>
      </c>
      <c r="I199" s="18">
        <f t="shared" si="103"/>
        <v>16</v>
      </c>
      <c r="J199" s="18" t="str">
        <f t="shared" si="113"/>
        <v>Urbana</v>
      </c>
      <c r="K199" s="18">
        <f t="shared" si="114"/>
        <v>15</v>
      </c>
      <c r="O199" s="18">
        <f t="shared" si="115"/>
        <v>1</v>
      </c>
      <c r="Q199" s="21">
        <f t="shared" si="117"/>
        <v>1038.336</v>
      </c>
      <c r="R199" s="52">
        <f t="shared" si="104"/>
        <v>-9.5652173913043459</v>
      </c>
      <c r="S199" s="52">
        <f t="shared" si="105"/>
        <v>648.96</v>
      </c>
      <c r="T199" s="21">
        <f t="shared" si="116"/>
        <v>648.96</v>
      </c>
      <c r="U199" s="70">
        <v>717.6</v>
      </c>
      <c r="V199" s="21">
        <f t="shared" si="102"/>
        <v>499.20000000000005</v>
      </c>
      <c r="W199" s="21">
        <f t="shared" si="106"/>
        <v>86.4</v>
      </c>
      <c r="X199" s="21">
        <f t="shared" si="84"/>
        <v>0</v>
      </c>
      <c r="Y199" s="21">
        <f>IF(H199=$M$12,IF(AJ199="Urbana",AK199*1.2*12,IF(AJ199="Rural",AK199*2.2*12)),0)</f>
        <v>0</v>
      </c>
      <c r="Z199" s="21">
        <f t="shared" si="107"/>
        <v>19.200000000000003</v>
      </c>
      <c r="AA199" s="21">
        <f t="shared" si="108"/>
        <v>76.800000000000011</v>
      </c>
      <c r="AB199" s="21">
        <f t="shared" si="109"/>
        <v>153.60000000000002</v>
      </c>
      <c r="AC199" s="18">
        <f t="shared" si="110"/>
        <v>9.6000000000000014</v>
      </c>
      <c r="AD199" s="18">
        <f t="shared" si="111"/>
        <v>153.60000000000002</v>
      </c>
      <c r="AE199" s="18" t="str">
        <f>IFERROR(VLOOKUP(F199,'Unid. Mult.'!$F$3:$J$313,5,0),0)</f>
        <v>Unidocente</v>
      </c>
      <c r="AF199" s="18">
        <f>IFERROR(VLOOKUP(F199,'IIEE EIB'!$F$3:$L$219,5,0),0)</f>
        <v>0</v>
      </c>
      <c r="AG199" s="18">
        <f>IFERROR(VLOOKUP(F199,'IIEE EIB'!$F$3:$L$219,6,0),0)</f>
        <v>0</v>
      </c>
      <c r="AH199" s="18">
        <f>IFERROR(VLOOKUP(F199,Rural!$F$2:$J$403,5,0),0)</f>
        <v>0</v>
      </c>
      <c r="AI199" s="18" t="str">
        <f>+IFERROR(VLOOKUP(F199,Frontera!$F$3:$J$438,5,0),0)</f>
        <v>Frontera</v>
      </c>
      <c r="AJ199" s="18" t="str">
        <f>+IFERROR(VLOOKUP(F199,'Censo 2023 Direccion'!$A$2:$L$910,9,0),0)</f>
        <v>Urbana</v>
      </c>
      <c r="AK199" s="18">
        <f>+IFERROR(VLOOKUP(F199,'Instituciones Educativas'!$A$2:$T$900,12,0),0)</f>
        <v>16</v>
      </c>
      <c r="AL199" s="21">
        <f t="shared" si="112"/>
        <v>-218.39999999999998</v>
      </c>
      <c r="AM199" s="18">
        <f>+IFERROR(VLOOKUP(F199,'Instituciones Educativas'!$A$2:$T$900,13,0),0)</f>
        <v>15</v>
      </c>
    </row>
    <row r="200" spans="1:41" x14ac:dyDescent="0.25">
      <c r="A200" s="106" t="s">
        <v>456</v>
      </c>
      <c r="B200" s="17">
        <v>178</v>
      </c>
      <c r="C200" s="49" t="str">
        <f>+VLOOKUP(A200,'Instituciones Educativas'!$A$2:$T$900,6,0)</f>
        <v>PUNO</v>
      </c>
      <c r="D200" s="49" t="str">
        <f>IFERROR(VLOOKUP(A200,'Instituciones Educativas'!$A$2:$T$900,7,0),0)</f>
        <v>SAN JOSE</v>
      </c>
      <c r="E200" s="49" t="str">
        <f>+VLOOKUP(A200,'Censo 2023 Direccion'!$A$2:$M$910,6,0)</f>
        <v>AVENIDA SESQUICENTENARIO S/N</v>
      </c>
      <c r="F200" s="49" t="str">
        <f>+VLOOKUP(A200,'Instituciones Educativas'!$A$2:$T$900,1,0)</f>
        <v>0506733</v>
      </c>
      <c r="G200" s="49" t="str">
        <f>+VLOOKUP(A200,'Instituciones Educativas'!$A$2:$T$900,8,0)</f>
        <v>224</v>
      </c>
      <c r="H200" s="49" t="str">
        <f>+VLOOKUP(A200,'Instituciones Educativas'!$A$2:$T$900,9,0)</f>
        <v xml:space="preserve">A2 - Inicial - Jardín              </v>
      </c>
      <c r="I200" s="18">
        <f t="shared" si="103"/>
        <v>154</v>
      </c>
      <c r="J200" s="18" t="str">
        <f t="shared" si="113"/>
        <v>Urbana</v>
      </c>
      <c r="K200" s="18">
        <f t="shared" si="114"/>
        <v>175</v>
      </c>
      <c r="O200" s="18">
        <f t="shared" si="115"/>
        <v>-21</v>
      </c>
      <c r="Q200" s="21">
        <f t="shared" si="117"/>
        <v>3459.4560000000006</v>
      </c>
      <c r="R200" s="52">
        <f t="shared" si="104"/>
        <v>21.505590062111825</v>
      </c>
      <c r="S200" s="52">
        <f t="shared" si="105"/>
        <v>4324.3200000000006</v>
      </c>
      <c r="T200" s="21">
        <f t="shared" si="116"/>
        <v>4324.3200000000006</v>
      </c>
      <c r="U200" s="70">
        <v>3558.9473684210525</v>
      </c>
      <c r="V200" s="21">
        <f t="shared" si="102"/>
        <v>3326.4</v>
      </c>
      <c r="W200" s="21">
        <f t="shared" si="106"/>
        <v>831.59999999999991</v>
      </c>
      <c r="X200" s="21">
        <f t="shared" si="84"/>
        <v>0</v>
      </c>
      <c r="Y200" s="21">
        <f>IF(H200=$M$12,IF(AJ200="Urbana",AK200*1.2*12,IF(AJ200="Rural",AK200*2.2*12)),0)</f>
        <v>0</v>
      </c>
      <c r="Z200" s="21">
        <f t="shared" si="107"/>
        <v>184.8</v>
      </c>
      <c r="AA200" s="21">
        <f t="shared" si="108"/>
        <v>739.2</v>
      </c>
      <c r="AB200" s="21">
        <f t="shared" si="109"/>
        <v>0</v>
      </c>
      <c r="AC200" s="18">
        <f t="shared" si="110"/>
        <v>92.4</v>
      </c>
      <c r="AD200" s="18">
        <f t="shared" si="111"/>
        <v>1478.4</v>
      </c>
      <c r="AE200" s="18">
        <f>IFERROR(VLOOKUP(F200,'Unid. Mult.'!$F$3:$J$313,5,0),0)</f>
        <v>0</v>
      </c>
      <c r="AF200" s="18">
        <f>IFERROR(VLOOKUP(F200,'IIEE EIB'!$F$3:$L$219,5,0),0)</f>
        <v>0</v>
      </c>
      <c r="AG200" s="18">
        <f>IFERROR(VLOOKUP(F200,'IIEE EIB'!$F$3:$L$219,6,0),0)</f>
        <v>0</v>
      </c>
      <c r="AH200" s="18">
        <f>IFERROR(VLOOKUP(F200,Rural!$F$2:$J$403,5,0),0)</f>
        <v>0</v>
      </c>
      <c r="AI200" s="18" t="str">
        <f>+IFERROR(VLOOKUP(F200,Frontera!$F$3:$J$438,5,0),0)</f>
        <v>Frontera</v>
      </c>
      <c r="AJ200" s="18" t="str">
        <f>+IFERROR(VLOOKUP(F200,'Censo 2023 Direccion'!$A$2:$L$910,9,0),0)</f>
        <v>Urbana</v>
      </c>
      <c r="AK200" s="18">
        <f>+IFERROR(VLOOKUP(F200,'Instituciones Educativas'!$A$2:$T$900,12,0),0)</f>
        <v>154</v>
      </c>
      <c r="AL200" s="21">
        <f t="shared" si="112"/>
        <v>-232.5473684210524</v>
      </c>
      <c r="AM200" s="18">
        <f>+IFERROR(VLOOKUP(F200,'Instituciones Educativas'!$A$2:$T$900,13,0),0)</f>
        <v>175</v>
      </c>
    </row>
    <row r="201" spans="1:41" x14ac:dyDescent="0.25">
      <c r="A201" s="106" t="s">
        <v>525</v>
      </c>
      <c r="B201" s="17">
        <v>179</v>
      </c>
      <c r="C201" s="49" t="str">
        <f>+VLOOKUP(A201,'Instituciones Educativas'!$A$2:$T$900,6,0)</f>
        <v>PUNO</v>
      </c>
      <c r="D201" s="49" t="str">
        <f>IFERROR(VLOOKUP(A201,'Instituciones Educativas'!$A$2:$T$900,7,0),0)</f>
        <v>CHACARILLA DEL LAGO</v>
      </c>
      <c r="E201" s="49" t="str">
        <f>+VLOOKUP(A201,'Censo 2023 Direccion'!$A$2:$M$910,6,0)</f>
        <v>JIRON NAZCA S/N</v>
      </c>
      <c r="F201" s="49" t="str">
        <f>+VLOOKUP(A201,'Instituciones Educativas'!$A$2:$T$900,1,0)</f>
        <v>0474353</v>
      </c>
      <c r="G201" s="49" t="str">
        <f>+VLOOKUP(A201,'Instituciones Educativas'!$A$2:$T$900,8,0)</f>
        <v>219 SANTA ROSA DE LIMA</v>
      </c>
      <c r="H201" s="49" t="str">
        <f>+VLOOKUP(A201,'Instituciones Educativas'!$A$2:$T$900,9,0)</f>
        <v xml:space="preserve">A2 - Inicial - Jardín              </v>
      </c>
      <c r="I201" s="18">
        <f t="shared" si="103"/>
        <v>47</v>
      </c>
      <c r="J201" s="18" t="str">
        <f t="shared" si="113"/>
        <v>Urbana</v>
      </c>
      <c r="K201" s="18">
        <f t="shared" si="114"/>
        <v>63</v>
      </c>
      <c r="O201" s="18">
        <f t="shared" si="115"/>
        <v>-16</v>
      </c>
      <c r="Q201" s="21">
        <f t="shared" si="117"/>
        <v>1860.8616</v>
      </c>
      <c r="R201" s="52">
        <f t="shared" si="104"/>
        <v>-26.375058880234882</v>
      </c>
      <c r="S201" s="52">
        <f t="shared" si="105"/>
        <v>1319.76</v>
      </c>
      <c r="T201" s="21">
        <f t="shared" si="116"/>
        <v>1319.76</v>
      </c>
      <c r="U201" s="70">
        <v>1792.5447272727276</v>
      </c>
      <c r="V201" s="21">
        <f t="shared" si="102"/>
        <v>1015.2</v>
      </c>
      <c r="W201" s="21">
        <f t="shared" si="106"/>
        <v>253.8</v>
      </c>
      <c r="X201" s="21">
        <f t="shared" si="84"/>
        <v>0</v>
      </c>
      <c r="Y201" s="21">
        <f>IF(H201=$M$12,IF(AJ201="Urbana",AK201*1.2*12,IF(AJ201="Rural",AK201*2.2*12)),0)</f>
        <v>0</v>
      </c>
      <c r="Z201" s="21">
        <f t="shared" si="107"/>
        <v>56.400000000000006</v>
      </c>
      <c r="AA201" s="21">
        <f t="shared" si="108"/>
        <v>225.60000000000002</v>
      </c>
      <c r="AB201" s="21">
        <f t="shared" si="109"/>
        <v>0</v>
      </c>
      <c r="AC201" s="18">
        <f t="shared" si="110"/>
        <v>28.200000000000003</v>
      </c>
      <c r="AD201" s="18">
        <f t="shared" si="111"/>
        <v>451.20000000000005</v>
      </c>
      <c r="AE201" s="18">
        <f>IFERROR(VLOOKUP(F201,'Unid. Mult.'!$F$3:$J$313,5,0),0)</f>
        <v>0</v>
      </c>
      <c r="AF201" s="18">
        <f>IFERROR(VLOOKUP(F201,'IIEE EIB'!$F$3:$L$219,5,0),0)</f>
        <v>0</v>
      </c>
      <c r="AG201" s="18">
        <f>IFERROR(VLOOKUP(F201,'IIEE EIB'!$F$3:$L$219,6,0),0)</f>
        <v>0</v>
      </c>
      <c r="AH201" s="18">
        <f>IFERROR(VLOOKUP(F201,Rural!$F$2:$J$403,5,0),0)</f>
        <v>0</v>
      </c>
      <c r="AI201" s="18" t="str">
        <f>+IFERROR(VLOOKUP(F201,Frontera!$F$3:$J$438,5,0),0)</f>
        <v>Frontera</v>
      </c>
      <c r="AJ201" s="18" t="str">
        <f>+IFERROR(VLOOKUP(F201,'Censo 2023 Direccion'!$A$2:$L$910,9,0),0)</f>
        <v>Urbana</v>
      </c>
      <c r="AK201" s="18">
        <f>+IFERROR(VLOOKUP(F201,'Instituciones Educativas'!$A$2:$T$900,12,0),0)</f>
        <v>47</v>
      </c>
      <c r="AL201" s="21">
        <f t="shared" si="112"/>
        <v>-777.3447272727276</v>
      </c>
      <c r="AM201" s="18">
        <f>+IFERROR(VLOOKUP(F201,'Instituciones Educativas'!$A$2:$T$900,13,0),0)</f>
        <v>63</v>
      </c>
    </row>
    <row r="202" spans="1:41" x14ac:dyDescent="0.25">
      <c r="A202" s="106" t="s">
        <v>493</v>
      </c>
      <c r="B202" s="17">
        <v>180</v>
      </c>
      <c r="C202" s="49" t="str">
        <f>+VLOOKUP(A202,'Instituciones Educativas'!$A$2:$T$900,6,0)</f>
        <v>PUNO</v>
      </c>
      <c r="D202" s="49" t="str">
        <f>IFERROR(VLOOKUP(A202,'Instituciones Educativas'!$A$2:$T$900,7,0),0)</f>
        <v>ALTO BELLAVISTA</v>
      </c>
      <c r="E202" s="49" t="str">
        <f>+VLOOKUP(A202,'Censo 2023 Direccion'!$A$2:$M$910,6,0)</f>
        <v>JIRON MAYPU S/N</v>
      </c>
      <c r="F202" s="49" t="str">
        <f>+VLOOKUP(A202,'Instituciones Educativas'!$A$2:$T$900,1,0)</f>
        <v>1025576</v>
      </c>
      <c r="G202" s="49" t="str">
        <f>+VLOOKUP(A202,'Instituciones Educativas'!$A$2:$T$900,8,0)</f>
        <v>330</v>
      </c>
      <c r="H202" s="49" t="str">
        <f>+VLOOKUP(A202,'Instituciones Educativas'!$A$2:$T$900,9,0)</f>
        <v xml:space="preserve">A2 - Inicial - Jardín              </v>
      </c>
      <c r="I202" s="18">
        <f t="shared" si="103"/>
        <v>45</v>
      </c>
      <c r="J202" s="18" t="str">
        <f t="shared" si="113"/>
        <v>Urbana</v>
      </c>
      <c r="K202" s="18">
        <f t="shared" si="114"/>
        <v>59</v>
      </c>
      <c r="O202" s="18">
        <f t="shared" si="115"/>
        <v>-14</v>
      </c>
      <c r="Q202" s="21">
        <f t="shared" si="117"/>
        <v>1781.6760000000002</v>
      </c>
      <c r="R202" s="52">
        <f t="shared" si="104"/>
        <v>-15.972421717897156</v>
      </c>
      <c r="S202" s="52">
        <f t="shared" si="105"/>
        <v>1263.6000000000001</v>
      </c>
      <c r="T202" s="21">
        <f t="shared" si="116"/>
        <v>1263.6000000000001</v>
      </c>
      <c r="U202" s="70">
        <v>1503.7920000000001</v>
      </c>
      <c r="V202" s="21">
        <f t="shared" si="102"/>
        <v>972</v>
      </c>
      <c r="W202" s="21">
        <f t="shared" si="106"/>
        <v>243</v>
      </c>
      <c r="X202" s="21">
        <f t="shared" si="84"/>
        <v>0</v>
      </c>
      <c r="Y202" s="21">
        <f t="shared" ref="Y202:Y232" si="118">IF(H202=$M$12,IF(AJ202="Urbana",AK202*1.14*12,IF(AJ202="Rural",AK202*2.14*12)),0)</f>
        <v>0</v>
      </c>
      <c r="Z202" s="21">
        <f t="shared" si="107"/>
        <v>54</v>
      </c>
      <c r="AA202" s="21">
        <f t="shared" si="108"/>
        <v>216</v>
      </c>
      <c r="AB202" s="21">
        <f t="shared" si="109"/>
        <v>0</v>
      </c>
      <c r="AC202" s="18">
        <f t="shared" si="110"/>
        <v>27</v>
      </c>
      <c r="AD202" s="18">
        <f t="shared" si="111"/>
        <v>432</v>
      </c>
      <c r="AE202" s="18">
        <f>IFERROR(VLOOKUP(F202,'Unid. Mult.'!$F$3:$J$313,5,0),0)</f>
        <v>0</v>
      </c>
      <c r="AF202" s="18">
        <f>IFERROR(VLOOKUP(F202,'IIEE EIB'!$F$3:$L$219,5,0),0)</f>
        <v>0</v>
      </c>
      <c r="AG202" s="18">
        <f>IFERROR(VLOOKUP(F202,'IIEE EIB'!$F$3:$L$219,6,0),0)</f>
        <v>0</v>
      </c>
      <c r="AH202" s="18">
        <f>IFERROR(VLOOKUP(F202,Rural!$F$2:$J$403,5,0),0)</f>
        <v>0</v>
      </c>
      <c r="AI202" s="18" t="str">
        <f>+IFERROR(VLOOKUP(F202,Frontera!$F$3:$J$438,5,0),0)</f>
        <v>Frontera</v>
      </c>
      <c r="AJ202" s="18" t="str">
        <f>+IFERROR(VLOOKUP(F202,'Censo 2023 Direccion'!$A$2:$L$910,9,0),0)</f>
        <v>Urbana</v>
      </c>
      <c r="AK202" s="18">
        <f>+IFERROR(VLOOKUP(F202,'Instituciones Educativas'!$A$2:$T$900,12,0),0)</f>
        <v>45</v>
      </c>
      <c r="AL202" s="21">
        <f t="shared" si="112"/>
        <v>-531.79200000000014</v>
      </c>
      <c r="AM202" s="18">
        <f>+IFERROR(VLOOKUP(F202,'Instituciones Educativas'!$A$2:$T$900,13,0),0)</f>
        <v>59</v>
      </c>
    </row>
    <row r="203" spans="1:41" x14ac:dyDescent="0.25">
      <c r="A203" s="106" t="s">
        <v>538</v>
      </c>
      <c r="B203" s="17">
        <v>181</v>
      </c>
      <c r="C203" s="49" t="str">
        <f>+VLOOKUP(A203,'Instituciones Educativas'!$A$2:$T$900,6,0)</f>
        <v>PUNO</v>
      </c>
      <c r="D203" s="49" t="str">
        <f>IFERROR(VLOOKUP(A203,'Instituciones Educativas'!$A$2:$T$900,7,0),0)</f>
        <v>VICTORIA</v>
      </c>
      <c r="E203" s="49" t="str">
        <f>+VLOOKUP(A203,'Censo 2023 Direccion'!$A$2:$M$910,6,0)</f>
        <v>AVENIDA EL SOL 1122</v>
      </c>
      <c r="F203" s="49" t="str">
        <f>+VLOOKUP(A203,'Instituciones Educativas'!$A$2:$T$900,1,0)</f>
        <v>1023399</v>
      </c>
      <c r="G203" s="49" t="str">
        <f>+VLOOKUP(A203,'Instituciones Educativas'!$A$2:$T$900,8,0)</f>
        <v>326 MANUEL NUÑEZ BUTRON</v>
      </c>
      <c r="H203" s="49" t="str">
        <f>+VLOOKUP(A203,'Instituciones Educativas'!$A$2:$T$900,9,0)</f>
        <v xml:space="preserve">A3 - Inicial - Cuna-Jardín         </v>
      </c>
      <c r="I203" s="18">
        <f t="shared" si="103"/>
        <v>208</v>
      </c>
      <c r="J203" s="18" t="str">
        <f t="shared" si="113"/>
        <v>Urbana</v>
      </c>
      <c r="K203" s="18">
        <f t="shared" si="114"/>
        <v>209</v>
      </c>
      <c r="O203" s="18">
        <f t="shared" si="115"/>
        <v>-1</v>
      </c>
      <c r="Q203" s="21">
        <f t="shared" si="117"/>
        <v>3679.6032</v>
      </c>
      <c r="R203" s="52">
        <f t="shared" si="104"/>
        <v>42.799761077730921</v>
      </c>
      <c r="S203" s="52">
        <f t="shared" si="105"/>
        <v>5840.64</v>
      </c>
      <c r="T203" s="21">
        <f t="shared" si="116"/>
        <v>5840.64</v>
      </c>
      <c r="U203" s="70">
        <v>4090.0908768472905</v>
      </c>
      <c r="V203" s="21">
        <f t="shared" si="102"/>
        <v>4492.8</v>
      </c>
      <c r="W203" s="21">
        <f t="shared" si="106"/>
        <v>1123.2</v>
      </c>
      <c r="X203" s="21">
        <f t="shared" si="84"/>
        <v>0</v>
      </c>
      <c r="Y203" s="21">
        <f t="shared" si="118"/>
        <v>0</v>
      </c>
      <c r="Z203" s="21">
        <f t="shared" si="107"/>
        <v>249.60000000000002</v>
      </c>
      <c r="AA203" s="21">
        <f t="shared" si="108"/>
        <v>998.40000000000009</v>
      </c>
      <c r="AB203" s="21">
        <f t="shared" si="109"/>
        <v>0</v>
      </c>
      <c r="AC203" s="18">
        <f t="shared" si="110"/>
        <v>124.80000000000001</v>
      </c>
      <c r="AD203" s="18">
        <f t="shared" si="111"/>
        <v>1996.8000000000002</v>
      </c>
      <c r="AE203" s="18">
        <f>IFERROR(VLOOKUP(F203,'Unid. Mult.'!$F$3:$J$313,5,0),0)</f>
        <v>0</v>
      </c>
      <c r="AF203" s="18">
        <f>IFERROR(VLOOKUP(F203,'IIEE EIB'!$F$3:$L$219,5,0),0)</f>
        <v>0</v>
      </c>
      <c r="AG203" s="18">
        <f>IFERROR(VLOOKUP(F203,'IIEE EIB'!$F$3:$L$219,6,0),0)</f>
        <v>0</v>
      </c>
      <c r="AH203" s="18">
        <f>IFERROR(VLOOKUP(F203,Rural!$F$2:$J$403,5,0),0)</f>
        <v>0</v>
      </c>
      <c r="AI203" s="18" t="str">
        <f>+IFERROR(VLOOKUP(F203,Frontera!$F$3:$J$438,5,0),0)</f>
        <v>Frontera</v>
      </c>
      <c r="AJ203" s="18" t="str">
        <f>+IFERROR(VLOOKUP(F203,'Censo 2023 Direccion'!$A$2:$L$910,9,0),0)</f>
        <v>Urbana</v>
      </c>
      <c r="AK203" s="18">
        <f>+IFERROR(VLOOKUP(F203,'Instituciones Educativas'!$A$2:$T$900,12,0),0)</f>
        <v>208</v>
      </c>
      <c r="AL203" s="21">
        <f t="shared" si="112"/>
        <v>402.70912315270971</v>
      </c>
      <c r="AM203" s="18">
        <f>+IFERROR(VLOOKUP(F203,'Instituciones Educativas'!$A$2:$T$900,13,0),0)</f>
        <v>209</v>
      </c>
    </row>
    <row r="204" spans="1:41" x14ac:dyDescent="0.25">
      <c r="A204" s="106" t="s">
        <v>491</v>
      </c>
      <c r="B204" s="17">
        <v>182</v>
      </c>
      <c r="C204" s="49" t="str">
        <f>+VLOOKUP(A204,'Instituciones Educativas'!$A$2:$T$900,6,0)</f>
        <v>PUNO</v>
      </c>
      <c r="D204" s="49" t="str">
        <f>IFERROR(VLOOKUP(A204,'Instituciones Educativas'!$A$2:$T$900,7,0),0)</f>
        <v>CIUDAD DE LA HUMANIDAD</v>
      </c>
      <c r="E204" s="49" t="str">
        <f>+VLOOKUP(A204,'Censo 2023 Direccion'!$A$2:$M$910,6,0)</f>
        <v>CIUDAD LA HUMANIDAD</v>
      </c>
      <c r="F204" s="49" t="str">
        <f>+VLOOKUP(A204,'Instituciones Educativas'!$A$2:$T$900,1,0)</f>
        <v>1023431</v>
      </c>
      <c r="G204" s="49" t="str">
        <f>+VLOOKUP(A204,'Instituciones Educativas'!$A$2:$T$900,8,0)</f>
        <v>327</v>
      </c>
      <c r="H204" s="49" t="str">
        <f>+VLOOKUP(A204,'Instituciones Educativas'!$A$2:$T$900,9,0)</f>
        <v xml:space="preserve">A2 - Inicial - Jardín              </v>
      </c>
      <c r="I204" s="18">
        <f t="shared" si="103"/>
        <v>40</v>
      </c>
      <c r="J204" s="18" t="str">
        <f t="shared" si="113"/>
        <v>Urbana</v>
      </c>
      <c r="K204" s="18">
        <f t="shared" si="114"/>
        <v>52</v>
      </c>
      <c r="O204" s="18">
        <f t="shared" si="115"/>
        <v>-12</v>
      </c>
      <c r="Q204" s="21">
        <f t="shared" si="117"/>
        <v>1583.712</v>
      </c>
      <c r="R204" s="52">
        <f t="shared" si="104"/>
        <v>-28.929765886287623</v>
      </c>
      <c r="S204" s="52">
        <f t="shared" si="105"/>
        <v>1123.2</v>
      </c>
      <c r="T204" s="21">
        <f t="shared" si="116"/>
        <v>1123.2</v>
      </c>
      <c r="U204" s="70">
        <v>1580.4084705882353</v>
      </c>
      <c r="V204" s="21">
        <f t="shared" si="102"/>
        <v>864</v>
      </c>
      <c r="W204" s="21">
        <f t="shared" si="106"/>
        <v>216</v>
      </c>
      <c r="X204" s="21">
        <f t="shared" si="84"/>
        <v>0</v>
      </c>
      <c r="Y204" s="21">
        <f t="shared" si="118"/>
        <v>0</v>
      </c>
      <c r="Z204" s="21">
        <f t="shared" si="107"/>
        <v>48</v>
      </c>
      <c r="AA204" s="21">
        <f t="shared" si="108"/>
        <v>192</v>
      </c>
      <c r="AB204" s="21">
        <f t="shared" si="109"/>
        <v>0</v>
      </c>
      <c r="AC204" s="18">
        <f t="shared" si="110"/>
        <v>24</v>
      </c>
      <c r="AD204" s="18">
        <f t="shared" si="111"/>
        <v>384</v>
      </c>
      <c r="AE204" s="18">
        <f>IFERROR(VLOOKUP(F204,'Unid. Mult.'!$F$3:$J$313,5,0),0)</f>
        <v>0</v>
      </c>
      <c r="AF204" s="18">
        <f>IFERROR(VLOOKUP(F204,'IIEE EIB'!$F$3:$L$219,5,0),0)</f>
        <v>0</v>
      </c>
      <c r="AG204" s="18">
        <f>IFERROR(VLOOKUP(F204,'IIEE EIB'!$F$3:$L$219,6,0),0)</f>
        <v>0</v>
      </c>
      <c r="AH204" s="18">
        <f>IFERROR(VLOOKUP(F204,Rural!$F$2:$J$403,5,0),0)</f>
        <v>0</v>
      </c>
      <c r="AI204" s="18" t="str">
        <f>+IFERROR(VLOOKUP(F204,Frontera!$F$3:$J$438,5,0),0)</f>
        <v>Frontera</v>
      </c>
      <c r="AJ204" s="18" t="str">
        <f>+IFERROR(VLOOKUP(F204,'Censo 2023 Direccion'!$A$2:$L$910,9,0),0)</f>
        <v>Urbana</v>
      </c>
      <c r="AK204" s="18">
        <f>+IFERROR(VLOOKUP(F204,'Instituciones Educativas'!$A$2:$T$900,12,0),0)</f>
        <v>40</v>
      </c>
      <c r="AL204" s="21">
        <f t="shared" si="112"/>
        <v>-716.40847058823533</v>
      </c>
      <c r="AM204" s="18">
        <f>+IFERROR(VLOOKUP(F204,'Instituciones Educativas'!$A$2:$T$900,13,0),0)</f>
        <v>52</v>
      </c>
    </row>
    <row r="205" spans="1:41" x14ac:dyDescent="0.25">
      <c r="A205" s="106" t="s">
        <v>490</v>
      </c>
      <c r="B205" s="17">
        <v>183</v>
      </c>
      <c r="C205" s="49" t="str">
        <f>+VLOOKUP(A205,'Instituciones Educativas'!$A$2:$T$900,6,0)</f>
        <v>PUNO</v>
      </c>
      <c r="D205" s="49" t="str">
        <f>IFERROR(VLOOKUP(A205,'Instituciones Educativas'!$A$2:$T$900,7,0),0)</f>
        <v>LOS ANDES</v>
      </c>
      <c r="E205" s="49" t="str">
        <f>+VLOOKUP(A205,'Censo 2023 Direccion'!$A$2:$M$910,6,0)</f>
        <v>CARRETERA PUNO - MOQUEGUA KM 5</v>
      </c>
      <c r="F205" s="49" t="str">
        <f>+VLOOKUP(A205,'Instituciones Educativas'!$A$2:$T$900,1,0)</f>
        <v>1023357</v>
      </c>
      <c r="G205" s="49" t="str">
        <f>+VLOOKUP(A205,'Instituciones Educativas'!$A$2:$T$900,8,0)</f>
        <v>325</v>
      </c>
      <c r="H205" s="49" t="str">
        <f>+VLOOKUP(A205,'Instituciones Educativas'!$A$2:$T$900,9,0)</f>
        <v xml:space="preserve">A2 - Inicial - Jardín              </v>
      </c>
      <c r="I205" s="18">
        <f t="shared" si="103"/>
        <v>21</v>
      </c>
      <c r="J205" s="18" t="str">
        <f t="shared" si="113"/>
        <v>Urbana</v>
      </c>
      <c r="K205" s="18">
        <f t="shared" si="114"/>
        <v>21</v>
      </c>
      <c r="O205" s="18">
        <f t="shared" si="115"/>
        <v>0</v>
      </c>
      <c r="Q205" s="21">
        <f t="shared" si="117"/>
        <v>1257.9840000000004</v>
      </c>
      <c r="R205" s="52">
        <f t="shared" si="104"/>
        <v>-19.254658385093173</v>
      </c>
      <c r="S205" s="52">
        <f t="shared" si="105"/>
        <v>786.24000000000012</v>
      </c>
      <c r="T205" s="21">
        <f t="shared" si="116"/>
        <v>786.24000000000012</v>
      </c>
      <c r="U205" s="70">
        <v>973.72800000000018</v>
      </c>
      <c r="V205" s="21">
        <f t="shared" si="102"/>
        <v>604.80000000000007</v>
      </c>
      <c r="W205" s="21">
        <f t="shared" si="106"/>
        <v>113.4</v>
      </c>
      <c r="X205" s="21">
        <f t="shared" si="84"/>
        <v>0</v>
      </c>
      <c r="Y205" s="21">
        <f t="shared" si="118"/>
        <v>0</v>
      </c>
      <c r="Z205" s="21">
        <f t="shared" si="107"/>
        <v>25.200000000000003</v>
      </c>
      <c r="AA205" s="21">
        <f t="shared" si="108"/>
        <v>100.80000000000001</v>
      </c>
      <c r="AB205" s="21">
        <f t="shared" si="109"/>
        <v>151.19999999999999</v>
      </c>
      <c r="AC205" s="18">
        <f t="shared" si="110"/>
        <v>12.600000000000001</v>
      </c>
      <c r="AD205" s="18">
        <f t="shared" si="111"/>
        <v>201.60000000000002</v>
      </c>
      <c r="AE205" s="18" t="str">
        <f>IFERROR(VLOOKUP(F205,'Unid. Mult.'!$F$3:$J$313,5,0),0)</f>
        <v>Multigrado</v>
      </c>
      <c r="AF205" s="18">
        <f>IFERROR(VLOOKUP(F205,'IIEE EIB'!$F$3:$L$219,5,0),0)</f>
        <v>0</v>
      </c>
      <c r="AG205" s="18">
        <f>IFERROR(VLOOKUP(F205,'IIEE EIB'!$F$3:$L$219,6,0),0)</f>
        <v>0</v>
      </c>
      <c r="AH205" s="18">
        <f>IFERROR(VLOOKUP(F205,Rural!$F$2:$J$403,5,0),0)</f>
        <v>0</v>
      </c>
      <c r="AI205" s="18" t="str">
        <f>+IFERROR(VLOOKUP(F205,Frontera!$F$3:$J$438,5,0),0)</f>
        <v>Frontera</v>
      </c>
      <c r="AJ205" s="18" t="str">
        <f>+IFERROR(VLOOKUP(F205,'Censo 2023 Direccion'!$A$2:$L$910,9,0),0)</f>
        <v>Urbana</v>
      </c>
      <c r="AK205" s="18">
        <f>+IFERROR(VLOOKUP(F205,'Instituciones Educativas'!$A$2:$T$900,12,0),0)</f>
        <v>21</v>
      </c>
      <c r="AL205" s="21">
        <f t="shared" si="112"/>
        <v>-368.92800000000011</v>
      </c>
      <c r="AM205" s="18">
        <f>+IFERROR(VLOOKUP(F205,'Instituciones Educativas'!$A$2:$T$900,13,0),0)</f>
        <v>21</v>
      </c>
    </row>
    <row r="206" spans="1:41" x14ac:dyDescent="0.25">
      <c r="A206" s="106" t="s">
        <v>535</v>
      </c>
      <c r="B206" s="17">
        <v>184</v>
      </c>
      <c r="C206" s="49" t="str">
        <f>+VLOOKUP(A206,'Instituciones Educativas'!$A$2:$T$900,6,0)</f>
        <v>PUNO</v>
      </c>
      <c r="D206" s="49" t="str">
        <f>IFERROR(VLOOKUP(A206,'Instituciones Educativas'!$A$2:$T$900,7,0),0)</f>
        <v>VILLA DEL LAGO</v>
      </c>
      <c r="E206" s="49" t="str">
        <f>+VLOOKUP(A206,'Censo 2023 Direccion'!$A$2:$M$910,6,0)</f>
        <v>VILLA DEL LAGO</v>
      </c>
      <c r="F206" s="49" t="str">
        <f>+VLOOKUP(A206,'Instituciones Educativas'!$A$2:$T$900,1,0)</f>
        <v>1023316</v>
      </c>
      <c r="G206" s="49" t="str">
        <f>+VLOOKUP(A206,'Instituciones Educativas'!$A$2:$T$900,8,0)</f>
        <v>324 DIVINO NIÑO JESUS</v>
      </c>
      <c r="H206" s="49" t="str">
        <f>+VLOOKUP(A206,'Instituciones Educativas'!$A$2:$T$900,9,0)</f>
        <v xml:space="preserve">A2 - Inicial - Jardín              </v>
      </c>
      <c r="I206" s="18">
        <f t="shared" si="103"/>
        <v>151</v>
      </c>
      <c r="J206" s="18" t="str">
        <f t="shared" si="113"/>
        <v>Urbana</v>
      </c>
      <c r="K206" s="18">
        <f t="shared" si="114"/>
        <v>162</v>
      </c>
      <c r="O206" s="18">
        <f t="shared" si="115"/>
        <v>-11</v>
      </c>
      <c r="Q206" s="21">
        <f t="shared" si="117"/>
        <v>3392.0640000000008</v>
      </c>
      <c r="R206" s="52">
        <f t="shared" si="104"/>
        <v>26.018452250783646</v>
      </c>
      <c r="S206" s="52">
        <f t="shared" si="105"/>
        <v>4240.0800000000008</v>
      </c>
      <c r="T206" s="21">
        <f t="shared" si="116"/>
        <v>4240.0800000000008</v>
      </c>
      <c r="U206" s="70">
        <v>3364.6501161290321</v>
      </c>
      <c r="V206" s="21">
        <f t="shared" si="102"/>
        <v>3261.6000000000004</v>
      </c>
      <c r="W206" s="21">
        <f t="shared" si="106"/>
        <v>815.40000000000009</v>
      </c>
      <c r="X206" s="21">
        <f t="shared" si="84"/>
        <v>0</v>
      </c>
      <c r="Y206" s="21">
        <f t="shared" si="118"/>
        <v>0</v>
      </c>
      <c r="Z206" s="21">
        <f t="shared" si="107"/>
        <v>181.20000000000002</v>
      </c>
      <c r="AA206" s="21">
        <f t="shared" si="108"/>
        <v>724.80000000000007</v>
      </c>
      <c r="AB206" s="21">
        <f t="shared" si="109"/>
        <v>0</v>
      </c>
      <c r="AC206" s="18">
        <f t="shared" si="110"/>
        <v>90.600000000000009</v>
      </c>
      <c r="AD206" s="18">
        <f t="shared" si="111"/>
        <v>1449.6000000000001</v>
      </c>
      <c r="AE206" s="18">
        <f>IFERROR(VLOOKUP(F206,'Unid. Mult.'!$F$3:$J$313,5,0),0)</f>
        <v>0</v>
      </c>
      <c r="AF206" s="18">
        <f>IFERROR(VLOOKUP(F206,'IIEE EIB'!$F$3:$L$219,5,0),0)</f>
        <v>0</v>
      </c>
      <c r="AG206" s="18">
        <f>IFERROR(VLOOKUP(F206,'IIEE EIB'!$F$3:$L$219,6,0),0)</f>
        <v>0</v>
      </c>
      <c r="AH206" s="18">
        <f>IFERROR(VLOOKUP(F206,Rural!$F$2:$J$403,5,0),0)</f>
        <v>0</v>
      </c>
      <c r="AI206" s="18" t="str">
        <f>+IFERROR(VLOOKUP(F206,Frontera!$F$3:$J$438,5,0),0)</f>
        <v>Frontera</v>
      </c>
      <c r="AJ206" s="18" t="str">
        <f>+IFERROR(VLOOKUP(F206,'Censo 2023 Direccion'!$A$2:$L$910,9,0),0)</f>
        <v>Urbana</v>
      </c>
      <c r="AK206" s="18">
        <f>+IFERROR(VLOOKUP(F206,'Instituciones Educativas'!$A$2:$T$900,12,0),0)</f>
        <v>151</v>
      </c>
      <c r="AL206" s="21">
        <f t="shared" si="112"/>
        <v>-103.05011612903172</v>
      </c>
      <c r="AM206" s="18">
        <f>+IFERROR(VLOOKUP(F206,'Instituciones Educativas'!$A$2:$T$900,13,0),0)</f>
        <v>162</v>
      </c>
    </row>
    <row r="207" spans="1:41" x14ac:dyDescent="0.25">
      <c r="A207" s="106" t="s">
        <v>487</v>
      </c>
      <c r="B207" s="17">
        <v>185</v>
      </c>
      <c r="C207" s="49" t="str">
        <f>+VLOOKUP(A207,'Instituciones Educativas'!$A$2:$T$900,6,0)</f>
        <v>PUNO</v>
      </c>
      <c r="D207" s="49" t="str">
        <f>IFERROR(VLOOKUP(A207,'Instituciones Educativas'!$A$2:$T$900,7,0),0)</f>
        <v>JAYLLIHUAYA</v>
      </c>
      <c r="E207" s="49" t="str">
        <f>+VLOOKUP(A207,'Censo 2023 Direccion'!$A$2:$M$910,6,0)</f>
        <v>JAILLIHUAYA</v>
      </c>
      <c r="F207" s="49" t="str">
        <f>+VLOOKUP(A207,'Instituciones Educativas'!$A$2:$T$900,1,0)</f>
        <v>1023274</v>
      </c>
      <c r="G207" s="49" t="str">
        <f>+VLOOKUP(A207,'Instituciones Educativas'!$A$2:$T$900,8,0)</f>
        <v>296</v>
      </c>
      <c r="H207" s="49" t="str">
        <f>+VLOOKUP(A207,'Instituciones Educativas'!$A$2:$T$900,9,0)</f>
        <v xml:space="preserve">A2 - Inicial - Jardín              </v>
      </c>
      <c r="I207" s="18">
        <f t="shared" si="103"/>
        <v>3</v>
      </c>
      <c r="J207" s="18" t="str">
        <f t="shared" si="113"/>
        <v>Urbana</v>
      </c>
      <c r="K207" s="18">
        <f t="shared" si="114"/>
        <v>7</v>
      </c>
      <c r="O207" s="18">
        <f t="shared" si="115"/>
        <v>-4</v>
      </c>
      <c r="Q207" s="21">
        <f t="shared" si="117"/>
        <v>340.70400000000006</v>
      </c>
      <c r="R207" s="52">
        <f t="shared" si="104"/>
        <v>-83.562555456965384</v>
      </c>
      <c r="S207" s="52">
        <f t="shared" si="105"/>
        <v>121.68000000000002</v>
      </c>
      <c r="T207" s="21">
        <f t="shared" si="116"/>
        <v>121.68000000000002</v>
      </c>
      <c r="U207" s="70">
        <v>740.26105263157899</v>
      </c>
      <c r="V207" s="21">
        <f t="shared" si="102"/>
        <v>93.600000000000009</v>
      </c>
      <c r="W207" s="21">
        <f t="shared" si="106"/>
        <v>16.200000000000003</v>
      </c>
      <c r="X207" s="21">
        <f t="shared" si="84"/>
        <v>0</v>
      </c>
      <c r="Y207" s="21">
        <f t="shared" si="118"/>
        <v>0</v>
      </c>
      <c r="Z207" s="21">
        <f t="shared" si="107"/>
        <v>3.6000000000000005</v>
      </c>
      <c r="AA207" s="21">
        <f t="shared" si="108"/>
        <v>14.400000000000002</v>
      </c>
      <c r="AB207" s="21">
        <f t="shared" si="109"/>
        <v>28.800000000000004</v>
      </c>
      <c r="AC207" s="18">
        <f t="shared" si="110"/>
        <v>1.8000000000000003</v>
      </c>
      <c r="AD207" s="18">
        <f t="shared" si="111"/>
        <v>28.800000000000004</v>
      </c>
      <c r="AE207" s="18" t="str">
        <f>IFERROR(VLOOKUP(F207,'Unid. Mult.'!$F$3:$J$313,5,0),0)</f>
        <v>Unidocente</v>
      </c>
      <c r="AF207" s="18">
        <f>IFERROR(VLOOKUP(F207,'IIEE EIB'!$F$3:$L$219,5,0),0)</f>
        <v>0</v>
      </c>
      <c r="AG207" s="18">
        <f>IFERROR(VLOOKUP(F207,'IIEE EIB'!$F$3:$L$219,6,0),0)</f>
        <v>0</v>
      </c>
      <c r="AH207" s="18">
        <f>IFERROR(VLOOKUP(F207,Rural!$F$2:$J$403,5,0),0)</f>
        <v>0</v>
      </c>
      <c r="AI207" s="18" t="str">
        <f>+IFERROR(VLOOKUP(F207,Frontera!$F$3:$J$438,5,0),0)</f>
        <v>Frontera</v>
      </c>
      <c r="AJ207" s="18" t="str">
        <f>+IFERROR(VLOOKUP(F207,'Censo 2023 Direccion'!$A$2:$L$910,9,0),0)</f>
        <v>Urbana</v>
      </c>
      <c r="AK207" s="18">
        <f>+IFERROR(VLOOKUP(F207,'Instituciones Educativas'!$A$2:$T$900,12,0),0)</f>
        <v>3</v>
      </c>
      <c r="AL207" s="21">
        <f t="shared" si="112"/>
        <v>-646.66105263157897</v>
      </c>
      <c r="AM207" s="18">
        <f>+IFERROR(VLOOKUP(F207,'Instituciones Educativas'!$A$2:$T$900,13,0),0)-AN207</f>
        <v>7</v>
      </c>
      <c r="AN207" s="18">
        <v>0</v>
      </c>
    </row>
    <row r="208" spans="1:41" x14ac:dyDescent="0.25">
      <c r="A208" s="106" t="s">
        <v>485</v>
      </c>
      <c r="B208" s="17">
        <v>186</v>
      </c>
      <c r="C208" s="49" t="str">
        <f>+VLOOKUP(A208,'Instituciones Educativas'!$A$2:$T$900,6,0)</f>
        <v>PUNO</v>
      </c>
      <c r="D208" s="49" t="str">
        <f>IFERROR(VLOOKUP(A208,'Instituciones Educativas'!$A$2:$T$900,7,0),0)</f>
        <v>AZIRUNI</v>
      </c>
      <c r="E208" s="49" t="str">
        <f>+VLOOKUP(A208,'Censo 2023 Direccion'!$A$2:$M$910,6,0)</f>
        <v>MZ G ETAPA II</v>
      </c>
      <c r="F208" s="49" t="str">
        <f>+VLOOKUP(A208,'Instituciones Educativas'!$A$2:$T$900,1,0)</f>
        <v>1023233</v>
      </c>
      <c r="G208" s="49" t="str">
        <f>+VLOOKUP(A208,'Instituciones Educativas'!$A$2:$T$900,8,0)</f>
        <v>294</v>
      </c>
      <c r="H208" s="49" t="str">
        <f>+VLOOKUP(A208,'Instituciones Educativas'!$A$2:$T$900,9,0)</f>
        <v xml:space="preserve">A2 - Inicial - Jardín              </v>
      </c>
      <c r="I208" s="18">
        <f t="shared" si="103"/>
        <v>150</v>
      </c>
      <c r="J208" s="18" t="str">
        <f t="shared" si="113"/>
        <v>Urbana</v>
      </c>
      <c r="K208" s="18">
        <f t="shared" si="114"/>
        <v>162</v>
      </c>
      <c r="O208" s="18">
        <f t="shared" si="115"/>
        <v>-12</v>
      </c>
      <c r="Q208" s="21">
        <f t="shared" si="117"/>
        <v>3369.6000000000004</v>
      </c>
      <c r="R208" s="52">
        <f t="shared" si="104"/>
        <v>25.183892964354591</v>
      </c>
      <c r="S208" s="52">
        <f t="shared" si="105"/>
        <v>4212</v>
      </c>
      <c r="T208" s="21">
        <f t="shared" si="116"/>
        <v>4212</v>
      </c>
      <c r="U208" s="70">
        <v>3364.6501161290321</v>
      </c>
      <c r="V208" s="21">
        <f t="shared" si="102"/>
        <v>3240</v>
      </c>
      <c r="W208" s="21">
        <f t="shared" si="106"/>
        <v>810</v>
      </c>
      <c r="X208" s="21">
        <f t="shared" si="84"/>
        <v>0</v>
      </c>
      <c r="Y208" s="21">
        <f t="shared" si="118"/>
        <v>0</v>
      </c>
      <c r="Z208" s="21">
        <f t="shared" si="107"/>
        <v>180</v>
      </c>
      <c r="AA208" s="21">
        <f t="shared" si="108"/>
        <v>720</v>
      </c>
      <c r="AB208" s="21">
        <f t="shared" si="109"/>
        <v>0</v>
      </c>
      <c r="AC208" s="18">
        <f t="shared" si="110"/>
        <v>90</v>
      </c>
      <c r="AD208" s="18">
        <f t="shared" si="111"/>
        <v>1440</v>
      </c>
      <c r="AE208" s="18">
        <f>IFERROR(VLOOKUP(F208,'Unid. Mult.'!$F$3:$J$313,5,0),0)</f>
        <v>0</v>
      </c>
      <c r="AF208" s="18">
        <f>IFERROR(VLOOKUP(F208,'IIEE EIB'!$F$3:$L$219,5,0),0)</f>
        <v>0</v>
      </c>
      <c r="AG208" s="18">
        <f>IFERROR(VLOOKUP(F208,'IIEE EIB'!$F$3:$L$219,6,0),0)</f>
        <v>0</v>
      </c>
      <c r="AH208" s="18">
        <f>IFERROR(VLOOKUP(F208,Rural!$F$2:$J$403,5,0),0)</f>
        <v>0</v>
      </c>
      <c r="AI208" s="18" t="str">
        <f>+IFERROR(VLOOKUP(F208,Frontera!$F$3:$J$438,5,0),0)</f>
        <v>Frontera</v>
      </c>
      <c r="AJ208" s="18" t="str">
        <f>+IFERROR(VLOOKUP(F208,'Censo 2023 Direccion'!$A$2:$L$910,9,0),0)</f>
        <v>Urbana</v>
      </c>
      <c r="AK208" s="18">
        <f>+IFERROR(VLOOKUP(F208,'Instituciones Educativas'!$A$2:$T$900,12,0),0)</f>
        <v>150</v>
      </c>
      <c r="AL208" s="21">
        <f t="shared" si="112"/>
        <v>-124.65011612903209</v>
      </c>
      <c r="AM208" s="18">
        <f>+IFERROR(VLOOKUP(F208,'Instituciones Educativas'!$A$2:$T$900,13,0),0)-AN208</f>
        <v>162</v>
      </c>
    </row>
    <row r="209" spans="1:41" x14ac:dyDescent="0.25">
      <c r="A209" s="106" t="s">
        <v>482</v>
      </c>
      <c r="B209" s="17">
        <v>187</v>
      </c>
      <c r="C209" s="49" t="str">
        <f>+VLOOKUP(A209,'Instituciones Educativas'!$A$2:$T$900,6,0)</f>
        <v>PUNO</v>
      </c>
      <c r="D209" s="49" t="str">
        <f>IFERROR(VLOOKUP(A209,'Instituciones Educativas'!$A$2:$T$900,7,0),0)</f>
        <v>SALCEDO</v>
      </c>
      <c r="E209" s="49" t="str">
        <f>+VLOOKUP(A209,'Censo 2023 Direccion'!$A$2:$M$910,6,0)</f>
        <v>ALDEA INFANTIL VIRGEN DE LA CANDELARIA</v>
      </c>
      <c r="F209" s="49" t="str">
        <f>+VLOOKUP(A209,'Instituciones Educativas'!$A$2:$T$900,1,0)</f>
        <v>1023191</v>
      </c>
      <c r="G209" s="49" t="str">
        <f>+VLOOKUP(A209,'Instituciones Educativas'!$A$2:$T$900,8,0)</f>
        <v>288</v>
      </c>
      <c r="H209" s="49" t="str">
        <f>+VLOOKUP(A209,'Instituciones Educativas'!$A$2:$T$900,9,0)</f>
        <v xml:space="preserve">A2 - Inicial - Jardín              </v>
      </c>
      <c r="I209" s="18">
        <f t="shared" si="103"/>
        <v>22</v>
      </c>
      <c r="J209" s="18" t="str">
        <f t="shared" si="113"/>
        <v>Urbana</v>
      </c>
      <c r="K209" s="18">
        <f t="shared" si="114"/>
        <v>21</v>
      </c>
      <c r="O209" s="18">
        <f t="shared" si="115"/>
        <v>1</v>
      </c>
      <c r="Q209" s="21">
        <f t="shared" si="117"/>
        <v>1317.8879999999999</v>
      </c>
      <c r="R209" s="52">
        <f t="shared" si="104"/>
        <v>-15.409642117716674</v>
      </c>
      <c r="S209" s="52">
        <f t="shared" si="105"/>
        <v>823.68</v>
      </c>
      <c r="T209" s="21">
        <f t="shared" si="116"/>
        <v>823.68</v>
      </c>
      <c r="U209" s="70">
        <v>973.72800000000018</v>
      </c>
      <c r="V209" s="21">
        <f t="shared" si="102"/>
        <v>633.59999999999991</v>
      </c>
      <c r="W209" s="21">
        <f t="shared" si="106"/>
        <v>118.80000000000001</v>
      </c>
      <c r="X209" s="21">
        <f t="shared" si="84"/>
        <v>0</v>
      </c>
      <c r="Y209" s="21">
        <f t="shared" si="118"/>
        <v>0</v>
      </c>
      <c r="Z209" s="21">
        <f t="shared" si="107"/>
        <v>26.400000000000002</v>
      </c>
      <c r="AA209" s="21">
        <f t="shared" si="108"/>
        <v>105.60000000000001</v>
      </c>
      <c r="AB209" s="21">
        <f t="shared" si="109"/>
        <v>158.39999999999998</v>
      </c>
      <c r="AC209" s="18">
        <f t="shared" si="110"/>
        <v>13.200000000000001</v>
      </c>
      <c r="AD209" s="18">
        <f t="shared" si="111"/>
        <v>211.20000000000002</v>
      </c>
      <c r="AE209" s="18" t="str">
        <f>IFERROR(VLOOKUP(F209,'Unid. Mult.'!$F$3:$J$313,5,0),0)</f>
        <v>Multigrado</v>
      </c>
      <c r="AF209" s="18">
        <f>IFERROR(VLOOKUP(F209,'IIEE EIB'!$F$3:$L$219,5,0),0)</f>
        <v>0</v>
      </c>
      <c r="AG209" s="18">
        <f>IFERROR(VLOOKUP(F209,'IIEE EIB'!$F$3:$L$219,6,0),0)</f>
        <v>0</v>
      </c>
      <c r="AH209" s="18">
        <f>IFERROR(VLOOKUP(F209,Rural!$F$2:$J$403,5,0),0)</f>
        <v>0</v>
      </c>
      <c r="AI209" s="18" t="str">
        <f>+IFERROR(VLOOKUP(F209,Frontera!$F$3:$J$438,5,0),0)</f>
        <v>Frontera</v>
      </c>
      <c r="AJ209" s="18" t="str">
        <f>+IFERROR(VLOOKUP(F209,'Censo 2023 Direccion'!$A$2:$L$910,9,0),0)</f>
        <v>Urbana</v>
      </c>
      <c r="AK209" s="18">
        <f>+IFERROR(VLOOKUP(F209,'Instituciones Educativas'!$A$2:$T$900,12,0),0)</f>
        <v>22</v>
      </c>
      <c r="AL209" s="21">
        <f t="shared" si="112"/>
        <v>-340.12800000000027</v>
      </c>
      <c r="AM209" s="18">
        <f>+IFERROR(VLOOKUP(F209,'Instituciones Educativas'!$A$2:$T$900,13,0),0)-AN209</f>
        <v>21</v>
      </c>
    </row>
    <row r="210" spans="1:41" x14ac:dyDescent="0.25">
      <c r="A210" s="106" t="s">
        <v>494</v>
      </c>
      <c r="B210" s="17">
        <v>188</v>
      </c>
      <c r="C210" s="49" t="str">
        <f>+VLOOKUP(A210,'Instituciones Educativas'!$A$2:$T$900,6,0)</f>
        <v>PUNO</v>
      </c>
      <c r="D210" s="49" t="str">
        <f>IFERROR(VLOOKUP(A210,'Instituciones Educativas'!$A$2:$T$900,7,0),0)</f>
        <v>SALCEDO</v>
      </c>
      <c r="E210" s="49" t="str">
        <f>+VLOOKUP(A210,'Censo 2023 Direccion'!$A$2:$M$910,6,0)</f>
        <v>CIUDAD PEDAGOGICA</v>
      </c>
      <c r="F210" s="49" t="str">
        <f>+VLOOKUP(A210,'Instituciones Educativas'!$A$2:$T$900,1,0)</f>
        <v>1154426</v>
      </c>
      <c r="G210" s="49" t="str">
        <f>+VLOOKUP(A210,'Instituciones Educativas'!$A$2:$T$900,8,0)</f>
        <v>332</v>
      </c>
      <c r="H210" s="49" t="str">
        <f>+VLOOKUP(A210,'Instituciones Educativas'!$A$2:$T$900,9,0)</f>
        <v xml:space="preserve">A2 - Inicial - Jardín              </v>
      </c>
      <c r="I210" s="18">
        <f t="shared" si="103"/>
        <v>37</v>
      </c>
      <c r="J210" s="18" t="str">
        <f t="shared" si="113"/>
        <v>Urbana</v>
      </c>
      <c r="K210" s="18">
        <f t="shared" si="114"/>
        <v>28</v>
      </c>
      <c r="O210" s="18">
        <f t="shared" si="115"/>
        <v>9</v>
      </c>
      <c r="Q210" s="21">
        <f t="shared" si="117"/>
        <v>1953.2447999999999</v>
      </c>
      <c r="R210" s="52">
        <f t="shared" si="104"/>
        <v>46.711401952085147</v>
      </c>
      <c r="S210" s="52">
        <f t="shared" si="105"/>
        <v>1385.28</v>
      </c>
      <c r="T210" s="21">
        <f t="shared" si="116"/>
        <v>1385.28</v>
      </c>
      <c r="U210" s="70">
        <v>944.22109090909112</v>
      </c>
      <c r="V210" s="21">
        <f t="shared" si="102"/>
        <v>1065.5999999999999</v>
      </c>
      <c r="W210" s="21">
        <f t="shared" si="106"/>
        <v>199.8</v>
      </c>
      <c r="X210" s="21">
        <f t="shared" ref="X210:X273" si="119">IF(H210=$M$13,AK210*1*12,IF(H210=$M$14,AK210*1*12,IF(H210=$M$16,AK210*1*12,0)))</f>
        <v>0</v>
      </c>
      <c r="Y210" s="21">
        <f t="shared" si="118"/>
        <v>0</v>
      </c>
      <c r="Z210" s="21">
        <f t="shared" si="107"/>
        <v>44.400000000000006</v>
      </c>
      <c r="AA210" s="21">
        <f t="shared" si="108"/>
        <v>177.60000000000002</v>
      </c>
      <c r="AB210" s="21">
        <f t="shared" si="109"/>
        <v>266.39999999999998</v>
      </c>
      <c r="AC210" s="18">
        <f t="shared" si="110"/>
        <v>22.200000000000003</v>
      </c>
      <c r="AD210" s="18">
        <f t="shared" si="111"/>
        <v>355.20000000000005</v>
      </c>
      <c r="AE210" s="18" t="str">
        <f>IFERROR(VLOOKUP(F210,'Unid. Mult.'!$F$3:$J$313,5,0),0)</f>
        <v>Multigrado</v>
      </c>
      <c r="AF210" s="18">
        <f>IFERROR(VLOOKUP(F210,'IIEE EIB'!$F$3:$L$219,5,0),0)</f>
        <v>0</v>
      </c>
      <c r="AG210" s="18">
        <f>IFERROR(VLOOKUP(F210,'IIEE EIB'!$F$3:$L$219,6,0),0)</f>
        <v>0</v>
      </c>
      <c r="AH210" s="18">
        <f>IFERROR(VLOOKUP(F210,Rural!$F$2:$J$403,5,0),0)</f>
        <v>0</v>
      </c>
      <c r="AI210" s="18" t="str">
        <f>+IFERROR(VLOOKUP(F210,Frontera!$F$3:$J$438,5,0),0)</f>
        <v>Frontera</v>
      </c>
      <c r="AJ210" s="18" t="str">
        <f>+IFERROR(VLOOKUP(F210,'Censo 2023 Direccion'!$A$2:$L$910,9,0),0)</f>
        <v>Urbana</v>
      </c>
      <c r="AK210" s="18">
        <f>+IFERROR(VLOOKUP(F210,'Instituciones Educativas'!$A$2:$T$900,12,0),0)</f>
        <v>37</v>
      </c>
      <c r="AL210" s="21">
        <f t="shared" si="112"/>
        <v>121.37890909090879</v>
      </c>
      <c r="AM210" s="18">
        <f>+IFERROR(VLOOKUP(F210,'Instituciones Educativas'!$A$2:$T$900,13,0),0)-AN210</f>
        <v>28</v>
      </c>
    </row>
    <row r="211" spans="1:41" x14ac:dyDescent="0.25">
      <c r="A211" s="106" t="s">
        <v>488</v>
      </c>
      <c r="B211" s="17">
        <v>189</v>
      </c>
      <c r="C211" s="49" t="str">
        <f>+VLOOKUP(A211,'Instituciones Educativas'!$A$2:$T$900,6,0)</f>
        <v>PUNO</v>
      </c>
      <c r="D211" s="49" t="str">
        <f>IFERROR(VLOOKUP(A211,'Instituciones Educativas'!$A$2:$T$900,7,0),0)</f>
        <v>SANTA ROSA</v>
      </c>
      <c r="E211" s="49" t="str">
        <f>+VLOOKUP(A211,'Censo 2023 Direccion'!$A$2:$M$910,6,0)</f>
        <v>JIRON TUMBES 248</v>
      </c>
      <c r="F211" s="49" t="str">
        <f>+VLOOKUP(A211,'Instituciones Educativas'!$A$2:$T$900,1,0)</f>
        <v>0701482</v>
      </c>
      <c r="G211" s="49" t="str">
        <f>+VLOOKUP(A211,'Instituciones Educativas'!$A$2:$T$900,8,0)</f>
        <v>322</v>
      </c>
      <c r="H211" s="49" t="str">
        <f>+VLOOKUP(A211,'Instituciones Educativas'!$A$2:$T$900,9,0)</f>
        <v xml:space="preserve">A2 - Inicial - Jardín              </v>
      </c>
      <c r="I211" s="18">
        <f t="shared" si="103"/>
        <v>88</v>
      </c>
      <c r="J211" s="18" t="str">
        <f t="shared" si="113"/>
        <v>Urbana</v>
      </c>
      <c r="K211" s="18">
        <f t="shared" si="114"/>
        <v>81</v>
      </c>
      <c r="O211" s="18">
        <f t="shared" si="115"/>
        <v>7</v>
      </c>
      <c r="Q211" s="21">
        <f t="shared" si="117"/>
        <v>2223.9360000000001</v>
      </c>
      <c r="R211" s="52">
        <f t="shared" si="104"/>
        <v>13.715433092781449</v>
      </c>
      <c r="S211" s="52">
        <f t="shared" si="105"/>
        <v>2471.04</v>
      </c>
      <c r="T211" s="21">
        <f t="shared" si="116"/>
        <v>2471.04</v>
      </c>
      <c r="U211" s="70">
        <v>2173.0032000000001</v>
      </c>
      <c r="V211" s="21">
        <f t="shared" si="102"/>
        <v>1900.8</v>
      </c>
      <c r="W211" s="21">
        <f t="shared" si="106"/>
        <v>475.20000000000005</v>
      </c>
      <c r="X211" s="21">
        <f t="shared" si="119"/>
        <v>0</v>
      </c>
      <c r="Y211" s="21">
        <f t="shared" si="118"/>
        <v>0</v>
      </c>
      <c r="Z211" s="21">
        <f t="shared" si="107"/>
        <v>105.60000000000001</v>
      </c>
      <c r="AA211" s="21">
        <f t="shared" si="108"/>
        <v>422.40000000000003</v>
      </c>
      <c r="AB211" s="21">
        <f t="shared" si="109"/>
        <v>0</v>
      </c>
      <c r="AC211" s="18">
        <f t="shared" si="110"/>
        <v>52.800000000000004</v>
      </c>
      <c r="AD211" s="18">
        <f t="shared" si="111"/>
        <v>844.80000000000007</v>
      </c>
      <c r="AE211" s="18">
        <f>IFERROR(VLOOKUP(F211,'Unid. Mult.'!$F$3:$J$313,5,0),0)</f>
        <v>0</v>
      </c>
      <c r="AF211" s="18">
        <f>IFERROR(VLOOKUP(F211,'IIEE EIB'!$F$3:$L$219,5,0),0)</f>
        <v>0</v>
      </c>
      <c r="AG211" s="18">
        <f>IFERROR(VLOOKUP(F211,'IIEE EIB'!$F$3:$L$219,6,0),0)</f>
        <v>0</v>
      </c>
      <c r="AH211" s="18">
        <f>IFERROR(VLOOKUP(F211,Rural!$F$2:$J$403,5,0),0)</f>
        <v>0</v>
      </c>
      <c r="AI211" s="18" t="str">
        <f>+IFERROR(VLOOKUP(F211,Frontera!$F$3:$J$438,5,0),0)</f>
        <v>Frontera</v>
      </c>
      <c r="AJ211" s="18" t="str">
        <f>+IFERROR(VLOOKUP(F211,'Censo 2023 Direccion'!$A$2:$L$910,9,0),0)</f>
        <v>Urbana</v>
      </c>
      <c r="AK211" s="18">
        <f>+IFERROR(VLOOKUP(F211,'Instituciones Educativas'!$A$2:$T$900,12,0),0)</f>
        <v>88</v>
      </c>
      <c r="AL211" s="21">
        <f t="shared" si="112"/>
        <v>-272.20320000000015</v>
      </c>
      <c r="AM211" s="18">
        <f>+IFERROR(VLOOKUP(F211,'Instituciones Educativas'!$A$2:$T$900,13,0),0)-AN211</f>
        <v>81</v>
      </c>
    </row>
    <row r="212" spans="1:41" x14ac:dyDescent="0.25">
      <c r="A212" s="106" t="s">
        <v>480</v>
      </c>
      <c r="B212" s="17">
        <v>190</v>
      </c>
      <c r="C212" s="49" t="str">
        <f>+VLOOKUP(A212,'Instituciones Educativas'!$A$2:$T$900,6,0)</f>
        <v>PUNO</v>
      </c>
      <c r="D212" s="49" t="str">
        <f>IFERROR(VLOOKUP(A212,'Instituciones Educativas'!$A$2:$T$900,7,0),0)</f>
        <v>TORRES SAN CARLOS</v>
      </c>
      <c r="E212" s="49" t="str">
        <f>+VLOOKUP(A212,'Censo 2023 Direccion'!$A$2:$M$910,6,0)</f>
        <v>JIRON LEONCIO PRADO 1495</v>
      </c>
      <c r="F212" s="49" t="str">
        <f>+VLOOKUP(A212,'Instituciones Educativas'!$A$2:$T$900,1,0)</f>
        <v>0701490</v>
      </c>
      <c r="G212" s="49" t="str">
        <f>+VLOOKUP(A212,'Instituciones Educativas'!$A$2:$T$900,8,0)</f>
        <v>287</v>
      </c>
      <c r="H212" s="49" t="str">
        <f>+VLOOKUP(A212,'Instituciones Educativas'!$A$2:$T$900,9,0)</f>
        <v xml:space="preserve">A2 - Inicial - Jardín              </v>
      </c>
      <c r="I212" s="18">
        <f t="shared" si="103"/>
        <v>77</v>
      </c>
      <c r="J212" s="18" t="str">
        <f t="shared" si="113"/>
        <v>Urbana</v>
      </c>
      <c r="K212" s="18">
        <f t="shared" si="114"/>
        <v>84</v>
      </c>
      <c r="O212" s="18">
        <f t="shared" si="115"/>
        <v>-7</v>
      </c>
      <c r="Q212" s="21">
        <f t="shared" si="117"/>
        <v>1945.9440000000004</v>
      </c>
      <c r="R212" s="52">
        <f t="shared" si="104"/>
        <v>-1.3112491373360966</v>
      </c>
      <c r="S212" s="52">
        <f t="shared" si="105"/>
        <v>2162.1600000000003</v>
      </c>
      <c r="T212" s="21">
        <f t="shared" si="116"/>
        <v>2162.1600000000003</v>
      </c>
      <c r="U212" s="70">
        <v>2190.8880000000004</v>
      </c>
      <c r="V212" s="21">
        <f t="shared" si="102"/>
        <v>1663.2</v>
      </c>
      <c r="W212" s="21">
        <f t="shared" si="106"/>
        <v>415.79999999999995</v>
      </c>
      <c r="X212" s="21">
        <f t="shared" si="119"/>
        <v>0</v>
      </c>
      <c r="Y212" s="21">
        <f t="shared" si="118"/>
        <v>0</v>
      </c>
      <c r="Z212" s="21">
        <f t="shared" si="107"/>
        <v>92.4</v>
      </c>
      <c r="AA212" s="21">
        <f t="shared" si="108"/>
        <v>369.6</v>
      </c>
      <c r="AB212" s="21">
        <f t="shared" si="109"/>
        <v>0</v>
      </c>
      <c r="AC212" s="18">
        <f t="shared" si="110"/>
        <v>46.2</v>
      </c>
      <c r="AD212" s="18">
        <f t="shared" si="111"/>
        <v>739.2</v>
      </c>
      <c r="AE212" s="18">
        <f>IFERROR(VLOOKUP(F212,'Unid. Mult.'!$F$3:$J$313,5,0),0)</f>
        <v>0</v>
      </c>
      <c r="AF212" s="18">
        <f>IFERROR(VLOOKUP(F212,'IIEE EIB'!$F$3:$L$219,5,0),0)</f>
        <v>0</v>
      </c>
      <c r="AG212" s="18">
        <f>IFERROR(VLOOKUP(F212,'IIEE EIB'!$F$3:$L$219,6,0),0)</f>
        <v>0</v>
      </c>
      <c r="AH212" s="18">
        <f>IFERROR(VLOOKUP(F212,Rural!$F$2:$J$403,5,0),0)</f>
        <v>0</v>
      </c>
      <c r="AI212" s="18" t="str">
        <f>+IFERROR(VLOOKUP(F212,Frontera!$F$3:$J$438,5,0),0)</f>
        <v>Frontera</v>
      </c>
      <c r="AJ212" s="18" t="str">
        <f>+IFERROR(VLOOKUP(F212,'Censo 2023 Direccion'!$A$2:$L$910,9,0),0)</f>
        <v>Urbana</v>
      </c>
      <c r="AK212" s="18">
        <f>+IFERROR(VLOOKUP(F212,'Instituciones Educativas'!$A$2:$T$900,12,0),0)</f>
        <v>77</v>
      </c>
      <c r="AL212" s="21">
        <f t="shared" si="112"/>
        <v>-527.68800000000033</v>
      </c>
      <c r="AM212" s="18">
        <f>+IFERROR(VLOOKUP(F212,'Instituciones Educativas'!$A$2:$T$900,13,0),0)-AN212</f>
        <v>84</v>
      </c>
    </row>
    <row r="213" spans="1:41" x14ac:dyDescent="0.25">
      <c r="A213" s="106" t="s">
        <v>483</v>
      </c>
      <c r="B213" s="17">
        <v>191</v>
      </c>
      <c r="C213" s="49" t="str">
        <f>+VLOOKUP(A213,'Instituciones Educativas'!$A$2:$T$900,6,0)</f>
        <v>PUNO</v>
      </c>
      <c r="D213" s="49" t="str">
        <f>IFERROR(VLOOKUP(A213,'Instituciones Educativas'!$A$2:$T$900,7,0),0)</f>
        <v>EL MIRADOR DE YANAMAYO</v>
      </c>
      <c r="E213" s="49" t="str">
        <f>+VLOOKUP(A213,'Censo 2023 Direccion'!$A$2:$M$910,6,0)</f>
        <v>JIRON MILLER FULLHER S/N</v>
      </c>
      <c r="F213" s="49" t="str">
        <f>+VLOOKUP(A213,'Instituciones Educativas'!$A$2:$T$900,1,0)</f>
        <v>0701508</v>
      </c>
      <c r="G213" s="49" t="str">
        <f>+VLOOKUP(A213,'Instituciones Educativas'!$A$2:$T$900,8,0)</f>
        <v>290</v>
      </c>
      <c r="H213" s="49" t="str">
        <f>+VLOOKUP(A213,'Instituciones Educativas'!$A$2:$T$900,9,0)</f>
        <v xml:space="preserve">A2 - Inicial - Jardín              </v>
      </c>
      <c r="I213" s="18">
        <f t="shared" si="103"/>
        <v>56</v>
      </c>
      <c r="J213" s="18" t="str">
        <f t="shared" si="113"/>
        <v>Urbana</v>
      </c>
      <c r="K213" s="18">
        <f t="shared" si="114"/>
        <v>62</v>
      </c>
      <c r="O213" s="18">
        <f t="shared" si="115"/>
        <v>-6</v>
      </c>
      <c r="Q213" s="21">
        <f t="shared" si="117"/>
        <v>1415.232</v>
      </c>
      <c r="R213" s="52">
        <f t="shared" si="104"/>
        <v>-9.4240600823417804</v>
      </c>
      <c r="S213" s="52">
        <f t="shared" si="105"/>
        <v>1572.48</v>
      </c>
      <c r="T213" s="21">
        <f t="shared" si="116"/>
        <v>1572.48</v>
      </c>
      <c r="U213" s="70">
        <v>1736.0901818181821</v>
      </c>
      <c r="V213" s="21">
        <f t="shared" si="102"/>
        <v>1209.5999999999999</v>
      </c>
      <c r="W213" s="21">
        <f t="shared" si="106"/>
        <v>302.39999999999998</v>
      </c>
      <c r="X213" s="21">
        <f t="shared" si="119"/>
        <v>0</v>
      </c>
      <c r="Y213" s="21">
        <f t="shared" si="118"/>
        <v>0</v>
      </c>
      <c r="Z213" s="21">
        <f t="shared" si="107"/>
        <v>67.2</v>
      </c>
      <c r="AA213" s="21">
        <f t="shared" si="108"/>
        <v>268.8</v>
      </c>
      <c r="AB213" s="21">
        <f t="shared" si="109"/>
        <v>0</v>
      </c>
      <c r="AC213" s="18">
        <f t="shared" si="110"/>
        <v>33.6</v>
      </c>
      <c r="AD213" s="18">
        <f t="shared" si="111"/>
        <v>537.6</v>
      </c>
      <c r="AE213" s="18">
        <f>IFERROR(VLOOKUP(F213,'Unid. Mult.'!$F$3:$J$313,5,0),0)</f>
        <v>0</v>
      </c>
      <c r="AF213" s="18">
        <f>IFERROR(VLOOKUP(F213,'IIEE EIB'!$F$3:$L$219,5,0),0)</f>
        <v>0</v>
      </c>
      <c r="AG213" s="18">
        <f>IFERROR(VLOOKUP(F213,'IIEE EIB'!$F$3:$L$219,6,0),0)</f>
        <v>0</v>
      </c>
      <c r="AH213" s="18">
        <f>IFERROR(VLOOKUP(F213,Rural!$F$2:$J$403,5,0),0)</f>
        <v>0</v>
      </c>
      <c r="AI213" s="18" t="str">
        <f>+IFERROR(VLOOKUP(F213,Frontera!$F$3:$J$438,5,0),0)</f>
        <v>Frontera</v>
      </c>
      <c r="AJ213" s="18" t="str">
        <f>+IFERROR(VLOOKUP(F213,'Censo 2023 Direccion'!$A$2:$L$910,9,0),0)</f>
        <v>Urbana</v>
      </c>
      <c r="AK213" s="18">
        <f>+IFERROR(VLOOKUP(F213,'Instituciones Educativas'!$A$2:$T$900,12,0),0)</f>
        <v>56</v>
      </c>
      <c r="AL213" s="21">
        <f t="shared" si="112"/>
        <v>-526.49018181818224</v>
      </c>
      <c r="AM213" s="18">
        <f>+IFERROR(VLOOKUP(F213,'Instituciones Educativas'!$A$2:$T$900,13,0),0)-AN213</f>
        <v>62</v>
      </c>
    </row>
    <row r="214" spans="1:41" x14ac:dyDescent="0.25">
      <c r="A214" s="106" t="s">
        <v>533</v>
      </c>
      <c r="B214" s="17">
        <v>192</v>
      </c>
      <c r="C214" s="49" t="str">
        <f>+VLOOKUP(A214,'Instituciones Educativas'!$A$2:$T$900,6,0)</f>
        <v>PUNO</v>
      </c>
      <c r="D214" s="49" t="str">
        <f>IFERROR(VLOOKUP(A214,'Instituciones Educativas'!$A$2:$T$900,7,0),0)</f>
        <v>PORTEÑO</v>
      </c>
      <c r="E214" s="49" t="str">
        <f>+VLOOKUP(A214,'Censo 2023 Direccion'!$A$2:$M$910,6,0)</f>
        <v>JIRON CARABAYA S/N</v>
      </c>
      <c r="F214" s="49" t="str">
        <f>+VLOOKUP(A214,'Instituciones Educativas'!$A$2:$T$900,1,0)</f>
        <v>0706507</v>
      </c>
      <c r="G214" s="49" t="str">
        <f>+VLOOKUP(A214,'Instituciones Educativas'!$A$2:$T$900,8,0)</f>
        <v>GRAN UNIDAD ESCOLAR SAN CARLOS</v>
      </c>
      <c r="H214" s="49" t="str">
        <f>+VLOOKUP(A214,'Instituciones Educativas'!$A$2:$T$900,9,0)</f>
        <v xml:space="preserve">A2 - Inicial - Jardín              </v>
      </c>
      <c r="I214" s="18">
        <f t="shared" si="103"/>
        <v>223</v>
      </c>
      <c r="J214" s="18" t="str">
        <f t="shared" si="113"/>
        <v>Urbana</v>
      </c>
      <c r="K214" s="18">
        <f t="shared" si="114"/>
        <v>230</v>
      </c>
      <c r="O214" s="18">
        <f t="shared" si="115"/>
        <v>-7</v>
      </c>
      <c r="Q214" s="21">
        <f t="shared" si="117"/>
        <v>3944.9592000000002</v>
      </c>
      <c r="R214" s="52">
        <f t="shared" si="104"/>
        <v>68.05797101449275</v>
      </c>
      <c r="S214" s="52">
        <f t="shared" si="105"/>
        <v>6261.84</v>
      </c>
      <c r="T214" s="21">
        <f t="shared" si="116"/>
        <v>6261.84</v>
      </c>
      <c r="U214" s="70">
        <v>3726</v>
      </c>
      <c r="V214" s="21">
        <f t="shared" si="102"/>
        <v>4816.8</v>
      </c>
      <c r="W214" s="21">
        <f t="shared" si="106"/>
        <v>1204.2</v>
      </c>
      <c r="X214" s="21">
        <f t="shared" si="119"/>
        <v>0</v>
      </c>
      <c r="Y214" s="21">
        <f t="shared" si="118"/>
        <v>0</v>
      </c>
      <c r="Z214" s="21">
        <f t="shared" si="107"/>
        <v>267.60000000000002</v>
      </c>
      <c r="AA214" s="21">
        <f t="shared" si="108"/>
        <v>1070.4000000000001</v>
      </c>
      <c r="AB214" s="21">
        <f t="shared" si="109"/>
        <v>0</v>
      </c>
      <c r="AC214" s="18">
        <f t="shared" si="110"/>
        <v>133.80000000000001</v>
      </c>
      <c r="AD214" s="18">
        <f t="shared" si="111"/>
        <v>2140.8000000000002</v>
      </c>
      <c r="AE214" s="18">
        <f>IFERROR(VLOOKUP(F214,'Unid. Mult.'!$F$3:$J$313,5,0),0)</f>
        <v>0</v>
      </c>
      <c r="AF214" s="18">
        <f>IFERROR(VLOOKUP(F214,'IIEE EIB'!$F$3:$L$219,5,0),0)</f>
        <v>0</v>
      </c>
      <c r="AG214" s="18">
        <f>IFERROR(VLOOKUP(F214,'IIEE EIB'!$F$3:$L$219,6,0),0)</f>
        <v>0</v>
      </c>
      <c r="AH214" s="18">
        <f>IFERROR(VLOOKUP(F214,Rural!$F$2:$J$403,5,0),0)</f>
        <v>0</v>
      </c>
      <c r="AI214" s="18" t="str">
        <f>+IFERROR(VLOOKUP(F214,Frontera!$F$3:$J$438,5,0),0)</f>
        <v>Frontera</v>
      </c>
      <c r="AJ214" s="18" t="str">
        <f>+IFERROR(VLOOKUP(F214,'Censo 2023 Direccion'!$A$2:$L$910,9,0),0)</f>
        <v>Urbana</v>
      </c>
      <c r="AK214" s="18">
        <f>+IFERROR(VLOOKUP(F214,'Instituciones Educativas'!$A$2:$T$900,12,0),0)</f>
        <v>223</v>
      </c>
      <c r="AL214" s="21">
        <f t="shared" si="112"/>
        <v>1090.8000000000002</v>
      </c>
      <c r="AM214" s="18">
        <f>+IFERROR(VLOOKUP(F214,'Instituciones Educativas'!$A$2:$T$900,13,0),0)-AN214</f>
        <v>230</v>
      </c>
    </row>
    <row r="215" spans="1:41" x14ac:dyDescent="0.25">
      <c r="A215" s="106" t="s">
        <v>531</v>
      </c>
      <c r="B215" s="17">
        <v>193</v>
      </c>
      <c r="C215" s="49" t="str">
        <f>+VLOOKUP(A215,'Instituciones Educativas'!$A$2:$T$900,6,0)</f>
        <v>PUNO</v>
      </c>
      <c r="D215" s="49" t="str">
        <f>IFERROR(VLOOKUP(A215,'Instituciones Educativas'!$A$2:$T$900,7,0),0)</f>
        <v>SAN MARTIN</v>
      </c>
      <c r="E215" s="49" t="str">
        <f>+VLOOKUP(A215,'Censo 2023 Direccion'!$A$2:$M$910,6,0)</f>
        <v>JIRON CARLOS DREYER 444</v>
      </c>
      <c r="F215" s="49" t="str">
        <f>+VLOOKUP(A215,'Instituciones Educativas'!$A$2:$T$900,1,0)</f>
        <v>0660258</v>
      </c>
      <c r="G215" s="49" t="str">
        <f>+VLOOKUP(A215,'Instituciones Educativas'!$A$2:$T$900,8,0)</f>
        <v>284 CARLOS DREYER</v>
      </c>
      <c r="H215" s="49" t="str">
        <f>+VLOOKUP(A215,'Instituciones Educativas'!$A$2:$T$900,9,0)</f>
        <v xml:space="preserve">A2 - Inicial - Jardín              </v>
      </c>
      <c r="I215" s="18">
        <f t="shared" si="103"/>
        <v>54</v>
      </c>
      <c r="J215" s="18" t="str">
        <f t="shared" si="113"/>
        <v>Urbana</v>
      </c>
      <c r="K215" s="18">
        <f t="shared" si="114"/>
        <v>62</v>
      </c>
      <c r="O215" s="18">
        <f t="shared" si="115"/>
        <v>-8</v>
      </c>
      <c r="Q215" s="21">
        <f t="shared" si="117"/>
        <v>1364.6880000000001</v>
      </c>
      <c r="R215" s="52">
        <f t="shared" si="104"/>
        <v>-12.658915079400993</v>
      </c>
      <c r="S215" s="52">
        <f t="shared" si="105"/>
        <v>1516.3200000000002</v>
      </c>
      <c r="T215" s="21">
        <f t="shared" si="116"/>
        <v>1516.3200000000002</v>
      </c>
      <c r="U215" s="70">
        <v>1736.0901818181821</v>
      </c>
      <c r="V215" s="21">
        <f t="shared" si="102"/>
        <v>1166.4000000000001</v>
      </c>
      <c r="W215" s="21">
        <f t="shared" si="106"/>
        <v>291.60000000000002</v>
      </c>
      <c r="X215" s="21">
        <f t="shared" si="119"/>
        <v>0</v>
      </c>
      <c r="Y215" s="21">
        <f t="shared" si="118"/>
        <v>0</v>
      </c>
      <c r="Z215" s="21">
        <f t="shared" si="107"/>
        <v>64.800000000000011</v>
      </c>
      <c r="AA215" s="21">
        <f t="shared" si="108"/>
        <v>259.20000000000005</v>
      </c>
      <c r="AB215" s="21">
        <f t="shared" si="109"/>
        <v>0</v>
      </c>
      <c r="AC215" s="18">
        <f t="shared" si="110"/>
        <v>32.400000000000006</v>
      </c>
      <c r="AD215" s="18">
        <f t="shared" si="111"/>
        <v>518.40000000000009</v>
      </c>
      <c r="AE215" s="18">
        <f>IFERROR(VLOOKUP(F215,'Unid. Mult.'!$F$3:$J$313,5,0),0)</f>
        <v>0</v>
      </c>
      <c r="AF215" s="18">
        <f>IFERROR(VLOOKUP(F215,'IIEE EIB'!$F$3:$L$219,5,0),0)</f>
        <v>0</v>
      </c>
      <c r="AG215" s="18">
        <f>IFERROR(VLOOKUP(F215,'IIEE EIB'!$F$3:$L$219,6,0),0)</f>
        <v>0</v>
      </c>
      <c r="AH215" s="18">
        <f>IFERROR(VLOOKUP(F215,Rural!$F$2:$J$403,5,0),0)</f>
        <v>0</v>
      </c>
      <c r="AI215" s="18" t="str">
        <f>+IFERROR(VLOOKUP(F215,Frontera!$F$3:$J$438,5,0),0)</f>
        <v>Frontera</v>
      </c>
      <c r="AJ215" s="18" t="str">
        <f>+IFERROR(VLOOKUP(F215,'Censo 2023 Direccion'!$A$2:$L$910,9,0),0)</f>
        <v>Urbana</v>
      </c>
      <c r="AK215" s="18">
        <f>+IFERROR(VLOOKUP(F215,'Instituciones Educativas'!$A$2:$T$900,12,0),0)</f>
        <v>54</v>
      </c>
      <c r="AL215" s="21">
        <f t="shared" si="112"/>
        <v>-569.69018181818205</v>
      </c>
      <c r="AM215" s="18">
        <f>+IFERROR(VLOOKUP(F215,'Instituciones Educativas'!$A$2:$T$900,13,0),0)-AN215</f>
        <v>62</v>
      </c>
    </row>
    <row r="216" spans="1:41" x14ac:dyDescent="0.25">
      <c r="A216" s="106" t="s">
        <v>557</v>
      </c>
      <c r="B216" s="17">
        <v>194</v>
      </c>
      <c r="C216" s="49" t="str">
        <f>+VLOOKUP(A216,'Instituciones Educativas'!$A$2:$T$900,6,0)</f>
        <v>SAN ANTONIO</v>
      </c>
      <c r="D216" s="49" t="str">
        <f>IFERROR(VLOOKUP(A216,'Instituciones Educativas'!$A$2:$T$900,7,0),0)</f>
        <v>JUNCAL</v>
      </c>
      <c r="E216" s="49" t="str">
        <f>+VLOOKUP(A216,'Censo 2023 Direccion'!$A$2:$M$910,6,0)</f>
        <v>JUNCAL</v>
      </c>
      <c r="F216" s="49" t="str">
        <f>+VLOOKUP(A216,'Instituciones Educativas'!$A$2:$T$900,1,0)</f>
        <v>1345289</v>
      </c>
      <c r="G216" s="49" t="str">
        <f>+VLOOKUP(A216,'Instituciones Educativas'!$A$2:$T$900,8,0)</f>
        <v>240</v>
      </c>
      <c r="H216" s="49" t="str">
        <f>+VLOOKUP(A216,'Instituciones Educativas'!$A$2:$T$900,9,0)</f>
        <v xml:space="preserve">A2 - Inicial - Jardín              </v>
      </c>
      <c r="I216" s="18">
        <f t="shared" si="103"/>
        <v>6</v>
      </c>
      <c r="J216" s="18" t="str">
        <f t="shared" si="113"/>
        <v>Rural</v>
      </c>
      <c r="K216" s="18">
        <f t="shared" si="114"/>
        <v>9</v>
      </c>
      <c r="O216" s="18">
        <f t="shared" si="115"/>
        <v>-3</v>
      </c>
      <c r="Q216" s="21">
        <f t="shared" ref="Q216:Q240" si="120">+IF(AJ216="rural",IF(AK216&lt;=1,S216*(5),IF(AK216&lt;=2,S216*(3.25),IF(AK216&lt;=3,S216*(2.42),IF(AK216&lt;=4,S216*(2),IF(AK216&lt;=5,S216*(1.8),IF(AK216&lt;=10,S216*(1.6),IF(AK216&lt;=16,S216*(1.3),IF(AK216&lt;=20,S216*(1),IF(AK216&lt;=60,S216*(0.85),IF(AK216&lt;=100,S216*(0.56),IF(AK216&lt;=152,S216*(0.41),IF(AK216&lt;=180,S216*(0.38),IF(AK216&lt;=200,S216*(0.36),IF(AK216&lt;=300,S216*(0.3),S216)))))))))))))))</f>
        <v>965.95200000000011</v>
      </c>
      <c r="R216" s="52">
        <f t="shared" si="104"/>
        <v>-56.717348927875243</v>
      </c>
      <c r="S216" s="52">
        <f t="shared" si="105"/>
        <v>603.72</v>
      </c>
      <c r="T216" s="21">
        <f t="shared" si="116"/>
        <v>603.72</v>
      </c>
      <c r="U216" s="70">
        <v>1394.8313817330211</v>
      </c>
      <c r="V216" s="21">
        <f t="shared" si="102"/>
        <v>464.4</v>
      </c>
      <c r="W216" s="21">
        <f t="shared" si="106"/>
        <v>32.400000000000006</v>
      </c>
      <c r="X216" s="21">
        <f t="shared" si="119"/>
        <v>0</v>
      </c>
      <c r="Y216" s="21">
        <f t="shared" si="118"/>
        <v>0</v>
      </c>
      <c r="Z216" s="21">
        <f t="shared" si="107"/>
        <v>3.6000000000000005</v>
      </c>
      <c r="AA216" s="21">
        <f t="shared" si="108"/>
        <v>25.199999999999996</v>
      </c>
      <c r="AB216" s="21">
        <f t="shared" si="109"/>
        <v>57.600000000000009</v>
      </c>
      <c r="AC216" s="18">
        <f t="shared" si="110"/>
        <v>252</v>
      </c>
      <c r="AD216" s="18">
        <f t="shared" si="111"/>
        <v>93.600000000000009</v>
      </c>
      <c r="AE216" s="18" t="str">
        <f>IFERROR(VLOOKUP(F216,'Unid. Mult.'!$F$3:$J$313,5,0),0)</f>
        <v>Unidocente</v>
      </c>
      <c r="AF216" s="18" t="str">
        <f>IFERROR(VLOOKUP(F216,'IIEE EIB'!$F$3:$L$219,5,0),0)</f>
        <v>QUECHUA SUREÑO</v>
      </c>
      <c r="AG216" s="18" t="str">
        <f>IFERROR(VLOOKUP(F216,'IIEE EIB'!$F$3:$L$219,6,0),0)</f>
        <v/>
      </c>
      <c r="AH216" s="18" t="str">
        <f>IFERROR(VLOOKUP(F216,Rural!$F$2:$J$403,5,0),0)</f>
        <v>Rural 1</v>
      </c>
      <c r="AI216" s="18">
        <f>+IFERROR(VLOOKUP(F216,Frontera!$F$3:$J$438,5,0),0)</f>
        <v>0</v>
      </c>
      <c r="AJ216" s="18" t="str">
        <f>+IFERROR(VLOOKUP(F216,'Censo 2023 Direccion'!$A$2:$L$910,9,0),0)</f>
        <v>Rural</v>
      </c>
      <c r="AK216" s="18">
        <f>+IFERROR(VLOOKUP(F216,'Instituciones Educativas'!$A$2:$T$900,12,0),0)</f>
        <v>6</v>
      </c>
      <c r="AL216" s="21">
        <f t="shared" si="112"/>
        <v>-930.43138173302111</v>
      </c>
      <c r="AM216" s="18">
        <f>+IFERROR(VLOOKUP(F216,'Instituciones Educativas'!$A$2:$T$900,13,0),0)-AN216</f>
        <v>9</v>
      </c>
      <c r="AN216" s="64"/>
      <c r="AO216" s="18">
        <f>+AM216-5.05</f>
        <v>3.95</v>
      </c>
    </row>
    <row r="217" spans="1:41" x14ac:dyDescent="0.25">
      <c r="A217" s="106" t="s">
        <v>559</v>
      </c>
      <c r="B217" s="17">
        <v>195</v>
      </c>
      <c r="C217" s="49" t="str">
        <f>+VLOOKUP(A217,'Instituciones Educativas'!$A$2:$T$900,6,0)</f>
        <v>SAN ANTONIO</v>
      </c>
      <c r="D217" s="49" t="str">
        <f>IFERROR(VLOOKUP(A217,'Instituciones Educativas'!$A$2:$T$900,7,0),0)</f>
        <v>CACHIPASCANA</v>
      </c>
      <c r="E217" s="49" t="str">
        <f>+VLOOKUP(A217,'Censo 2023 Direccion'!$A$2:$M$910,6,0)</f>
        <v>CACHIPASCANA</v>
      </c>
      <c r="F217" s="49" t="str">
        <f>+VLOOKUP(A217,'Instituciones Educativas'!$A$2:$T$900,1,0)</f>
        <v>1621432</v>
      </c>
      <c r="G217" s="49" t="str">
        <f>+VLOOKUP(A217,'Instituciones Educativas'!$A$2:$T$900,8,0)</f>
        <v>1263 SAN JOSE</v>
      </c>
      <c r="H217" s="49" t="str">
        <f>+VLOOKUP(A217,'Instituciones Educativas'!$A$2:$T$900,9,0)</f>
        <v xml:space="preserve">A2 - Inicial - Jardín              </v>
      </c>
      <c r="I217" s="18">
        <f t="shared" si="103"/>
        <v>4</v>
      </c>
      <c r="J217" s="18" t="str">
        <f t="shared" si="113"/>
        <v>Rural</v>
      </c>
      <c r="K217" s="18">
        <f t="shared" si="114"/>
        <v>4</v>
      </c>
      <c r="O217" s="18">
        <f t="shared" si="115"/>
        <v>0</v>
      </c>
      <c r="Q217" s="21">
        <f t="shared" si="120"/>
        <v>811.2</v>
      </c>
      <c r="R217" s="52">
        <f t="shared" si="104"/>
        <v>-45.263157894736835</v>
      </c>
      <c r="S217" s="52">
        <f t="shared" si="105"/>
        <v>405.6</v>
      </c>
      <c r="T217" s="21">
        <f t="shared" si="116"/>
        <v>405.6</v>
      </c>
      <c r="U217" s="70">
        <v>741</v>
      </c>
      <c r="V217" s="21">
        <f t="shared" si="102"/>
        <v>312</v>
      </c>
      <c r="W217" s="21">
        <f t="shared" si="106"/>
        <v>21.6</v>
      </c>
      <c r="X217" s="21">
        <f t="shared" si="119"/>
        <v>0</v>
      </c>
      <c r="Y217" s="21">
        <f t="shared" si="118"/>
        <v>0</v>
      </c>
      <c r="Z217" s="21">
        <f t="shared" si="107"/>
        <v>2.4000000000000004</v>
      </c>
      <c r="AA217" s="21">
        <f t="shared" si="108"/>
        <v>19.200000000000003</v>
      </c>
      <c r="AB217" s="21">
        <f t="shared" si="109"/>
        <v>38.400000000000006</v>
      </c>
      <c r="AC217" s="18">
        <f t="shared" si="110"/>
        <v>168</v>
      </c>
      <c r="AD217" s="18">
        <f t="shared" si="111"/>
        <v>62.400000000000006</v>
      </c>
      <c r="AE217" s="18" t="str">
        <f>IFERROR(VLOOKUP(F217,'Unid. Mult.'!$F$3:$J$313,5,0),0)</f>
        <v>Unidocente</v>
      </c>
      <c r="AF217" s="18">
        <f>IFERROR(VLOOKUP(F217,'IIEE EIB'!$F$3:$L$219,5,0),0)</f>
        <v>0</v>
      </c>
      <c r="AG217" s="18">
        <f>IFERROR(VLOOKUP(F217,'IIEE EIB'!$F$3:$L$219,6,0),0)</f>
        <v>0</v>
      </c>
      <c r="AH217" s="18" t="str">
        <f>IFERROR(VLOOKUP(F217,Rural!$F$2:$J$403,5,0),0)</f>
        <v>Rural 1</v>
      </c>
      <c r="AI217" s="18">
        <f>+IFERROR(VLOOKUP(F217,Frontera!$F$3:$J$438,5,0),0)</f>
        <v>0</v>
      </c>
      <c r="AJ217" s="18" t="str">
        <f>+IFERROR(VLOOKUP(F217,'Censo 2023 Direccion'!$A$2:$L$910,9,0),0)</f>
        <v>Rural</v>
      </c>
      <c r="AK217" s="18">
        <f>+IFERROR(VLOOKUP(F217,'Instituciones Educativas'!$A$2:$T$900,12,0),0)</f>
        <v>4</v>
      </c>
      <c r="AL217" s="21">
        <f t="shared" si="112"/>
        <v>-429</v>
      </c>
      <c r="AM217" s="18">
        <f>+IFERROR(VLOOKUP(F217,'Instituciones Educativas'!$A$2:$T$900,13,0),0)-AN217</f>
        <v>4</v>
      </c>
      <c r="AN217" s="64"/>
      <c r="AO217" s="18">
        <f t="shared" ref="AO217:AO218" si="121">+AM217-3.4</f>
        <v>0.60000000000000009</v>
      </c>
    </row>
    <row r="218" spans="1:41" x14ac:dyDescent="0.25">
      <c r="A218" s="106" t="s">
        <v>562</v>
      </c>
      <c r="B218" s="17">
        <v>196</v>
      </c>
      <c r="C218" s="49" t="str">
        <f>+VLOOKUP(A218,'Instituciones Educativas'!$A$2:$T$900,6,0)</f>
        <v>SAN ANTONIO</v>
      </c>
      <c r="D218" s="49" t="str">
        <f>IFERROR(VLOOKUP(A218,'Instituciones Educativas'!$A$2:$T$900,7,0),0)</f>
        <v>KOMERUCHO</v>
      </c>
      <c r="E218" s="49" t="str">
        <f>+VLOOKUP(A218,'Censo 2023 Direccion'!$A$2:$M$910,6,0)</f>
        <v>KOMERUCHO</v>
      </c>
      <c r="F218" s="49" t="str">
        <f>+VLOOKUP(A218,'Instituciones Educativas'!$A$2:$T$900,1,0)</f>
        <v>1621622</v>
      </c>
      <c r="G218" s="49" t="str">
        <f>+VLOOKUP(A218,'Instituciones Educativas'!$A$2:$T$900,8,0)</f>
        <v>1280 AGUILAS DEL SABER</v>
      </c>
      <c r="H218" s="49" t="str">
        <f>+VLOOKUP(A218,'Instituciones Educativas'!$A$2:$T$900,9,0)</f>
        <v xml:space="preserve">A2 - Inicial - Jardín              </v>
      </c>
      <c r="I218" s="18">
        <f t="shared" si="103"/>
        <v>2</v>
      </c>
      <c r="J218" s="18" t="str">
        <f t="shared" si="113"/>
        <v>Rural</v>
      </c>
      <c r="K218" s="18">
        <f t="shared" si="114"/>
        <v>5</v>
      </c>
      <c r="O218" s="18">
        <f t="shared" si="115"/>
        <v>-3</v>
      </c>
      <c r="Q218" s="21">
        <f t="shared" si="120"/>
        <v>659.1</v>
      </c>
      <c r="R218" s="52">
        <f t="shared" si="104"/>
        <v>-78.10526315789474</v>
      </c>
      <c r="S218" s="52">
        <f t="shared" si="105"/>
        <v>202.8</v>
      </c>
      <c r="T218" s="21">
        <f t="shared" si="116"/>
        <v>202.8</v>
      </c>
      <c r="U218" s="70">
        <v>926.25</v>
      </c>
      <c r="V218" s="21">
        <f t="shared" si="102"/>
        <v>156</v>
      </c>
      <c r="W218" s="21">
        <f t="shared" si="106"/>
        <v>10.8</v>
      </c>
      <c r="X218" s="21">
        <f t="shared" si="119"/>
        <v>0</v>
      </c>
      <c r="Y218" s="21">
        <f t="shared" si="118"/>
        <v>0</v>
      </c>
      <c r="Z218" s="21">
        <f t="shared" si="107"/>
        <v>1.2000000000000002</v>
      </c>
      <c r="AA218" s="21">
        <f t="shared" si="108"/>
        <v>9.6000000000000014</v>
      </c>
      <c r="AB218" s="21">
        <f t="shared" si="109"/>
        <v>19.200000000000003</v>
      </c>
      <c r="AC218" s="18">
        <f t="shared" si="110"/>
        <v>84</v>
      </c>
      <c r="AD218" s="18">
        <f t="shared" si="111"/>
        <v>31.200000000000003</v>
      </c>
      <c r="AE218" s="18" t="str">
        <f>IFERROR(VLOOKUP(F218,'Unid. Mult.'!$F$3:$J$313,5,0),0)</f>
        <v>Unidocente</v>
      </c>
      <c r="AF218" s="18">
        <f>IFERROR(VLOOKUP(F218,'IIEE EIB'!$F$3:$L$219,5,0),0)</f>
        <v>0</v>
      </c>
      <c r="AG218" s="18">
        <f>IFERROR(VLOOKUP(F218,'IIEE EIB'!$F$3:$L$219,6,0),0)</f>
        <v>0</v>
      </c>
      <c r="AH218" s="18" t="str">
        <f>IFERROR(VLOOKUP(F218,Rural!$F$2:$J$403,5,0),0)</f>
        <v>Rural 1</v>
      </c>
      <c r="AI218" s="18">
        <f>+IFERROR(VLOOKUP(F218,Frontera!$F$3:$J$438,5,0),0)</f>
        <v>0</v>
      </c>
      <c r="AJ218" s="18" t="str">
        <f>+IFERROR(VLOOKUP(F218,'Censo 2023 Direccion'!$A$2:$L$910,9,0),0)</f>
        <v>Rural</v>
      </c>
      <c r="AK218" s="18">
        <f>+IFERROR(VLOOKUP(F218,'Instituciones Educativas'!$A$2:$T$900,12,0),0)</f>
        <v>2</v>
      </c>
      <c r="AL218" s="21">
        <f t="shared" si="112"/>
        <v>-770.25</v>
      </c>
      <c r="AM218" s="18">
        <f>+IFERROR(VLOOKUP(F218,'Instituciones Educativas'!$A$2:$T$900,13,0),0)-AN218</f>
        <v>5</v>
      </c>
      <c r="AN218" s="64"/>
      <c r="AO218" s="18">
        <f t="shared" si="121"/>
        <v>1.6</v>
      </c>
    </row>
    <row r="219" spans="1:41" x14ac:dyDescent="0.25">
      <c r="A219" s="106" t="s">
        <v>567</v>
      </c>
      <c r="B219" s="17">
        <v>197</v>
      </c>
      <c r="C219" s="49" t="str">
        <f>+VLOOKUP(A219,'Instituciones Educativas'!$A$2:$T$900,6,0)</f>
        <v>TIQUILLACA</v>
      </c>
      <c r="D219" s="49" t="str">
        <f>IFERROR(VLOOKUP(A219,'Instituciones Educativas'!$A$2:$T$900,7,0),0)</f>
        <v>CHILA</v>
      </c>
      <c r="E219" s="49" t="str">
        <f>+VLOOKUP(A219,'Censo 2023 Direccion'!$A$2:$M$910,6,0)</f>
        <v>CHILA</v>
      </c>
      <c r="F219" s="49" t="str">
        <f>+VLOOKUP(A219,'Instituciones Educativas'!$A$2:$T$900,1,0)</f>
        <v>1621259</v>
      </c>
      <c r="G219" s="49" t="str">
        <f>+VLOOKUP(A219,'Instituciones Educativas'!$A$2:$T$900,8,0)</f>
        <v>1245 DIVINO NIÑO SAN SALVADOR</v>
      </c>
      <c r="H219" s="49" t="str">
        <f>+VLOOKUP(A219,'Instituciones Educativas'!$A$2:$T$900,9,0)</f>
        <v xml:space="preserve">A2 - Inicial - Jardín              </v>
      </c>
      <c r="I219" s="18">
        <f t="shared" si="103"/>
        <v>4</v>
      </c>
      <c r="J219" s="18" t="str">
        <f t="shared" si="113"/>
        <v>Rural</v>
      </c>
      <c r="K219" s="18">
        <f t="shared" si="114"/>
        <v>3</v>
      </c>
      <c r="O219" s="18">
        <f t="shared" si="115"/>
        <v>1</v>
      </c>
      <c r="Q219" s="21">
        <f t="shared" si="120"/>
        <v>723.83999999999992</v>
      </c>
      <c r="R219" s="52">
        <f t="shared" si="104"/>
        <v>-39.181286549707615</v>
      </c>
      <c r="S219" s="52">
        <f t="shared" si="105"/>
        <v>361.91999999999996</v>
      </c>
      <c r="T219" s="21">
        <f t="shared" si="116"/>
        <v>361.91999999999996</v>
      </c>
      <c r="U219" s="70">
        <v>595.08000000000004</v>
      </c>
      <c r="V219" s="21">
        <f t="shared" si="102"/>
        <v>278.39999999999998</v>
      </c>
      <c r="W219" s="21">
        <f t="shared" si="106"/>
        <v>21.6</v>
      </c>
      <c r="X219" s="21">
        <f t="shared" si="119"/>
        <v>0</v>
      </c>
      <c r="Y219" s="21">
        <f t="shared" si="118"/>
        <v>0</v>
      </c>
      <c r="Z219" s="21">
        <f t="shared" si="107"/>
        <v>2.4000000000000004</v>
      </c>
      <c r="AA219" s="21">
        <f t="shared" si="108"/>
        <v>19.200000000000003</v>
      </c>
      <c r="AB219" s="21">
        <f t="shared" si="109"/>
        <v>38.400000000000006</v>
      </c>
      <c r="AC219" s="18">
        <f t="shared" si="110"/>
        <v>134.39999999999998</v>
      </c>
      <c r="AD219" s="18">
        <f t="shared" si="111"/>
        <v>62.400000000000006</v>
      </c>
      <c r="AE219" s="18" t="str">
        <f>IFERROR(VLOOKUP(F219,'Unid. Mult.'!$F$3:$J$313,5,0),0)</f>
        <v>Unidocente</v>
      </c>
      <c r="AF219" s="18">
        <f>IFERROR(VLOOKUP(F219,'IIEE EIB'!$F$3:$L$219,5,0),0)</f>
        <v>0</v>
      </c>
      <c r="AG219" s="18">
        <f>IFERROR(VLOOKUP(F219,'IIEE EIB'!$F$3:$L$219,6,0),0)</f>
        <v>0</v>
      </c>
      <c r="AH219" s="18" t="str">
        <f>IFERROR(VLOOKUP(F219,Rural!$F$2:$J$403,5,0),0)</f>
        <v>Rural 2</v>
      </c>
      <c r="AI219" s="18">
        <f>+IFERROR(VLOOKUP(F219,Frontera!$F$3:$J$438,5,0),0)</f>
        <v>0</v>
      </c>
      <c r="AJ219" s="18" t="str">
        <f>+IFERROR(VLOOKUP(F219,'Censo 2023 Direccion'!$A$2:$L$910,9,0),0)</f>
        <v>Rural</v>
      </c>
      <c r="AK219" s="18">
        <f>+IFERROR(VLOOKUP(F219,'Instituciones Educativas'!$A$2:$T$900,12,0),0)</f>
        <v>4</v>
      </c>
      <c r="AL219" s="21">
        <f t="shared" si="112"/>
        <v>-316.68000000000006</v>
      </c>
      <c r="AM219" s="18">
        <f>+IFERROR(VLOOKUP(F219,'Instituciones Educativas'!$A$2:$T$900,13,0),0)-AN219</f>
        <v>3</v>
      </c>
      <c r="AN219" s="64"/>
      <c r="AO219" s="18">
        <f>+AM219-4.27</f>
        <v>-1.2699999999999996</v>
      </c>
    </row>
    <row r="220" spans="1:41" x14ac:dyDescent="0.25">
      <c r="A220" s="106" t="s">
        <v>570</v>
      </c>
      <c r="B220" s="17">
        <v>198</v>
      </c>
      <c r="C220" s="49" t="str">
        <f>+VLOOKUP(A220,'Instituciones Educativas'!$A$2:$T$900,6,0)</f>
        <v>TIQUILLACA</v>
      </c>
      <c r="D220" s="49" t="str">
        <f>IFERROR(VLOOKUP(A220,'Instituciones Educativas'!$A$2:$T$900,7,0),0)</f>
        <v>CONDORIRI</v>
      </c>
      <c r="E220" s="49" t="str">
        <f>+VLOOKUP(A220,'Censo 2023 Direccion'!$A$2:$M$910,6,0)</f>
        <v>CONDORIRI</v>
      </c>
      <c r="F220" s="49" t="str">
        <f>+VLOOKUP(A220,'Instituciones Educativas'!$A$2:$T$900,1,0)</f>
        <v>1655034</v>
      </c>
      <c r="G220" s="49" t="str">
        <f>+VLOOKUP(A220,'Instituciones Educativas'!$A$2:$T$900,8,0)</f>
        <v>1306 NUEVA VISION</v>
      </c>
      <c r="H220" s="49" t="str">
        <f>+VLOOKUP(A220,'Instituciones Educativas'!$A$2:$T$900,9,0)</f>
        <v xml:space="preserve">A2 - Inicial - Jardín              </v>
      </c>
      <c r="I220" s="18">
        <f t="shared" si="103"/>
        <v>2</v>
      </c>
      <c r="J220" s="18" t="str">
        <f t="shared" si="113"/>
        <v>Rural</v>
      </c>
      <c r="K220" s="18">
        <f t="shared" si="114"/>
        <v>4</v>
      </c>
      <c r="O220" s="18">
        <f t="shared" si="115"/>
        <v>-2</v>
      </c>
      <c r="Q220" s="21">
        <f t="shared" si="120"/>
        <v>588.11999999999989</v>
      </c>
      <c r="R220" s="52">
        <f t="shared" si="104"/>
        <v>-72.631578947368425</v>
      </c>
      <c r="S220" s="52">
        <f t="shared" si="105"/>
        <v>180.95999999999998</v>
      </c>
      <c r="T220" s="21">
        <f t="shared" si="116"/>
        <v>180.95999999999998</v>
      </c>
      <c r="U220" s="70">
        <v>661.2</v>
      </c>
      <c r="V220" s="21">
        <f t="shared" si="102"/>
        <v>139.19999999999999</v>
      </c>
      <c r="W220" s="21">
        <f t="shared" si="106"/>
        <v>10.8</v>
      </c>
      <c r="X220" s="21">
        <f t="shared" si="119"/>
        <v>0</v>
      </c>
      <c r="Y220" s="21">
        <f t="shared" si="118"/>
        <v>0</v>
      </c>
      <c r="Z220" s="21">
        <f t="shared" si="107"/>
        <v>1.2000000000000002</v>
      </c>
      <c r="AA220" s="21">
        <f t="shared" si="108"/>
        <v>9.6000000000000014</v>
      </c>
      <c r="AB220" s="21">
        <f t="shared" si="109"/>
        <v>19.200000000000003</v>
      </c>
      <c r="AC220" s="18">
        <f t="shared" si="110"/>
        <v>67.199999999999989</v>
      </c>
      <c r="AD220" s="18">
        <f t="shared" si="111"/>
        <v>31.200000000000003</v>
      </c>
      <c r="AE220" s="18" t="str">
        <f>IFERROR(VLOOKUP(F220,'Unid. Mult.'!$F$3:$J$313,5,0),0)</f>
        <v>Unidocente</v>
      </c>
      <c r="AF220" s="18">
        <f>IFERROR(VLOOKUP(F220,'IIEE EIB'!$F$3:$L$219,5,0),0)</f>
        <v>0</v>
      </c>
      <c r="AG220" s="18">
        <f>IFERROR(VLOOKUP(F220,'IIEE EIB'!$F$3:$L$219,6,0),0)</f>
        <v>0</v>
      </c>
      <c r="AH220" s="18" t="str">
        <f>IFERROR(VLOOKUP(F220,Rural!$F$2:$J$403,5,0),0)</f>
        <v>Rural 2</v>
      </c>
      <c r="AI220" s="18">
        <f>+IFERROR(VLOOKUP(F220,Frontera!$F$3:$J$438,5,0),0)</f>
        <v>0</v>
      </c>
      <c r="AJ220" s="18" t="str">
        <f>+IFERROR(VLOOKUP(F220,'Censo 2023 Direccion'!$A$2:$L$910,9,0),0)</f>
        <v>Rural</v>
      </c>
      <c r="AK220" s="18">
        <f>+IFERROR(VLOOKUP(F220,'Instituciones Educativas'!$A$2:$T$900,12,0),0)</f>
        <v>2</v>
      </c>
      <c r="AL220" s="21">
        <f t="shared" si="112"/>
        <v>-522</v>
      </c>
      <c r="AM220" s="18">
        <f>+IFERROR(VLOOKUP(F220,'Instituciones Educativas'!$A$2:$T$900,13,0),0)-AN220</f>
        <v>4</v>
      </c>
      <c r="AN220" s="64"/>
      <c r="AO220" s="18">
        <f t="shared" ref="AO220" si="122">+AM220-3.4</f>
        <v>0.60000000000000009</v>
      </c>
    </row>
    <row r="221" spans="1:41" x14ac:dyDescent="0.25">
      <c r="A221" s="106" t="s">
        <v>565</v>
      </c>
      <c r="B221" s="17">
        <v>199</v>
      </c>
      <c r="C221" s="49" t="str">
        <f>+VLOOKUP(A221,'Instituciones Educativas'!$A$2:$T$900,6,0)</f>
        <v>TIQUILLACA</v>
      </c>
      <c r="D221" s="49" t="str">
        <f>IFERROR(VLOOKUP(A221,'Instituciones Educativas'!$A$2:$T$900,7,0),0)</f>
        <v>TIQUILLACA</v>
      </c>
      <c r="E221" s="49" t="str">
        <f>+VLOOKUP(A221,'Censo 2023 Direccion'!$A$2:$M$910,6,0)</f>
        <v>JIRON INDEPENDENCIA 340</v>
      </c>
      <c r="F221" s="49" t="str">
        <f>+VLOOKUP(A221,'Instituciones Educativas'!$A$2:$T$900,1,0)</f>
        <v>0229708</v>
      </c>
      <c r="G221" s="49" t="str">
        <f>+VLOOKUP(A221,'Instituciones Educativas'!$A$2:$T$900,8,0)</f>
        <v>210</v>
      </c>
      <c r="H221" s="49" t="str">
        <f>+VLOOKUP(A221,'Instituciones Educativas'!$A$2:$T$900,9,0)</f>
        <v xml:space="preserve">A2 - Inicial - Jardín              </v>
      </c>
      <c r="I221" s="18">
        <f t="shared" si="103"/>
        <v>5</v>
      </c>
      <c r="J221" s="18" t="str">
        <f t="shared" si="113"/>
        <v>Rural</v>
      </c>
      <c r="K221" s="18">
        <f t="shared" si="114"/>
        <v>5</v>
      </c>
      <c r="O221" s="18">
        <f t="shared" si="115"/>
        <v>0</v>
      </c>
      <c r="Q221" s="21">
        <f t="shared" si="120"/>
        <v>807.30000000000007</v>
      </c>
      <c r="R221" s="52">
        <f t="shared" si="104"/>
        <v>-45.263157894736842</v>
      </c>
      <c r="S221" s="52">
        <f t="shared" si="105"/>
        <v>448.5</v>
      </c>
      <c r="T221" s="21">
        <f t="shared" si="116"/>
        <v>448.5</v>
      </c>
      <c r="U221" s="70">
        <v>819.375</v>
      </c>
      <c r="V221" s="21">
        <f t="shared" si="102"/>
        <v>345</v>
      </c>
      <c r="W221" s="21">
        <f t="shared" si="106"/>
        <v>27</v>
      </c>
      <c r="X221" s="21">
        <f t="shared" si="119"/>
        <v>0</v>
      </c>
      <c r="Y221" s="21">
        <f t="shared" si="118"/>
        <v>0</v>
      </c>
      <c r="Z221" s="21">
        <f t="shared" si="107"/>
        <v>3</v>
      </c>
      <c r="AA221" s="21">
        <f t="shared" si="108"/>
        <v>21</v>
      </c>
      <c r="AB221" s="21">
        <f t="shared" si="109"/>
        <v>48</v>
      </c>
      <c r="AC221" s="18">
        <f t="shared" si="110"/>
        <v>168</v>
      </c>
      <c r="AD221" s="18">
        <f t="shared" si="111"/>
        <v>78</v>
      </c>
      <c r="AE221" s="18" t="str">
        <f>IFERROR(VLOOKUP(F221,'Unid. Mult.'!$F$3:$J$313,5,0),0)</f>
        <v>Unidocente</v>
      </c>
      <c r="AF221" s="18" t="str">
        <f>IFERROR(VLOOKUP(F221,'IIEE EIB'!$F$3:$L$219,5,0),0)</f>
        <v>QUECHUA SUREÑO</v>
      </c>
      <c r="AG221" s="18" t="str">
        <f>IFERROR(VLOOKUP(F221,'IIEE EIB'!$F$3:$L$219,6,0),0)</f>
        <v/>
      </c>
      <c r="AH221" s="18" t="str">
        <f>IFERROR(VLOOKUP(F221,Rural!$F$2:$J$403,5,0),0)</f>
        <v>Rural 2</v>
      </c>
      <c r="AI221" s="18">
        <f>+IFERROR(VLOOKUP(F221,Frontera!$F$3:$J$438,5,0),0)</f>
        <v>0</v>
      </c>
      <c r="AJ221" s="18" t="str">
        <f>+IFERROR(VLOOKUP(F221,'Censo 2023 Direccion'!$A$2:$L$910,9,0),0)</f>
        <v>Rural</v>
      </c>
      <c r="AK221" s="18">
        <f>+IFERROR(VLOOKUP(F221,'Instituciones Educativas'!$A$2:$T$900,12,0),0)</f>
        <v>5</v>
      </c>
      <c r="AL221" s="21">
        <f t="shared" si="112"/>
        <v>-474.375</v>
      </c>
      <c r="AM221" s="18">
        <f>+IFERROR(VLOOKUP(F221,'Instituciones Educativas'!$A$2:$T$900,13,0),0)-AN221</f>
        <v>5</v>
      </c>
      <c r="AN221" s="64"/>
      <c r="AO221" s="18">
        <f>+AM221-2</f>
        <v>3</v>
      </c>
    </row>
    <row r="222" spans="1:41" x14ac:dyDescent="0.25">
      <c r="A222" s="106" t="s">
        <v>573</v>
      </c>
      <c r="B222" s="17">
        <v>200</v>
      </c>
      <c r="C222" s="49" t="str">
        <f>+VLOOKUP(A222,'Instituciones Educativas'!$A$2:$T$900,6,0)</f>
        <v>VILQUE</v>
      </c>
      <c r="D222" s="49" t="str">
        <f>IFERROR(VLOOKUP(A222,'Instituciones Educativas'!$A$2:$T$900,7,0),0)</f>
        <v>VILQUE</v>
      </c>
      <c r="E222" s="49" t="str">
        <f>+VLOOKUP(A222,'Censo 2023 Direccion'!$A$2:$M$910,6,0)</f>
        <v>JIRON TIQUILLACA S/N</v>
      </c>
      <c r="F222" s="49" t="str">
        <f>+VLOOKUP(A222,'Instituciones Educativas'!$A$2:$T$900,1,0)</f>
        <v>0229732</v>
      </c>
      <c r="G222" s="49" t="str">
        <f>+VLOOKUP(A222,'Instituciones Educativas'!$A$2:$T$900,8,0)</f>
        <v>213</v>
      </c>
      <c r="H222" s="49" t="str">
        <f>+VLOOKUP(A222,'Instituciones Educativas'!$A$2:$T$900,9,0)</f>
        <v xml:space="preserve">A2 - Inicial - Jardín              </v>
      </c>
      <c r="I222" s="18">
        <f t="shared" si="103"/>
        <v>50</v>
      </c>
      <c r="J222" s="18" t="str">
        <f t="shared" si="113"/>
        <v>Rural</v>
      </c>
      <c r="K222" s="18">
        <f t="shared" si="114"/>
        <v>49</v>
      </c>
      <c r="O222" s="18">
        <f t="shared" si="115"/>
        <v>1</v>
      </c>
      <c r="Q222" s="21">
        <f t="shared" si="120"/>
        <v>2784.6</v>
      </c>
      <c r="R222" s="52">
        <f t="shared" si="104"/>
        <v>36.78511146671346</v>
      </c>
      <c r="S222" s="52">
        <f t="shared" si="105"/>
        <v>3276</v>
      </c>
      <c r="T222" s="21">
        <f t="shared" si="116"/>
        <v>3276</v>
      </c>
      <c r="U222" s="70">
        <v>2394.9974999999995</v>
      </c>
      <c r="V222" s="21">
        <f t="shared" si="102"/>
        <v>2520</v>
      </c>
      <c r="W222" s="21">
        <f t="shared" si="106"/>
        <v>270</v>
      </c>
      <c r="X222" s="21">
        <f t="shared" si="119"/>
        <v>0</v>
      </c>
      <c r="Y222" s="21">
        <f t="shared" si="118"/>
        <v>0</v>
      </c>
      <c r="Z222" s="21">
        <f t="shared" si="107"/>
        <v>30</v>
      </c>
      <c r="AA222" s="21">
        <f t="shared" si="108"/>
        <v>240</v>
      </c>
      <c r="AB222" s="21">
        <f t="shared" si="109"/>
        <v>0</v>
      </c>
      <c r="AC222" s="18">
        <f t="shared" si="110"/>
        <v>1200</v>
      </c>
      <c r="AD222" s="18">
        <f t="shared" si="111"/>
        <v>780</v>
      </c>
      <c r="AE222" s="18">
        <f>IFERROR(VLOOKUP(F222,'Unid. Mult.'!$F$3:$J$313,5,0),0)</f>
        <v>0</v>
      </c>
      <c r="AF222" s="18">
        <f>IFERROR(VLOOKUP(F222,'IIEE EIB'!$F$3:$L$219,5,0),0)</f>
        <v>0</v>
      </c>
      <c r="AG222" s="18">
        <f>IFERROR(VLOOKUP(F222,'IIEE EIB'!$F$3:$L$219,6,0),0)</f>
        <v>0</v>
      </c>
      <c r="AH222" s="18" t="str">
        <f>IFERROR(VLOOKUP(F222,Rural!$F$2:$J$403,5,0),0)</f>
        <v>Rural 3</v>
      </c>
      <c r="AI222" s="18">
        <f>+IFERROR(VLOOKUP(F222,Frontera!$F$3:$J$438,5,0),0)</f>
        <v>0</v>
      </c>
      <c r="AJ222" s="18" t="str">
        <f>+IFERROR(VLOOKUP(F222,'Censo 2023 Direccion'!$A$2:$L$910,9,0),0)</f>
        <v>Rural</v>
      </c>
      <c r="AK222" s="18">
        <f>+IFERROR(VLOOKUP(F222,'Instituciones Educativas'!$A$2:$T$900,12,0),0)</f>
        <v>50</v>
      </c>
      <c r="AL222" s="21">
        <f t="shared" si="112"/>
        <v>125.00250000000051</v>
      </c>
      <c r="AM222" s="18">
        <f>+IFERROR(VLOOKUP(F222,'Instituciones Educativas'!$A$2:$T$900,13,0),0)-AN222</f>
        <v>49</v>
      </c>
      <c r="AN222" s="64"/>
    </row>
    <row r="223" spans="1:41" x14ac:dyDescent="0.25">
      <c r="A223" s="106" t="s">
        <v>578</v>
      </c>
      <c r="B223" s="17">
        <v>201</v>
      </c>
      <c r="C223" s="49" t="str">
        <f>+VLOOKUP(A223,'Instituciones Educativas'!$A$2:$T$900,6,0)</f>
        <v>VILQUE</v>
      </c>
      <c r="D223" s="49" t="str">
        <f>IFERROR(VLOOKUP(A223,'Instituciones Educativas'!$A$2:$T$900,7,0),0)</f>
        <v>COTAÑA</v>
      </c>
      <c r="E223" s="49" t="str">
        <f>+VLOOKUP(A223,'Censo 2023 Direccion'!$A$2:$M$910,6,0)</f>
        <v>COTAÑA</v>
      </c>
      <c r="F223" s="49" t="str">
        <f>+VLOOKUP(A223,'Instituciones Educativas'!$A$2:$T$900,1,0)</f>
        <v>1621200</v>
      </c>
      <c r="G223" s="49" t="str">
        <f>+VLOOKUP(A223,'Instituciones Educativas'!$A$2:$T$900,8,0)</f>
        <v>1240 NIÑO JESUS</v>
      </c>
      <c r="H223" s="49" t="str">
        <f>+VLOOKUP(A223,'Instituciones Educativas'!$A$2:$T$900,9,0)</f>
        <v xml:space="preserve">A2 - Inicial - Jardín              </v>
      </c>
      <c r="I223" s="18">
        <f t="shared" si="103"/>
        <v>18</v>
      </c>
      <c r="J223" s="18" t="str">
        <f t="shared" si="113"/>
        <v>Rural</v>
      </c>
      <c r="K223" s="18">
        <f t="shared" si="114"/>
        <v>13</v>
      </c>
      <c r="O223" s="18">
        <f t="shared" si="115"/>
        <v>5</v>
      </c>
      <c r="Q223" s="21">
        <f t="shared" si="120"/>
        <v>1628.64</v>
      </c>
      <c r="R223" s="52">
        <f t="shared" si="104"/>
        <v>20.534412955465601</v>
      </c>
      <c r="S223" s="52">
        <f t="shared" si="105"/>
        <v>1628.64</v>
      </c>
      <c r="T223" s="21">
        <f t="shared" si="116"/>
        <v>1628.64</v>
      </c>
      <c r="U223" s="70">
        <v>1351.1825876662635</v>
      </c>
      <c r="V223" s="21">
        <f t="shared" si="102"/>
        <v>1252.8</v>
      </c>
      <c r="W223" s="21">
        <f t="shared" si="106"/>
        <v>97.199999999999989</v>
      </c>
      <c r="X223" s="21">
        <f t="shared" si="119"/>
        <v>0</v>
      </c>
      <c r="Y223" s="21">
        <f t="shared" si="118"/>
        <v>0</v>
      </c>
      <c r="Z223" s="21">
        <f t="shared" si="107"/>
        <v>10.8</v>
      </c>
      <c r="AA223" s="21">
        <f t="shared" si="108"/>
        <v>86.4</v>
      </c>
      <c r="AB223" s="21">
        <f t="shared" si="109"/>
        <v>172.8</v>
      </c>
      <c r="AC223" s="18">
        <f t="shared" si="110"/>
        <v>604.79999999999995</v>
      </c>
      <c r="AD223" s="18">
        <f t="shared" si="111"/>
        <v>280.8</v>
      </c>
      <c r="AE223" s="18" t="str">
        <f>IFERROR(VLOOKUP(F223,'Unid. Mult.'!$F$3:$J$313,5,0),0)</f>
        <v>Unidocente</v>
      </c>
      <c r="AF223" s="18">
        <f>IFERROR(VLOOKUP(F223,'IIEE EIB'!$F$3:$L$219,5,0),0)</f>
        <v>0</v>
      </c>
      <c r="AG223" s="18">
        <f>IFERROR(VLOOKUP(F223,'IIEE EIB'!$F$3:$L$219,6,0),0)</f>
        <v>0</v>
      </c>
      <c r="AH223" s="18" t="str">
        <f>IFERROR(VLOOKUP(F223,Rural!$F$2:$J$403,5,0),0)</f>
        <v>Rural 2</v>
      </c>
      <c r="AI223" s="18">
        <f>+IFERROR(VLOOKUP(F223,Frontera!$F$3:$J$438,5,0),0)</f>
        <v>0</v>
      </c>
      <c r="AJ223" s="18" t="str">
        <f>+IFERROR(VLOOKUP(F223,'Censo 2023 Direccion'!$A$2:$L$910,9,0),0)</f>
        <v>Rural</v>
      </c>
      <c r="AK223" s="18">
        <f>+IFERROR(VLOOKUP(F223,'Instituciones Educativas'!$A$2:$T$900,12,0),0)</f>
        <v>18</v>
      </c>
      <c r="AL223" s="21">
        <f t="shared" si="112"/>
        <v>-98.382587666263589</v>
      </c>
      <c r="AM223" s="18">
        <f>+IFERROR(VLOOKUP(F223,'Instituciones Educativas'!$A$2:$T$900,13,0),0)-AN223</f>
        <v>13</v>
      </c>
      <c r="AN223" s="64"/>
      <c r="AO223" s="18">
        <f>+AM223-5.05</f>
        <v>7.95</v>
      </c>
    </row>
    <row r="224" spans="1:41" x14ac:dyDescent="0.25">
      <c r="A224" s="106" t="s">
        <v>575</v>
      </c>
      <c r="B224" s="17">
        <v>202</v>
      </c>
      <c r="C224" s="49" t="str">
        <f>+VLOOKUP(A224,'Instituciones Educativas'!$A$2:$T$900,6,0)</f>
        <v>VILQUE</v>
      </c>
      <c r="D224" s="49" t="str">
        <f>IFERROR(VLOOKUP(A224,'Instituciones Educativas'!$A$2:$T$900,7,0),0)</f>
        <v>HUANCASAYA</v>
      </c>
      <c r="E224" s="49" t="str">
        <f>+VLOOKUP(A224,'Censo 2023 Direccion'!$A$2:$M$910,6,0)</f>
        <v>HUANCASAYA</v>
      </c>
      <c r="F224" s="49" t="str">
        <f>+VLOOKUP(A224,'Instituciones Educativas'!$A$2:$T$900,1,0)</f>
        <v>1621135</v>
      </c>
      <c r="G224" s="49" t="str">
        <f>+VLOOKUP(A224,'Instituciones Educativas'!$A$2:$T$900,8,0)</f>
        <v>1233 NIÑO JESUSITO</v>
      </c>
      <c r="H224" s="49" t="str">
        <f>+VLOOKUP(A224,'Instituciones Educativas'!$A$2:$T$900,9,0)</f>
        <v xml:space="preserve">A2 - Inicial - Jardín              </v>
      </c>
      <c r="I224" s="18">
        <f t="shared" si="103"/>
        <v>6</v>
      </c>
      <c r="J224" s="18" t="str">
        <f t="shared" si="113"/>
        <v>Rural</v>
      </c>
      <c r="K224" s="18">
        <f t="shared" si="114"/>
        <v>6</v>
      </c>
      <c r="O224" s="18">
        <f t="shared" si="115"/>
        <v>0</v>
      </c>
      <c r="Q224" s="21">
        <f t="shared" si="120"/>
        <v>868.60800000000006</v>
      </c>
      <c r="R224" s="52">
        <f t="shared" si="104"/>
        <v>-36.140350877192986</v>
      </c>
      <c r="S224" s="52">
        <f t="shared" si="105"/>
        <v>542.88</v>
      </c>
      <c r="T224" s="21">
        <f t="shared" si="116"/>
        <v>542.88</v>
      </c>
      <c r="U224" s="70">
        <v>850.11428571428576</v>
      </c>
      <c r="V224" s="21">
        <f t="shared" si="102"/>
        <v>417.6</v>
      </c>
      <c r="W224" s="21">
        <f t="shared" si="106"/>
        <v>32.400000000000006</v>
      </c>
      <c r="X224" s="21">
        <f t="shared" si="119"/>
        <v>0</v>
      </c>
      <c r="Y224" s="21">
        <f t="shared" si="118"/>
        <v>0</v>
      </c>
      <c r="Z224" s="21">
        <f t="shared" si="107"/>
        <v>3.6000000000000005</v>
      </c>
      <c r="AA224" s="21">
        <f t="shared" si="108"/>
        <v>28.800000000000004</v>
      </c>
      <c r="AB224" s="21">
        <f t="shared" si="109"/>
        <v>57.600000000000009</v>
      </c>
      <c r="AC224" s="18">
        <f t="shared" si="110"/>
        <v>201.59999999999997</v>
      </c>
      <c r="AD224" s="18">
        <f t="shared" si="111"/>
        <v>93.600000000000009</v>
      </c>
      <c r="AE224" s="18" t="str">
        <f>IFERROR(VLOOKUP(F224,'Unid. Mult.'!$F$3:$J$313,5,0),0)</f>
        <v>Unidocente</v>
      </c>
      <c r="AF224" s="18">
        <f>IFERROR(VLOOKUP(F224,'IIEE EIB'!$F$3:$L$219,5,0),0)</f>
        <v>0</v>
      </c>
      <c r="AG224" s="18">
        <f>IFERROR(VLOOKUP(F224,'IIEE EIB'!$F$3:$L$219,6,0),0)</f>
        <v>0</v>
      </c>
      <c r="AH224" s="18" t="str">
        <f>IFERROR(VLOOKUP(F224,Rural!$F$2:$J$403,5,0),0)</f>
        <v>Rural 2</v>
      </c>
      <c r="AI224" s="18">
        <f>+IFERROR(VLOOKUP(F224,Frontera!$F$3:$J$438,5,0),0)</f>
        <v>0</v>
      </c>
      <c r="AJ224" s="18" t="str">
        <f>+IFERROR(VLOOKUP(F224,'Censo 2023 Direccion'!$A$2:$L$910,9,0),0)</f>
        <v>Rural</v>
      </c>
      <c r="AK224" s="18">
        <f>+IFERROR(VLOOKUP(F224,'Instituciones Educativas'!$A$2:$T$900,12,0),0)</f>
        <v>6</v>
      </c>
      <c r="AL224" s="21">
        <f t="shared" si="112"/>
        <v>-432.51428571428573</v>
      </c>
      <c r="AM224" s="18">
        <f>+IFERROR(VLOOKUP(F224,'Instituciones Educativas'!$A$2:$T$900,13,0),0)-AN224</f>
        <v>6</v>
      </c>
      <c r="AN224" s="64"/>
      <c r="AO224" s="18">
        <f t="shared" ref="AO224" si="123">+AM224-3.4</f>
        <v>2.6</v>
      </c>
    </row>
    <row r="225" spans="1:41" x14ac:dyDescent="0.25">
      <c r="A225" s="106" t="s">
        <v>583</v>
      </c>
      <c r="B225" s="17">
        <v>203</v>
      </c>
      <c r="C225" s="49" t="str">
        <f>+VLOOKUP(A225,'Instituciones Educativas'!$A$2:$T$900,6,0)</f>
        <v>VILQUE</v>
      </c>
      <c r="D225" s="49" t="str">
        <f>IFERROR(VLOOKUP(A225,'Instituciones Educativas'!$A$2:$T$900,7,0),0)</f>
        <v>CAYRANI</v>
      </c>
      <c r="E225" s="49" t="str">
        <f>+VLOOKUP(A225,'Censo 2023 Direccion'!$A$2:$M$910,6,0)</f>
        <v>CAYRANI</v>
      </c>
      <c r="F225" s="49" t="str">
        <f>+VLOOKUP(A225,'Instituciones Educativas'!$A$2:$T$900,1,0)</f>
        <v>1621440</v>
      </c>
      <c r="G225" s="49" t="str">
        <f>+VLOOKUP(A225,'Instituciones Educativas'!$A$2:$T$900,8,0)</f>
        <v>1264 LOS ANGELITOS DE CAIRANI</v>
      </c>
      <c r="H225" s="49" t="str">
        <f>+VLOOKUP(A225,'Instituciones Educativas'!$A$2:$T$900,9,0)</f>
        <v xml:space="preserve">A2 - Inicial - Jardín              </v>
      </c>
      <c r="I225" s="18">
        <f t="shared" si="103"/>
        <v>3</v>
      </c>
      <c r="J225" s="18" t="str">
        <f t="shared" si="113"/>
        <v>Rural</v>
      </c>
      <c r="K225" s="18">
        <f t="shared" si="114"/>
        <v>2</v>
      </c>
      <c r="O225" s="18">
        <f t="shared" si="115"/>
        <v>1</v>
      </c>
      <c r="Q225" s="21">
        <f t="shared" si="120"/>
        <v>656.88479999999993</v>
      </c>
      <c r="R225" s="52">
        <f t="shared" si="104"/>
        <v>-53.815789473684205</v>
      </c>
      <c r="S225" s="52">
        <f t="shared" si="105"/>
        <v>271.44</v>
      </c>
      <c r="T225" s="21">
        <f t="shared" si="116"/>
        <v>271.44</v>
      </c>
      <c r="U225" s="70">
        <v>587.73333333333323</v>
      </c>
      <c r="V225" s="21">
        <f t="shared" si="102"/>
        <v>208.8</v>
      </c>
      <c r="W225" s="21">
        <f t="shared" si="106"/>
        <v>16.200000000000003</v>
      </c>
      <c r="X225" s="21">
        <f t="shared" si="119"/>
        <v>0</v>
      </c>
      <c r="Y225" s="21">
        <f t="shared" si="118"/>
        <v>0</v>
      </c>
      <c r="Z225" s="21">
        <f t="shared" si="107"/>
        <v>1.8000000000000003</v>
      </c>
      <c r="AA225" s="21">
        <f t="shared" si="108"/>
        <v>14.400000000000002</v>
      </c>
      <c r="AB225" s="21">
        <f t="shared" si="109"/>
        <v>28.800000000000004</v>
      </c>
      <c r="AC225" s="18">
        <f t="shared" si="110"/>
        <v>100.79999999999998</v>
      </c>
      <c r="AD225" s="18">
        <f t="shared" si="111"/>
        <v>46.800000000000004</v>
      </c>
      <c r="AE225" s="18" t="str">
        <f>IFERROR(VLOOKUP(F225,'Unid. Mult.'!$F$3:$J$313,5,0),0)</f>
        <v>Unidocente</v>
      </c>
      <c r="AF225" s="18">
        <f>IFERROR(VLOOKUP(F225,'IIEE EIB'!$F$3:$L$219,5,0),0)</f>
        <v>0</v>
      </c>
      <c r="AG225" s="18">
        <f>IFERROR(VLOOKUP(F225,'IIEE EIB'!$F$3:$L$219,6,0),0)</f>
        <v>0</v>
      </c>
      <c r="AH225" s="18" t="str">
        <f>IFERROR(VLOOKUP(F225,Rural!$F$2:$J$403,5,0),0)</f>
        <v>Rural 2</v>
      </c>
      <c r="AI225" s="18">
        <f>+IFERROR(VLOOKUP(F225,Frontera!$F$3:$J$438,5,0),0)</f>
        <v>0</v>
      </c>
      <c r="AJ225" s="18" t="str">
        <f>+IFERROR(VLOOKUP(F225,'Censo 2023 Direccion'!$A$2:$L$910,9,0),0)</f>
        <v>Rural</v>
      </c>
      <c r="AK225" s="18">
        <f>+IFERROR(VLOOKUP(F225,'Instituciones Educativas'!$A$2:$T$900,12,0),0)</f>
        <v>3</v>
      </c>
      <c r="AL225" s="21">
        <f t="shared" si="112"/>
        <v>-378.93333333333322</v>
      </c>
      <c r="AM225" s="18">
        <f>+IFERROR(VLOOKUP(F225,'Instituciones Educativas'!$A$2:$T$900,13,0),0)-AN225</f>
        <v>2</v>
      </c>
      <c r="AN225" s="64"/>
      <c r="AO225" s="18">
        <f>+AM225-3.7</f>
        <v>-1.7000000000000002</v>
      </c>
    </row>
    <row r="226" spans="1:41" x14ac:dyDescent="0.25">
      <c r="A226" s="106" t="s">
        <v>581</v>
      </c>
      <c r="B226" s="17">
        <v>204</v>
      </c>
      <c r="C226" s="49" t="str">
        <f>+VLOOKUP(A226,'Instituciones Educativas'!$A$2:$T$900,6,0)</f>
        <v>VILQUE</v>
      </c>
      <c r="D226" s="49" t="str">
        <f>IFERROR(VLOOKUP(A226,'Instituciones Educativas'!$A$2:$T$900,7,0),0)</f>
        <v>MACHACMARCA</v>
      </c>
      <c r="E226" s="49" t="str">
        <f>+VLOOKUP(A226,'Censo 2023 Direccion'!$A$2:$M$910,6,0)</f>
        <v>MACHACMARCA</v>
      </c>
      <c r="F226" s="49" t="str">
        <f>+VLOOKUP(A226,'Instituciones Educativas'!$A$2:$T$900,1,0)</f>
        <v>1621341</v>
      </c>
      <c r="G226" s="49" t="str">
        <f>+VLOOKUP(A226,'Instituciones Educativas'!$A$2:$T$900,8,0)</f>
        <v>1254 SEMILLITAS DE JESUS</v>
      </c>
      <c r="H226" s="49" t="str">
        <f>+VLOOKUP(A226,'Instituciones Educativas'!$A$2:$T$900,9,0)</f>
        <v xml:space="preserve">A2 - Inicial - Jardín              </v>
      </c>
      <c r="I226" s="18">
        <f t="shared" si="103"/>
        <v>10</v>
      </c>
      <c r="J226" s="18" t="str">
        <f t="shared" si="113"/>
        <v>Rural</v>
      </c>
      <c r="K226" s="18">
        <f t="shared" si="114"/>
        <v>9</v>
      </c>
      <c r="O226" s="18">
        <f t="shared" si="115"/>
        <v>1</v>
      </c>
      <c r="Q226" s="21">
        <f t="shared" si="120"/>
        <v>1447.6800000000003</v>
      </c>
      <c r="R226" s="52">
        <f t="shared" si="104"/>
        <v>-27.862248213125401</v>
      </c>
      <c r="S226" s="52">
        <f t="shared" si="105"/>
        <v>904.80000000000007</v>
      </c>
      <c r="T226" s="21">
        <f t="shared" si="116"/>
        <v>904.80000000000007</v>
      </c>
      <c r="U226" s="70">
        <v>1254.2669789227166</v>
      </c>
      <c r="V226" s="21">
        <f t="shared" si="102"/>
        <v>696</v>
      </c>
      <c r="W226" s="21">
        <f t="shared" si="106"/>
        <v>54</v>
      </c>
      <c r="X226" s="21">
        <f t="shared" si="119"/>
        <v>0</v>
      </c>
      <c r="Y226" s="21">
        <f t="shared" si="118"/>
        <v>0</v>
      </c>
      <c r="Z226" s="21">
        <f t="shared" si="107"/>
        <v>6</v>
      </c>
      <c r="AA226" s="21">
        <f t="shared" si="108"/>
        <v>48</v>
      </c>
      <c r="AB226" s="21">
        <f t="shared" si="109"/>
        <v>96</v>
      </c>
      <c r="AC226" s="18">
        <f t="shared" si="110"/>
        <v>336</v>
      </c>
      <c r="AD226" s="18">
        <f t="shared" si="111"/>
        <v>156</v>
      </c>
      <c r="AE226" s="18" t="str">
        <f>IFERROR(VLOOKUP(F226,'Unid. Mult.'!$F$3:$J$313,5,0),0)</f>
        <v>Unidocente</v>
      </c>
      <c r="AF226" s="18">
        <f>IFERROR(VLOOKUP(F226,'IIEE EIB'!$F$3:$L$219,5,0),0)</f>
        <v>0</v>
      </c>
      <c r="AG226" s="18">
        <f>IFERROR(VLOOKUP(F226,'IIEE EIB'!$F$3:$L$219,6,0),0)</f>
        <v>0</v>
      </c>
      <c r="AH226" s="18" t="str">
        <f>IFERROR(VLOOKUP(F226,Rural!$F$2:$J$403,5,0),0)</f>
        <v>Rural 2</v>
      </c>
      <c r="AI226" s="18">
        <f>+IFERROR(VLOOKUP(F226,Frontera!$F$3:$J$438,5,0),0)</f>
        <v>0</v>
      </c>
      <c r="AJ226" s="18" t="str">
        <f>+IFERROR(VLOOKUP(F226,'Censo 2023 Direccion'!$A$2:$L$910,9,0),0)</f>
        <v>Rural</v>
      </c>
      <c r="AK226" s="18">
        <f>+IFERROR(VLOOKUP(F226,'Instituciones Educativas'!$A$2:$T$900,12,0),0)</f>
        <v>10</v>
      </c>
      <c r="AL226" s="21">
        <f t="shared" si="112"/>
        <v>-558.26697892271659</v>
      </c>
      <c r="AM226" s="18">
        <f>+IFERROR(VLOOKUP(F226,'Instituciones Educativas'!$A$2:$T$900,13,0),0)-AN226</f>
        <v>9</v>
      </c>
      <c r="AN226" s="64"/>
      <c r="AO226" s="18">
        <f>+AM226-2.8</f>
        <v>6.2</v>
      </c>
    </row>
    <row r="227" spans="1:41" x14ac:dyDescent="0.25">
      <c r="A227" s="106" t="s">
        <v>586</v>
      </c>
      <c r="B227" s="17">
        <v>205</v>
      </c>
      <c r="C227" s="49" t="str">
        <f>+VLOOKUP(A227,'Instituciones Educativas'!$A$2:$T$900,6,0)</f>
        <v>VILQUE</v>
      </c>
      <c r="D227" s="49" t="str">
        <f>IFERROR(VLOOKUP(A227,'Instituciones Educativas'!$A$2:$T$900,7,0),0)</f>
        <v>YANARICO</v>
      </c>
      <c r="E227" s="49" t="str">
        <f>+VLOOKUP(A227,'Censo 2023 Direccion'!$A$2:$M$910,6,0)</f>
        <v>YANARICO</v>
      </c>
      <c r="F227" s="49" t="str">
        <f>+VLOOKUP(A227,'Instituciones Educativas'!$A$2:$T$900,1,0)</f>
        <v>1621515</v>
      </c>
      <c r="G227" s="49" t="str">
        <f>+VLOOKUP(A227,'Instituciones Educativas'!$A$2:$T$900,8,0)</f>
        <v>1271 EXALTACION</v>
      </c>
      <c r="H227" s="49" t="str">
        <f>+VLOOKUP(A227,'Instituciones Educativas'!$A$2:$T$900,9,0)</f>
        <v xml:space="preserve">A2 - Inicial - Jardín              </v>
      </c>
      <c r="I227" s="18">
        <f t="shared" si="103"/>
        <v>6</v>
      </c>
      <c r="J227" s="18" t="str">
        <f t="shared" si="113"/>
        <v>Rural</v>
      </c>
      <c r="K227" s="18">
        <f t="shared" si="114"/>
        <v>5</v>
      </c>
      <c r="O227" s="18">
        <f t="shared" si="115"/>
        <v>1</v>
      </c>
      <c r="Q227" s="21">
        <f t="shared" si="120"/>
        <v>868.60800000000006</v>
      </c>
      <c r="R227" s="52">
        <f t="shared" si="104"/>
        <v>-34.315789473684212</v>
      </c>
      <c r="S227" s="52">
        <f t="shared" si="105"/>
        <v>542.88</v>
      </c>
      <c r="T227" s="21">
        <f t="shared" si="116"/>
        <v>542.88</v>
      </c>
      <c r="U227" s="70">
        <v>826.5</v>
      </c>
      <c r="V227" s="21">
        <f t="shared" si="102"/>
        <v>417.6</v>
      </c>
      <c r="W227" s="21">
        <f t="shared" si="106"/>
        <v>32.400000000000006</v>
      </c>
      <c r="X227" s="21">
        <f t="shared" si="119"/>
        <v>0</v>
      </c>
      <c r="Y227" s="21">
        <f t="shared" si="118"/>
        <v>0</v>
      </c>
      <c r="Z227" s="21">
        <f t="shared" si="107"/>
        <v>3.6000000000000005</v>
      </c>
      <c r="AA227" s="21">
        <f t="shared" si="108"/>
        <v>28.800000000000004</v>
      </c>
      <c r="AB227" s="21">
        <f t="shared" si="109"/>
        <v>57.600000000000009</v>
      </c>
      <c r="AC227" s="18">
        <f t="shared" si="110"/>
        <v>201.59999999999997</v>
      </c>
      <c r="AD227" s="18">
        <f t="shared" si="111"/>
        <v>93.600000000000009</v>
      </c>
      <c r="AE227" s="18" t="str">
        <f>IFERROR(VLOOKUP(F227,'Unid. Mult.'!$F$3:$J$313,5,0),0)</f>
        <v>Unidocente</v>
      </c>
      <c r="AF227" s="18">
        <f>IFERROR(VLOOKUP(F227,'IIEE EIB'!$F$3:$L$219,5,0),0)</f>
        <v>0</v>
      </c>
      <c r="AG227" s="18">
        <f>IFERROR(VLOOKUP(F227,'IIEE EIB'!$F$3:$L$219,6,0),0)</f>
        <v>0</v>
      </c>
      <c r="AH227" s="18" t="str">
        <f>IFERROR(VLOOKUP(F227,Rural!$F$2:$J$403,5,0),0)</f>
        <v>Rural 2</v>
      </c>
      <c r="AI227" s="18">
        <f>+IFERROR(VLOOKUP(F227,Frontera!$F$3:$J$438,5,0),0)</f>
        <v>0</v>
      </c>
      <c r="AJ227" s="18" t="str">
        <f>+IFERROR(VLOOKUP(F227,'Censo 2023 Direccion'!$A$2:$L$910,9,0),0)</f>
        <v>Rural</v>
      </c>
      <c r="AK227" s="18">
        <f>+IFERROR(VLOOKUP(F227,'Instituciones Educativas'!$A$2:$T$900,12,0),0)</f>
        <v>6</v>
      </c>
      <c r="AL227" s="21">
        <f t="shared" si="112"/>
        <v>-408.9</v>
      </c>
      <c r="AM227" s="18">
        <f>+IFERROR(VLOOKUP(F227,'Instituciones Educativas'!$A$2:$T$900,13,0),0)-AN227</f>
        <v>5</v>
      </c>
      <c r="AN227" s="64"/>
    </row>
    <row r="228" spans="1:41" x14ac:dyDescent="0.25">
      <c r="A228" s="106" t="s">
        <v>589</v>
      </c>
      <c r="B228" s="17">
        <v>206</v>
      </c>
      <c r="C228" s="49" t="str">
        <f>+VLOOKUP(A228,'Instituciones Educativas'!$A$2:$T$900,6,0)</f>
        <v>VILQUE</v>
      </c>
      <c r="D228" s="49" t="str">
        <f>IFERROR(VLOOKUP(A228,'Instituciones Educativas'!$A$2:$T$900,7,0),0)</f>
        <v>ULLAGACHI</v>
      </c>
      <c r="E228" s="49" t="str">
        <f>+VLOOKUP(A228,'Censo 2023 Direccion'!$A$2:$M$910,6,0)</f>
        <v>ULLAGACHI</v>
      </c>
      <c r="F228" s="49" t="str">
        <f>+VLOOKUP(A228,'Instituciones Educativas'!$A$2:$T$900,1,0)</f>
        <v>1621598</v>
      </c>
      <c r="G228" s="49" t="str">
        <f>+VLOOKUP(A228,'Instituciones Educativas'!$A$2:$T$900,8,0)</f>
        <v>1278 LA SAGRADA FAMILIA</v>
      </c>
      <c r="H228" s="49" t="str">
        <f>+VLOOKUP(A228,'Instituciones Educativas'!$A$2:$T$900,9,0)</f>
        <v xml:space="preserve">A2 - Inicial - Jardín              </v>
      </c>
      <c r="I228" s="18">
        <f t="shared" si="103"/>
        <v>7</v>
      </c>
      <c r="J228" s="18" t="str">
        <f t="shared" si="113"/>
        <v>Rural</v>
      </c>
      <c r="K228" s="18">
        <f t="shared" si="114"/>
        <v>6</v>
      </c>
      <c r="O228" s="18">
        <f t="shared" si="115"/>
        <v>1</v>
      </c>
      <c r="Q228" s="21">
        <f t="shared" si="120"/>
        <v>1013.3760000000001</v>
      </c>
      <c r="R228" s="52">
        <f t="shared" si="104"/>
        <v>-25.497076023391813</v>
      </c>
      <c r="S228" s="52">
        <f t="shared" si="105"/>
        <v>633.36</v>
      </c>
      <c r="T228" s="21">
        <f t="shared" si="116"/>
        <v>633.36</v>
      </c>
      <c r="U228" s="70">
        <v>850.11428571428576</v>
      </c>
      <c r="V228" s="21">
        <f t="shared" si="102"/>
        <v>487.2</v>
      </c>
      <c r="W228" s="21">
        <f t="shared" si="106"/>
        <v>37.799999999999997</v>
      </c>
      <c r="X228" s="21">
        <f t="shared" si="119"/>
        <v>0</v>
      </c>
      <c r="Y228" s="21">
        <f t="shared" si="118"/>
        <v>0</v>
      </c>
      <c r="Z228" s="21">
        <f t="shared" si="107"/>
        <v>4.2</v>
      </c>
      <c r="AA228" s="21">
        <f t="shared" si="108"/>
        <v>33.6</v>
      </c>
      <c r="AB228" s="21">
        <f t="shared" si="109"/>
        <v>67.2</v>
      </c>
      <c r="AC228" s="18">
        <f t="shared" si="110"/>
        <v>235.2</v>
      </c>
      <c r="AD228" s="18">
        <f t="shared" si="111"/>
        <v>109.19999999999999</v>
      </c>
      <c r="AE228" s="18" t="str">
        <f>IFERROR(VLOOKUP(F228,'Unid. Mult.'!$F$3:$J$313,5,0),0)</f>
        <v>Unidocente</v>
      </c>
      <c r="AF228" s="18">
        <f>IFERROR(VLOOKUP(F228,'IIEE EIB'!$F$3:$L$219,5,0),0)</f>
        <v>0</v>
      </c>
      <c r="AG228" s="18">
        <f>IFERROR(VLOOKUP(F228,'IIEE EIB'!$F$3:$L$219,6,0),0)</f>
        <v>0</v>
      </c>
      <c r="AH228" s="18" t="str">
        <f>IFERROR(VLOOKUP(F228,Rural!$F$2:$J$403,5,0),0)</f>
        <v>Rural 2</v>
      </c>
      <c r="AI228" s="18">
        <f>+IFERROR(VLOOKUP(F228,Frontera!$F$3:$J$438,5,0),0)</f>
        <v>0</v>
      </c>
      <c r="AJ228" s="18" t="str">
        <f>+IFERROR(VLOOKUP(F228,'Censo 2023 Direccion'!$A$2:$L$910,9,0),0)</f>
        <v>Rural</v>
      </c>
      <c r="AK228" s="18">
        <f>+IFERROR(VLOOKUP(F228,'Instituciones Educativas'!$A$2:$T$900,12,0),0)</f>
        <v>7</v>
      </c>
      <c r="AL228" s="21">
        <f t="shared" si="112"/>
        <v>-362.91428571428577</v>
      </c>
      <c r="AM228" s="18">
        <f>+IFERROR(VLOOKUP(F228,'Instituciones Educativas'!$A$2:$T$900,13,0),0)-AN228</f>
        <v>6</v>
      </c>
      <c r="AN228" s="64"/>
      <c r="AO228" s="18">
        <f>+AM228-3.7</f>
        <v>2.2999999999999998</v>
      </c>
    </row>
    <row r="229" spans="1:41" x14ac:dyDescent="0.25">
      <c r="A229" s="106" t="s">
        <v>592</v>
      </c>
      <c r="B229" s="17">
        <v>207</v>
      </c>
      <c r="C229" s="49" t="str">
        <f>+VLOOKUP(A229,'Instituciones Educativas'!$A$2:$T$900,6,0)</f>
        <v>VILQUE</v>
      </c>
      <c r="D229" s="49" t="str">
        <f>IFERROR(VLOOKUP(A229,'Instituciones Educativas'!$A$2:$T$900,7,0),0)</f>
        <v>AZUL CANCHA</v>
      </c>
      <c r="E229" s="49" t="str">
        <f>+VLOOKUP(A229,'Censo 2023 Direccion'!$A$2:$M$910,6,0)</f>
        <v>AZUL CANCHA</v>
      </c>
      <c r="F229" s="49" t="str">
        <f>+VLOOKUP(A229,'Instituciones Educativas'!$A$2:$T$900,1,0)</f>
        <v>1621705</v>
      </c>
      <c r="G229" s="49" t="str">
        <f>+VLOOKUP(A229,'Instituciones Educativas'!$A$2:$T$900,8,0)</f>
        <v>1288 RAYITO AZUL</v>
      </c>
      <c r="H229" s="49" t="str">
        <f>+VLOOKUP(A229,'Instituciones Educativas'!$A$2:$T$900,9,0)</f>
        <v xml:space="preserve">A2 - Inicial - Jardín              </v>
      </c>
      <c r="I229" s="18">
        <f t="shared" si="103"/>
        <v>6</v>
      </c>
      <c r="J229" s="18" t="str">
        <f t="shared" si="113"/>
        <v>Rural</v>
      </c>
      <c r="K229" s="18">
        <f t="shared" si="114"/>
        <v>5</v>
      </c>
      <c r="O229" s="18">
        <f t="shared" si="115"/>
        <v>1</v>
      </c>
      <c r="Q229" s="21">
        <f t="shared" si="120"/>
        <v>868.60800000000006</v>
      </c>
      <c r="R229" s="52">
        <f t="shared" si="104"/>
        <v>-34.315789473684212</v>
      </c>
      <c r="S229" s="52">
        <f t="shared" si="105"/>
        <v>542.88</v>
      </c>
      <c r="T229" s="21">
        <f t="shared" si="116"/>
        <v>542.88</v>
      </c>
      <c r="U229" s="70">
        <v>826.5</v>
      </c>
      <c r="V229" s="21">
        <f t="shared" si="102"/>
        <v>417.6</v>
      </c>
      <c r="W229" s="21">
        <f t="shared" si="106"/>
        <v>32.400000000000006</v>
      </c>
      <c r="X229" s="21">
        <f t="shared" si="119"/>
        <v>0</v>
      </c>
      <c r="Y229" s="21">
        <f t="shared" si="118"/>
        <v>0</v>
      </c>
      <c r="Z229" s="21">
        <f t="shared" si="107"/>
        <v>3.6000000000000005</v>
      </c>
      <c r="AA229" s="21">
        <f t="shared" si="108"/>
        <v>28.800000000000004</v>
      </c>
      <c r="AB229" s="21">
        <f t="shared" si="109"/>
        <v>57.600000000000009</v>
      </c>
      <c r="AC229" s="18">
        <f t="shared" si="110"/>
        <v>201.59999999999997</v>
      </c>
      <c r="AD229" s="18">
        <f t="shared" si="111"/>
        <v>93.600000000000009</v>
      </c>
      <c r="AE229" s="18" t="str">
        <f>IFERROR(VLOOKUP(F229,'Unid. Mult.'!$F$3:$J$313,5,0),0)</f>
        <v>Unidocente</v>
      </c>
      <c r="AF229" s="18">
        <f>IFERROR(VLOOKUP(F229,'IIEE EIB'!$F$3:$L$219,5,0),0)</f>
        <v>0</v>
      </c>
      <c r="AG229" s="18">
        <f>IFERROR(VLOOKUP(F229,'IIEE EIB'!$F$3:$L$219,6,0),0)</f>
        <v>0</v>
      </c>
      <c r="AH229" s="18" t="str">
        <f>IFERROR(VLOOKUP(F229,Rural!$F$2:$J$403,5,0),0)</f>
        <v>Rural 2</v>
      </c>
      <c r="AI229" s="18">
        <f>+IFERROR(VLOOKUP(F229,Frontera!$F$3:$J$438,5,0),0)</f>
        <v>0</v>
      </c>
      <c r="AJ229" s="18" t="str">
        <f>+IFERROR(VLOOKUP(F229,'Censo 2023 Direccion'!$A$2:$L$910,9,0),0)</f>
        <v>Rural</v>
      </c>
      <c r="AK229" s="18">
        <f>+IFERROR(VLOOKUP(F229,'Instituciones Educativas'!$A$2:$T$900,12,0),0)</f>
        <v>6</v>
      </c>
      <c r="AL229" s="21">
        <f t="shared" si="112"/>
        <v>-408.9</v>
      </c>
      <c r="AM229" s="18">
        <f>+IFERROR(VLOOKUP(F229,'Instituciones Educativas'!$A$2:$T$900,13,0),0)-AN229</f>
        <v>5</v>
      </c>
      <c r="AN229" s="64"/>
      <c r="AO229" s="18">
        <f>+AM229-8.27</f>
        <v>-3.2699999999999996</v>
      </c>
    </row>
    <row r="230" spans="1:41" x14ac:dyDescent="0.25">
      <c r="A230" s="107" t="s">
        <v>632</v>
      </c>
      <c r="B230" s="17">
        <v>1</v>
      </c>
      <c r="C230" s="49" t="str">
        <f>+VLOOKUP(A230,'Instituciones Educativas'!$A$2:$T$900,6,0)</f>
        <v>ACORA</v>
      </c>
      <c r="D230" s="49" t="str">
        <f>IFERROR(VLOOKUP(A230,'Instituciones Educativas'!$A$2:$T$900,7,0),0)</f>
        <v>HUARICONSE</v>
      </c>
      <c r="E230" s="49" t="str">
        <f>+VLOOKUP(A230,'Censo 2023 Direccion'!$A$2:$M$910,6,0)</f>
        <v>HUARICONSE</v>
      </c>
      <c r="F230" s="49" t="str">
        <f>+VLOOKUP(A230,'Instituciones Educativas'!$A$2:$T$900,1,0)</f>
        <v>3948586</v>
      </c>
      <c r="G230" s="49" t="str">
        <f>+VLOOKUP(A230,'Instituciones Educativas'!$A$2:$T$900,8,0)</f>
        <v>HUAIRCONSE</v>
      </c>
      <c r="H230" s="49" t="str">
        <f>+VLOOKUP(A230,'Instituciones Educativas'!$A$2:$T$900,9,0)</f>
        <v xml:space="preserve">A5 - Inicial  Prog No Escolariz    </v>
      </c>
      <c r="I230" s="18">
        <f t="shared" si="103"/>
        <v>4</v>
      </c>
      <c r="J230" s="18" t="str">
        <f t="shared" si="113"/>
        <v>Rural</v>
      </c>
      <c r="K230" s="18">
        <f t="shared" si="114"/>
        <v>3</v>
      </c>
      <c r="O230" s="18">
        <f t="shared" si="115"/>
        <v>1</v>
      </c>
      <c r="Q230" s="21">
        <f t="shared" si="120"/>
        <v>385.63200000000001</v>
      </c>
      <c r="R230" s="52">
        <f t="shared" si="104"/>
        <v>-39.181286549707586</v>
      </c>
      <c r="S230" s="52">
        <f t="shared" si="105"/>
        <v>192.816</v>
      </c>
      <c r="T230" s="21">
        <f t="shared" si="116"/>
        <v>192.816</v>
      </c>
      <c r="U230" s="70">
        <v>317.03399999999993</v>
      </c>
      <c r="V230" s="21">
        <f t="shared" si="102"/>
        <v>148.32</v>
      </c>
      <c r="W230" s="21">
        <f t="shared" si="106"/>
        <v>21.6</v>
      </c>
      <c r="X230" s="21">
        <f t="shared" si="119"/>
        <v>0</v>
      </c>
      <c r="Y230" s="21">
        <f t="shared" si="118"/>
        <v>102.72</v>
      </c>
      <c r="Z230" s="21">
        <f t="shared" si="107"/>
        <v>2.4000000000000004</v>
      </c>
      <c r="AA230" s="21">
        <f t="shared" si="108"/>
        <v>19.200000000000003</v>
      </c>
      <c r="AB230" s="21">
        <f t="shared" si="109"/>
        <v>0</v>
      </c>
      <c r="AC230" s="18">
        <f t="shared" si="110"/>
        <v>2.4000000000000004</v>
      </c>
      <c r="AD230" s="18">
        <f t="shared" si="111"/>
        <v>0</v>
      </c>
      <c r="AE230" s="18">
        <f>IFERROR(VLOOKUP(F230,'Unid. Mult.'!$F$3:$J$313,5,0),0)</f>
        <v>0</v>
      </c>
      <c r="AF230" s="18">
        <f>IFERROR(VLOOKUP(F230,'IIEE EIB'!$F$3:$L$219,5,0),0)</f>
        <v>0</v>
      </c>
      <c r="AG230" s="18">
        <f>IFERROR(VLOOKUP(F230,'IIEE EIB'!$F$3:$L$219,6,0),0)</f>
        <v>0</v>
      </c>
      <c r="AH230" s="18">
        <f>IFERROR(VLOOKUP(F230,Rural!$F$2:$J$403,5,0),0)</f>
        <v>0</v>
      </c>
      <c r="AI230" s="18">
        <f>+IFERROR(VLOOKUP(F230,Frontera!$F$3:$J$438,5,0),0)</f>
        <v>0</v>
      </c>
      <c r="AJ230" s="18" t="str">
        <f>+IFERROR(VLOOKUP(F230,'Censo 2023 Direccion'!$A$2:$L$910,9,0),0)</f>
        <v>Rural</v>
      </c>
      <c r="AK230" s="18">
        <f>+IFERROR(VLOOKUP(F230,'Instituciones Educativas'!$A$2:$T$900,12,0),0)</f>
        <v>4</v>
      </c>
      <c r="AL230" s="21">
        <f t="shared" si="112"/>
        <v>-168.71399999999994</v>
      </c>
      <c r="AM230" s="18">
        <f>+IFERROR(VLOOKUP(F230,'Instituciones Educativas'!$A$2:$T$900,13,0),0)-AN230</f>
        <v>3</v>
      </c>
      <c r="AN230" s="64"/>
    </row>
    <row r="231" spans="1:41" x14ac:dyDescent="0.25">
      <c r="A231" s="107" t="s">
        <v>622</v>
      </c>
      <c r="B231" s="17">
        <v>2</v>
      </c>
      <c r="C231" s="49" t="str">
        <f>+VLOOKUP(A231,'Instituciones Educativas'!$A$2:$T$900,6,0)</f>
        <v>ACORA</v>
      </c>
      <c r="D231" s="49" t="str">
        <f>IFERROR(VLOOKUP(A231,'Instituciones Educativas'!$A$2:$T$900,7,0),0)</f>
        <v>COLLINI</v>
      </c>
      <c r="E231" s="49" t="str">
        <f>+VLOOKUP(A231,'Censo 2023 Direccion'!$A$2:$M$910,6,0)</f>
        <v>COLLINI</v>
      </c>
      <c r="F231" s="49" t="str">
        <f>+VLOOKUP(A231,'Instituciones Educativas'!$A$2:$T$900,1,0)</f>
        <v>3937887</v>
      </c>
      <c r="G231" s="49" t="str">
        <f>+VLOOKUP(A231,'Instituciones Educativas'!$A$2:$T$900,8,0)</f>
        <v>COLLINI</v>
      </c>
      <c r="H231" s="49" t="str">
        <f>+VLOOKUP(A231,'Instituciones Educativas'!$A$2:$T$900,9,0)</f>
        <v xml:space="preserve">A5 - Inicial  Prog No Escolariz    </v>
      </c>
      <c r="I231" s="18">
        <f t="shared" si="103"/>
        <v>8</v>
      </c>
      <c r="J231" s="18" t="str">
        <f t="shared" si="113"/>
        <v>Rural</v>
      </c>
      <c r="K231" s="18">
        <f t="shared" si="114"/>
        <v>9</v>
      </c>
      <c r="O231" s="18">
        <f t="shared" si="115"/>
        <v>-1</v>
      </c>
      <c r="Q231" s="21">
        <f>+IF(AJ231="rural",IF(AK231&lt;=1,S231*(5),IF(AK231&lt;=2,S231*(3.25),IF(AK231&lt;=3,S231*(2.42),IF(AK231&lt;=4,S231*(2),IF(AK231&lt;=5,S231*(1.8),IF(AK231&lt;=10,S231*(1.48),IF(AK231&lt;=16,S231*(1.18),IF(AK231&lt;=20,S231*(1),IF(AK231&lt;=60,S231*(0.85),IF(AK231&lt;=100,S231*(0.56),IF(AK231&lt;=152,S231*(0.41),IF(AK231&lt;=180,S231*(0.38),IF(AK231&lt;=200,S231*(0.36),IF(AK231&lt;=300,S231*(0.3),S231)))))))))))))))</f>
        <v>570.73536000000001</v>
      </c>
      <c r="R231" s="52">
        <f t="shared" si="104"/>
        <v>-42.289798570500324</v>
      </c>
      <c r="S231" s="52">
        <f t="shared" si="105"/>
        <v>385.63200000000001</v>
      </c>
      <c r="T231" s="21">
        <f t="shared" si="116"/>
        <v>385.63200000000001</v>
      </c>
      <c r="U231" s="70">
        <v>668.22154566744734</v>
      </c>
      <c r="V231" s="21">
        <f t="shared" si="102"/>
        <v>296.64</v>
      </c>
      <c r="W231" s="21">
        <f t="shared" si="106"/>
        <v>43.2</v>
      </c>
      <c r="X231" s="21">
        <f t="shared" si="119"/>
        <v>0</v>
      </c>
      <c r="Y231" s="21">
        <f t="shared" si="118"/>
        <v>205.44</v>
      </c>
      <c r="Z231" s="21">
        <f t="shared" si="107"/>
        <v>4.8000000000000007</v>
      </c>
      <c r="AA231" s="21">
        <f t="shared" si="108"/>
        <v>38.400000000000006</v>
      </c>
      <c r="AB231" s="21">
        <f t="shared" si="109"/>
        <v>0</v>
      </c>
      <c r="AC231" s="18">
        <f t="shared" si="110"/>
        <v>4.8000000000000007</v>
      </c>
      <c r="AD231" s="18">
        <f t="shared" si="111"/>
        <v>0</v>
      </c>
      <c r="AE231" s="18">
        <f>IFERROR(VLOOKUP(F231,'Unid. Mult.'!$F$3:$J$313,5,0),0)</f>
        <v>0</v>
      </c>
      <c r="AF231" s="18">
        <f>IFERROR(VLOOKUP(F231,'IIEE EIB'!$F$3:$L$219,5,0),0)</f>
        <v>0</v>
      </c>
      <c r="AG231" s="18">
        <f>IFERROR(VLOOKUP(F231,'IIEE EIB'!$F$3:$L$219,6,0),0)</f>
        <v>0</v>
      </c>
      <c r="AH231" s="18">
        <f>IFERROR(VLOOKUP(F231,Rural!$F$2:$J$403,5,0),0)</f>
        <v>0</v>
      </c>
      <c r="AI231" s="18">
        <f>+IFERROR(VLOOKUP(F231,Frontera!$F$3:$J$438,5,0),0)</f>
        <v>0</v>
      </c>
      <c r="AJ231" s="18" t="str">
        <f>+IFERROR(VLOOKUP(F231,'Censo 2023 Direccion'!$A$2:$L$910,9,0),0)</f>
        <v>Rural</v>
      </c>
      <c r="AK231" s="18">
        <f>+IFERROR(VLOOKUP(F231,'Instituciones Educativas'!$A$2:$T$900,12,0),0)</f>
        <v>8</v>
      </c>
      <c r="AL231" s="21">
        <f t="shared" si="112"/>
        <v>-371.58154566744736</v>
      </c>
      <c r="AM231" s="18">
        <f>+IFERROR(VLOOKUP(F231,'Instituciones Educativas'!$A$2:$T$900,13,0),0)-AN231</f>
        <v>9</v>
      </c>
      <c r="AN231" s="64"/>
    </row>
    <row r="232" spans="1:41" x14ac:dyDescent="0.25">
      <c r="A232" s="107" t="s">
        <v>595</v>
      </c>
      <c r="B232" s="17">
        <v>3</v>
      </c>
      <c r="C232" s="49" t="str">
        <f>+VLOOKUP(A232,'Instituciones Educativas'!$A$2:$T$900,6,0)</f>
        <v>ACORA</v>
      </c>
      <c r="D232" s="49" t="str">
        <f>IFERROR(VLOOKUP(A232,'Instituciones Educativas'!$A$2:$T$900,7,0),0)</f>
        <v>AMACHOCO</v>
      </c>
      <c r="E232" s="49" t="str">
        <f>+VLOOKUP(A232,'Censo 2023 Direccion'!$A$2:$M$910,6,0)</f>
        <v>AMACHOCO</v>
      </c>
      <c r="F232" s="49" t="str">
        <f>+VLOOKUP(A232,'Instituciones Educativas'!$A$2:$T$900,1,0)</f>
        <v>3937888</v>
      </c>
      <c r="G232" s="49" t="str">
        <f>+VLOOKUP(A232,'Instituciones Educativas'!$A$2:$T$900,8,0)</f>
        <v>AMACHOCO</v>
      </c>
      <c r="H232" s="49" t="str">
        <f>+VLOOKUP(A232,'Instituciones Educativas'!$A$2:$T$900,9,0)</f>
        <v xml:space="preserve">A5 - Inicial  Prog No Escolariz    </v>
      </c>
      <c r="I232" s="18">
        <f t="shared" si="103"/>
        <v>4</v>
      </c>
      <c r="J232" s="18" t="str">
        <f t="shared" si="113"/>
        <v>Rural</v>
      </c>
      <c r="K232" s="18">
        <f t="shared" si="114"/>
        <v>6</v>
      </c>
      <c r="O232" s="18">
        <f t="shared" si="115"/>
        <v>-2</v>
      </c>
      <c r="Q232" s="21">
        <f t="shared" si="120"/>
        <v>385.63200000000001</v>
      </c>
      <c r="R232" s="52">
        <f t="shared" si="104"/>
        <v>-57.426900584795327</v>
      </c>
      <c r="S232" s="52">
        <f t="shared" si="105"/>
        <v>192.816</v>
      </c>
      <c r="T232" s="21">
        <f t="shared" si="116"/>
        <v>192.816</v>
      </c>
      <c r="U232" s="70">
        <v>452.90571428571428</v>
      </c>
      <c r="V232" s="21">
        <f t="shared" si="102"/>
        <v>148.32</v>
      </c>
      <c r="W232" s="21">
        <f t="shared" si="106"/>
        <v>21.6</v>
      </c>
      <c r="X232" s="21">
        <f t="shared" si="119"/>
        <v>0</v>
      </c>
      <c r="Y232" s="21">
        <f t="shared" si="118"/>
        <v>102.72</v>
      </c>
      <c r="Z232" s="21">
        <f t="shared" si="107"/>
        <v>2.4000000000000004</v>
      </c>
      <c r="AA232" s="21">
        <f t="shared" si="108"/>
        <v>19.200000000000003</v>
      </c>
      <c r="AB232" s="21">
        <f t="shared" si="109"/>
        <v>0</v>
      </c>
      <c r="AC232" s="18">
        <f t="shared" si="110"/>
        <v>2.4000000000000004</v>
      </c>
      <c r="AD232" s="18">
        <f t="shared" si="111"/>
        <v>0</v>
      </c>
      <c r="AE232" s="18">
        <f>IFERROR(VLOOKUP(F232,'Unid. Mult.'!$F$3:$J$313,5,0),0)</f>
        <v>0</v>
      </c>
      <c r="AF232" s="18">
        <f>IFERROR(VLOOKUP(F232,'IIEE EIB'!$F$3:$L$219,5,0),0)</f>
        <v>0</v>
      </c>
      <c r="AG232" s="18">
        <f>IFERROR(VLOOKUP(F232,'IIEE EIB'!$F$3:$L$219,6,0),0)</f>
        <v>0</v>
      </c>
      <c r="AH232" s="18">
        <f>IFERROR(VLOOKUP(F232,Rural!$F$2:$J$403,5,0),0)</f>
        <v>0</v>
      </c>
      <c r="AI232" s="18">
        <f>+IFERROR(VLOOKUP(F232,Frontera!$F$3:$J$438,5,0),0)</f>
        <v>0</v>
      </c>
      <c r="AJ232" s="18" t="str">
        <f>+IFERROR(VLOOKUP(F232,'Censo 2023 Direccion'!$A$2:$L$910,9,0),0)</f>
        <v>Rural</v>
      </c>
      <c r="AK232" s="18">
        <f>+IFERROR(VLOOKUP(F232,'Instituciones Educativas'!$A$2:$T$900,12,0),0)</f>
        <v>4</v>
      </c>
      <c r="AL232" s="21">
        <f t="shared" si="112"/>
        <v>-304.58571428571429</v>
      </c>
      <c r="AM232" s="18">
        <f>+IFERROR(VLOOKUP(F232,'Instituciones Educativas'!$A$2:$T$900,13,0),0)-AN232</f>
        <v>6</v>
      </c>
      <c r="AN232" s="64"/>
      <c r="AO232" s="18">
        <f>+AM232-4.27</f>
        <v>1.7300000000000004</v>
      </c>
    </row>
    <row r="233" spans="1:41" x14ac:dyDescent="0.25">
      <c r="A233" s="107" t="s">
        <v>599</v>
      </c>
      <c r="B233" s="17">
        <v>4</v>
      </c>
      <c r="C233" s="49" t="str">
        <f>+VLOOKUP(A233,'Instituciones Educativas'!$A$2:$T$900,6,0)</f>
        <v>ACORA</v>
      </c>
      <c r="D233" s="49" t="str">
        <f>IFERROR(VLOOKUP(A233,'Instituciones Educativas'!$A$2:$T$900,7,0),0)</f>
        <v>CHUSAMARCA</v>
      </c>
      <c r="E233" s="49" t="str">
        <f>+VLOOKUP(A233,'Censo 2023 Direccion'!$A$2:$M$910,6,0)</f>
        <v>CHUSAMARCA</v>
      </c>
      <c r="F233" s="49" t="str">
        <f>+VLOOKUP(A233,'Instituciones Educativas'!$A$2:$T$900,1,0)</f>
        <v>3937889</v>
      </c>
      <c r="G233" s="49" t="str">
        <f>+VLOOKUP(A233,'Instituciones Educativas'!$A$2:$T$900,8,0)</f>
        <v>ANGELITOS DE DIOS</v>
      </c>
      <c r="H233" s="49" t="str">
        <f>+VLOOKUP(A233,'Instituciones Educativas'!$A$2:$T$900,9,0)</f>
        <v xml:space="preserve">A5 - Inicial  Prog No Escolariz    </v>
      </c>
      <c r="I233" s="18">
        <f t="shared" si="103"/>
        <v>5</v>
      </c>
      <c r="J233" s="18" t="str">
        <f t="shared" si="113"/>
        <v>Rural</v>
      </c>
      <c r="K233" s="18">
        <f t="shared" si="114"/>
        <v>6</v>
      </c>
      <c r="O233" s="18">
        <f t="shared" si="115"/>
        <v>-1</v>
      </c>
      <c r="Q233" s="21">
        <f t="shared" si="120"/>
        <v>442.26000000000005</v>
      </c>
      <c r="R233" s="52">
        <f t="shared" si="104"/>
        <v>-45.750298075285293</v>
      </c>
      <c r="S233" s="52">
        <f t="shared" si="105"/>
        <v>245.70000000000002</v>
      </c>
      <c r="T233" s="21">
        <f t="shared" si="116"/>
        <v>245.70000000000002</v>
      </c>
      <c r="U233" s="70">
        <v>452.90571428571428</v>
      </c>
      <c r="V233" s="21">
        <f t="shared" si="102"/>
        <v>189</v>
      </c>
      <c r="W233" s="21">
        <f t="shared" si="106"/>
        <v>27</v>
      </c>
      <c r="X233" s="21">
        <f t="shared" si="119"/>
        <v>0</v>
      </c>
      <c r="Y233" s="21">
        <f t="shared" ref="Y233:Y248" si="124">IF(H233=$M$12,IF(AJ233="Urbana",AK233*1.2*12,IF(AJ233="Rural",AK233*2.2*12)),0)</f>
        <v>132</v>
      </c>
      <c r="Z233" s="21">
        <f t="shared" si="107"/>
        <v>3</v>
      </c>
      <c r="AA233" s="21">
        <f t="shared" si="108"/>
        <v>24</v>
      </c>
      <c r="AB233" s="21">
        <f t="shared" si="109"/>
        <v>0</v>
      </c>
      <c r="AC233" s="18">
        <f t="shared" si="110"/>
        <v>3</v>
      </c>
      <c r="AD233" s="18">
        <f t="shared" si="111"/>
        <v>0</v>
      </c>
      <c r="AE233" s="18">
        <f>IFERROR(VLOOKUP(F233,'Unid. Mult.'!$F$3:$J$313,5,0),0)</f>
        <v>0</v>
      </c>
      <c r="AF233" s="18">
        <f>IFERROR(VLOOKUP(F233,'IIEE EIB'!$F$3:$L$219,5,0),0)</f>
        <v>0</v>
      </c>
      <c r="AG233" s="18">
        <f>IFERROR(VLOOKUP(F233,'IIEE EIB'!$F$3:$L$219,6,0),0)</f>
        <v>0</v>
      </c>
      <c r="AH233" s="18">
        <f>IFERROR(VLOOKUP(F233,Rural!$F$2:$J$403,5,0),0)</f>
        <v>0</v>
      </c>
      <c r="AI233" s="18">
        <f>+IFERROR(VLOOKUP(F233,Frontera!$F$3:$J$438,5,0),0)</f>
        <v>0</v>
      </c>
      <c r="AJ233" s="18" t="str">
        <f>+IFERROR(VLOOKUP(F233,'Censo 2023 Direccion'!$A$2:$L$910,9,0),0)</f>
        <v>Rural</v>
      </c>
      <c r="AK233" s="18">
        <f>+IFERROR(VLOOKUP(F233,'Instituciones Educativas'!$A$2:$T$900,12,0),0)</f>
        <v>5</v>
      </c>
      <c r="AL233" s="21">
        <f t="shared" si="112"/>
        <v>-263.90571428571428</v>
      </c>
      <c r="AM233" s="18">
        <f>+IFERROR(VLOOKUP(F233,'Instituciones Educativas'!$A$2:$T$900,13,0),0)-AN233</f>
        <v>6</v>
      </c>
      <c r="AN233" s="64"/>
    </row>
    <row r="234" spans="1:41" x14ac:dyDescent="0.25">
      <c r="A234" s="107" t="s">
        <v>612</v>
      </c>
      <c r="B234" s="17">
        <v>5</v>
      </c>
      <c r="C234" s="49" t="str">
        <f>+VLOOKUP(A234,'Instituciones Educativas'!$A$2:$T$900,6,0)</f>
        <v>ACORA</v>
      </c>
      <c r="D234" s="49" t="str">
        <f>IFERROR(VLOOKUP(A234,'Instituciones Educativas'!$A$2:$T$900,7,0),0)</f>
        <v>TOTORANI</v>
      </c>
      <c r="E234" s="49" t="str">
        <f>+VLOOKUP(A234,'Censo 2023 Direccion'!$A$2:$M$910,6,0)</f>
        <v>TOTORANI</v>
      </c>
      <c r="F234" s="49" t="str">
        <f>+VLOOKUP(A234,'Instituciones Educativas'!$A$2:$T$900,1,0)</f>
        <v>3916593</v>
      </c>
      <c r="G234" s="49" t="str">
        <f>+VLOOKUP(A234,'Instituciones Educativas'!$A$2:$T$900,8,0)</f>
        <v>CASITA MAGICA</v>
      </c>
      <c r="H234" s="49" t="str">
        <f>+VLOOKUP(A234,'Instituciones Educativas'!$A$2:$T$900,9,0)</f>
        <v xml:space="preserve">A5 - Inicial  Prog No Escolariz    </v>
      </c>
      <c r="I234" s="18">
        <f t="shared" si="103"/>
        <v>5</v>
      </c>
      <c r="J234" s="18" t="str">
        <f t="shared" si="113"/>
        <v>Rural</v>
      </c>
      <c r="K234" s="18">
        <f t="shared" si="114"/>
        <v>7</v>
      </c>
      <c r="O234" s="18">
        <f t="shared" si="115"/>
        <v>-2</v>
      </c>
      <c r="Q234" s="21">
        <f t="shared" si="120"/>
        <v>442.26000000000005</v>
      </c>
      <c r="R234" s="52">
        <f t="shared" si="104"/>
        <v>-47.331922038104963</v>
      </c>
      <c r="S234" s="52">
        <f>+T234</f>
        <v>245.70000000000002</v>
      </c>
      <c r="T234" s="21">
        <f t="shared" si="116"/>
        <v>245.70000000000002</v>
      </c>
      <c r="U234" s="70">
        <v>466.50648648648644</v>
      </c>
      <c r="V234" s="21">
        <f t="shared" si="102"/>
        <v>189</v>
      </c>
      <c r="W234" s="21">
        <f t="shared" si="106"/>
        <v>27</v>
      </c>
      <c r="X234" s="21">
        <f t="shared" si="119"/>
        <v>0</v>
      </c>
      <c r="Y234" s="21">
        <f t="shared" si="124"/>
        <v>132</v>
      </c>
      <c r="Z234" s="21">
        <f t="shared" si="107"/>
        <v>3</v>
      </c>
      <c r="AA234" s="21">
        <f t="shared" si="108"/>
        <v>24</v>
      </c>
      <c r="AB234" s="21">
        <f t="shared" si="109"/>
        <v>0</v>
      </c>
      <c r="AC234" s="18">
        <f t="shared" si="110"/>
        <v>3</v>
      </c>
      <c r="AD234" s="18">
        <f t="shared" si="111"/>
        <v>0</v>
      </c>
      <c r="AE234" s="18">
        <f>IFERROR(VLOOKUP(F234,'Unid. Mult.'!$F$3:$J$313,5,0),0)</f>
        <v>0</v>
      </c>
      <c r="AF234" s="18">
        <f>IFERROR(VLOOKUP(F234,'IIEE EIB'!$F$3:$L$219,5,0),0)</f>
        <v>0</v>
      </c>
      <c r="AG234" s="18">
        <f>IFERROR(VLOOKUP(F234,'IIEE EIB'!$F$3:$L$219,6,0),0)</f>
        <v>0</v>
      </c>
      <c r="AH234" s="18">
        <f>IFERROR(VLOOKUP(F234,Rural!$F$2:$J$403,5,0),0)</f>
        <v>0</v>
      </c>
      <c r="AI234" s="18">
        <f>+IFERROR(VLOOKUP(F234,Frontera!$F$3:$J$438,5,0),0)</f>
        <v>0</v>
      </c>
      <c r="AJ234" s="18" t="str">
        <f>+IFERROR(VLOOKUP(F234,'Censo 2023 Direccion'!$A$2:$L$910,9,0),0)</f>
        <v>Rural</v>
      </c>
      <c r="AK234" s="18">
        <f>+IFERROR(VLOOKUP(F234,'Instituciones Educativas'!$A$2:$T$900,12,0),0)</f>
        <v>5</v>
      </c>
      <c r="AL234" s="21">
        <f t="shared" si="112"/>
        <v>-277.50648648648644</v>
      </c>
      <c r="AM234" s="18">
        <f>+IFERROR(VLOOKUP(F234,'Instituciones Educativas'!$A$2:$T$900,13,0),0)-AN234</f>
        <v>7</v>
      </c>
      <c r="AN234" s="64"/>
      <c r="AO234" s="18">
        <f>+AM234-12.8</f>
        <v>-5.8000000000000007</v>
      </c>
    </row>
    <row r="235" spans="1:41" x14ac:dyDescent="0.25">
      <c r="A235" s="107" t="s">
        <v>672</v>
      </c>
      <c r="B235" s="17">
        <v>6</v>
      </c>
      <c r="C235" s="49" t="str">
        <f>+VLOOKUP(A235,'Instituciones Educativas'!$A$2:$T$900,6,0)</f>
        <v>ACORA</v>
      </c>
      <c r="D235" s="49" t="str">
        <f>IFERROR(VLOOKUP(A235,'Instituciones Educativas'!$A$2:$T$900,7,0),0)</f>
        <v>MARQUIRI</v>
      </c>
      <c r="E235" s="49" t="str">
        <f>+VLOOKUP(A235,'Censo 2023 Direccion'!$A$2:$M$910,6,0)</f>
        <v>MARQUIRE</v>
      </c>
      <c r="F235" s="49" t="str">
        <f>+VLOOKUP(A235,'Instituciones Educativas'!$A$2:$T$900,1,0)</f>
        <v>3932265</v>
      </c>
      <c r="G235" s="49" t="str">
        <f>+VLOOKUP(A235,'Instituciones Educativas'!$A$2:$T$900,8,0)</f>
        <v>RAYITOS DE SOL</v>
      </c>
      <c r="H235" s="49" t="str">
        <f>+VLOOKUP(A235,'Instituciones Educativas'!$A$2:$T$900,9,0)</f>
        <v xml:space="preserve">A5 - Inicial  Prog No Escolariz    </v>
      </c>
      <c r="I235" s="18">
        <f t="shared" si="103"/>
        <v>6</v>
      </c>
      <c r="J235" s="18" t="str">
        <f t="shared" si="113"/>
        <v>Rural</v>
      </c>
      <c r="K235" s="18">
        <f t="shared" si="114"/>
        <v>7</v>
      </c>
      <c r="O235" s="18">
        <f t="shared" si="115"/>
        <v>-1</v>
      </c>
      <c r="Q235" s="21">
        <f t="shared" si="120"/>
        <v>471.74400000000009</v>
      </c>
      <c r="R235" s="52">
        <f t="shared" si="104"/>
        <v>-36.798306445725956</v>
      </c>
      <c r="S235" s="52">
        <f t="shared" si="105"/>
        <v>294.84000000000003</v>
      </c>
      <c r="T235" s="21">
        <f t="shared" si="116"/>
        <v>294.84000000000003</v>
      </c>
      <c r="U235" s="70">
        <v>466.50648648648644</v>
      </c>
      <c r="V235" s="21">
        <f t="shared" si="102"/>
        <v>226.8</v>
      </c>
      <c r="W235" s="21">
        <f t="shared" si="106"/>
        <v>32.400000000000006</v>
      </c>
      <c r="X235" s="21">
        <f t="shared" si="119"/>
        <v>0</v>
      </c>
      <c r="Y235" s="21">
        <f t="shared" si="124"/>
        <v>158.4</v>
      </c>
      <c r="Z235" s="21">
        <f t="shared" si="107"/>
        <v>3.6000000000000005</v>
      </c>
      <c r="AA235" s="21">
        <f t="shared" si="108"/>
        <v>28.800000000000004</v>
      </c>
      <c r="AB235" s="21">
        <f t="shared" si="109"/>
        <v>0</v>
      </c>
      <c r="AC235" s="18">
        <f t="shared" si="110"/>
        <v>3.6000000000000005</v>
      </c>
      <c r="AD235" s="18">
        <f t="shared" si="111"/>
        <v>0</v>
      </c>
      <c r="AE235" s="18">
        <f>IFERROR(VLOOKUP(F235,'Unid. Mult.'!$F$3:$J$313,5,0),0)</f>
        <v>0</v>
      </c>
      <c r="AF235" s="18">
        <f>IFERROR(VLOOKUP(F235,'IIEE EIB'!$F$3:$L$219,5,0),0)</f>
        <v>0</v>
      </c>
      <c r="AG235" s="18">
        <f>IFERROR(VLOOKUP(F235,'IIEE EIB'!$F$3:$L$219,6,0),0)</f>
        <v>0</v>
      </c>
      <c r="AH235" s="18">
        <f>IFERROR(VLOOKUP(F235,Rural!$F$2:$J$403,5,0),0)</f>
        <v>0</v>
      </c>
      <c r="AI235" s="18">
        <f>+IFERROR(VLOOKUP(F235,Frontera!$F$3:$J$438,5,0),0)</f>
        <v>0</v>
      </c>
      <c r="AJ235" s="18" t="str">
        <f>+IFERROR(VLOOKUP(F235,'Censo 2023 Direccion'!$A$2:$L$910,9,0),0)</f>
        <v>Rural</v>
      </c>
      <c r="AK235" s="18">
        <f>+IFERROR(VLOOKUP(F235,'Instituciones Educativas'!$A$2:$T$900,12,0),0)</f>
        <v>6</v>
      </c>
      <c r="AL235" s="21">
        <f t="shared" si="112"/>
        <v>-239.70648648648643</v>
      </c>
      <c r="AM235" s="18">
        <f>+IFERROR(VLOOKUP(F235,'Instituciones Educativas'!$A$2:$T$900,13,0),0)-AN235</f>
        <v>7</v>
      </c>
      <c r="AN235" s="64"/>
      <c r="AO235" s="18">
        <f>+AM235-1.6</f>
        <v>5.4</v>
      </c>
    </row>
    <row r="236" spans="1:41" x14ac:dyDescent="0.25">
      <c r="A236" s="107" t="s">
        <v>639</v>
      </c>
      <c r="B236" s="17">
        <v>7</v>
      </c>
      <c r="C236" s="49" t="str">
        <f>+VLOOKUP(A236,'Instituciones Educativas'!$A$2:$T$900,6,0)</f>
        <v>ACORA</v>
      </c>
      <c r="D236" s="49" t="str">
        <f>IFERROR(VLOOKUP(A236,'Instituciones Educativas'!$A$2:$T$900,7,0),0)</f>
        <v>AMPARANI</v>
      </c>
      <c r="E236" s="49" t="str">
        <f>+VLOOKUP(A236,'Censo 2023 Direccion'!$A$2:$M$910,6,0)</f>
        <v>AMPARANI</v>
      </c>
      <c r="F236" s="49" t="str">
        <f>+VLOOKUP(A236,'Instituciones Educativas'!$A$2:$T$900,1,0)</f>
        <v>3932268</v>
      </c>
      <c r="G236" s="49" t="str">
        <f>+VLOOKUP(A236,'Instituciones Educativas'!$A$2:$T$900,8,0)</f>
        <v>HUAYCHANI</v>
      </c>
      <c r="H236" s="49" t="str">
        <f>+VLOOKUP(A236,'Instituciones Educativas'!$A$2:$T$900,9,0)</f>
        <v xml:space="preserve">A5 - Inicial  Prog No Escolariz    </v>
      </c>
      <c r="I236" s="18">
        <f t="shared" si="103"/>
        <v>5</v>
      </c>
      <c r="J236" s="18" t="str">
        <f t="shared" si="113"/>
        <v>Rural</v>
      </c>
      <c r="K236" s="18">
        <f t="shared" si="114"/>
        <v>4</v>
      </c>
      <c r="O236" s="18">
        <f t="shared" si="115"/>
        <v>1</v>
      </c>
      <c r="Q236" s="21">
        <f t="shared" si="120"/>
        <v>442.26000000000005</v>
      </c>
      <c r="R236" s="52">
        <f t="shared" si="104"/>
        <v>-30.250383239652511</v>
      </c>
      <c r="S236" s="52">
        <f t="shared" si="105"/>
        <v>245.70000000000002</v>
      </c>
      <c r="T236" s="21">
        <f t="shared" si="116"/>
        <v>245.70000000000002</v>
      </c>
      <c r="U236" s="70">
        <v>352.25999999999993</v>
      </c>
      <c r="V236" s="21">
        <f t="shared" si="102"/>
        <v>189</v>
      </c>
      <c r="W236" s="21">
        <f t="shared" si="106"/>
        <v>27</v>
      </c>
      <c r="X236" s="21">
        <f t="shared" si="119"/>
        <v>0</v>
      </c>
      <c r="Y236" s="21">
        <f t="shared" si="124"/>
        <v>132</v>
      </c>
      <c r="Z236" s="21">
        <f t="shared" si="107"/>
        <v>3</v>
      </c>
      <c r="AA236" s="21">
        <f t="shared" si="108"/>
        <v>24</v>
      </c>
      <c r="AB236" s="21">
        <f t="shared" si="109"/>
        <v>0</v>
      </c>
      <c r="AC236" s="18">
        <f t="shared" si="110"/>
        <v>3</v>
      </c>
      <c r="AD236" s="18">
        <f t="shared" si="111"/>
        <v>0</v>
      </c>
      <c r="AE236" s="18">
        <f>IFERROR(VLOOKUP(F236,'Unid. Mult.'!$F$3:$J$313,5,0),0)</f>
        <v>0</v>
      </c>
      <c r="AF236" s="18">
        <f>IFERROR(VLOOKUP(F236,'IIEE EIB'!$F$3:$L$219,5,0),0)</f>
        <v>0</v>
      </c>
      <c r="AG236" s="18">
        <f>IFERROR(VLOOKUP(F236,'IIEE EIB'!$F$3:$L$219,6,0),0)</f>
        <v>0</v>
      </c>
      <c r="AH236" s="18">
        <f>IFERROR(VLOOKUP(F236,Rural!$F$2:$J$403,5,0),0)</f>
        <v>0</v>
      </c>
      <c r="AI236" s="18">
        <f>+IFERROR(VLOOKUP(F236,Frontera!$F$3:$J$438,5,0),0)</f>
        <v>0</v>
      </c>
      <c r="AJ236" s="18" t="str">
        <f>+IFERROR(VLOOKUP(F236,'Censo 2023 Direccion'!$A$2:$L$910,9,0),0)</f>
        <v>Rural</v>
      </c>
      <c r="AK236" s="18">
        <f>+IFERROR(VLOOKUP(F236,'Instituciones Educativas'!$A$2:$T$900,12,0),0)</f>
        <v>5</v>
      </c>
      <c r="AL236" s="21">
        <f t="shared" si="112"/>
        <v>-163.25999999999993</v>
      </c>
      <c r="AM236" s="18">
        <f>+IFERROR(VLOOKUP(F236,'Instituciones Educativas'!$A$2:$T$900,13,0),0)-AN236</f>
        <v>4</v>
      </c>
      <c r="AN236" s="64"/>
      <c r="AO236" s="18">
        <f>+AM236-3.7</f>
        <v>0.29999999999999982</v>
      </c>
    </row>
    <row r="237" spans="1:41" x14ac:dyDescent="0.25">
      <c r="A237" s="107" t="s">
        <v>691</v>
      </c>
      <c r="B237" s="17">
        <v>8</v>
      </c>
      <c r="C237" s="49" t="str">
        <f>+VLOOKUP(A237,'Instituciones Educativas'!$A$2:$T$900,6,0)</f>
        <v>ACORA</v>
      </c>
      <c r="D237" s="49" t="str">
        <f>IFERROR(VLOOKUP(A237,'Instituciones Educativas'!$A$2:$T$900,7,0),0)</f>
        <v>MARCA ESQUEÑA</v>
      </c>
      <c r="E237" s="49" t="str">
        <f>+VLOOKUP(A237,'Censo 2023 Direccion'!$A$2:$M$910,6,0)</f>
        <v>MARCA ESQUEÑA</v>
      </c>
      <c r="F237" s="49" t="str">
        <f>+VLOOKUP(A237,'Instituciones Educativas'!$A$2:$T$900,1,0)</f>
        <v>3932269</v>
      </c>
      <c r="G237" s="49" t="str">
        <f>+VLOOKUP(A237,'Instituciones Educativas'!$A$2:$T$900,8,0)</f>
        <v>SUMA Q'ANTAWI</v>
      </c>
      <c r="H237" s="49" t="str">
        <f>+VLOOKUP(A237,'Instituciones Educativas'!$A$2:$T$900,9,0)</f>
        <v xml:space="preserve">A5 - Inicial  Prog No Escolariz    </v>
      </c>
      <c r="I237" s="18">
        <f t="shared" si="103"/>
        <v>5</v>
      </c>
      <c r="J237" s="18" t="str">
        <f t="shared" si="113"/>
        <v>Rural</v>
      </c>
      <c r="K237" s="18">
        <f t="shared" si="114"/>
        <v>9</v>
      </c>
      <c r="O237" s="18">
        <f t="shared" si="115"/>
        <v>-4</v>
      </c>
      <c r="Q237" s="21">
        <f t="shared" si="120"/>
        <v>442.26000000000005</v>
      </c>
      <c r="R237" s="52">
        <f t="shared" si="104"/>
        <v>-63.230757584360035</v>
      </c>
      <c r="S237" s="52">
        <f t="shared" si="105"/>
        <v>245.70000000000002</v>
      </c>
      <c r="T237" s="21">
        <f t="shared" si="116"/>
        <v>245.70000000000002</v>
      </c>
      <c r="U237" s="70">
        <v>668.22154566744734</v>
      </c>
      <c r="V237" s="21">
        <f t="shared" si="102"/>
        <v>189</v>
      </c>
      <c r="W237" s="21">
        <f t="shared" si="106"/>
        <v>27</v>
      </c>
      <c r="X237" s="21">
        <f t="shared" si="119"/>
        <v>0</v>
      </c>
      <c r="Y237" s="21">
        <f t="shared" si="124"/>
        <v>132</v>
      </c>
      <c r="Z237" s="21">
        <f t="shared" si="107"/>
        <v>3</v>
      </c>
      <c r="AA237" s="21">
        <f t="shared" si="108"/>
        <v>24</v>
      </c>
      <c r="AB237" s="21">
        <f t="shared" si="109"/>
        <v>0</v>
      </c>
      <c r="AC237" s="18">
        <f t="shared" si="110"/>
        <v>3</v>
      </c>
      <c r="AD237" s="18">
        <f t="shared" si="111"/>
        <v>0</v>
      </c>
      <c r="AE237" s="18">
        <f>IFERROR(VLOOKUP(F237,'Unid. Mult.'!$F$3:$J$313,5,0),0)</f>
        <v>0</v>
      </c>
      <c r="AF237" s="18">
        <f>IFERROR(VLOOKUP(F237,'IIEE EIB'!$F$3:$L$219,5,0),0)</f>
        <v>0</v>
      </c>
      <c r="AG237" s="18">
        <f>IFERROR(VLOOKUP(F237,'IIEE EIB'!$F$3:$L$219,6,0),0)</f>
        <v>0</v>
      </c>
      <c r="AH237" s="18">
        <f>IFERROR(VLOOKUP(F237,Rural!$F$2:$J$403,5,0),0)</f>
        <v>0</v>
      </c>
      <c r="AI237" s="18">
        <f>+IFERROR(VLOOKUP(F237,Frontera!$F$3:$J$438,5,0),0)</f>
        <v>0</v>
      </c>
      <c r="AJ237" s="18" t="str">
        <f>+IFERROR(VLOOKUP(F237,'Censo 2023 Direccion'!$A$2:$L$910,9,0),0)</f>
        <v>Rural</v>
      </c>
      <c r="AK237" s="18">
        <f>+IFERROR(VLOOKUP(F237,'Instituciones Educativas'!$A$2:$T$900,12,0),0)</f>
        <v>5</v>
      </c>
      <c r="AL237" s="21">
        <f t="shared" si="112"/>
        <v>-479.22154566744734</v>
      </c>
      <c r="AM237" s="18">
        <f>+IFERROR(VLOOKUP(F237,'Instituciones Educativas'!$A$2:$T$900,13,0),0)-AN237</f>
        <v>9</v>
      </c>
      <c r="AN237" s="64"/>
      <c r="AO237" s="18">
        <f t="shared" ref="AO237" si="125">+AM237-3.4</f>
        <v>5.6</v>
      </c>
    </row>
    <row r="238" spans="1:41" x14ac:dyDescent="0.25">
      <c r="A238" s="107" t="s">
        <v>652</v>
      </c>
      <c r="B238" s="17">
        <v>9</v>
      </c>
      <c r="C238" s="49" t="str">
        <f>+VLOOKUP(A238,'Instituciones Educativas'!$A$2:$T$900,6,0)</f>
        <v>ACORA</v>
      </c>
      <c r="D238" s="49" t="str">
        <f>IFERROR(VLOOKUP(A238,'Instituciones Educativas'!$A$2:$T$900,7,0),0)</f>
        <v>ISCACHURO</v>
      </c>
      <c r="E238" s="49" t="str">
        <f>+VLOOKUP(A238,'Censo 2023 Direccion'!$A$2:$M$910,6,0)</f>
        <v>ISCACHURO</v>
      </c>
      <c r="F238" s="49" t="str">
        <f>+VLOOKUP(A238,'Instituciones Educativas'!$A$2:$T$900,1,0)</f>
        <v>3932259</v>
      </c>
      <c r="G238" s="49" t="str">
        <f>+VLOOKUP(A238,'Instituciones Educativas'!$A$2:$T$900,8,0)</f>
        <v>MACHAQA QHANTATI</v>
      </c>
      <c r="H238" s="49" t="str">
        <f>+VLOOKUP(A238,'Instituciones Educativas'!$A$2:$T$900,9,0)</f>
        <v xml:space="preserve">A5 - Inicial  Prog No Escolariz    </v>
      </c>
      <c r="I238" s="18">
        <f t="shared" si="103"/>
        <v>4</v>
      </c>
      <c r="J238" s="18" t="str">
        <f t="shared" si="113"/>
        <v>Rural</v>
      </c>
      <c r="K238" s="18">
        <f t="shared" si="114"/>
        <v>4</v>
      </c>
      <c r="O238" s="18">
        <f t="shared" si="115"/>
        <v>0</v>
      </c>
      <c r="Q238" s="21">
        <f t="shared" si="120"/>
        <v>393.12000000000006</v>
      </c>
      <c r="R238" s="52">
        <f t="shared" si="104"/>
        <v>-44.200306591722004</v>
      </c>
      <c r="S238" s="52">
        <f t="shared" si="105"/>
        <v>196.56000000000003</v>
      </c>
      <c r="T238" s="21">
        <f t="shared" si="116"/>
        <v>196.56000000000003</v>
      </c>
      <c r="U238" s="70">
        <v>352.25999999999993</v>
      </c>
      <c r="V238" s="21">
        <f t="shared" si="102"/>
        <v>151.20000000000002</v>
      </c>
      <c r="W238" s="21">
        <f t="shared" si="106"/>
        <v>21.6</v>
      </c>
      <c r="X238" s="21">
        <f t="shared" si="119"/>
        <v>0</v>
      </c>
      <c r="Y238" s="21">
        <f t="shared" si="124"/>
        <v>105.60000000000001</v>
      </c>
      <c r="Z238" s="21">
        <f t="shared" si="107"/>
        <v>2.4000000000000004</v>
      </c>
      <c r="AA238" s="21">
        <f t="shared" si="108"/>
        <v>19.200000000000003</v>
      </c>
      <c r="AB238" s="21">
        <f t="shared" si="109"/>
        <v>0</v>
      </c>
      <c r="AC238" s="18">
        <f t="shared" si="110"/>
        <v>2.4000000000000004</v>
      </c>
      <c r="AD238" s="18">
        <f t="shared" si="111"/>
        <v>0</v>
      </c>
      <c r="AE238" s="18">
        <f>IFERROR(VLOOKUP(F238,'Unid. Mult.'!$F$3:$J$313,5,0),0)</f>
        <v>0</v>
      </c>
      <c r="AF238" s="18">
        <f>IFERROR(VLOOKUP(F238,'IIEE EIB'!$F$3:$L$219,5,0),0)</f>
        <v>0</v>
      </c>
      <c r="AG238" s="18">
        <f>IFERROR(VLOOKUP(F238,'IIEE EIB'!$F$3:$L$219,6,0),0)</f>
        <v>0</v>
      </c>
      <c r="AH238" s="18">
        <f>IFERROR(VLOOKUP(F238,Rural!$F$2:$J$403,5,0),0)</f>
        <v>0</v>
      </c>
      <c r="AI238" s="18">
        <f>+IFERROR(VLOOKUP(F238,Frontera!$F$3:$J$438,5,0),0)</f>
        <v>0</v>
      </c>
      <c r="AJ238" s="18" t="str">
        <f>+IFERROR(VLOOKUP(F238,'Censo 2023 Direccion'!$A$2:$L$910,9,0),0)</f>
        <v>Rural</v>
      </c>
      <c r="AK238" s="18">
        <f>+IFERROR(VLOOKUP(F238,'Instituciones Educativas'!$A$2:$T$900,12,0),0)</f>
        <v>4</v>
      </c>
      <c r="AL238" s="21">
        <f t="shared" si="112"/>
        <v>-201.05999999999992</v>
      </c>
      <c r="AM238" s="18">
        <f>+IFERROR(VLOOKUP(F238,'Instituciones Educativas'!$A$2:$T$900,13,0),0)-AN238</f>
        <v>4</v>
      </c>
      <c r="AO238" s="18">
        <f>+AM238-5.05</f>
        <v>-1.0499999999999998</v>
      </c>
    </row>
    <row r="239" spans="1:41" x14ac:dyDescent="0.25">
      <c r="A239" s="107" t="s">
        <v>693</v>
      </c>
      <c r="B239" s="17">
        <v>10</v>
      </c>
      <c r="C239" s="49" t="str">
        <f>+VLOOKUP(A239,'Instituciones Educativas'!$A$2:$T$900,6,0)</f>
        <v>ACORA</v>
      </c>
      <c r="D239" s="49" t="str">
        <f>IFERROR(VLOOKUP(A239,'Instituciones Educativas'!$A$2:$T$900,7,0),0)</f>
        <v>THUNCO</v>
      </c>
      <c r="E239" s="49" t="str">
        <f>+VLOOKUP(A239,'Censo 2023 Direccion'!$A$2:$M$910,6,0)</f>
        <v>THUNCO</v>
      </c>
      <c r="F239" s="49" t="str">
        <f>+VLOOKUP(A239,'Instituciones Educativas'!$A$2:$T$900,1,0)</f>
        <v>3932261</v>
      </c>
      <c r="G239" s="49" t="str">
        <f>+VLOOKUP(A239,'Instituciones Educativas'!$A$2:$T$900,8,0)</f>
        <v>THUNCO</v>
      </c>
      <c r="H239" s="49" t="str">
        <f>+VLOOKUP(A239,'Instituciones Educativas'!$A$2:$T$900,9,0)</f>
        <v xml:space="preserve">A5 - Inicial  Prog No Escolariz    </v>
      </c>
      <c r="I239" s="18">
        <f t="shared" si="103"/>
        <v>10</v>
      </c>
      <c r="J239" s="18" t="str">
        <f t="shared" si="113"/>
        <v>Rural</v>
      </c>
      <c r="K239" s="18">
        <f t="shared" si="114"/>
        <v>8</v>
      </c>
      <c r="O239" s="18">
        <f t="shared" si="115"/>
        <v>2</v>
      </c>
      <c r="Q239" s="21">
        <f>+IF(AJ239="rural",IF(AK239&lt;=1,S239*(5),IF(AK239&lt;=2,S239*(3.25),IF(AK239&lt;=3,S239*(2.42),IF(AK239&lt;=4,S239*(2),IF(AK239&lt;=5,S239*(1.8),IF(AK239&lt;=10,S239*(1.48),IF(AK239&lt;=16,S239*(1.18),IF(AK239&lt;=20,S239*(1),IF(AK239&lt;=60,S239*(0.85),IF(AK239&lt;=100,S239*(0.56),IF(AK239&lt;=152,S239*(0.41),IF(AK239&lt;=180,S239*(0.38),IF(AK239&lt;=200,S239*(0.36),IF(AK239&lt;=300,S239*(0.3),S239)))))))))))))))</f>
        <v>727.27200000000005</v>
      </c>
      <c r="R239" s="52">
        <f t="shared" si="104"/>
        <v>-25.891032192130798</v>
      </c>
      <c r="S239" s="52">
        <f t="shared" si="105"/>
        <v>491.40000000000003</v>
      </c>
      <c r="T239" s="21">
        <f t="shared" si="116"/>
        <v>491.40000000000003</v>
      </c>
      <c r="U239" s="70">
        <v>663.07764705882346</v>
      </c>
      <c r="V239" s="21">
        <f t="shared" si="102"/>
        <v>378</v>
      </c>
      <c r="W239" s="21">
        <f t="shared" si="106"/>
        <v>54</v>
      </c>
      <c r="X239" s="21">
        <f t="shared" si="119"/>
        <v>0</v>
      </c>
      <c r="Y239" s="21">
        <f t="shared" si="124"/>
        <v>264</v>
      </c>
      <c r="Z239" s="21">
        <f t="shared" si="107"/>
        <v>6</v>
      </c>
      <c r="AA239" s="21">
        <f t="shared" si="108"/>
        <v>48</v>
      </c>
      <c r="AB239" s="21">
        <f t="shared" si="109"/>
        <v>0</v>
      </c>
      <c r="AC239" s="18">
        <f t="shared" si="110"/>
        <v>6</v>
      </c>
      <c r="AD239" s="18">
        <f t="shared" si="111"/>
        <v>0</v>
      </c>
      <c r="AE239" s="18">
        <f>IFERROR(VLOOKUP(F239,'Unid. Mult.'!$F$3:$J$313,5,0),0)</f>
        <v>0</v>
      </c>
      <c r="AF239" s="18">
        <f>IFERROR(VLOOKUP(F239,'IIEE EIB'!$F$3:$L$219,5,0),0)</f>
        <v>0</v>
      </c>
      <c r="AG239" s="18">
        <f>IFERROR(VLOOKUP(F239,'IIEE EIB'!$F$3:$L$219,6,0),0)</f>
        <v>0</v>
      </c>
      <c r="AH239" s="18">
        <f>IFERROR(VLOOKUP(F239,Rural!$F$2:$J$403,5,0),0)</f>
        <v>0</v>
      </c>
      <c r="AI239" s="18">
        <f>+IFERROR(VLOOKUP(F239,Frontera!$F$3:$J$438,5,0),0)</f>
        <v>0</v>
      </c>
      <c r="AJ239" s="18" t="str">
        <f>+IFERROR(VLOOKUP(F239,'Censo 2023 Direccion'!$A$2:$L$910,9,0),0)</f>
        <v>Rural</v>
      </c>
      <c r="AK239" s="18">
        <f>+IFERROR(VLOOKUP(F239,'Instituciones Educativas'!$A$2:$T$900,12,0),0)</f>
        <v>10</v>
      </c>
      <c r="AL239" s="21">
        <f t="shared" si="112"/>
        <v>-285.07764705882346</v>
      </c>
      <c r="AM239" s="18">
        <f>+IFERROR(VLOOKUP(F239,'Instituciones Educativas'!$A$2:$T$900,13,0),0)-AN239</f>
        <v>8</v>
      </c>
      <c r="AO239" s="18">
        <f>+AM239-4.27</f>
        <v>3.7300000000000004</v>
      </c>
    </row>
    <row r="240" spans="1:41" x14ac:dyDescent="0.25">
      <c r="A240" s="107" t="s">
        <v>597</v>
      </c>
      <c r="B240" s="17">
        <v>11</v>
      </c>
      <c r="C240" s="49" t="str">
        <f>+VLOOKUP(A240,'Instituciones Educativas'!$A$2:$T$900,6,0)</f>
        <v>ACORA</v>
      </c>
      <c r="D240" s="49" t="str">
        <f>IFERROR(VLOOKUP(A240,'Instituciones Educativas'!$A$2:$T$900,7,0),0)</f>
        <v>ANCCACCA</v>
      </c>
      <c r="E240" s="49" t="str">
        <f>+VLOOKUP(A240,'Censo 2023 Direccion'!$A$2:$M$910,6,0)</f>
        <v>ANCCACCA</v>
      </c>
      <c r="F240" s="49" t="str">
        <f>+VLOOKUP(A240,'Instituciones Educativas'!$A$2:$T$900,1,0)</f>
        <v>3932263</v>
      </c>
      <c r="G240" s="49" t="str">
        <f>+VLOOKUP(A240,'Instituciones Educativas'!$A$2:$T$900,8,0)</f>
        <v>ANCCACCA</v>
      </c>
      <c r="H240" s="49" t="str">
        <f>+VLOOKUP(A240,'Instituciones Educativas'!$A$2:$T$900,9,0)</f>
        <v xml:space="preserve">A5 - Inicial  Prog No Escolariz    </v>
      </c>
      <c r="I240" s="18">
        <f t="shared" si="103"/>
        <v>7</v>
      </c>
      <c r="J240" s="18" t="str">
        <f t="shared" si="113"/>
        <v>Rural</v>
      </c>
      <c r="K240" s="18">
        <f t="shared" si="114"/>
        <v>8</v>
      </c>
      <c r="O240" s="18">
        <f t="shared" si="115"/>
        <v>-1</v>
      </c>
      <c r="Q240" s="21">
        <f t="shared" si="120"/>
        <v>550.36800000000005</v>
      </c>
      <c r="R240" s="52">
        <f t="shared" si="104"/>
        <v>-48.123722534491556</v>
      </c>
      <c r="S240" s="52">
        <f t="shared" si="105"/>
        <v>343.98</v>
      </c>
      <c r="T240" s="21">
        <f t="shared" si="116"/>
        <v>343.98</v>
      </c>
      <c r="U240" s="70">
        <v>663.07764705882346</v>
      </c>
      <c r="V240" s="21">
        <f t="shared" si="102"/>
        <v>264.60000000000002</v>
      </c>
      <c r="W240" s="21">
        <f t="shared" si="106"/>
        <v>37.799999999999997</v>
      </c>
      <c r="X240" s="21">
        <f t="shared" si="119"/>
        <v>0</v>
      </c>
      <c r="Y240" s="21">
        <f t="shared" si="124"/>
        <v>184.8</v>
      </c>
      <c r="Z240" s="21">
        <f t="shared" si="107"/>
        <v>4.2</v>
      </c>
      <c r="AA240" s="21">
        <f t="shared" si="108"/>
        <v>33.6</v>
      </c>
      <c r="AB240" s="21">
        <f t="shared" si="109"/>
        <v>0</v>
      </c>
      <c r="AC240" s="18">
        <f t="shared" si="110"/>
        <v>4.2</v>
      </c>
      <c r="AD240" s="18">
        <f t="shared" si="111"/>
        <v>0</v>
      </c>
      <c r="AE240" s="18">
        <f>IFERROR(VLOOKUP(F240,'Unid. Mult.'!$F$3:$J$313,5,0),0)</f>
        <v>0</v>
      </c>
      <c r="AF240" s="18">
        <f>IFERROR(VLOOKUP(F240,'IIEE EIB'!$F$3:$L$219,5,0),0)</f>
        <v>0</v>
      </c>
      <c r="AG240" s="18">
        <f>IFERROR(VLOOKUP(F240,'IIEE EIB'!$F$3:$L$219,6,0),0)</f>
        <v>0</v>
      </c>
      <c r="AH240" s="18">
        <f>IFERROR(VLOOKUP(F240,Rural!$F$2:$J$403,5,0),0)</f>
        <v>0</v>
      </c>
      <c r="AI240" s="18">
        <f>+IFERROR(VLOOKUP(F240,Frontera!$F$3:$J$438,5,0),0)</f>
        <v>0</v>
      </c>
      <c r="AJ240" s="18" t="str">
        <f>+IFERROR(VLOOKUP(F240,'Censo 2023 Direccion'!$A$2:$L$910,9,0),0)</f>
        <v>Rural</v>
      </c>
      <c r="AK240" s="18">
        <f>+IFERROR(VLOOKUP(F240,'Instituciones Educativas'!$A$2:$T$900,12,0),0)</f>
        <v>7</v>
      </c>
      <c r="AL240" s="21">
        <f t="shared" si="112"/>
        <v>-398.47764705882344</v>
      </c>
      <c r="AM240" s="18">
        <f>+IFERROR(VLOOKUP(F240,'Instituciones Educativas'!$A$2:$T$900,13,0),0)-AN240</f>
        <v>8</v>
      </c>
      <c r="AN240" s="64"/>
      <c r="AO240" s="18">
        <f t="shared" ref="AO240" si="126">+AM240-3.4</f>
        <v>4.5999999999999996</v>
      </c>
    </row>
    <row r="241" spans="1:41" x14ac:dyDescent="0.25">
      <c r="A241" s="107" t="s">
        <v>696</v>
      </c>
      <c r="B241" s="17">
        <v>12</v>
      </c>
      <c r="C241" s="49" t="str">
        <f>+VLOOKUP(A241,'Instituciones Educativas'!$A$2:$T$900,6,0)</f>
        <v>ACORA</v>
      </c>
      <c r="D241" s="49" t="str">
        <f>IFERROR(VLOOKUP(A241,'Instituciones Educativas'!$A$2:$T$900,7,0),0)</f>
        <v>ACORA</v>
      </c>
      <c r="E241" s="49" t="str">
        <f>+VLOOKUP(A241,'Censo 2023 Direccion'!$A$2:$M$910,6,0)</f>
        <v>VICTORIA</v>
      </c>
      <c r="F241" s="49" t="str">
        <f>+VLOOKUP(A241,'Instituciones Educativas'!$A$2:$T$900,1,0)</f>
        <v>2138713</v>
      </c>
      <c r="G241" s="49" t="str">
        <f>+VLOOKUP(A241,'Instituciones Educativas'!$A$2:$T$900,8,0)</f>
        <v>VICTORIA</v>
      </c>
      <c r="H241" s="49" t="str">
        <f>+VLOOKUP(A241,'Instituciones Educativas'!$A$2:$T$900,9,0)</f>
        <v xml:space="preserve">A5 - Inicial  Prog No Escolariz    </v>
      </c>
      <c r="I241" s="18">
        <f t="shared" si="103"/>
        <v>11</v>
      </c>
      <c r="J241" s="18" t="str">
        <f t="shared" si="113"/>
        <v>Urbana</v>
      </c>
      <c r="K241" s="18">
        <f t="shared" si="114"/>
        <v>8</v>
      </c>
      <c r="O241" s="18">
        <f t="shared" si="115"/>
        <v>3</v>
      </c>
      <c r="Q241" s="21">
        <f>+IF(AJ241="Urbana",IF(AK241&lt;=5,S241*(2.8),IF(AK241&lt;=10,S241*(1.6),IF(AK241&lt;=13,S241*(1.4),IF(AK241&lt;=22,S241*(1.08),IF(AK241&lt;=50,S241*(1.41),IF(AK241&lt;=100,S241*(0.9),IF(AK241&lt;=194,S241*(0.8),IF(AK241&lt;=230,S241*(0.63),IF(AK241&lt;=405,S241*(0.55),IF(AK241&lt;=620,S241*(0.44),IF(AK241&lt;=968,S241*(0.35),IF(AK241&lt;=1000,S241*(0.37),IF(AK241&lt;=1200,S241*(0.39),IF(AK241&lt;=1800,S241*(0.26))))))))))))))))</f>
        <v>516.51599999999985</v>
      </c>
      <c r="R241" s="52">
        <f t="shared" si="104"/>
        <v>-24.45869565217393</v>
      </c>
      <c r="S241" s="52">
        <f t="shared" si="105"/>
        <v>368.93999999999994</v>
      </c>
      <c r="T241" s="21">
        <f t="shared" si="116"/>
        <v>368.93999999999994</v>
      </c>
      <c r="U241" s="70">
        <v>488.39506172839509</v>
      </c>
      <c r="V241" s="21">
        <f t="shared" si="102"/>
        <v>283.79999999999995</v>
      </c>
      <c r="W241" s="21">
        <f t="shared" si="106"/>
        <v>59.400000000000006</v>
      </c>
      <c r="X241" s="21">
        <f t="shared" si="119"/>
        <v>0</v>
      </c>
      <c r="Y241" s="21">
        <f t="shared" si="124"/>
        <v>158.39999999999998</v>
      </c>
      <c r="Z241" s="21">
        <f t="shared" si="107"/>
        <v>6.6000000000000005</v>
      </c>
      <c r="AA241" s="21">
        <f t="shared" si="108"/>
        <v>52.800000000000004</v>
      </c>
      <c r="AB241" s="21">
        <f t="shared" si="109"/>
        <v>0</v>
      </c>
      <c r="AC241" s="18">
        <f t="shared" si="110"/>
        <v>6.6000000000000005</v>
      </c>
      <c r="AD241" s="18">
        <f t="shared" si="111"/>
        <v>0</v>
      </c>
      <c r="AE241" s="18">
        <f>IFERROR(VLOOKUP(F241,'Unid. Mult.'!$F$3:$J$313,5,0),0)</f>
        <v>0</v>
      </c>
      <c r="AF241" s="18">
        <f>IFERROR(VLOOKUP(F241,'IIEE EIB'!$F$3:$L$219,5,0),0)</f>
        <v>0</v>
      </c>
      <c r="AG241" s="18">
        <f>IFERROR(VLOOKUP(F241,'IIEE EIB'!$F$3:$L$219,6,0),0)</f>
        <v>0</v>
      </c>
      <c r="AH241" s="18">
        <f>IFERROR(VLOOKUP(F241,Rural!$F$2:$J$403,5,0),0)</f>
        <v>0</v>
      </c>
      <c r="AI241" s="18">
        <f>+IFERROR(VLOOKUP(F241,Frontera!$F$3:$J$438,5,0),0)</f>
        <v>0</v>
      </c>
      <c r="AJ241" s="18" t="str">
        <f>+IFERROR(VLOOKUP(F241,'Censo 2023 Direccion'!$A$2:$L$910,9,0),0)</f>
        <v>Urbana</v>
      </c>
      <c r="AK241" s="18">
        <f>+IFERROR(VLOOKUP(F241,'Instituciones Educativas'!$A$2:$T$900,12,0),0)</f>
        <v>11</v>
      </c>
      <c r="AL241" s="21">
        <f t="shared" si="112"/>
        <v>-204.59506172839514</v>
      </c>
      <c r="AM241" s="18">
        <f>+IFERROR(VLOOKUP(F241,'Instituciones Educativas'!$A$2:$T$900,13,0),0)-AN241</f>
        <v>8</v>
      </c>
      <c r="AN241" s="18">
        <v>2</v>
      </c>
      <c r="AO241" s="18">
        <f>+AM241-AK241</f>
        <v>-3</v>
      </c>
    </row>
    <row r="242" spans="1:41" x14ac:dyDescent="0.25">
      <c r="A242" s="107" t="s">
        <v>620</v>
      </c>
      <c r="B242" s="17">
        <v>13</v>
      </c>
      <c r="C242" s="49" t="str">
        <f>+VLOOKUP(A242,'Instituciones Educativas'!$A$2:$T$900,6,0)</f>
        <v>ACORA</v>
      </c>
      <c r="D242" s="49" t="str">
        <f>IFERROR(VLOOKUP(A242,'Instituciones Educativas'!$A$2:$T$900,7,0),0)</f>
        <v>CHILLEROTA</v>
      </c>
      <c r="E242" s="49" t="str">
        <f>+VLOOKUP(A242,'Censo 2023 Direccion'!$A$2:$M$910,6,0)</f>
        <v>SAN MIGUEL DE CHILLEROTA</v>
      </c>
      <c r="F242" s="49" t="str">
        <f>+VLOOKUP(A242,'Instituciones Educativas'!$A$2:$T$900,1,0)</f>
        <v>2138732</v>
      </c>
      <c r="G242" s="49" t="str">
        <f>+VLOOKUP(A242,'Instituciones Educativas'!$A$2:$T$900,8,0)</f>
        <v>CHILLEROTA</v>
      </c>
      <c r="H242" s="49" t="str">
        <f>+VLOOKUP(A242,'Instituciones Educativas'!$A$2:$T$900,9,0)</f>
        <v xml:space="preserve">A5 - Inicial  Prog No Escolariz    </v>
      </c>
      <c r="I242" s="18">
        <f t="shared" si="103"/>
        <v>3</v>
      </c>
      <c r="J242" s="18" t="str">
        <f t="shared" si="113"/>
        <v>Rural</v>
      </c>
      <c r="K242" s="18">
        <f t="shared" si="114"/>
        <v>5</v>
      </c>
      <c r="O242" s="18">
        <f t="shared" si="115"/>
        <v>-2</v>
      </c>
      <c r="Q242" s="21">
        <f t="shared" ref="Q242:Q250" si="127">+IF(AJ242="rural",IF(AK242&lt;=1,S242*(5),IF(AK242&lt;=2,S242*(3.25),IF(AK242&lt;=3,S242*(2.42),IF(AK242&lt;=4,S242*(2),IF(AK242&lt;=5,S242*(1.8),IF(AK242&lt;=10,S242*(1.6),IF(AK242&lt;=16,S242*(1.3),IF(AK242&lt;=20,S242*(1),IF(AK242&lt;=60,S242*(0.85),IF(AK242&lt;=100,S242*(0.56),IF(AK242&lt;=152,S242*(0.41),IF(AK242&lt;=180,S242*(0.38),IF(AK242&lt;=200,S242*(0.36),IF(AK242&lt;=300,S242*(0.3),S242)))))))))))))))</f>
        <v>356.75640000000004</v>
      </c>
      <c r="R242" s="52">
        <f t="shared" si="104"/>
        <v>-66.520183955033204</v>
      </c>
      <c r="S242" s="52">
        <f t="shared" si="105"/>
        <v>147.42000000000002</v>
      </c>
      <c r="T242" s="21">
        <f t="shared" si="116"/>
        <v>147.42000000000002</v>
      </c>
      <c r="U242" s="70">
        <v>440.32499999999999</v>
      </c>
      <c r="V242" s="21">
        <f t="shared" si="102"/>
        <v>113.4</v>
      </c>
      <c r="W242" s="21">
        <f t="shared" si="106"/>
        <v>16.200000000000003</v>
      </c>
      <c r="X242" s="21">
        <f t="shared" si="119"/>
        <v>0</v>
      </c>
      <c r="Y242" s="21">
        <f t="shared" si="124"/>
        <v>79.2</v>
      </c>
      <c r="Z242" s="21">
        <f t="shared" si="107"/>
        <v>1.8000000000000003</v>
      </c>
      <c r="AA242" s="21">
        <f t="shared" si="108"/>
        <v>14.400000000000002</v>
      </c>
      <c r="AB242" s="21">
        <f t="shared" si="109"/>
        <v>0</v>
      </c>
      <c r="AC242" s="18">
        <f t="shared" si="110"/>
        <v>1.8000000000000003</v>
      </c>
      <c r="AD242" s="18">
        <f t="shared" si="111"/>
        <v>0</v>
      </c>
      <c r="AE242" s="18">
        <f>IFERROR(VLOOKUP(F242,'Unid. Mult.'!$F$3:$J$313,5,0),0)</f>
        <v>0</v>
      </c>
      <c r="AF242" s="18">
        <f>IFERROR(VLOOKUP(F242,'IIEE EIB'!$F$3:$L$219,5,0),0)</f>
        <v>0</v>
      </c>
      <c r="AG242" s="18">
        <f>IFERROR(VLOOKUP(F242,'IIEE EIB'!$F$3:$L$219,6,0),0)</f>
        <v>0</v>
      </c>
      <c r="AH242" s="18">
        <f>IFERROR(VLOOKUP(F242,Rural!$F$2:$J$403,5,0),0)</f>
        <v>0</v>
      </c>
      <c r="AI242" s="18">
        <f>+IFERROR(VLOOKUP(F242,Frontera!$F$3:$J$438,5,0),0)</f>
        <v>0</v>
      </c>
      <c r="AJ242" s="18" t="str">
        <f>+IFERROR(VLOOKUP(F242,'Censo 2023 Direccion'!$A$2:$L$910,9,0),0)</f>
        <v>Rural</v>
      </c>
      <c r="AK242" s="18">
        <f>+IFERROR(VLOOKUP(F242,'Instituciones Educativas'!$A$2:$T$900,12,0),0)</f>
        <v>3</v>
      </c>
      <c r="AL242" s="21">
        <f t="shared" si="112"/>
        <v>-326.92499999999995</v>
      </c>
      <c r="AM242" s="18">
        <f>+IFERROR(VLOOKUP(F242,'Instituciones Educativas'!$A$2:$T$900,13,0),0)-AN242</f>
        <v>5</v>
      </c>
      <c r="AO242" s="18">
        <f>+AM242-4.27</f>
        <v>0.73000000000000043</v>
      </c>
    </row>
    <row r="243" spans="1:41" x14ac:dyDescent="0.25">
      <c r="A243" s="107" t="s">
        <v>626</v>
      </c>
      <c r="B243" s="17">
        <v>14</v>
      </c>
      <c r="C243" s="49" t="str">
        <f>+VLOOKUP(A243,'Instituciones Educativas'!$A$2:$T$900,6,0)</f>
        <v>ACORA</v>
      </c>
      <c r="D243" s="49" t="str">
        <f>IFERROR(VLOOKUP(A243,'Instituciones Educativas'!$A$2:$T$900,7,0),0)</f>
        <v>CULTA</v>
      </c>
      <c r="E243" s="49" t="str">
        <f>+VLOOKUP(A243,'Censo 2023 Direccion'!$A$2:$M$910,6,0)</f>
        <v>CULTA PILCUYO</v>
      </c>
      <c r="F243" s="49" t="str">
        <f>+VLOOKUP(A243,'Instituciones Educativas'!$A$2:$T$900,1,0)</f>
        <v>2138737</v>
      </c>
      <c r="G243" s="49" t="str">
        <f>+VLOOKUP(A243,'Instituciones Educativas'!$A$2:$T$900,8,0)</f>
        <v>CULTA PILCUYO</v>
      </c>
      <c r="H243" s="49" t="str">
        <f>+VLOOKUP(A243,'Instituciones Educativas'!$A$2:$T$900,9,0)</f>
        <v xml:space="preserve">A5 - Inicial  Prog No Escolariz    </v>
      </c>
      <c r="I243" s="18">
        <f t="shared" si="103"/>
        <v>4</v>
      </c>
      <c r="J243" s="18" t="str">
        <f t="shared" si="113"/>
        <v>Rural</v>
      </c>
      <c r="K243" s="18">
        <f t="shared" si="114"/>
        <v>5</v>
      </c>
      <c r="O243" s="18">
        <f t="shared" si="115"/>
        <v>-1</v>
      </c>
      <c r="Q243" s="21">
        <f t="shared" si="127"/>
        <v>393.12000000000006</v>
      </c>
      <c r="R243" s="52">
        <f t="shared" si="104"/>
        <v>-55.360245273377608</v>
      </c>
      <c r="S243" s="52">
        <f t="shared" si="105"/>
        <v>196.56000000000003</v>
      </c>
      <c r="T243" s="21">
        <f t="shared" si="116"/>
        <v>196.56000000000003</v>
      </c>
      <c r="U243" s="70">
        <v>440.32499999999999</v>
      </c>
      <c r="V243" s="21">
        <f t="shared" si="102"/>
        <v>151.20000000000002</v>
      </c>
      <c r="W243" s="21">
        <f t="shared" si="106"/>
        <v>21.6</v>
      </c>
      <c r="X243" s="21">
        <f t="shared" si="119"/>
        <v>0</v>
      </c>
      <c r="Y243" s="21">
        <f t="shared" si="124"/>
        <v>105.60000000000001</v>
      </c>
      <c r="Z243" s="21">
        <f t="shared" si="107"/>
        <v>2.4000000000000004</v>
      </c>
      <c r="AA243" s="21">
        <f t="shared" si="108"/>
        <v>19.200000000000003</v>
      </c>
      <c r="AB243" s="21">
        <f t="shared" si="109"/>
        <v>0</v>
      </c>
      <c r="AC243" s="18">
        <f t="shared" si="110"/>
        <v>2.4000000000000004</v>
      </c>
      <c r="AD243" s="18">
        <f t="shared" si="111"/>
        <v>0</v>
      </c>
      <c r="AE243" s="18">
        <f>IFERROR(VLOOKUP(F243,'Unid. Mult.'!$F$3:$J$313,5,0),0)</f>
        <v>0</v>
      </c>
      <c r="AF243" s="18">
        <f>IFERROR(VLOOKUP(F243,'IIEE EIB'!$F$3:$L$219,5,0),0)</f>
        <v>0</v>
      </c>
      <c r="AG243" s="18">
        <f>IFERROR(VLOOKUP(F243,'IIEE EIB'!$F$3:$L$219,6,0),0)</f>
        <v>0</v>
      </c>
      <c r="AH243" s="18">
        <f>IFERROR(VLOOKUP(F243,Rural!$F$2:$J$403,5,0),0)</f>
        <v>0</v>
      </c>
      <c r="AI243" s="18">
        <f>+IFERROR(VLOOKUP(F243,Frontera!$F$3:$J$438,5,0),0)</f>
        <v>0</v>
      </c>
      <c r="AJ243" s="18" t="str">
        <f>+IFERROR(VLOOKUP(F243,'Censo 2023 Direccion'!$A$2:$L$910,9,0),0)</f>
        <v>Rural</v>
      </c>
      <c r="AK243" s="18">
        <f>+IFERROR(VLOOKUP(F243,'Instituciones Educativas'!$A$2:$T$900,12,0),0)</f>
        <v>4</v>
      </c>
      <c r="AL243" s="21">
        <f t="shared" si="112"/>
        <v>-289.125</v>
      </c>
      <c r="AM243" s="18">
        <f>+IFERROR(VLOOKUP(F243,'Instituciones Educativas'!$A$2:$T$900,13,0),0)-AN243</f>
        <v>5</v>
      </c>
      <c r="AO243" s="18">
        <f>+AM243-28.2</f>
        <v>-23.2</v>
      </c>
    </row>
    <row r="244" spans="1:41" x14ac:dyDescent="0.25">
      <c r="A244" s="107" t="s">
        <v>646</v>
      </c>
      <c r="B244" s="17">
        <v>15</v>
      </c>
      <c r="C244" s="49" t="str">
        <f>+VLOOKUP(A244,'Instituciones Educativas'!$A$2:$T$900,6,0)</f>
        <v>ACORA</v>
      </c>
      <c r="D244" s="49" t="str">
        <f>IFERROR(VLOOKUP(A244,'Instituciones Educativas'!$A$2:$T$900,7,0),0)</f>
        <v>JAYU JAYU</v>
      </c>
      <c r="E244" s="49" t="str">
        <f>+VLOOKUP(A244,'Censo 2023 Direccion'!$A$2:$M$910,6,0)</f>
        <v>JAYU JAYU RINCONADA</v>
      </c>
      <c r="F244" s="49" t="str">
        <f>+VLOOKUP(A244,'Instituciones Educativas'!$A$2:$T$900,1,0)</f>
        <v>2130001</v>
      </c>
      <c r="G244" s="49" t="str">
        <f>+VLOOKUP(A244,'Instituciones Educativas'!$A$2:$T$900,8,0)</f>
        <v>JAYU JAYU RINCONADA</v>
      </c>
      <c r="H244" s="49" t="str">
        <f>+VLOOKUP(A244,'Instituciones Educativas'!$A$2:$T$900,9,0)</f>
        <v xml:space="preserve">A5 - Inicial  Prog No Escolariz    </v>
      </c>
      <c r="I244" s="18">
        <f t="shared" si="103"/>
        <v>3</v>
      </c>
      <c r="J244" s="18" t="str">
        <f t="shared" si="113"/>
        <v>Rural</v>
      </c>
      <c r="K244" s="18">
        <f t="shared" si="114"/>
        <v>2</v>
      </c>
      <c r="O244" s="18">
        <f t="shared" si="115"/>
        <v>1</v>
      </c>
      <c r="Q244" s="21">
        <f t="shared" si="127"/>
        <v>356.75640000000004</v>
      </c>
      <c r="R244" s="52">
        <f t="shared" si="104"/>
        <v>-52.919008686765537</v>
      </c>
      <c r="S244" s="52">
        <f t="shared" si="105"/>
        <v>147.42000000000002</v>
      </c>
      <c r="T244" s="21">
        <f t="shared" si="116"/>
        <v>147.42000000000002</v>
      </c>
      <c r="U244" s="70">
        <v>313.12000000000052</v>
      </c>
      <c r="V244" s="21">
        <f t="shared" si="102"/>
        <v>113.4</v>
      </c>
      <c r="W244" s="21">
        <f t="shared" si="106"/>
        <v>16.200000000000003</v>
      </c>
      <c r="X244" s="21">
        <f t="shared" si="119"/>
        <v>0</v>
      </c>
      <c r="Y244" s="21">
        <f t="shared" si="124"/>
        <v>79.2</v>
      </c>
      <c r="Z244" s="21">
        <f t="shared" si="107"/>
        <v>1.8000000000000003</v>
      </c>
      <c r="AA244" s="21">
        <f t="shared" si="108"/>
        <v>14.400000000000002</v>
      </c>
      <c r="AB244" s="21">
        <f t="shared" si="109"/>
        <v>0</v>
      </c>
      <c r="AC244" s="18">
        <f t="shared" si="110"/>
        <v>1.8000000000000003</v>
      </c>
      <c r="AD244" s="18">
        <f t="shared" si="111"/>
        <v>0</v>
      </c>
      <c r="AE244" s="18">
        <f>IFERROR(VLOOKUP(F244,'Unid. Mult.'!$F$3:$J$313,5,0),0)</f>
        <v>0</v>
      </c>
      <c r="AF244" s="18">
        <f>IFERROR(VLOOKUP(F244,'IIEE EIB'!$F$3:$L$219,5,0),0)</f>
        <v>0</v>
      </c>
      <c r="AG244" s="18">
        <f>IFERROR(VLOOKUP(F244,'IIEE EIB'!$F$3:$L$219,6,0),0)</f>
        <v>0</v>
      </c>
      <c r="AH244" s="18">
        <f>IFERROR(VLOOKUP(F244,Rural!$F$2:$J$403,5,0),0)</f>
        <v>0</v>
      </c>
      <c r="AI244" s="18">
        <f>+IFERROR(VLOOKUP(F244,Frontera!$F$3:$J$438,5,0),0)</f>
        <v>0</v>
      </c>
      <c r="AJ244" s="18" t="str">
        <f>+IFERROR(VLOOKUP(F244,'Censo 2023 Direccion'!$A$2:$L$910,9,0),0)</f>
        <v>Rural</v>
      </c>
      <c r="AK244" s="18">
        <f>+IFERROR(VLOOKUP(F244,'Instituciones Educativas'!$A$2:$T$900,12,0),0)</f>
        <v>3</v>
      </c>
      <c r="AL244" s="21">
        <f t="shared" si="112"/>
        <v>-199.72000000000051</v>
      </c>
      <c r="AM244" s="18">
        <f>+IFERROR(VLOOKUP(F244,'Instituciones Educativas'!$A$2:$T$900,13,0),0)-AN244</f>
        <v>2</v>
      </c>
      <c r="AN244" s="64"/>
      <c r="AO244" s="18">
        <f t="shared" ref="AO244" si="128">+AM244-3.4</f>
        <v>-1.4</v>
      </c>
    </row>
    <row r="245" spans="1:41" x14ac:dyDescent="0.25">
      <c r="A245" s="107" t="s">
        <v>700</v>
      </c>
      <c r="B245" s="17">
        <v>16</v>
      </c>
      <c r="C245" s="49" t="str">
        <f>+VLOOKUP(A245,'Instituciones Educativas'!$A$2:$T$900,6,0)</f>
        <v>ACORA</v>
      </c>
      <c r="D245" s="49" t="str">
        <f>IFERROR(VLOOKUP(A245,'Instituciones Educativas'!$A$2:$T$900,7,0),0)</f>
        <v>YANAPATA</v>
      </c>
      <c r="E245" s="49" t="str">
        <f>+VLOOKUP(A245,'Censo 2023 Direccion'!$A$2:$M$910,6,0)</f>
        <v>YANAPATA</v>
      </c>
      <c r="F245" s="49" t="str">
        <f>+VLOOKUP(A245,'Instituciones Educativas'!$A$2:$T$900,1,0)</f>
        <v>2130008</v>
      </c>
      <c r="G245" s="49" t="str">
        <f>+VLOOKUP(A245,'Instituciones Educativas'!$A$2:$T$900,8,0)</f>
        <v>YANAPATA</v>
      </c>
      <c r="H245" s="49" t="str">
        <f>+VLOOKUP(A245,'Instituciones Educativas'!$A$2:$T$900,9,0)</f>
        <v xml:space="preserve">A5 - Inicial  Prog No Escolariz    </v>
      </c>
      <c r="I245" s="18">
        <f t="shared" si="103"/>
        <v>2</v>
      </c>
      <c r="J245" s="18" t="str">
        <f t="shared" si="113"/>
        <v>Rural</v>
      </c>
      <c r="K245" s="18">
        <f t="shared" si="114"/>
        <v>6</v>
      </c>
      <c r="O245" s="18">
        <f t="shared" si="115"/>
        <v>-4</v>
      </c>
      <c r="Q245" s="21">
        <f t="shared" si="127"/>
        <v>319.41000000000003</v>
      </c>
      <c r="R245" s="52">
        <f t="shared" si="104"/>
        <v>-78.30011923011412</v>
      </c>
      <c r="S245" s="52">
        <f t="shared" si="105"/>
        <v>98.280000000000015</v>
      </c>
      <c r="T245" s="21">
        <f t="shared" si="116"/>
        <v>98.280000000000015</v>
      </c>
      <c r="U245" s="70">
        <v>452.90571428571428</v>
      </c>
      <c r="V245" s="21">
        <f t="shared" si="102"/>
        <v>75.600000000000009</v>
      </c>
      <c r="W245" s="21">
        <f t="shared" si="106"/>
        <v>10.8</v>
      </c>
      <c r="X245" s="21">
        <f t="shared" si="119"/>
        <v>0</v>
      </c>
      <c r="Y245" s="21">
        <f t="shared" si="124"/>
        <v>52.800000000000004</v>
      </c>
      <c r="Z245" s="21">
        <f t="shared" si="107"/>
        <v>1.2000000000000002</v>
      </c>
      <c r="AA245" s="21">
        <f t="shared" si="108"/>
        <v>9.6000000000000014</v>
      </c>
      <c r="AB245" s="21">
        <f t="shared" si="109"/>
        <v>0</v>
      </c>
      <c r="AC245" s="18">
        <f t="shared" si="110"/>
        <v>1.2000000000000002</v>
      </c>
      <c r="AD245" s="18">
        <f t="shared" si="111"/>
        <v>0</v>
      </c>
      <c r="AE245" s="18">
        <f>IFERROR(VLOOKUP(F245,'Unid. Mult.'!$F$3:$J$313,5,0),0)</f>
        <v>0</v>
      </c>
      <c r="AF245" s="18">
        <f>IFERROR(VLOOKUP(F245,'IIEE EIB'!$F$3:$L$219,5,0),0)</f>
        <v>0</v>
      </c>
      <c r="AG245" s="18">
        <f>IFERROR(VLOOKUP(F245,'IIEE EIB'!$F$3:$L$219,6,0),0)</f>
        <v>0</v>
      </c>
      <c r="AH245" s="18">
        <f>IFERROR(VLOOKUP(F245,Rural!$F$2:$J$403,5,0),0)</f>
        <v>0</v>
      </c>
      <c r="AI245" s="18">
        <f>+IFERROR(VLOOKUP(F245,Frontera!$F$3:$J$438,5,0),0)</f>
        <v>0</v>
      </c>
      <c r="AJ245" s="18" t="str">
        <f>+IFERROR(VLOOKUP(F245,'Censo 2023 Direccion'!$A$2:$L$910,9,0),0)</f>
        <v>Rural</v>
      </c>
      <c r="AK245" s="18">
        <f>+IFERROR(VLOOKUP(F245,'Instituciones Educativas'!$A$2:$T$900,12,0),0)</f>
        <v>2</v>
      </c>
      <c r="AL245" s="21">
        <f t="shared" si="112"/>
        <v>-377.30571428571426</v>
      </c>
      <c r="AM245" s="18">
        <f>+IFERROR(VLOOKUP(F245,'Instituciones Educativas'!$A$2:$T$900,13,0),0)-AN245</f>
        <v>6</v>
      </c>
      <c r="AN245" s="64"/>
    </row>
    <row r="246" spans="1:41" x14ac:dyDescent="0.25">
      <c r="A246" s="107" t="s">
        <v>636</v>
      </c>
      <c r="B246" s="17">
        <v>17</v>
      </c>
      <c r="C246" s="49" t="str">
        <f>+VLOOKUP(A246,'Instituciones Educativas'!$A$2:$T$900,6,0)</f>
        <v>ACORA</v>
      </c>
      <c r="D246" s="49" t="str">
        <f>IFERROR(VLOOKUP(A246,'Instituciones Educativas'!$A$2:$T$900,7,0),0)</f>
        <v>HUATACHI CHILA</v>
      </c>
      <c r="E246" s="49" t="str">
        <f>+VLOOKUP(A246,'Censo 2023 Direccion'!$A$2:$M$910,6,0)</f>
        <v>HUANTACACHI</v>
      </c>
      <c r="F246" s="49" t="str">
        <f>+VLOOKUP(A246,'Instituciones Educativas'!$A$2:$T$900,1,0)</f>
        <v>2066304</v>
      </c>
      <c r="G246" s="49" t="str">
        <f>+VLOOKUP(A246,'Instituciones Educativas'!$A$2:$T$900,8,0)</f>
        <v>HUANTACACHI</v>
      </c>
      <c r="H246" s="49" t="str">
        <f>+VLOOKUP(A246,'Instituciones Educativas'!$A$2:$T$900,9,0)</f>
        <v xml:space="preserve">A5 - Inicial  Prog No Escolariz    </v>
      </c>
      <c r="I246" s="18">
        <f t="shared" si="103"/>
        <v>4</v>
      </c>
      <c r="J246" s="18" t="str">
        <f t="shared" si="113"/>
        <v>Rural</v>
      </c>
      <c r="K246" s="18">
        <f t="shared" si="114"/>
        <v>9</v>
      </c>
      <c r="O246" s="18">
        <f t="shared" si="115"/>
        <v>-5</v>
      </c>
      <c r="Q246" s="21">
        <f t="shared" si="127"/>
        <v>393.12000000000006</v>
      </c>
      <c r="R246" s="52">
        <f t="shared" si="104"/>
        <v>-70.584606067488025</v>
      </c>
      <c r="S246" s="52">
        <f t="shared" si="105"/>
        <v>196.56000000000003</v>
      </c>
      <c r="T246" s="21">
        <f t="shared" si="116"/>
        <v>196.56000000000003</v>
      </c>
      <c r="U246" s="70">
        <v>668.22154566744734</v>
      </c>
      <c r="V246" s="21">
        <f t="shared" si="102"/>
        <v>151.20000000000002</v>
      </c>
      <c r="W246" s="21">
        <f t="shared" si="106"/>
        <v>21.6</v>
      </c>
      <c r="X246" s="21">
        <f t="shared" si="119"/>
        <v>0</v>
      </c>
      <c r="Y246" s="21">
        <f t="shared" si="124"/>
        <v>105.60000000000001</v>
      </c>
      <c r="Z246" s="21">
        <f t="shared" si="107"/>
        <v>2.4000000000000004</v>
      </c>
      <c r="AA246" s="21">
        <f t="shared" si="108"/>
        <v>19.200000000000003</v>
      </c>
      <c r="AB246" s="21">
        <f t="shared" si="109"/>
        <v>0</v>
      </c>
      <c r="AC246" s="18">
        <f t="shared" si="110"/>
        <v>2.4000000000000004</v>
      </c>
      <c r="AD246" s="18">
        <f t="shared" si="111"/>
        <v>0</v>
      </c>
      <c r="AE246" s="18">
        <f>IFERROR(VLOOKUP(F246,'Unid. Mult.'!$F$3:$J$313,5,0),0)</f>
        <v>0</v>
      </c>
      <c r="AF246" s="18">
        <f>IFERROR(VLOOKUP(F246,'IIEE EIB'!$F$3:$L$219,5,0),0)</f>
        <v>0</v>
      </c>
      <c r="AG246" s="18">
        <f>IFERROR(VLOOKUP(F246,'IIEE EIB'!$F$3:$L$219,6,0),0)</f>
        <v>0</v>
      </c>
      <c r="AH246" s="18">
        <f>IFERROR(VLOOKUP(F246,Rural!$F$2:$J$403,5,0),0)</f>
        <v>0</v>
      </c>
      <c r="AI246" s="18">
        <f>+IFERROR(VLOOKUP(F246,Frontera!$F$3:$J$438,5,0),0)</f>
        <v>0</v>
      </c>
      <c r="AJ246" s="18" t="str">
        <f>+IFERROR(VLOOKUP(F246,'Censo 2023 Direccion'!$A$2:$L$910,9,0),0)</f>
        <v>Rural</v>
      </c>
      <c r="AK246" s="18">
        <f>+IFERROR(VLOOKUP(F246,'Instituciones Educativas'!$A$2:$T$900,12,0),0)</f>
        <v>4</v>
      </c>
      <c r="AL246" s="21">
        <f t="shared" si="112"/>
        <v>-517.0215456674473</v>
      </c>
      <c r="AM246" s="18">
        <f>+IFERROR(VLOOKUP(F246,'Instituciones Educativas'!$A$2:$T$900,13,0),0)-AN246</f>
        <v>9</v>
      </c>
      <c r="AN246" s="64"/>
      <c r="AO246" s="18">
        <f t="shared" ref="AO246" si="129">+AM246-3.4</f>
        <v>5.6</v>
      </c>
    </row>
    <row r="247" spans="1:41" x14ac:dyDescent="0.25">
      <c r="A247" s="107" t="s">
        <v>660</v>
      </c>
      <c r="B247" s="17">
        <v>18</v>
      </c>
      <c r="C247" s="49" t="str">
        <f>+VLOOKUP(A247,'Instituciones Educativas'!$A$2:$T$900,6,0)</f>
        <v>ACORA</v>
      </c>
      <c r="D247" s="49" t="str">
        <f>IFERROR(VLOOKUP(A247,'Instituciones Educativas'!$A$2:$T$900,7,0),0)</f>
        <v>MOCARAYA</v>
      </c>
      <c r="E247" s="49" t="str">
        <f>+VLOOKUP(A247,'Censo 2023 Direccion'!$A$2:$M$910,6,0)</f>
        <v>MOCARAYA</v>
      </c>
      <c r="F247" s="49" t="str">
        <f>+VLOOKUP(A247,'Instituciones Educativas'!$A$2:$T$900,1,0)</f>
        <v>2057907</v>
      </c>
      <c r="G247" s="49" t="str">
        <f>+VLOOKUP(A247,'Instituciones Educativas'!$A$2:$T$900,8,0)</f>
        <v>MOCARAYA</v>
      </c>
      <c r="H247" s="49" t="str">
        <f>+VLOOKUP(A247,'Instituciones Educativas'!$A$2:$T$900,9,0)</f>
        <v xml:space="preserve">A5 - Inicial  Prog No Escolariz    </v>
      </c>
      <c r="I247" s="18">
        <f t="shared" si="103"/>
        <v>3</v>
      </c>
      <c r="J247" s="18" t="str">
        <f t="shared" si="113"/>
        <v>Rural</v>
      </c>
      <c r="K247" s="18">
        <f t="shared" si="114"/>
        <v>3</v>
      </c>
      <c r="O247" s="18">
        <f t="shared" si="115"/>
        <v>0</v>
      </c>
      <c r="Q247" s="21">
        <f t="shared" si="127"/>
        <v>356.75640000000004</v>
      </c>
      <c r="R247" s="52">
        <f t="shared" si="104"/>
        <v>-53.500255493101669</v>
      </c>
      <c r="S247" s="52">
        <f t="shared" si="105"/>
        <v>147.42000000000002</v>
      </c>
      <c r="T247" s="21">
        <f t="shared" si="116"/>
        <v>147.42000000000002</v>
      </c>
      <c r="U247" s="70">
        <v>317.03399999999993</v>
      </c>
      <c r="V247" s="21">
        <f t="shared" si="102"/>
        <v>113.4</v>
      </c>
      <c r="W247" s="21">
        <f t="shared" si="106"/>
        <v>16.200000000000003</v>
      </c>
      <c r="X247" s="21">
        <f t="shared" si="119"/>
        <v>0</v>
      </c>
      <c r="Y247" s="21">
        <f t="shared" si="124"/>
        <v>79.2</v>
      </c>
      <c r="Z247" s="21">
        <f t="shared" si="107"/>
        <v>1.8000000000000003</v>
      </c>
      <c r="AA247" s="21">
        <f t="shared" si="108"/>
        <v>14.400000000000002</v>
      </c>
      <c r="AB247" s="21">
        <f t="shared" si="109"/>
        <v>0</v>
      </c>
      <c r="AC247" s="18">
        <f t="shared" si="110"/>
        <v>1.8000000000000003</v>
      </c>
      <c r="AD247" s="18">
        <f t="shared" si="111"/>
        <v>0</v>
      </c>
      <c r="AE247" s="18">
        <f>IFERROR(VLOOKUP(F247,'Unid. Mult.'!$F$3:$J$313,5,0),0)</f>
        <v>0</v>
      </c>
      <c r="AF247" s="18">
        <f>IFERROR(VLOOKUP(F247,'IIEE EIB'!$F$3:$L$219,5,0),0)</f>
        <v>0</v>
      </c>
      <c r="AG247" s="18">
        <f>IFERROR(VLOOKUP(F247,'IIEE EIB'!$F$3:$L$219,6,0),0)</f>
        <v>0</v>
      </c>
      <c r="AH247" s="18">
        <f>IFERROR(VLOOKUP(F247,Rural!$F$2:$J$403,5,0),0)</f>
        <v>0</v>
      </c>
      <c r="AI247" s="18">
        <f>+IFERROR(VLOOKUP(F247,Frontera!$F$3:$J$438,5,0),0)</f>
        <v>0</v>
      </c>
      <c r="AJ247" s="18" t="str">
        <f>+IFERROR(VLOOKUP(F247,'Censo 2023 Direccion'!$A$2:$L$910,9,0),0)</f>
        <v>Rural</v>
      </c>
      <c r="AK247" s="18">
        <f>+IFERROR(VLOOKUP(F247,'Instituciones Educativas'!$A$2:$T$900,12,0),0)</f>
        <v>3</v>
      </c>
      <c r="AL247" s="21">
        <f t="shared" si="112"/>
        <v>-203.63399999999993</v>
      </c>
      <c r="AM247" s="18">
        <f>+IFERROR(VLOOKUP(F247,'Instituciones Educativas'!$A$2:$T$900,13,0),0)-AN247</f>
        <v>3</v>
      </c>
      <c r="AN247" s="64"/>
      <c r="AO247" s="18">
        <f>+AM247-7.1</f>
        <v>-4.0999999999999996</v>
      </c>
    </row>
    <row r="248" spans="1:41" x14ac:dyDescent="0.25">
      <c r="A248" s="107" t="s">
        <v>624</v>
      </c>
      <c r="B248" s="17">
        <v>19</v>
      </c>
      <c r="C248" s="49" t="str">
        <f>+VLOOKUP(A248,'Instituciones Educativas'!$A$2:$T$900,6,0)</f>
        <v>ACORA</v>
      </c>
      <c r="D248" s="49" t="str">
        <f>IFERROR(VLOOKUP(A248,'Instituciones Educativas'!$A$2:$T$900,7,0),0)</f>
        <v>CHAMCHILLA</v>
      </c>
      <c r="E248" s="49" t="str">
        <f>+VLOOKUP(A248,'Censo 2023 Direccion'!$A$2:$M$910,6,0)</f>
        <v>CHAMCHILLA</v>
      </c>
      <c r="F248" s="49" t="str">
        <f>+VLOOKUP(A248,'Instituciones Educativas'!$A$2:$T$900,1,0)</f>
        <v>2058007</v>
      </c>
      <c r="G248" s="49" t="str">
        <f>+VLOOKUP(A248,'Instituciones Educativas'!$A$2:$T$900,8,0)</f>
        <v>CUCHO CHAMCHILLA</v>
      </c>
      <c r="H248" s="49" t="str">
        <f>+VLOOKUP(A248,'Instituciones Educativas'!$A$2:$T$900,9,0)</f>
        <v xml:space="preserve">A5 - Inicial  Prog No Escolariz    </v>
      </c>
      <c r="I248" s="18">
        <f t="shared" si="103"/>
        <v>6</v>
      </c>
      <c r="J248" s="18" t="str">
        <f t="shared" si="113"/>
        <v>Rural</v>
      </c>
      <c r="K248" s="18">
        <f t="shared" si="114"/>
        <v>7</v>
      </c>
      <c r="O248" s="18">
        <f t="shared" si="115"/>
        <v>-1</v>
      </c>
      <c r="Q248" s="21">
        <f t="shared" si="127"/>
        <v>471.74400000000009</v>
      </c>
      <c r="R248" s="52">
        <f t="shared" si="104"/>
        <v>-36.798306445725956</v>
      </c>
      <c r="S248" s="52">
        <f t="shared" si="105"/>
        <v>294.84000000000003</v>
      </c>
      <c r="T248" s="21">
        <f t="shared" si="116"/>
        <v>294.84000000000003</v>
      </c>
      <c r="U248" s="70">
        <v>466.50648648648644</v>
      </c>
      <c r="V248" s="21">
        <f t="shared" si="102"/>
        <v>226.8</v>
      </c>
      <c r="W248" s="21">
        <f t="shared" si="106"/>
        <v>32.400000000000006</v>
      </c>
      <c r="X248" s="21">
        <f t="shared" si="119"/>
        <v>0</v>
      </c>
      <c r="Y248" s="21">
        <f t="shared" si="124"/>
        <v>158.4</v>
      </c>
      <c r="Z248" s="21">
        <f t="shared" si="107"/>
        <v>3.6000000000000005</v>
      </c>
      <c r="AA248" s="21">
        <f t="shared" si="108"/>
        <v>28.800000000000004</v>
      </c>
      <c r="AB248" s="21">
        <f t="shared" si="109"/>
        <v>0</v>
      </c>
      <c r="AC248" s="18">
        <f t="shared" si="110"/>
        <v>3.6000000000000005</v>
      </c>
      <c r="AD248" s="18">
        <f t="shared" si="111"/>
        <v>0</v>
      </c>
      <c r="AE248" s="18">
        <f>IFERROR(VLOOKUP(F248,'Unid. Mult.'!$F$3:$J$313,5,0),0)</f>
        <v>0</v>
      </c>
      <c r="AF248" s="18">
        <f>IFERROR(VLOOKUP(F248,'IIEE EIB'!$F$3:$L$219,5,0),0)</f>
        <v>0</v>
      </c>
      <c r="AG248" s="18">
        <f>IFERROR(VLOOKUP(F248,'IIEE EIB'!$F$3:$L$219,6,0),0)</f>
        <v>0</v>
      </c>
      <c r="AH248" s="18">
        <f>IFERROR(VLOOKUP(F248,Rural!$F$2:$J$403,5,0),0)</f>
        <v>0</v>
      </c>
      <c r="AI248" s="18">
        <f>+IFERROR(VLOOKUP(F248,Frontera!$F$3:$J$438,5,0),0)</f>
        <v>0</v>
      </c>
      <c r="AJ248" s="18" t="str">
        <f>+IFERROR(VLOOKUP(F248,'Censo 2023 Direccion'!$A$2:$L$910,9,0),0)</f>
        <v>Rural</v>
      </c>
      <c r="AK248" s="18">
        <f>+IFERROR(VLOOKUP(F248,'Instituciones Educativas'!$A$2:$T$900,12,0),0)</f>
        <v>6</v>
      </c>
      <c r="AL248" s="21">
        <f t="shared" si="112"/>
        <v>-239.70648648648643</v>
      </c>
      <c r="AM248" s="18">
        <f>+IFERROR(VLOOKUP(F248,'Instituciones Educativas'!$A$2:$T$900,13,0),0)-AN248</f>
        <v>7</v>
      </c>
      <c r="AN248" s="64"/>
      <c r="AO248" s="18">
        <f>+AM248-1.6</f>
        <v>5.4</v>
      </c>
    </row>
    <row r="249" spans="1:41" x14ac:dyDescent="0.25">
      <c r="A249" s="107" t="s">
        <v>649</v>
      </c>
      <c r="B249" s="17">
        <v>20</v>
      </c>
      <c r="C249" s="49" t="str">
        <f>+VLOOKUP(A249,'Instituciones Educativas'!$A$2:$T$900,6,0)</f>
        <v>ACORA</v>
      </c>
      <c r="D249" s="49" t="str">
        <f>IFERROR(VLOOKUP(A249,'Instituciones Educativas'!$A$2:$T$900,7,0),0)</f>
        <v>KALLANCA</v>
      </c>
      <c r="E249" s="49" t="str">
        <f>+VLOOKUP(A249,'Censo 2023 Direccion'!$A$2:$M$910,6,0)</f>
        <v>KALLANCA</v>
      </c>
      <c r="F249" s="49" t="str">
        <f>+VLOOKUP(A249,'Instituciones Educativas'!$A$2:$T$900,1,0)</f>
        <v>2058011</v>
      </c>
      <c r="G249" s="49" t="str">
        <f>+VLOOKUP(A249,'Instituciones Educativas'!$A$2:$T$900,8,0)</f>
        <v>KALLANCA</v>
      </c>
      <c r="H249" s="49" t="str">
        <f>+VLOOKUP(A249,'Instituciones Educativas'!$A$2:$T$900,9,0)</f>
        <v xml:space="preserve">A5 - Inicial  Prog No Escolariz    </v>
      </c>
      <c r="I249" s="18">
        <f t="shared" si="103"/>
        <v>7</v>
      </c>
      <c r="J249" s="18" t="str">
        <f t="shared" si="113"/>
        <v>Rural</v>
      </c>
      <c r="K249" s="18">
        <f t="shared" si="114"/>
        <v>6</v>
      </c>
      <c r="O249" s="18">
        <f t="shared" si="115"/>
        <v>1</v>
      </c>
      <c r="Q249" s="21">
        <f t="shared" si="127"/>
        <v>539.88480000000004</v>
      </c>
      <c r="R249" s="52">
        <f t="shared" si="104"/>
        <v>-25.497076023391813</v>
      </c>
      <c r="S249" s="52">
        <f t="shared" si="105"/>
        <v>337.428</v>
      </c>
      <c r="T249" s="21">
        <f t="shared" si="116"/>
        <v>337.428</v>
      </c>
      <c r="U249" s="70">
        <v>452.90571428571428</v>
      </c>
      <c r="V249" s="21">
        <f t="shared" si="102"/>
        <v>259.56</v>
      </c>
      <c r="W249" s="21">
        <f t="shared" si="106"/>
        <v>37.799999999999997</v>
      </c>
      <c r="X249" s="21">
        <f t="shared" si="119"/>
        <v>0</v>
      </c>
      <c r="Y249" s="21">
        <f t="shared" ref="Y249:Y264" si="130">IF(H249=$M$12,IF(AJ249="Urbana",AK249*1.14*12,IF(AJ249="Rural",AK249*2.14*12)),0)</f>
        <v>179.76</v>
      </c>
      <c r="Z249" s="21">
        <f t="shared" si="107"/>
        <v>4.2</v>
      </c>
      <c r="AA249" s="21">
        <f t="shared" si="108"/>
        <v>33.6</v>
      </c>
      <c r="AB249" s="21">
        <f t="shared" si="109"/>
        <v>0</v>
      </c>
      <c r="AC249" s="18">
        <f t="shared" si="110"/>
        <v>4.2</v>
      </c>
      <c r="AD249" s="18">
        <f t="shared" si="111"/>
        <v>0</v>
      </c>
      <c r="AE249" s="18">
        <f>IFERROR(VLOOKUP(F249,'Unid. Mult.'!$F$3:$J$313,5,0),0)</f>
        <v>0</v>
      </c>
      <c r="AF249" s="18">
        <f>IFERROR(VLOOKUP(F249,'IIEE EIB'!$F$3:$L$219,5,0),0)</f>
        <v>0</v>
      </c>
      <c r="AG249" s="18">
        <f>IFERROR(VLOOKUP(F249,'IIEE EIB'!$F$3:$L$219,6,0),0)</f>
        <v>0</v>
      </c>
      <c r="AH249" s="18">
        <f>IFERROR(VLOOKUP(F249,Rural!$F$2:$J$403,5,0),0)</f>
        <v>0</v>
      </c>
      <c r="AI249" s="18">
        <f>+IFERROR(VLOOKUP(F249,Frontera!$F$3:$J$438,5,0),0)</f>
        <v>0</v>
      </c>
      <c r="AJ249" s="18" t="str">
        <f>+IFERROR(VLOOKUP(F249,'Censo 2023 Direccion'!$A$2:$L$910,9,0),0)</f>
        <v>Rural</v>
      </c>
      <c r="AK249" s="18">
        <f>+IFERROR(VLOOKUP(F249,'Instituciones Educativas'!$A$2:$T$900,12,0),0)</f>
        <v>7</v>
      </c>
      <c r="AL249" s="21">
        <f t="shared" si="112"/>
        <v>-193.34571428571428</v>
      </c>
      <c r="AM249" s="18">
        <f>+IFERROR(VLOOKUP(F249,'Instituciones Educativas'!$A$2:$T$900,13,0),0)-AN249</f>
        <v>6</v>
      </c>
      <c r="AN249" s="64"/>
      <c r="AO249" s="18">
        <f>+AM249-2</f>
        <v>4</v>
      </c>
    </row>
    <row r="250" spans="1:41" x14ac:dyDescent="0.25">
      <c r="A250" s="107" t="s">
        <v>604</v>
      </c>
      <c r="B250" s="17">
        <v>21</v>
      </c>
      <c r="C250" s="49" t="str">
        <f>+VLOOKUP(A250,'Instituciones Educativas'!$A$2:$T$900,6,0)</f>
        <v>ACORA</v>
      </c>
      <c r="D250" s="49" t="str">
        <f>IFERROR(VLOOKUP(A250,'Instituciones Educativas'!$A$2:$T$900,7,0),0)</f>
        <v>AYMAVE</v>
      </c>
      <c r="E250" s="49" t="str">
        <f>+VLOOKUP(A250,'Censo 2023 Direccion'!$A$2:$M$910,6,0)</f>
        <v>AYMAVE</v>
      </c>
      <c r="F250" s="49" t="str">
        <f>+VLOOKUP(A250,'Instituciones Educativas'!$A$2:$T$900,1,0)</f>
        <v>2058019</v>
      </c>
      <c r="G250" s="49" t="str">
        <f>+VLOOKUP(A250,'Instituciones Educativas'!$A$2:$T$900,8,0)</f>
        <v>AYMAHUI QUENARIRI</v>
      </c>
      <c r="H250" s="49" t="str">
        <f>+VLOOKUP(A250,'Instituciones Educativas'!$A$2:$T$900,9,0)</f>
        <v xml:space="preserve">A5 - Inicial  Prog No Escolariz    </v>
      </c>
      <c r="I250" s="18">
        <f t="shared" si="103"/>
        <v>4</v>
      </c>
      <c r="J250" s="18" t="str">
        <f t="shared" si="113"/>
        <v>Rural</v>
      </c>
      <c r="K250" s="18">
        <f t="shared" si="114"/>
        <v>5</v>
      </c>
      <c r="O250" s="18">
        <f t="shared" si="115"/>
        <v>-1</v>
      </c>
      <c r="Q250" s="21">
        <f t="shared" si="127"/>
        <v>385.63200000000001</v>
      </c>
      <c r="R250" s="52">
        <f t="shared" si="104"/>
        <v>-56.21052631578948</v>
      </c>
      <c r="S250" s="52">
        <f t="shared" si="105"/>
        <v>192.816</v>
      </c>
      <c r="T250" s="21">
        <f t="shared" si="116"/>
        <v>192.816</v>
      </c>
      <c r="U250" s="70">
        <v>440.32499999999999</v>
      </c>
      <c r="V250" s="21">
        <f t="shared" si="102"/>
        <v>148.32</v>
      </c>
      <c r="W250" s="21">
        <f t="shared" si="106"/>
        <v>21.6</v>
      </c>
      <c r="X250" s="21">
        <f t="shared" si="119"/>
        <v>0</v>
      </c>
      <c r="Y250" s="21">
        <f t="shared" si="130"/>
        <v>102.72</v>
      </c>
      <c r="Z250" s="21">
        <f t="shared" si="107"/>
        <v>2.4000000000000004</v>
      </c>
      <c r="AA250" s="21">
        <f t="shared" si="108"/>
        <v>19.200000000000003</v>
      </c>
      <c r="AB250" s="21">
        <f t="shared" si="109"/>
        <v>0</v>
      </c>
      <c r="AC250" s="18">
        <f t="shared" si="110"/>
        <v>2.4000000000000004</v>
      </c>
      <c r="AD250" s="18">
        <f t="shared" si="111"/>
        <v>0</v>
      </c>
      <c r="AE250" s="18">
        <f>IFERROR(VLOOKUP(F250,'Unid. Mult.'!$F$3:$J$313,5,0),0)</f>
        <v>0</v>
      </c>
      <c r="AF250" s="18">
        <f>IFERROR(VLOOKUP(F250,'IIEE EIB'!$F$3:$L$219,5,0),0)</f>
        <v>0</v>
      </c>
      <c r="AG250" s="18">
        <f>IFERROR(VLOOKUP(F250,'IIEE EIB'!$F$3:$L$219,6,0),0)</f>
        <v>0</v>
      </c>
      <c r="AH250" s="18">
        <f>IFERROR(VLOOKUP(F250,Rural!$F$2:$J$403,5,0),0)</f>
        <v>0</v>
      </c>
      <c r="AI250" s="18">
        <f>+IFERROR(VLOOKUP(F250,Frontera!$F$3:$J$438,5,0),0)</f>
        <v>0</v>
      </c>
      <c r="AJ250" s="18" t="str">
        <f>+IFERROR(VLOOKUP(F250,'Censo 2023 Direccion'!$A$2:$L$910,9,0),0)</f>
        <v>Rural</v>
      </c>
      <c r="AK250" s="18">
        <f>+IFERROR(VLOOKUP(F250,'Instituciones Educativas'!$A$2:$T$900,12,0),0)</f>
        <v>4</v>
      </c>
      <c r="AL250" s="21">
        <f t="shared" si="112"/>
        <v>-292.005</v>
      </c>
      <c r="AM250" s="18">
        <f>+IFERROR(VLOOKUP(F250,'Instituciones Educativas'!$A$2:$T$900,13,0),0)-AN250</f>
        <v>5</v>
      </c>
      <c r="AN250" s="64"/>
      <c r="AO250" s="18">
        <f>+AM250-6</f>
        <v>-1</v>
      </c>
    </row>
    <row r="251" spans="1:41" x14ac:dyDescent="0.25">
      <c r="A251" s="107" t="s">
        <v>681</v>
      </c>
      <c r="B251" s="17">
        <v>22</v>
      </c>
      <c r="C251" s="49" t="str">
        <f>+VLOOKUP(A251,'Instituciones Educativas'!$A$2:$T$900,6,0)</f>
        <v>ACORA</v>
      </c>
      <c r="D251" s="49" t="str">
        <f>IFERROR(VLOOKUP(A251,'Instituciones Educativas'!$A$2:$T$900,7,0),0)</f>
        <v>BARRIO SAN MARTIN</v>
      </c>
      <c r="E251" s="49" t="str">
        <f>+VLOOKUP(A251,'Censo 2023 Direccion'!$A$2:$M$910,6,0)</f>
        <v>JIRON LAS CANTUTAS S/N</v>
      </c>
      <c r="F251" s="49" t="str">
        <f>+VLOOKUP(A251,'Instituciones Educativas'!$A$2:$T$900,1,0)</f>
        <v>2059502</v>
      </c>
      <c r="G251" s="49" t="str">
        <f>+VLOOKUP(A251,'Instituciones Educativas'!$A$2:$T$900,8,0)</f>
        <v>SAN MARTIN</v>
      </c>
      <c r="H251" s="49" t="str">
        <f>+VLOOKUP(A251,'Instituciones Educativas'!$A$2:$T$900,9,0)</f>
        <v xml:space="preserve">A5 - Inicial  Prog No Escolariz    </v>
      </c>
      <c r="I251" s="18">
        <f t="shared" si="103"/>
        <v>10</v>
      </c>
      <c r="J251" s="18" t="str">
        <f t="shared" si="113"/>
        <v>Urbana</v>
      </c>
      <c r="K251" s="18">
        <f t="shared" si="114"/>
        <v>9</v>
      </c>
      <c r="O251" s="18">
        <f t="shared" si="115"/>
        <v>1</v>
      </c>
      <c r="Q251" s="21">
        <f t="shared" ref="Q251:Q256" si="131">+IF(AJ251="Urbana",IF(AK251&lt;=5,S251*(2.8),IF(AK251&lt;=10,S251*(2.1),IF(AK251&lt;=13,S251*(1.9),IF(AK251&lt;=22,S251*(1.6),IF(AK251&lt;=50,S251*(1.41),IF(AK251&lt;=100,S251*(0.9),IF(AK251&lt;=194,S251*(0.8),IF(AK251&lt;=230,S251*(0.63),IF(AK251&lt;=405,S251*(0.55),IF(AK251&lt;=620,S251*(0.44),IF(AK251&lt;=968,S251*(0.35),IF(AK251&lt;=1000,S251*(0.37),IF(AK251&lt;=1200,S251*(0.39),IF(AK251&lt;=1800,S251*(0.26))))))))))))))))</f>
        <v>684.68399999999997</v>
      </c>
      <c r="R251" s="52">
        <f t="shared" si="104"/>
        <v>-32.167421887678039</v>
      </c>
      <c r="S251" s="52">
        <f t="shared" si="105"/>
        <v>326.03999999999996</v>
      </c>
      <c r="T251" s="21">
        <f t="shared" si="116"/>
        <v>326.03999999999996</v>
      </c>
      <c r="U251" s="70">
        <v>480.65399999999994</v>
      </c>
      <c r="V251" s="21">
        <f t="shared" si="102"/>
        <v>250.79999999999998</v>
      </c>
      <c r="W251" s="21">
        <f t="shared" si="106"/>
        <v>54</v>
      </c>
      <c r="X251" s="21">
        <f t="shared" si="119"/>
        <v>0</v>
      </c>
      <c r="Y251" s="21">
        <f t="shared" si="130"/>
        <v>136.79999999999998</v>
      </c>
      <c r="Z251" s="21">
        <f t="shared" si="107"/>
        <v>6</v>
      </c>
      <c r="AA251" s="21">
        <f t="shared" si="108"/>
        <v>48</v>
      </c>
      <c r="AB251" s="21">
        <f t="shared" si="109"/>
        <v>0</v>
      </c>
      <c r="AC251" s="18">
        <f t="shared" si="110"/>
        <v>6</v>
      </c>
      <c r="AD251" s="18">
        <f t="shared" si="111"/>
        <v>0</v>
      </c>
      <c r="AE251" s="18">
        <f>IFERROR(VLOOKUP(F251,'Unid. Mult.'!$F$3:$J$313,5,0),0)</f>
        <v>0</v>
      </c>
      <c r="AF251" s="18">
        <f>IFERROR(VLOOKUP(F251,'IIEE EIB'!$F$3:$L$219,5,0),0)</f>
        <v>0</v>
      </c>
      <c r="AG251" s="18">
        <f>IFERROR(VLOOKUP(F251,'IIEE EIB'!$F$3:$L$219,6,0),0)</f>
        <v>0</v>
      </c>
      <c r="AH251" s="18">
        <f>IFERROR(VLOOKUP(F251,Rural!$F$2:$J$403,5,0),0)</f>
        <v>0</v>
      </c>
      <c r="AI251" s="18">
        <f>+IFERROR(VLOOKUP(F251,Frontera!$F$3:$J$438,5,0),0)</f>
        <v>0</v>
      </c>
      <c r="AJ251" s="18" t="str">
        <f>+IFERROR(VLOOKUP(F251,'Censo 2023 Direccion'!$A$2:$L$910,9,0),0)</f>
        <v>Urbana</v>
      </c>
      <c r="AK251" s="18">
        <f>+IFERROR(VLOOKUP(F251,'Instituciones Educativas'!$A$2:$T$900,12,0),0)</f>
        <v>10</v>
      </c>
      <c r="AL251" s="21">
        <f t="shared" si="112"/>
        <v>-229.85399999999996</v>
      </c>
      <c r="AM251" s="18">
        <f>+IFERROR(VLOOKUP(F251,'Instituciones Educativas'!$A$2:$T$900,13,0),0)-AN251</f>
        <v>9</v>
      </c>
    </row>
    <row r="252" spans="1:41" x14ac:dyDescent="0.25">
      <c r="A252" s="107" t="s">
        <v>657</v>
      </c>
      <c r="B252" s="17">
        <v>23</v>
      </c>
      <c r="C252" s="49" t="str">
        <f>+VLOOKUP(A252,'Instituciones Educativas'!$A$2:$T$900,6,0)</f>
        <v>ACORA</v>
      </c>
      <c r="D252" s="49" t="str">
        <f>IFERROR(VLOOKUP(A252,'Instituciones Educativas'!$A$2:$T$900,7,0),0)</f>
        <v>BARRIO MIRAFLORES</v>
      </c>
      <c r="E252" s="49" t="str">
        <f>+VLOOKUP(A252,'Censo 2023 Direccion'!$A$2:$M$910,6,0)</f>
        <v>JIRON PEDRO TOLA S/N</v>
      </c>
      <c r="F252" s="49" t="str">
        <f>+VLOOKUP(A252,'Instituciones Educativas'!$A$2:$T$900,1,0)</f>
        <v>2059503</v>
      </c>
      <c r="G252" s="49" t="str">
        <f>+VLOOKUP(A252,'Instituciones Educativas'!$A$2:$T$900,8,0)</f>
        <v>MIRAFLORES A</v>
      </c>
      <c r="H252" s="49" t="str">
        <f>+VLOOKUP(A252,'Instituciones Educativas'!$A$2:$T$900,9,0)</f>
        <v xml:space="preserve">A5 - Inicial  Prog No Escolariz    </v>
      </c>
      <c r="I252" s="18">
        <f t="shared" si="103"/>
        <v>15</v>
      </c>
      <c r="J252" s="18" t="str">
        <f t="shared" si="113"/>
        <v>Urbana</v>
      </c>
      <c r="K252" s="18">
        <f t="shared" si="114"/>
        <v>12</v>
      </c>
      <c r="O252" s="18">
        <f t="shared" si="115"/>
        <v>3</v>
      </c>
      <c r="Q252" s="21">
        <f>+IF(AJ252="Urbana",IF(AK252&lt;=5,S252*(2.8),IF(AK252&lt;=10,S252*(1.6),IF(AK252&lt;=13,S252*(1.4),IF(AK252&lt;=22,S252*(1.08),IF(AK252&lt;=50,S252*(1.41),IF(AK252&lt;=100,S252*(0.9),IF(AK252&lt;=194,S252*(0.8),IF(AK252&lt;=230,S252*(0.63),IF(AK252&lt;=405,S252*(0.55),IF(AK252&lt;=620,S252*(0.44),IF(AK252&lt;=968,S252*(0.35),IF(AK252&lt;=1000,S252*(0.37),IF(AK252&lt;=1200,S252*(0.39),IF(AK252&lt;=1800,S252*(0.26))))))))))))))))</f>
        <v>528.1848</v>
      </c>
      <c r="R252" s="52">
        <f t="shared" si="104"/>
        <v>-1.9872240478598084</v>
      </c>
      <c r="S252" s="52">
        <f t="shared" si="105"/>
        <v>489.06</v>
      </c>
      <c r="T252" s="21">
        <f t="shared" si="116"/>
        <v>489.06</v>
      </c>
      <c r="U252" s="70">
        <v>498.97576642335775</v>
      </c>
      <c r="V252" s="21">
        <f t="shared" si="102"/>
        <v>376.2</v>
      </c>
      <c r="W252" s="21">
        <f t="shared" si="106"/>
        <v>81</v>
      </c>
      <c r="X252" s="21">
        <f t="shared" si="119"/>
        <v>0</v>
      </c>
      <c r="Y252" s="21">
        <f t="shared" si="130"/>
        <v>205.2</v>
      </c>
      <c r="Z252" s="21">
        <f t="shared" si="107"/>
        <v>9</v>
      </c>
      <c r="AA252" s="21">
        <f t="shared" si="108"/>
        <v>72</v>
      </c>
      <c r="AB252" s="21">
        <f t="shared" si="109"/>
        <v>0</v>
      </c>
      <c r="AC252" s="18">
        <f t="shared" si="110"/>
        <v>9</v>
      </c>
      <c r="AD252" s="18">
        <f t="shared" si="111"/>
        <v>0</v>
      </c>
      <c r="AE252" s="18">
        <f>IFERROR(VLOOKUP(F252,'Unid. Mult.'!$F$3:$J$313,5,0),0)</f>
        <v>0</v>
      </c>
      <c r="AF252" s="18">
        <f>IFERROR(VLOOKUP(F252,'IIEE EIB'!$F$3:$L$219,5,0),0)</f>
        <v>0</v>
      </c>
      <c r="AG252" s="18">
        <f>IFERROR(VLOOKUP(F252,'IIEE EIB'!$F$3:$L$219,6,0),0)</f>
        <v>0</v>
      </c>
      <c r="AH252" s="18">
        <f>IFERROR(VLOOKUP(F252,Rural!$F$2:$J$403,5,0),0)</f>
        <v>0</v>
      </c>
      <c r="AI252" s="18">
        <f>+IFERROR(VLOOKUP(F252,Frontera!$F$3:$J$438,5,0),0)</f>
        <v>0</v>
      </c>
      <c r="AJ252" s="18" t="str">
        <f>+IFERROR(VLOOKUP(F252,'Censo 2023 Direccion'!$A$2:$L$910,9,0),0)</f>
        <v>Urbana</v>
      </c>
      <c r="AK252" s="18">
        <f>+IFERROR(VLOOKUP(F252,'Instituciones Educativas'!$A$2:$T$900,12,0),0)</f>
        <v>15</v>
      </c>
      <c r="AL252" s="21">
        <f t="shared" si="112"/>
        <v>-122.77576642335777</v>
      </c>
      <c r="AM252" s="18">
        <f>+IFERROR(VLOOKUP(F252,'Instituciones Educativas'!$A$2:$T$900,13,0),0)-AN252</f>
        <v>12</v>
      </c>
    </row>
    <row r="253" spans="1:41" x14ac:dyDescent="0.25">
      <c r="A253" s="107" t="s">
        <v>606</v>
      </c>
      <c r="B253" s="17">
        <v>24</v>
      </c>
      <c r="C253" s="49" t="str">
        <f>+VLOOKUP(A253,'Instituciones Educativas'!$A$2:$T$900,6,0)</f>
        <v>ACORA</v>
      </c>
      <c r="D253" s="49" t="str">
        <f>IFERROR(VLOOKUP(A253,'Instituciones Educativas'!$A$2:$T$900,7,0),0)</f>
        <v>ACORA</v>
      </c>
      <c r="E253" s="49" t="str">
        <f>+VLOOKUP(A253,'Censo 2023 Direccion'!$A$2:$M$910,6,0)</f>
        <v>AVENIDA TECNICA S/N</v>
      </c>
      <c r="F253" s="49" t="str">
        <f>+VLOOKUP(A253,'Instituciones Educativas'!$A$2:$T$900,1,0)</f>
        <v>2059511</v>
      </c>
      <c r="G253" s="49" t="str">
        <f>+VLOOKUP(A253,'Instituciones Educativas'!$A$2:$T$900,8,0)</f>
        <v>CAPULLITOS</v>
      </c>
      <c r="H253" s="49" t="str">
        <f>+VLOOKUP(A253,'Instituciones Educativas'!$A$2:$T$900,9,0)</f>
        <v xml:space="preserve">A5 - Inicial  Prog No Escolariz    </v>
      </c>
      <c r="I253" s="18">
        <f t="shared" si="103"/>
        <v>11</v>
      </c>
      <c r="J253" s="18" t="str">
        <f t="shared" si="113"/>
        <v>Urbana</v>
      </c>
      <c r="K253" s="18">
        <f t="shared" si="114"/>
        <v>9</v>
      </c>
      <c r="O253" s="18">
        <f t="shared" si="115"/>
        <v>2</v>
      </c>
      <c r="Q253" s="21">
        <f t="shared" si="131"/>
        <v>681.42359999999996</v>
      </c>
      <c r="R253" s="52">
        <f t="shared" si="104"/>
        <v>-29.076886568580935</v>
      </c>
      <c r="S253" s="52">
        <f t="shared" si="105"/>
        <v>358.64400000000001</v>
      </c>
      <c r="T253" s="21">
        <f t="shared" si="116"/>
        <v>358.64400000000001</v>
      </c>
      <c r="U253" s="70">
        <v>505.68000000000012</v>
      </c>
      <c r="V253" s="21">
        <f t="shared" si="102"/>
        <v>275.88</v>
      </c>
      <c r="W253" s="21">
        <f t="shared" si="106"/>
        <v>59.400000000000006</v>
      </c>
      <c r="X253" s="21">
        <f t="shared" si="119"/>
        <v>0</v>
      </c>
      <c r="Y253" s="21">
        <f t="shared" si="130"/>
        <v>150.47999999999999</v>
      </c>
      <c r="Z253" s="21">
        <f t="shared" si="107"/>
        <v>6.6000000000000005</v>
      </c>
      <c r="AA253" s="21">
        <f t="shared" si="108"/>
        <v>52.800000000000004</v>
      </c>
      <c r="AB253" s="21">
        <f t="shared" si="109"/>
        <v>0</v>
      </c>
      <c r="AC253" s="18">
        <f t="shared" si="110"/>
        <v>6.6000000000000005</v>
      </c>
      <c r="AD253" s="18">
        <f t="shared" si="111"/>
        <v>0</v>
      </c>
      <c r="AE253" s="18">
        <f>IFERROR(VLOOKUP(F253,'Unid. Mult.'!$F$3:$J$313,5,0),0)</f>
        <v>0</v>
      </c>
      <c r="AF253" s="18">
        <f>IFERROR(VLOOKUP(F253,'IIEE EIB'!$F$3:$L$219,5,0),0)</f>
        <v>0</v>
      </c>
      <c r="AG253" s="18">
        <f>IFERROR(VLOOKUP(F253,'IIEE EIB'!$F$3:$L$219,6,0),0)</f>
        <v>0</v>
      </c>
      <c r="AH253" s="18">
        <f>IFERROR(VLOOKUP(F253,Rural!$F$2:$J$403,5,0),0)</f>
        <v>0</v>
      </c>
      <c r="AI253" s="18">
        <f>+IFERROR(VLOOKUP(F253,Frontera!$F$3:$J$438,5,0),0)</f>
        <v>0</v>
      </c>
      <c r="AJ253" s="18" t="str">
        <f>+IFERROR(VLOOKUP(F253,'Censo 2023 Direccion'!$A$2:$L$910,9,0),0)</f>
        <v>Urbana</v>
      </c>
      <c r="AK253" s="18">
        <f>+IFERROR(VLOOKUP(F253,'Instituciones Educativas'!$A$2:$T$900,12,0),0)</f>
        <v>11</v>
      </c>
      <c r="AL253" s="21">
        <f t="shared" si="112"/>
        <v>-229.80000000000013</v>
      </c>
      <c r="AM253" s="18">
        <f>+IFERROR(VLOOKUP(F253,'Instituciones Educativas'!$A$2:$T$900,13,0),0)-AN253</f>
        <v>9</v>
      </c>
      <c r="AN253" s="18">
        <v>5</v>
      </c>
      <c r="AO253" s="18">
        <f>+AM253-AK253</f>
        <v>-2</v>
      </c>
    </row>
    <row r="254" spans="1:41" x14ac:dyDescent="0.25">
      <c r="A254" s="107" t="s">
        <v>680</v>
      </c>
      <c r="B254" s="17">
        <v>25</v>
      </c>
      <c r="C254" s="49" t="str">
        <f>+VLOOKUP(A254,'Instituciones Educativas'!$A$2:$T$900,6,0)</f>
        <v>ACORA</v>
      </c>
      <c r="D254" s="49" t="str">
        <f>IFERROR(VLOOKUP(A254,'Instituciones Educativas'!$A$2:$T$900,7,0),0)</f>
        <v>BARRIO SAN JUAN</v>
      </c>
      <c r="E254" s="49" t="str">
        <f>+VLOOKUP(A254,'Censo 2023 Direccion'!$A$2:$M$910,6,0)</f>
        <v>JIRON PUNO 205</v>
      </c>
      <c r="F254" s="49" t="str">
        <f>+VLOOKUP(A254,'Instituciones Educativas'!$A$2:$T$900,1,0)</f>
        <v>2059514</v>
      </c>
      <c r="G254" s="49" t="str">
        <f>+VLOOKUP(A254,'Instituciones Educativas'!$A$2:$T$900,8,0)</f>
        <v>SAN JUAN</v>
      </c>
      <c r="H254" s="49" t="str">
        <f>+VLOOKUP(A254,'Instituciones Educativas'!$A$2:$T$900,9,0)</f>
        <v xml:space="preserve">A5 - Inicial  Prog No Escolariz    </v>
      </c>
      <c r="I254" s="18">
        <f t="shared" si="103"/>
        <v>10</v>
      </c>
      <c r="J254" s="18" t="str">
        <f t="shared" si="113"/>
        <v>Urbana</v>
      </c>
      <c r="K254" s="18">
        <f t="shared" si="114"/>
        <v>12</v>
      </c>
      <c r="O254" s="18">
        <f t="shared" si="115"/>
        <v>-2</v>
      </c>
      <c r="Q254" s="21">
        <f t="shared" si="131"/>
        <v>684.68399999999997</v>
      </c>
      <c r="R254" s="52">
        <f t="shared" si="104"/>
        <v>-34.658149365239879</v>
      </c>
      <c r="S254" s="52">
        <f t="shared" si="105"/>
        <v>326.03999999999996</v>
      </c>
      <c r="T254" s="21">
        <f t="shared" si="116"/>
        <v>326.03999999999996</v>
      </c>
      <c r="U254" s="70">
        <v>498.97576642335775</v>
      </c>
      <c r="V254" s="21">
        <f t="shared" si="102"/>
        <v>250.79999999999998</v>
      </c>
      <c r="W254" s="21">
        <f t="shared" si="106"/>
        <v>54</v>
      </c>
      <c r="X254" s="21">
        <f t="shared" si="119"/>
        <v>0</v>
      </c>
      <c r="Y254" s="21">
        <f t="shared" si="130"/>
        <v>136.79999999999998</v>
      </c>
      <c r="Z254" s="21">
        <f t="shared" si="107"/>
        <v>6</v>
      </c>
      <c r="AA254" s="21">
        <f t="shared" si="108"/>
        <v>48</v>
      </c>
      <c r="AB254" s="21">
        <f t="shared" si="109"/>
        <v>0</v>
      </c>
      <c r="AC254" s="18">
        <f t="shared" si="110"/>
        <v>6</v>
      </c>
      <c r="AD254" s="18">
        <f t="shared" si="111"/>
        <v>0</v>
      </c>
      <c r="AE254" s="18">
        <f>IFERROR(VLOOKUP(F254,'Unid. Mult.'!$F$3:$J$313,5,0),0)</f>
        <v>0</v>
      </c>
      <c r="AF254" s="18">
        <f>IFERROR(VLOOKUP(F254,'IIEE EIB'!$F$3:$L$219,5,0),0)</f>
        <v>0</v>
      </c>
      <c r="AG254" s="18">
        <f>IFERROR(VLOOKUP(F254,'IIEE EIB'!$F$3:$L$219,6,0),0)</f>
        <v>0</v>
      </c>
      <c r="AH254" s="18">
        <f>IFERROR(VLOOKUP(F254,Rural!$F$2:$J$403,5,0),0)</f>
        <v>0</v>
      </c>
      <c r="AI254" s="18">
        <f>+IFERROR(VLOOKUP(F254,Frontera!$F$3:$J$438,5,0),0)</f>
        <v>0</v>
      </c>
      <c r="AJ254" s="18" t="str">
        <f>+IFERROR(VLOOKUP(F254,'Censo 2023 Direccion'!$A$2:$L$910,9,0),0)</f>
        <v>Urbana</v>
      </c>
      <c r="AK254" s="18">
        <f>+IFERROR(VLOOKUP(F254,'Instituciones Educativas'!$A$2:$T$900,12,0),0)</f>
        <v>10</v>
      </c>
      <c r="AL254" s="21">
        <f t="shared" si="112"/>
        <v>-248.17576642335777</v>
      </c>
      <c r="AM254" s="18">
        <f>+IFERROR(VLOOKUP(F254,'Instituciones Educativas'!$A$2:$T$900,13,0),0)-AN254</f>
        <v>12</v>
      </c>
    </row>
    <row r="255" spans="1:41" x14ac:dyDescent="0.25">
      <c r="A255" s="107" t="s">
        <v>674</v>
      </c>
      <c r="B255" s="17">
        <v>26</v>
      </c>
      <c r="C255" s="49" t="str">
        <f>+VLOOKUP(A255,'Instituciones Educativas'!$A$2:$T$900,6,0)</f>
        <v>ACORA</v>
      </c>
      <c r="D255" s="49" t="str">
        <f>IFERROR(VLOOKUP(A255,'Instituciones Educativas'!$A$2:$T$900,7,0),0)</f>
        <v>ACORA</v>
      </c>
      <c r="E255" s="49" t="str">
        <f>+VLOOKUP(A255,'Censo 2023 Direccion'!$A$2:$M$910,6,0)</f>
        <v>JIRON THOLA S/N</v>
      </c>
      <c r="F255" s="49" t="str">
        <f>+VLOOKUP(A255,'Instituciones Educativas'!$A$2:$T$900,1,0)</f>
        <v>2059516</v>
      </c>
      <c r="G255" s="49" t="str">
        <f>+VLOOKUP(A255,'Instituciones Educativas'!$A$2:$T$900,8,0)</f>
        <v>RETOÑITOS</v>
      </c>
      <c r="H255" s="49" t="str">
        <f>+VLOOKUP(A255,'Instituciones Educativas'!$A$2:$T$900,9,0)</f>
        <v xml:space="preserve">A5 - Inicial  Prog No Escolariz    </v>
      </c>
      <c r="I255" s="18">
        <f t="shared" si="103"/>
        <v>11</v>
      </c>
      <c r="J255" s="18" t="str">
        <f t="shared" si="113"/>
        <v>Urbana</v>
      </c>
      <c r="K255" s="18">
        <f t="shared" si="114"/>
        <v>9</v>
      </c>
      <c r="O255" s="18">
        <f t="shared" si="115"/>
        <v>2</v>
      </c>
      <c r="Q255" s="21">
        <f t="shared" si="131"/>
        <v>681.42359999999996</v>
      </c>
      <c r="R255" s="52">
        <f t="shared" si="104"/>
        <v>-29.488035052241329</v>
      </c>
      <c r="S255" s="52">
        <f t="shared" si="105"/>
        <v>358.64400000000001</v>
      </c>
      <c r="T255" s="21">
        <f t="shared" si="116"/>
        <v>358.64400000000001</v>
      </c>
      <c r="U255" s="70">
        <v>508.62857142857149</v>
      </c>
      <c r="V255" s="21">
        <f t="shared" si="102"/>
        <v>275.88</v>
      </c>
      <c r="W255" s="21">
        <f t="shared" si="106"/>
        <v>59.400000000000006</v>
      </c>
      <c r="X255" s="21">
        <f t="shared" si="119"/>
        <v>0</v>
      </c>
      <c r="Y255" s="21">
        <f t="shared" si="130"/>
        <v>150.47999999999999</v>
      </c>
      <c r="Z255" s="21">
        <f t="shared" si="107"/>
        <v>6.6000000000000005</v>
      </c>
      <c r="AA255" s="21">
        <f t="shared" si="108"/>
        <v>52.800000000000004</v>
      </c>
      <c r="AB255" s="21">
        <f t="shared" si="109"/>
        <v>0</v>
      </c>
      <c r="AC255" s="18">
        <f t="shared" si="110"/>
        <v>6.6000000000000005</v>
      </c>
      <c r="AD255" s="18">
        <f t="shared" si="111"/>
        <v>0</v>
      </c>
      <c r="AE255" s="18">
        <f>IFERROR(VLOOKUP(F255,'Unid. Mult.'!$F$3:$J$313,5,0),0)</f>
        <v>0</v>
      </c>
      <c r="AF255" s="18">
        <f>IFERROR(VLOOKUP(F255,'IIEE EIB'!$F$3:$L$219,5,0),0)</f>
        <v>0</v>
      </c>
      <c r="AG255" s="18">
        <f>IFERROR(VLOOKUP(F255,'IIEE EIB'!$F$3:$L$219,6,0),0)</f>
        <v>0</v>
      </c>
      <c r="AH255" s="18">
        <f>IFERROR(VLOOKUP(F255,Rural!$F$2:$J$403,5,0),0)</f>
        <v>0</v>
      </c>
      <c r="AI255" s="18">
        <f>+IFERROR(VLOOKUP(F255,Frontera!$F$3:$J$438,5,0),0)</f>
        <v>0</v>
      </c>
      <c r="AJ255" s="18" t="str">
        <f>+IFERROR(VLOOKUP(F255,'Censo 2023 Direccion'!$A$2:$L$910,9,0),0)</f>
        <v>Urbana</v>
      </c>
      <c r="AK255" s="18">
        <f>+IFERROR(VLOOKUP(F255,'Instituciones Educativas'!$A$2:$T$900,12,0),0)</f>
        <v>11</v>
      </c>
      <c r="AL255" s="21">
        <f t="shared" si="112"/>
        <v>-232.74857142857149</v>
      </c>
      <c r="AM255" s="18">
        <f>+IFERROR(VLOOKUP(F255,'Instituciones Educativas'!$A$2:$T$900,13,0),0)-AN255</f>
        <v>9</v>
      </c>
      <c r="AN255" s="18">
        <v>6</v>
      </c>
      <c r="AO255" s="18">
        <f>+AM255-AK255</f>
        <v>-2</v>
      </c>
    </row>
    <row r="256" spans="1:41" x14ac:dyDescent="0.25">
      <c r="A256" s="107" t="s">
        <v>682</v>
      </c>
      <c r="B256" s="17">
        <v>27</v>
      </c>
      <c r="C256" s="49" t="str">
        <f>+VLOOKUP(A256,'Instituciones Educativas'!$A$2:$T$900,6,0)</f>
        <v>ACORA</v>
      </c>
      <c r="D256" s="49" t="str">
        <f>IFERROR(VLOOKUP(A256,'Instituciones Educativas'!$A$2:$T$900,7,0),0)</f>
        <v>ACORA</v>
      </c>
      <c r="E256" s="49" t="str">
        <f>+VLOOKUP(A256,'Censo 2023 Direccion'!$A$2:$M$910,6,0)</f>
        <v>JIRON ORGULLO AYMARA S/N</v>
      </c>
      <c r="F256" s="49" t="str">
        <f>+VLOOKUP(A256,'Instituciones Educativas'!$A$2:$T$900,1,0)</f>
        <v>2059518</v>
      </c>
      <c r="G256" s="49" t="str">
        <f>+VLOOKUP(A256,'Instituciones Educativas'!$A$2:$T$900,8,0)</f>
        <v>SANGRE AYMARA</v>
      </c>
      <c r="H256" s="49" t="str">
        <f>+VLOOKUP(A256,'Instituciones Educativas'!$A$2:$T$900,9,0)</f>
        <v xml:space="preserve">A5 - Inicial  Prog No Escolariz    </v>
      </c>
      <c r="I256" s="18">
        <f t="shared" si="103"/>
        <v>10</v>
      </c>
      <c r="J256" s="18" t="str">
        <f t="shared" si="113"/>
        <v>Urbana</v>
      </c>
      <c r="K256" s="18">
        <f t="shared" si="114"/>
        <v>8</v>
      </c>
      <c r="O256" s="18">
        <f t="shared" si="115"/>
        <v>2</v>
      </c>
      <c r="Q256" s="21">
        <f t="shared" si="131"/>
        <v>684.68399999999997</v>
      </c>
      <c r="R256" s="52">
        <f t="shared" si="104"/>
        <v>-31.319514661274027</v>
      </c>
      <c r="S256" s="52">
        <f t="shared" si="105"/>
        <v>326.03999999999996</v>
      </c>
      <c r="T256" s="21">
        <f t="shared" si="116"/>
        <v>326.03999999999996</v>
      </c>
      <c r="U256" s="70">
        <v>474.72</v>
      </c>
      <c r="V256" s="21">
        <f t="shared" si="102"/>
        <v>250.79999999999998</v>
      </c>
      <c r="W256" s="21">
        <f t="shared" si="106"/>
        <v>54</v>
      </c>
      <c r="X256" s="21">
        <f t="shared" si="119"/>
        <v>0</v>
      </c>
      <c r="Y256" s="21">
        <f t="shared" si="130"/>
        <v>136.79999999999998</v>
      </c>
      <c r="Z256" s="21">
        <f t="shared" si="107"/>
        <v>6</v>
      </c>
      <c r="AA256" s="21">
        <f t="shared" si="108"/>
        <v>48</v>
      </c>
      <c r="AB256" s="21">
        <f t="shared" si="109"/>
        <v>0</v>
      </c>
      <c r="AC256" s="18">
        <f t="shared" si="110"/>
        <v>6</v>
      </c>
      <c r="AD256" s="18">
        <f t="shared" si="111"/>
        <v>0</v>
      </c>
      <c r="AE256" s="18">
        <f>IFERROR(VLOOKUP(F256,'Unid. Mult.'!$F$3:$J$313,5,0),0)</f>
        <v>0</v>
      </c>
      <c r="AF256" s="18">
        <f>IFERROR(VLOOKUP(F256,'IIEE EIB'!$F$3:$L$219,5,0),0)</f>
        <v>0</v>
      </c>
      <c r="AG256" s="18">
        <f>IFERROR(VLOOKUP(F256,'IIEE EIB'!$F$3:$L$219,6,0),0)</f>
        <v>0</v>
      </c>
      <c r="AH256" s="18">
        <f>IFERROR(VLOOKUP(F256,Rural!$F$2:$J$403,5,0),0)</f>
        <v>0</v>
      </c>
      <c r="AI256" s="18">
        <f>+IFERROR(VLOOKUP(F256,Frontera!$F$3:$J$438,5,0),0)</f>
        <v>0</v>
      </c>
      <c r="AJ256" s="18" t="str">
        <f>+IFERROR(VLOOKUP(F256,'Censo 2023 Direccion'!$A$2:$L$910,9,0),0)</f>
        <v>Urbana</v>
      </c>
      <c r="AK256" s="18">
        <f>+IFERROR(VLOOKUP(F256,'Instituciones Educativas'!$A$2:$T$900,12,0),0)</f>
        <v>10</v>
      </c>
      <c r="AL256" s="21">
        <f t="shared" si="112"/>
        <v>-223.92000000000004</v>
      </c>
      <c r="AM256" s="18">
        <f>+IFERROR(VLOOKUP(F256,'Instituciones Educativas'!$A$2:$T$900,13,0),0)-AN256</f>
        <v>8</v>
      </c>
    </row>
    <row r="257" spans="1:41" x14ac:dyDescent="0.25">
      <c r="A257" s="107" t="s">
        <v>668</v>
      </c>
      <c r="B257" s="17">
        <v>28</v>
      </c>
      <c r="C257" s="49" t="str">
        <f>+VLOOKUP(A257,'Instituciones Educativas'!$A$2:$T$900,6,0)</f>
        <v>ACORA</v>
      </c>
      <c r="D257" s="49" t="str">
        <f>IFERROR(VLOOKUP(A257,'Instituciones Educativas'!$A$2:$T$900,7,0),0)</f>
        <v>PARCCOCCOTA</v>
      </c>
      <c r="E257" s="49" t="str">
        <f>+VLOOKUP(A257,'Censo 2023 Direccion'!$A$2:$M$910,6,0)</f>
        <v>PARCCOCCOTA SECTOR SECTOR PARCCOCCOTA</v>
      </c>
      <c r="F257" s="49" t="str">
        <f>+VLOOKUP(A257,'Instituciones Educativas'!$A$2:$T$900,1,0)</f>
        <v>2059522</v>
      </c>
      <c r="G257" s="49" t="str">
        <f>+VLOOKUP(A257,'Instituciones Educativas'!$A$2:$T$900,8,0)</f>
        <v>PARCCOCCOTA</v>
      </c>
      <c r="H257" s="49" t="str">
        <f>+VLOOKUP(A257,'Instituciones Educativas'!$A$2:$T$900,9,0)</f>
        <v xml:space="preserve">A5 - Inicial  Prog No Escolariz    </v>
      </c>
      <c r="I257" s="18">
        <f t="shared" si="103"/>
        <v>5</v>
      </c>
      <c r="J257" s="18" t="str">
        <f t="shared" si="113"/>
        <v>Rural</v>
      </c>
      <c r="K257" s="18">
        <f t="shared" si="114"/>
        <v>4</v>
      </c>
      <c r="O257" s="18">
        <f t="shared" si="115"/>
        <v>1</v>
      </c>
      <c r="Q257" s="21">
        <f t="shared" ref="Q257:Q284" si="132">+IF(AJ257="rural",IF(AK257&lt;=1,S257*(5),IF(AK257&lt;=2,S257*(3.25),IF(AK257&lt;=3,S257*(2.42),IF(AK257&lt;=4,S257*(2),IF(AK257&lt;=5,S257*(1.8),IF(AK257&lt;=10,S257*(1.6),IF(AK257&lt;=16,S257*(1.3),IF(AK257&lt;=20,S257*(1),IF(AK257&lt;=60,S257*(0.85),IF(AK257&lt;=100,S257*(0.56),IF(AK257&lt;=152,S257*(0.41),IF(AK257&lt;=180,S257*(0.38),IF(AK257&lt;=200,S257*(0.36),IF(AK257&lt;=300,S257*(0.3),S257)))))))))))))))</f>
        <v>433.83600000000001</v>
      </c>
      <c r="R257" s="52">
        <f t="shared" si="104"/>
        <v>-31.578947368421034</v>
      </c>
      <c r="S257" s="52">
        <f t="shared" si="105"/>
        <v>241.02</v>
      </c>
      <c r="T257" s="21">
        <f t="shared" si="116"/>
        <v>241.02</v>
      </c>
      <c r="U257" s="70">
        <v>352.25999999999993</v>
      </c>
      <c r="V257" s="21">
        <f t="shared" ref="V257:V320" si="133">+Z257+AA257+AB257+AC257+AD257+Y257+X257+W257</f>
        <v>185.4</v>
      </c>
      <c r="W257" s="21">
        <f t="shared" si="106"/>
        <v>27</v>
      </c>
      <c r="X257" s="21">
        <f t="shared" si="119"/>
        <v>0</v>
      </c>
      <c r="Y257" s="21">
        <f t="shared" si="130"/>
        <v>128.4</v>
      </c>
      <c r="Z257" s="21">
        <f t="shared" si="107"/>
        <v>3</v>
      </c>
      <c r="AA257" s="21">
        <f t="shared" si="108"/>
        <v>24</v>
      </c>
      <c r="AB257" s="21">
        <f t="shared" si="109"/>
        <v>0</v>
      </c>
      <c r="AC257" s="18">
        <f t="shared" si="110"/>
        <v>3</v>
      </c>
      <c r="AD257" s="18">
        <f t="shared" si="111"/>
        <v>0</v>
      </c>
      <c r="AE257" s="18">
        <f>IFERROR(VLOOKUP(F257,'Unid. Mult.'!$F$3:$J$313,5,0),0)</f>
        <v>0</v>
      </c>
      <c r="AF257" s="18">
        <f>IFERROR(VLOOKUP(F257,'IIEE EIB'!$F$3:$L$219,5,0),0)</f>
        <v>0</v>
      </c>
      <c r="AG257" s="18">
        <f>IFERROR(VLOOKUP(F257,'IIEE EIB'!$F$3:$L$219,6,0),0)</f>
        <v>0</v>
      </c>
      <c r="AH257" s="18">
        <f>IFERROR(VLOOKUP(F257,Rural!$F$2:$J$403,5,0),0)</f>
        <v>0</v>
      </c>
      <c r="AI257" s="18">
        <f>+IFERROR(VLOOKUP(F257,Frontera!$F$3:$J$438,5,0),0)</f>
        <v>0</v>
      </c>
      <c r="AJ257" s="18" t="str">
        <f>+IFERROR(VLOOKUP(F257,'Censo 2023 Direccion'!$A$2:$L$910,9,0),0)</f>
        <v>Rural</v>
      </c>
      <c r="AK257" s="18">
        <f>+IFERROR(VLOOKUP(F257,'Instituciones Educativas'!$A$2:$T$900,12,0),0)</f>
        <v>5</v>
      </c>
      <c r="AL257" s="21">
        <f t="shared" si="112"/>
        <v>-166.85999999999993</v>
      </c>
      <c r="AM257" s="18">
        <f>+IFERROR(VLOOKUP(F257,'Instituciones Educativas'!$A$2:$T$900,13,0),0)-AN257</f>
        <v>4</v>
      </c>
      <c r="AN257" s="64"/>
      <c r="AO257" s="18">
        <f>+AM257-5.05</f>
        <v>-1.0499999999999998</v>
      </c>
    </row>
    <row r="258" spans="1:41" x14ac:dyDescent="0.25">
      <c r="A258" s="107" t="s">
        <v>694</v>
      </c>
      <c r="B258" s="17">
        <v>29</v>
      </c>
      <c r="C258" s="49" t="str">
        <f>+VLOOKUP(A258,'Instituciones Educativas'!$A$2:$T$900,6,0)</f>
        <v>ACORA</v>
      </c>
      <c r="D258" s="49" t="str">
        <f>IFERROR(VLOOKUP(A258,'Instituciones Educativas'!$A$2:$T$900,7,0),0)</f>
        <v>CARITAMAYA</v>
      </c>
      <c r="E258" s="49" t="str">
        <f>+VLOOKUP(A258,'Censo 2023 Direccion'!$A$2:$M$910,6,0)</f>
        <v>CARITAMAYA</v>
      </c>
      <c r="F258" s="49" t="str">
        <f>+VLOOKUP(A258,'Instituciones Educativas'!$A$2:$T$900,1,0)</f>
        <v>2060609</v>
      </c>
      <c r="G258" s="49" t="str">
        <f>+VLOOKUP(A258,'Instituciones Educativas'!$A$2:$T$900,8,0)</f>
        <v>TITIJO</v>
      </c>
      <c r="H258" s="49" t="str">
        <f>+VLOOKUP(A258,'Instituciones Educativas'!$A$2:$T$900,9,0)</f>
        <v xml:space="preserve">A5 - Inicial  Prog No Escolariz    </v>
      </c>
      <c r="I258" s="18">
        <f t="shared" ref="I258:I321" si="134">+AK258</f>
        <v>6</v>
      </c>
      <c r="J258" s="18" t="str">
        <f t="shared" si="113"/>
        <v>Rural</v>
      </c>
      <c r="K258" s="18">
        <f t="shared" si="114"/>
        <v>6</v>
      </c>
      <c r="O258" s="18">
        <f t="shared" si="115"/>
        <v>0</v>
      </c>
      <c r="Q258" s="21">
        <f t="shared" si="132"/>
        <v>462.75839999999999</v>
      </c>
      <c r="R258" s="52">
        <f t="shared" ref="R258:R321" si="135">+(S258-U258)/U258*100</f>
        <v>-36.140350877192986</v>
      </c>
      <c r="S258" s="52">
        <f t="shared" ref="S258:S321" si="136">+T258</f>
        <v>289.22399999999999</v>
      </c>
      <c r="T258" s="21">
        <f t="shared" si="116"/>
        <v>289.22399999999999</v>
      </c>
      <c r="U258" s="70">
        <v>452.90571428571428</v>
      </c>
      <c r="V258" s="21">
        <f t="shared" si="133"/>
        <v>222.48</v>
      </c>
      <c r="W258" s="21">
        <f t="shared" ref="W258:W321" si="137">AK258*0.45*12</f>
        <v>32.400000000000006</v>
      </c>
      <c r="X258" s="21">
        <f t="shared" si="119"/>
        <v>0</v>
      </c>
      <c r="Y258" s="21">
        <f t="shared" si="130"/>
        <v>154.07999999999998</v>
      </c>
      <c r="Z258" s="21">
        <f t="shared" ref="Z258:Z321" si="138">+IF(AI258="Frontera",I258*0.1*12,IF(AI258=0,I258*0.05*12,0))</f>
        <v>3.6000000000000005</v>
      </c>
      <c r="AA258" s="21">
        <f t="shared" ref="AA258:AA321" si="139">+IF(AF258="aimara",I258*0.35*12,IF(AF258="quechua sureño",I258*0.35*12,IF(AF258=0,I258*0.2*12,0)))+IF(AG258="aimara",I258*0.35*12,IF(AG258="quechua sureño",I258*0.35*12,IF(AG258=0,I258*0.2*12,0)))</f>
        <v>28.800000000000004</v>
      </c>
      <c r="AB258" s="21">
        <f t="shared" ref="AB258:AB321" si="140">+IF(AE258="Unidocente",I258*0.8*12,IF(AE258="Multigrado",I258*0.6*12,IF(AE258=0,I258*0*12,0)))</f>
        <v>0</v>
      </c>
      <c r="AC258" s="18">
        <f t="shared" ref="AC258:AC321" si="141">+IF(AH258="Rural 1",I258*3.5*12,IF(AH258="Rural 2",I258*2.8*12,IF(AH258="Rural 3",I258*2*12,IF(AH258= 0,I258*0.05*12,0))))</f>
        <v>3.6000000000000005</v>
      </c>
      <c r="AD258" s="18">
        <f t="shared" ref="AD258:AD321" si="142">IF(H258=$M$12,0,IF(AJ258="Urbana",AK258*0.8*12,AK258*1.3*12))</f>
        <v>0</v>
      </c>
      <c r="AE258" s="18">
        <f>IFERROR(VLOOKUP(F258,'Unid. Mult.'!$F$3:$J$313,5,0),0)</f>
        <v>0</v>
      </c>
      <c r="AF258" s="18">
        <f>IFERROR(VLOOKUP(F258,'IIEE EIB'!$F$3:$L$219,5,0),0)</f>
        <v>0</v>
      </c>
      <c r="AG258" s="18">
        <f>IFERROR(VLOOKUP(F258,'IIEE EIB'!$F$3:$L$219,6,0),0)</f>
        <v>0</v>
      </c>
      <c r="AH258" s="18">
        <f>IFERROR(VLOOKUP(F258,Rural!$F$2:$J$403,5,0),0)</f>
        <v>0</v>
      </c>
      <c r="AI258" s="18">
        <f>+IFERROR(VLOOKUP(F258,Frontera!$F$3:$J$438,5,0),0)</f>
        <v>0</v>
      </c>
      <c r="AJ258" s="18" t="str">
        <f>+IFERROR(VLOOKUP(F258,'Censo 2023 Direccion'!$A$2:$L$910,9,0),0)</f>
        <v>Rural</v>
      </c>
      <c r="AK258" s="18">
        <f>+IFERROR(VLOOKUP(F258,'Instituciones Educativas'!$A$2:$T$900,12,0),0)</f>
        <v>6</v>
      </c>
      <c r="AL258" s="21">
        <f t="shared" ref="AL258:AL321" si="143">+V258-U258</f>
        <v>-230.42571428571429</v>
      </c>
      <c r="AM258" s="18">
        <f>+IFERROR(VLOOKUP(F258,'Instituciones Educativas'!$A$2:$T$900,13,0),0)-AN258</f>
        <v>6</v>
      </c>
      <c r="AN258" s="64"/>
      <c r="AO258" s="18">
        <f>+AM258-3.7</f>
        <v>2.2999999999999998</v>
      </c>
    </row>
    <row r="259" spans="1:41" x14ac:dyDescent="0.25">
      <c r="A259" s="107" t="s">
        <v>643</v>
      </c>
      <c r="B259" s="17">
        <v>30</v>
      </c>
      <c r="C259" s="49" t="str">
        <f>+VLOOKUP(A259,'Instituciones Educativas'!$A$2:$T$900,6,0)</f>
        <v>ACORA</v>
      </c>
      <c r="D259" s="49" t="str">
        <f>IFERROR(VLOOKUP(A259,'Instituciones Educativas'!$A$2:$T$900,7,0),0)</f>
        <v>COLLINI</v>
      </c>
      <c r="E259" s="49" t="str">
        <f>+VLOOKUP(A259,'Censo 2023 Direccion'!$A$2:$M$910,6,0)</f>
        <v>COLLINI</v>
      </c>
      <c r="F259" s="49" t="str">
        <f>+VLOOKUP(A259,'Instituciones Educativas'!$A$2:$T$900,1,0)</f>
        <v>2060611</v>
      </c>
      <c r="G259" s="49" t="str">
        <f>+VLOOKUP(A259,'Instituciones Educativas'!$A$2:$T$900,8,0)</f>
        <v>HUILALACA</v>
      </c>
      <c r="H259" s="49" t="str">
        <f>+VLOOKUP(A259,'Instituciones Educativas'!$A$2:$T$900,9,0)</f>
        <v xml:space="preserve">A5 - Inicial  Prog No Escolariz    </v>
      </c>
      <c r="I259" s="18">
        <f t="shared" si="134"/>
        <v>6</v>
      </c>
      <c r="J259" s="18" t="str">
        <f t="shared" ref="J259:J322" si="144">+AJ259</f>
        <v>Rural</v>
      </c>
      <c r="K259" s="18">
        <f t="shared" ref="K259:K322" si="145">+AM259</f>
        <v>3</v>
      </c>
      <c r="O259" s="18">
        <f t="shared" ref="O259:O322" si="146">+I259-K259</f>
        <v>3</v>
      </c>
      <c r="Q259" s="21">
        <f t="shared" si="132"/>
        <v>462.75839999999999</v>
      </c>
      <c r="R259" s="52">
        <f t="shared" si="135"/>
        <v>-8.7719298245613881</v>
      </c>
      <c r="S259" s="52">
        <f t="shared" si="136"/>
        <v>289.22399999999999</v>
      </c>
      <c r="T259" s="21">
        <f t="shared" ref="T259:T322" si="147">+V259*1.3</f>
        <v>289.22399999999999</v>
      </c>
      <c r="U259" s="70">
        <v>317.03399999999993</v>
      </c>
      <c r="V259" s="21">
        <f t="shared" si="133"/>
        <v>222.48</v>
      </c>
      <c r="W259" s="21">
        <f t="shared" si="137"/>
        <v>32.400000000000006</v>
      </c>
      <c r="X259" s="21">
        <f t="shared" si="119"/>
        <v>0</v>
      </c>
      <c r="Y259" s="21">
        <f t="shared" si="130"/>
        <v>154.07999999999998</v>
      </c>
      <c r="Z259" s="21">
        <f t="shared" si="138"/>
        <v>3.6000000000000005</v>
      </c>
      <c r="AA259" s="21">
        <f t="shared" si="139"/>
        <v>28.800000000000004</v>
      </c>
      <c r="AB259" s="21">
        <f t="shared" si="140"/>
        <v>0</v>
      </c>
      <c r="AC259" s="18">
        <f t="shared" si="141"/>
        <v>3.6000000000000005</v>
      </c>
      <c r="AD259" s="18">
        <f t="shared" si="142"/>
        <v>0</v>
      </c>
      <c r="AE259" s="18">
        <f>IFERROR(VLOOKUP(F259,'Unid. Mult.'!$F$3:$J$313,5,0),0)</f>
        <v>0</v>
      </c>
      <c r="AF259" s="18">
        <f>IFERROR(VLOOKUP(F259,'IIEE EIB'!$F$3:$L$219,5,0),0)</f>
        <v>0</v>
      </c>
      <c r="AG259" s="18">
        <f>IFERROR(VLOOKUP(F259,'IIEE EIB'!$F$3:$L$219,6,0),0)</f>
        <v>0</v>
      </c>
      <c r="AH259" s="18">
        <f>IFERROR(VLOOKUP(F259,Rural!$F$2:$J$403,5,0),0)</f>
        <v>0</v>
      </c>
      <c r="AI259" s="18">
        <f>+IFERROR(VLOOKUP(F259,Frontera!$F$3:$J$438,5,0),0)</f>
        <v>0</v>
      </c>
      <c r="AJ259" s="18" t="str">
        <f>+IFERROR(VLOOKUP(F259,'Censo 2023 Direccion'!$A$2:$L$910,9,0),0)</f>
        <v>Rural</v>
      </c>
      <c r="AK259" s="18">
        <f>+IFERROR(VLOOKUP(F259,'Instituciones Educativas'!$A$2:$T$900,12,0),0)</f>
        <v>6</v>
      </c>
      <c r="AL259" s="21">
        <f t="shared" si="143"/>
        <v>-94.553999999999945</v>
      </c>
      <c r="AM259" s="18">
        <f>+IFERROR(VLOOKUP(F259,'Instituciones Educativas'!$A$2:$T$900,13,0),0)-AN259</f>
        <v>3</v>
      </c>
      <c r="AN259" s="64"/>
      <c r="AO259" s="18">
        <f>+AM259-6</f>
        <v>-3</v>
      </c>
    </row>
    <row r="260" spans="1:41" x14ac:dyDescent="0.25">
      <c r="A260" s="107" t="s">
        <v>616</v>
      </c>
      <c r="B260" s="17">
        <v>31</v>
      </c>
      <c r="C260" s="49" t="str">
        <f>+VLOOKUP(A260,'Instituciones Educativas'!$A$2:$T$900,6,0)</f>
        <v>ACORA</v>
      </c>
      <c r="D260" s="49" t="str">
        <f>IFERROR(VLOOKUP(A260,'Instituciones Educativas'!$A$2:$T$900,7,0),0)</f>
        <v>CENTRO PUCARA</v>
      </c>
      <c r="E260" s="49" t="str">
        <f>+VLOOKUP(A260,'Censo 2023 Direccion'!$A$2:$M$910,6,0)</f>
        <v>ACORA</v>
      </c>
      <c r="F260" s="49" t="str">
        <f>+VLOOKUP(A260,'Instituciones Educativas'!$A$2:$T$900,1,0)</f>
        <v>2060613</v>
      </c>
      <c r="G260" s="49" t="str">
        <f>+VLOOKUP(A260,'Instituciones Educativas'!$A$2:$T$900,8,0)</f>
        <v>CENTRAL PUKARA</v>
      </c>
      <c r="H260" s="49" t="str">
        <f>+VLOOKUP(A260,'Instituciones Educativas'!$A$2:$T$900,9,0)</f>
        <v xml:space="preserve">A5 - Inicial  Prog No Escolariz    </v>
      </c>
      <c r="I260" s="18">
        <f t="shared" si="134"/>
        <v>6</v>
      </c>
      <c r="J260" s="18" t="str">
        <f t="shared" si="144"/>
        <v>Rural</v>
      </c>
      <c r="K260" s="18">
        <f t="shared" si="145"/>
        <v>9</v>
      </c>
      <c r="O260" s="18">
        <f t="shared" si="146"/>
        <v>-3</v>
      </c>
      <c r="Q260" s="21">
        <f t="shared" si="132"/>
        <v>462.75839999999999</v>
      </c>
      <c r="R260" s="52">
        <f t="shared" si="135"/>
        <v>-56.717348927875243</v>
      </c>
      <c r="S260" s="52">
        <f t="shared" si="136"/>
        <v>289.22399999999999</v>
      </c>
      <c r="T260" s="21">
        <f t="shared" si="147"/>
        <v>289.22399999999999</v>
      </c>
      <c r="U260" s="70">
        <v>668.22154566744734</v>
      </c>
      <c r="V260" s="21">
        <f t="shared" si="133"/>
        <v>222.48</v>
      </c>
      <c r="W260" s="21">
        <f t="shared" si="137"/>
        <v>32.400000000000006</v>
      </c>
      <c r="X260" s="21">
        <f t="shared" si="119"/>
        <v>0</v>
      </c>
      <c r="Y260" s="21">
        <f t="shared" si="130"/>
        <v>154.07999999999998</v>
      </c>
      <c r="Z260" s="21">
        <f t="shared" si="138"/>
        <v>3.6000000000000005</v>
      </c>
      <c r="AA260" s="21">
        <f t="shared" si="139"/>
        <v>28.800000000000004</v>
      </c>
      <c r="AB260" s="21">
        <f t="shared" si="140"/>
        <v>0</v>
      </c>
      <c r="AC260" s="18">
        <f t="shared" si="141"/>
        <v>3.6000000000000005</v>
      </c>
      <c r="AD260" s="18">
        <f t="shared" si="142"/>
        <v>0</v>
      </c>
      <c r="AE260" s="18">
        <f>IFERROR(VLOOKUP(F260,'Unid. Mult.'!$F$3:$J$313,5,0),0)</f>
        <v>0</v>
      </c>
      <c r="AF260" s="18">
        <f>IFERROR(VLOOKUP(F260,'IIEE EIB'!$F$3:$L$219,5,0),0)</f>
        <v>0</v>
      </c>
      <c r="AG260" s="18">
        <f>IFERROR(VLOOKUP(F260,'IIEE EIB'!$F$3:$L$219,6,0),0)</f>
        <v>0</v>
      </c>
      <c r="AH260" s="18">
        <f>IFERROR(VLOOKUP(F260,Rural!$F$2:$J$403,5,0),0)</f>
        <v>0</v>
      </c>
      <c r="AI260" s="18">
        <f>+IFERROR(VLOOKUP(F260,Frontera!$F$3:$J$438,5,0),0)</f>
        <v>0</v>
      </c>
      <c r="AJ260" s="18" t="str">
        <f>+IFERROR(VLOOKUP(F260,'Censo 2023 Direccion'!$A$2:$L$910,9,0),0)</f>
        <v>Rural</v>
      </c>
      <c r="AK260" s="18">
        <f>+IFERROR(VLOOKUP(F260,'Instituciones Educativas'!$A$2:$T$900,12,0),0)</f>
        <v>6</v>
      </c>
      <c r="AL260" s="21">
        <f t="shared" si="143"/>
        <v>-445.74154566744733</v>
      </c>
      <c r="AM260" s="18">
        <f>+IFERROR(VLOOKUP(F260,'Instituciones Educativas'!$A$2:$T$900,13,0),0)-AN260</f>
        <v>9</v>
      </c>
      <c r="AN260" s="64"/>
      <c r="AO260" s="18">
        <f>+AM260-5.05</f>
        <v>3.95</v>
      </c>
    </row>
    <row r="261" spans="1:41" x14ac:dyDescent="0.25">
      <c r="A261" s="107" t="s">
        <v>677</v>
      </c>
      <c r="B261" s="17">
        <v>32</v>
      </c>
      <c r="C261" s="49" t="str">
        <f>+VLOOKUP(A261,'Instituciones Educativas'!$A$2:$T$900,6,0)</f>
        <v>ACORA</v>
      </c>
      <c r="D261" s="49" t="str">
        <f>IFERROR(VLOOKUP(A261,'Instituciones Educativas'!$A$2:$T$900,7,0),0)</f>
        <v>SAN CARLOS</v>
      </c>
      <c r="E261" s="49" t="str">
        <f>+VLOOKUP(A261,'Censo 2023 Direccion'!$A$2:$M$910,6,0)</f>
        <v>SAN CARLOS</v>
      </c>
      <c r="F261" s="49" t="str">
        <f>+VLOOKUP(A261,'Instituciones Educativas'!$A$2:$T$900,1,0)</f>
        <v>2060618</v>
      </c>
      <c r="G261" s="49" t="str">
        <f>+VLOOKUP(A261,'Instituciones Educativas'!$A$2:$T$900,8,0)</f>
        <v>SAN CARLOS</v>
      </c>
      <c r="H261" s="49" t="str">
        <f>+VLOOKUP(A261,'Instituciones Educativas'!$A$2:$T$900,9,0)</f>
        <v xml:space="preserve">A5 - Inicial  Prog No Escolariz    </v>
      </c>
      <c r="I261" s="18">
        <f t="shared" si="134"/>
        <v>4</v>
      </c>
      <c r="J261" s="18" t="str">
        <f t="shared" si="144"/>
        <v>Rural</v>
      </c>
      <c r="K261" s="18">
        <f t="shared" si="145"/>
        <v>4</v>
      </c>
      <c r="O261" s="18">
        <f t="shared" si="146"/>
        <v>0</v>
      </c>
      <c r="Q261" s="21">
        <f t="shared" si="132"/>
        <v>385.63200000000001</v>
      </c>
      <c r="R261" s="52">
        <f t="shared" si="135"/>
        <v>-45.26315789473685</v>
      </c>
      <c r="S261" s="52">
        <f t="shared" si="136"/>
        <v>192.816</v>
      </c>
      <c r="T261" s="21">
        <f t="shared" si="147"/>
        <v>192.816</v>
      </c>
      <c r="U261" s="70">
        <v>352.26000000000005</v>
      </c>
      <c r="V261" s="21">
        <f t="shared" si="133"/>
        <v>148.32</v>
      </c>
      <c r="W261" s="21">
        <f t="shared" si="137"/>
        <v>21.6</v>
      </c>
      <c r="X261" s="21">
        <f t="shared" si="119"/>
        <v>0</v>
      </c>
      <c r="Y261" s="21">
        <f t="shared" si="130"/>
        <v>102.72</v>
      </c>
      <c r="Z261" s="21">
        <f t="shared" si="138"/>
        <v>2.4000000000000004</v>
      </c>
      <c r="AA261" s="21">
        <f t="shared" si="139"/>
        <v>19.200000000000003</v>
      </c>
      <c r="AB261" s="21">
        <f t="shared" si="140"/>
        <v>0</v>
      </c>
      <c r="AC261" s="18">
        <f t="shared" si="141"/>
        <v>2.4000000000000004</v>
      </c>
      <c r="AD261" s="18">
        <f t="shared" si="142"/>
        <v>0</v>
      </c>
      <c r="AE261" s="18">
        <f>IFERROR(VLOOKUP(F261,'Unid. Mult.'!$F$3:$J$313,5,0),0)</f>
        <v>0</v>
      </c>
      <c r="AF261" s="18">
        <f>IFERROR(VLOOKUP(F261,'IIEE EIB'!$F$3:$L$219,5,0),0)</f>
        <v>0</v>
      </c>
      <c r="AG261" s="18">
        <f>IFERROR(VLOOKUP(F261,'IIEE EIB'!$F$3:$L$219,6,0),0)</f>
        <v>0</v>
      </c>
      <c r="AH261" s="18">
        <f>IFERROR(VLOOKUP(F261,Rural!$F$2:$J$403,5,0),0)</f>
        <v>0</v>
      </c>
      <c r="AI261" s="18">
        <f>+IFERROR(VLOOKUP(F261,Frontera!$F$3:$J$438,5,0),0)</f>
        <v>0</v>
      </c>
      <c r="AJ261" s="18" t="str">
        <f>+IFERROR(VLOOKUP(F261,'Censo 2023 Direccion'!$A$2:$L$910,9,0),0)</f>
        <v>Rural</v>
      </c>
      <c r="AK261" s="18">
        <f>+IFERROR(VLOOKUP(F261,'Instituciones Educativas'!$A$2:$T$900,12,0),0)</f>
        <v>4</v>
      </c>
      <c r="AL261" s="21">
        <f t="shared" si="143"/>
        <v>-203.94000000000005</v>
      </c>
      <c r="AM261" s="18">
        <f>+IFERROR(VLOOKUP(F261,'Instituciones Educativas'!$A$2:$T$900,13,0),0)-AN261</f>
        <v>4</v>
      </c>
      <c r="AN261" s="64"/>
      <c r="AO261" s="18">
        <f>+AM261-3.4</f>
        <v>0.60000000000000009</v>
      </c>
    </row>
    <row r="262" spans="1:41" x14ac:dyDescent="0.25">
      <c r="A262" s="107" t="s">
        <v>702</v>
      </c>
      <c r="B262" s="17">
        <v>33</v>
      </c>
      <c r="C262" s="49" t="str">
        <f>+VLOOKUP(A262,'Instituciones Educativas'!$A$2:$T$900,6,0)</f>
        <v>ACORA</v>
      </c>
      <c r="D262" s="49" t="str">
        <f>IFERROR(VLOOKUP(A262,'Instituciones Educativas'!$A$2:$T$900,7,0),0)</f>
        <v>YUNGUYO CHAMACUTA</v>
      </c>
      <c r="E262" s="49" t="str">
        <f>+VLOOKUP(A262,'Censo 2023 Direccion'!$A$2:$M$910,6,0)</f>
        <v>YUNGUYO CHAMACUTA</v>
      </c>
      <c r="F262" s="49" t="str">
        <f>+VLOOKUP(A262,'Instituciones Educativas'!$A$2:$T$900,1,0)</f>
        <v>2060621</v>
      </c>
      <c r="G262" s="49" t="str">
        <f>+VLOOKUP(A262,'Instituciones Educativas'!$A$2:$T$900,8,0)</f>
        <v>YUNGUYO CHAMACUTA</v>
      </c>
      <c r="H262" s="49" t="str">
        <f>+VLOOKUP(A262,'Instituciones Educativas'!$A$2:$T$900,9,0)</f>
        <v xml:space="preserve">A5 - Inicial  Prog No Escolariz    </v>
      </c>
      <c r="I262" s="18">
        <f t="shared" si="134"/>
        <v>9</v>
      </c>
      <c r="J262" s="18" t="str">
        <f t="shared" si="144"/>
        <v>Rural</v>
      </c>
      <c r="K262" s="18">
        <f t="shared" si="145"/>
        <v>7</v>
      </c>
      <c r="O262" s="18">
        <f t="shared" si="146"/>
        <v>2</v>
      </c>
      <c r="Q262" s="21">
        <f>+IF(AJ262="rural",IF(AK262&lt;=1,S262*(5),IF(AK262&lt;=2,S262*(3.25),IF(AK262&lt;=3,S262*(2.42),IF(AK262&lt;=4,S262*(2),IF(AK262&lt;=5,S262*(1.8),IF(AK262&lt;=10,S262*(1.48),IF(AK262&lt;=16,S262*(1.18),IF(AK262&lt;=20,S262*(1),IF(AK262&lt;=60,S262*(0.85),IF(AK262&lt;=100,S262*(0.56),IF(AK262&lt;=152,S262*(0.41),IF(AK262&lt;=180,S262*(0.38),IF(AK262&lt;=200,S262*(0.36),IF(AK262&lt;=300,S262*(0.3),S262)))))))))))))))</f>
        <v>642.07728000000009</v>
      </c>
      <c r="R262" s="52">
        <f t="shared" si="135"/>
        <v>-7.0032223415681809</v>
      </c>
      <c r="S262" s="52">
        <f t="shared" si="136"/>
        <v>433.83600000000007</v>
      </c>
      <c r="T262" s="21">
        <f t="shared" si="147"/>
        <v>433.83600000000007</v>
      </c>
      <c r="U262" s="70">
        <v>466.50648648648644</v>
      </c>
      <c r="V262" s="21">
        <f t="shared" si="133"/>
        <v>333.72</v>
      </c>
      <c r="W262" s="21">
        <f t="shared" si="137"/>
        <v>48.599999999999994</v>
      </c>
      <c r="X262" s="21">
        <f t="shared" si="119"/>
        <v>0</v>
      </c>
      <c r="Y262" s="21">
        <f t="shared" si="130"/>
        <v>231.12</v>
      </c>
      <c r="Z262" s="21">
        <f t="shared" si="138"/>
        <v>5.4</v>
      </c>
      <c r="AA262" s="21">
        <f t="shared" si="139"/>
        <v>43.2</v>
      </c>
      <c r="AB262" s="21">
        <f t="shared" si="140"/>
        <v>0</v>
      </c>
      <c r="AC262" s="18">
        <f t="shared" si="141"/>
        <v>5.4</v>
      </c>
      <c r="AD262" s="18">
        <f t="shared" si="142"/>
        <v>0</v>
      </c>
      <c r="AE262" s="18">
        <f>IFERROR(VLOOKUP(F262,'Unid. Mult.'!$F$3:$J$313,5,0),0)</f>
        <v>0</v>
      </c>
      <c r="AF262" s="18">
        <f>IFERROR(VLOOKUP(F262,'IIEE EIB'!$F$3:$L$219,5,0),0)</f>
        <v>0</v>
      </c>
      <c r="AG262" s="18">
        <f>IFERROR(VLOOKUP(F262,'IIEE EIB'!$F$3:$L$219,6,0),0)</f>
        <v>0</v>
      </c>
      <c r="AH262" s="18">
        <f>IFERROR(VLOOKUP(F262,Rural!$F$2:$J$403,5,0),0)</f>
        <v>0</v>
      </c>
      <c r="AI262" s="18">
        <f>+IFERROR(VLOOKUP(F262,Frontera!$F$3:$J$438,5,0),0)</f>
        <v>0</v>
      </c>
      <c r="AJ262" s="18" t="str">
        <f>+IFERROR(VLOOKUP(F262,'Censo 2023 Direccion'!$A$2:$L$910,9,0),0)</f>
        <v>Rural</v>
      </c>
      <c r="AK262" s="18">
        <f>+IFERROR(VLOOKUP(F262,'Instituciones Educativas'!$A$2:$T$900,12,0),0)</f>
        <v>9</v>
      </c>
      <c r="AL262" s="21">
        <f t="shared" si="143"/>
        <v>-132.78648648648641</v>
      </c>
      <c r="AM262" s="18">
        <f>+IFERROR(VLOOKUP(F262,'Instituciones Educativas'!$A$2:$T$900,13,0),0)-AN262</f>
        <v>7</v>
      </c>
      <c r="AN262" s="64"/>
      <c r="AO262" s="18">
        <f>+AM262-4.27</f>
        <v>2.7300000000000004</v>
      </c>
    </row>
    <row r="263" spans="1:41" x14ac:dyDescent="0.25">
      <c r="A263" s="107" t="s">
        <v>617</v>
      </c>
      <c r="B263" s="17">
        <v>34</v>
      </c>
      <c r="C263" s="49" t="str">
        <f>+VLOOKUP(A263,'Instituciones Educativas'!$A$2:$T$900,6,0)</f>
        <v>ACORA</v>
      </c>
      <c r="D263" s="49" t="str">
        <f>IFERROR(VLOOKUP(A263,'Instituciones Educativas'!$A$2:$T$900,7,0),0)</f>
        <v>CHANCACHI</v>
      </c>
      <c r="E263" s="49" t="str">
        <f>+VLOOKUP(A263,'Censo 2023 Direccion'!$A$2:$M$910,6,0)</f>
        <v>CHANCACHI</v>
      </c>
      <c r="F263" s="49" t="str">
        <f>+VLOOKUP(A263,'Instituciones Educativas'!$A$2:$T$900,1,0)</f>
        <v>2060629</v>
      </c>
      <c r="G263" s="49" t="str">
        <f>+VLOOKUP(A263,'Instituciones Educativas'!$A$2:$T$900,8,0)</f>
        <v>CHANCACHI CENTRAL</v>
      </c>
      <c r="H263" s="49" t="str">
        <f>+VLOOKUP(A263,'Instituciones Educativas'!$A$2:$T$900,9,0)</f>
        <v xml:space="preserve">A5 - Inicial  Prog No Escolariz    </v>
      </c>
      <c r="I263" s="18">
        <f t="shared" si="134"/>
        <v>5</v>
      </c>
      <c r="J263" s="18" t="str">
        <f t="shared" si="144"/>
        <v>Rural</v>
      </c>
      <c r="K263" s="18">
        <f t="shared" si="145"/>
        <v>8</v>
      </c>
      <c r="O263" s="18">
        <f t="shared" si="146"/>
        <v>-3</v>
      </c>
      <c r="Q263" s="21">
        <f t="shared" si="132"/>
        <v>433.83600000000001</v>
      </c>
      <c r="R263" s="52">
        <f t="shared" si="135"/>
        <v>-63.651315789473685</v>
      </c>
      <c r="S263" s="52">
        <f t="shared" si="136"/>
        <v>241.02</v>
      </c>
      <c r="T263" s="21">
        <f t="shared" si="147"/>
        <v>241.02</v>
      </c>
      <c r="U263" s="70">
        <v>663.07764705882346</v>
      </c>
      <c r="V263" s="21">
        <f t="shared" si="133"/>
        <v>185.4</v>
      </c>
      <c r="W263" s="21">
        <f t="shared" si="137"/>
        <v>27</v>
      </c>
      <c r="X263" s="21">
        <f t="shared" si="119"/>
        <v>0</v>
      </c>
      <c r="Y263" s="21">
        <f t="shared" si="130"/>
        <v>128.4</v>
      </c>
      <c r="Z263" s="21">
        <f t="shared" si="138"/>
        <v>3</v>
      </c>
      <c r="AA263" s="21">
        <f t="shared" si="139"/>
        <v>24</v>
      </c>
      <c r="AB263" s="21">
        <f t="shared" si="140"/>
        <v>0</v>
      </c>
      <c r="AC263" s="18">
        <f t="shared" si="141"/>
        <v>3</v>
      </c>
      <c r="AD263" s="18">
        <f t="shared" si="142"/>
        <v>0</v>
      </c>
      <c r="AE263" s="18">
        <f>IFERROR(VLOOKUP(F263,'Unid. Mult.'!$F$3:$J$313,5,0),0)</f>
        <v>0</v>
      </c>
      <c r="AF263" s="18">
        <f>IFERROR(VLOOKUP(F263,'IIEE EIB'!$F$3:$L$219,5,0),0)</f>
        <v>0</v>
      </c>
      <c r="AG263" s="18">
        <f>IFERROR(VLOOKUP(F263,'IIEE EIB'!$F$3:$L$219,6,0),0)</f>
        <v>0</v>
      </c>
      <c r="AH263" s="18">
        <f>IFERROR(VLOOKUP(F263,Rural!$F$2:$J$403,5,0),0)</f>
        <v>0</v>
      </c>
      <c r="AI263" s="18">
        <f>+IFERROR(VLOOKUP(F263,Frontera!$F$3:$J$438,5,0),0)</f>
        <v>0</v>
      </c>
      <c r="AJ263" s="18" t="str">
        <f>+IFERROR(VLOOKUP(F263,'Censo 2023 Direccion'!$A$2:$L$910,9,0),0)</f>
        <v>Rural</v>
      </c>
      <c r="AK263" s="18">
        <f>+IFERROR(VLOOKUP(F263,'Instituciones Educativas'!$A$2:$T$900,12,0),0)</f>
        <v>5</v>
      </c>
      <c r="AL263" s="21">
        <f t="shared" si="143"/>
        <v>-477.67764705882348</v>
      </c>
      <c r="AM263" s="18">
        <f>+IFERROR(VLOOKUP(F263,'Instituciones Educativas'!$A$2:$T$900,13,0),0)-AN263</f>
        <v>8</v>
      </c>
      <c r="AN263" s="64"/>
      <c r="AO263" s="18">
        <f>+AM263-3.4</f>
        <v>4.5999999999999996</v>
      </c>
    </row>
    <row r="264" spans="1:41" x14ac:dyDescent="0.25">
      <c r="A264" s="107" t="s">
        <v>602</v>
      </c>
      <c r="B264" s="17">
        <v>35</v>
      </c>
      <c r="C264" s="49" t="str">
        <f>+VLOOKUP(A264,'Instituciones Educativas'!$A$2:$T$900,6,0)</f>
        <v>ACORA</v>
      </c>
      <c r="D264" s="49" t="str">
        <f>IFERROR(VLOOKUP(A264,'Instituciones Educativas'!$A$2:$T$900,7,0),0)</f>
        <v>ANOCARIRE</v>
      </c>
      <c r="E264" s="49" t="str">
        <f>+VLOOKUP(A264,'Censo 2023 Direccion'!$A$2:$M$910,6,0)</f>
        <v>ANOCARIRI</v>
      </c>
      <c r="F264" s="49" t="str">
        <f>+VLOOKUP(A264,'Instituciones Educativas'!$A$2:$T$900,1,0)</f>
        <v>2061407</v>
      </c>
      <c r="G264" s="49" t="str">
        <f>+VLOOKUP(A264,'Instituciones Educativas'!$A$2:$T$900,8,0)</f>
        <v>ANOCARIRI</v>
      </c>
      <c r="H264" s="49" t="str">
        <f>+VLOOKUP(A264,'Instituciones Educativas'!$A$2:$T$900,9,0)</f>
        <v xml:space="preserve">A5 - Inicial  Prog No Escolariz    </v>
      </c>
      <c r="I264" s="18">
        <f t="shared" si="134"/>
        <v>3</v>
      </c>
      <c r="J264" s="18" t="str">
        <f t="shared" si="144"/>
        <v>Rural</v>
      </c>
      <c r="K264" s="18">
        <f t="shared" si="145"/>
        <v>4</v>
      </c>
      <c r="O264" s="18">
        <f t="shared" si="146"/>
        <v>-1</v>
      </c>
      <c r="Q264" s="21">
        <f t="shared" si="132"/>
        <v>349.96103999999997</v>
      </c>
      <c r="R264" s="52">
        <f t="shared" si="135"/>
        <v>-58.947368421052623</v>
      </c>
      <c r="S264" s="52">
        <f t="shared" si="136"/>
        <v>144.61199999999999</v>
      </c>
      <c r="T264" s="21">
        <f t="shared" si="147"/>
        <v>144.61199999999999</v>
      </c>
      <c r="U264" s="70">
        <v>352.25999999999993</v>
      </c>
      <c r="V264" s="21">
        <f t="shared" si="133"/>
        <v>111.24</v>
      </c>
      <c r="W264" s="21">
        <f t="shared" si="137"/>
        <v>16.200000000000003</v>
      </c>
      <c r="X264" s="21">
        <f t="shared" si="119"/>
        <v>0</v>
      </c>
      <c r="Y264" s="21">
        <f t="shared" si="130"/>
        <v>77.039999999999992</v>
      </c>
      <c r="Z264" s="21">
        <f t="shared" si="138"/>
        <v>1.8000000000000003</v>
      </c>
      <c r="AA264" s="21">
        <f t="shared" si="139"/>
        <v>14.400000000000002</v>
      </c>
      <c r="AB264" s="21">
        <f t="shared" si="140"/>
        <v>0</v>
      </c>
      <c r="AC264" s="18">
        <f t="shared" si="141"/>
        <v>1.8000000000000003</v>
      </c>
      <c r="AD264" s="18">
        <f t="shared" si="142"/>
        <v>0</v>
      </c>
      <c r="AE264" s="18">
        <f>IFERROR(VLOOKUP(F264,'Unid. Mult.'!$F$3:$J$313,5,0),0)</f>
        <v>0</v>
      </c>
      <c r="AF264" s="18">
        <f>IFERROR(VLOOKUP(F264,'IIEE EIB'!$F$3:$L$219,5,0),0)</f>
        <v>0</v>
      </c>
      <c r="AG264" s="18">
        <f>IFERROR(VLOOKUP(F264,'IIEE EIB'!$F$3:$L$219,6,0),0)</f>
        <v>0</v>
      </c>
      <c r="AH264" s="18">
        <f>IFERROR(VLOOKUP(F264,Rural!$F$2:$J$403,5,0),0)</f>
        <v>0</v>
      </c>
      <c r="AI264" s="18">
        <f>+IFERROR(VLOOKUP(F264,Frontera!$F$3:$J$438,5,0),0)</f>
        <v>0</v>
      </c>
      <c r="AJ264" s="18" t="str">
        <f>+IFERROR(VLOOKUP(F264,'Censo 2023 Direccion'!$A$2:$L$910,9,0),0)</f>
        <v>Rural</v>
      </c>
      <c r="AK264" s="18">
        <f>+IFERROR(VLOOKUP(F264,'Instituciones Educativas'!$A$2:$T$900,12,0),0)</f>
        <v>3</v>
      </c>
      <c r="AL264" s="21">
        <f t="shared" si="143"/>
        <v>-241.01999999999992</v>
      </c>
      <c r="AM264" s="18">
        <f>+IFERROR(VLOOKUP(F264,'Instituciones Educativas'!$A$2:$T$900,13,0),0)-AN264</f>
        <v>4</v>
      </c>
      <c r="AN264" s="64"/>
      <c r="AO264" s="18">
        <f>+AM264-6</f>
        <v>-2</v>
      </c>
    </row>
    <row r="265" spans="1:41" x14ac:dyDescent="0.25">
      <c r="A265" s="107" t="s">
        <v>655</v>
      </c>
      <c r="B265" s="17">
        <v>36</v>
      </c>
      <c r="C265" s="49" t="str">
        <f>+VLOOKUP(A265,'Instituciones Educativas'!$A$2:$T$900,6,0)</f>
        <v>ACORA</v>
      </c>
      <c r="D265" s="49" t="str">
        <f>IFERROR(VLOOKUP(A265,'Instituciones Educativas'!$A$2:$T$900,7,0),0)</f>
        <v>MARQUIRE</v>
      </c>
      <c r="E265" s="49" t="str">
        <f>+VLOOKUP(A265,'Censo 2023 Direccion'!$A$2:$M$910,6,0)</f>
        <v>MARQUIRE</v>
      </c>
      <c r="F265" s="49" t="str">
        <f>+VLOOKUP(A265,'Instituciones Educativas'!$A$2:$T$900,1,0)</f>
        <v>2061408</v>
      </c>
      <c r="G265" s="49" t="str">
        <f>+VLOOKUP(A265,'Instituciones Educativas'!$A$2:$T$900,8,0)</f>
        <v>MARQUIRE</v>
      </c>
      <c r="H265" s="49" t="str">
        <f>+VLOOKUP(A265,'Instituciones Educativas'!$A$2:$T$900,9,0)</f>
        <v xml:space="preserve">A5 - Inicial  Prog No Escolariz    </v>
      </c>
      <c r="I265" s="18">
        <f t="shared" si="134"/>
        <v>6</v>
      </c>
      <c r="J265" s="18" t="str">
        <f t="shared" si="144"/>
        <v>Rural</v>
      </c>
      <c r="K265" s="18">
        <f t="shared" si="145"/>
        <v>7</v>
      </c>
      <c r="O265" s="18">
        <f t="shared" si="146"/>
        <v>-1</v>
      </c>
      <c r="Q265" s="21">
        <f t="shared" si="132"/>
        <v>471.74400000000009</v>
      </c>
      <c r="R265" s="52">
        <f t="shared" si="135"/>
        <v>-36.798306445725956</v>
      </c>
      <c r="S265" s="52">
        <f t="shared" si="136"/>
        <v>294.84000000000003</v>
      </c>
      <c r="T265" s="21">
        <f t="shared" si="147"/>
        <v>294.84000000000003</v>
      </c>
      <c r="U265" s="70">
        <v>466.50648648648644</v>
      </c>
      <c r="V265" s="21">
        <f t="shared" si="133"/>
        <v>226.8</v>
      </c>
      <c r="W265" s="21">
        <f t="shared" si="137"/>
        <v>32.400000000000006</v>
      </c>
      <c r="X265" s="21">
        <f t="shared" si="119"/>
        <v>0</v>
      </c>
      <c r="Y265" s="21">
        <f t="shared" ref="Y265:Y274" si="148">IF(H265=$M$12,IF(AJ265="Urbana",AK265*1.2*12,IF(AJ265="Rural",AK265*2.2*12)),0)</f>
        <v>158.4</v>
      </c>
      <c r="Z265" s="21">
        <f t="shared" si="138"/>
        <v>3.6000000000000005</v>
      </c>
      <c r="AA265" s="21">
        <f t="shared" si="139"/>
        <v>28.800000000000004</v>
      </c>
      <c r="AB265" s="21">
        <f t="shared" si="140"/>
        <v>0</v>
      </c>
      <c r="AC265" s="18">
        <f t="shared" si="141"/>
        <v>3.6000000000000005</v>
      </c>
      <c r="AD265" s="18">
        <f t="shared" si="142"/>
        <v>0</v>
      </c>
      <c r="AE265" s="18">
        <f>IFERROR(VLOOKUP(F265,'Unid. Mult.'!$F$3:$J$313,5,0),0)</f>
        <v>0</v>
      </c>
      <c r="AF265" s="18">
        <f>IFERROR(VLOOKUP(F265,'IIEE EIB'!$F$3:$L$219,5,0),0)</f>
        <v>0</v>
      </c>
      <c r="AG265" s="18">
        <f>IFERROR(VLOOKUP(F265,'IIEE EIB'!$F$3:$L$219,6,0),0)</f>
        <v>0</v>
      </c>
      <c r="AH265" s="18">
        <f>IFERROR(VLOOKUP(F265,Rural!$F$2:$J$403,5,0),0)</f>
        <v>0</v>
      </c>
      <c r="AI265" s="18">
        <f>+IFERROR(VLOOKUP(F265,Frontera!$F$3:$J$438,5,0),0)</f>
        <v>0</v>
      </c>
      <c r="AJ265" s="18" t="str">
        <f>+IFERROR(VLOOKUP(F265,'Censo 2023 Direccion'!$A$2:$L$910,9,0),0)</f>
        <v>Rural</v>
      </c>
      <c r="AK265" s="18">
        <f>+IFERROR(VLOOKUP(F265,'Instituciones Educativas'!$A$2:$T$900,12,0),0)</f>
        <v>6</v>
      </c>
      <c r="AL265" s="21">
        <f t="shared" si="143"/>
        <v>-239.70648648648643</v>
      </c>
      <c r="AM265" s="18">
        <f>+IFERROR(VLOOKUP(F265,'Instituciones Educativas'!$A$2:$T$900,13,0),0)-AN265</f>
        <v>7</v>
      </c>
      <c r="AO265" s="18">
        <f>+AM265-32</f>
        <v>-25</v>
      </c>
    </row>
    <row r="266" spans="1:41" x14ac:dyDescent="0.25">
      <c r="A266" s="107" t="s">
        <v>651</v>
      </c>
      <c r="B266" s="17">
        <v>37</v>
      </c>
      <c r="C266" s="49" t="str">
        <f>+VLOOKUP(A266,'Instituciones Educativas'!$A$2:$T$900,6,0)</f>
        <v>ACORA</v>
      </c>
      <c r="D266" s="49" t="str">
        <f>IFERROR(VLOOKUP(A266,'Instituciones Educativas'!$A$2:$T$900,7,0),0)</f>
        <v>KENACO</v>
      </c>
      <c r="E266" s="49" t="str">
        <f>+VLOOKUP(A266,'Censo 2023 Direccion'!$A$2:$M$910,6,0)</f>
        <v>KENACO</v>
      </c>
      <c r="F266" s="49" t="str">
        <f>+VLOOKUP(A266,'Instituciones Educativas'!$A$2:$T$900,1,0)</f>
        <v>2061417</v>
      </c>
      <c r="G266" s="49" t="str">
        <f>+VLOOKUP(A266,'Instituciones Educativas'!$A$2:$T$900,8,0)</f>
        <v>KENACO</v>
      </c>
      <c r="H266" s="49" t="str">
        <f>+VLOOKUP(A266,'Instituciones Educativas'!$A$2:$T$900,9,0)</f>
        <v xml:space="preserve">A5 - Inicial  Prog No Escolariz    </v>
      </c>
      <c r="I266" s="18">
        <f t="shared" si="134"/>
        <v>4</v>
      </c>
      <c r="J266" s="18" t="str">
        <f t="shared" si="144"/>
        <v>Rural</v>
      </c>
      <c r="K266" s="18">
        <f t="shared" si="145"/>
        <v>5</v>
      </c>
      <c r="O266" s="18">
        <f t="shared" si="146"/>
        <v>-1</v>
      </c>
      <c r="Q266" s="21">
        <f t="shared" si="132"/>
        <v>393.12000000000006</v>
      </c>
      <c r="R266" s="52">
        <f t="shared" si="135"/>
        <v>-55.360245273377608</v>
      </c>
      <c r="S266" s="52">
        <f t="shared" si="136"/>
        <v>196.56000000000003</v>
      </c>
      <c r="T266" s="21">
        <f t="shared" si="147"/>
        <v>196.56000000000003</v>
      </c>
      <c r="U266" s="70">
        <v>440.32499999999999</v>
      </c>
      <c r="V266" s="21">
        <f t="shared" si="133"/>
        <v>151.20000000000002</v>
      </c>
      <c r="W266" s="21">
        <f t="shared" si="137"/>
        <v>21.6</v>
      </c>
      <c r="X266" s="21">
        <f t="shared" si="119"/>
        <v>0</v>
      </c>
      <c r="Y266" s="21">
        <f t="shared" si="148"/>
        <v>105.60000000000001</v>
      </c>
      <c r="Z266" s="21">
        <f t="shared" si="138"/>
        <v>2.4000000000000004</v>
      </c>
      <c r="AA266" s="21">
        <f t="shared" si="139"/>
        <v>19.200000000000003</v>
      </c>
      <c r="AB266" s="21">
        <f t="shared" si="140"/>
        <v>0</v>
      </c>
      <c r="AC266" s="18">
        <f t="shared" si="141"/>
        <v>2.4000000000000004</v>
      </c>
      <c r="AD266" s="18">
        <f t="shared" si="142"/>
        <v>0</v>
      </c>
      <c r="AE266" s="18">
        <f>IFERROR(VLOOKUP(F266,'Unid. Mult.'!$F$3:$J$313,5,0),0)</f>
        <v>0</v>
      </c>
      <c r="AF266" s="18">
        <f>IFERROR(VLOOKUP(F266,'IIEE EIB'!$F$3:$L$219,5,0),0)</f>
        <v>0</v>
      </c>
      <c r="AG266" s="18">
        <f>IFERROR(VLOOKUP(F266,'IIEE EIB'!$F$3:$L$219,6,0),0)</f>
        <v>0</v>
      </c>
      <c r="AH266" s="18">
        <f>IFERROR(VLOOKUP(F266,Rural!$F$2:$J$403,5,0),0)</f>
        <v>0</v>
      </c>
      <c r="AI266" s="18">
        <f>+IFERROR(VLOOKUP(F266,Frontera!$F$3:$J$438,5,0),0)</f>
        <v>0</v>
      </c>
      <c r="AJ266" s="18" t="str">
        <f>+IFERROR(VLOOKUP(F266,'Censo 2023 Direccion'!$A$2:$L$910,9,0),0)</f>
        <v>Rural</v>
      </c>
      <c r="AK266" s="18">
        <f>+IFERROR(VLOOKUP(F266,'Instituciones Educativas'!$A$2:$T$900,12,0),0)</f>
        <v>4</v>
      </c>
      <c r="AL266" s="21">
        <f t="shared" si="143"/>
        <v>-289.125</v>
      </c>
      <c r="AM266" s="18">
        <f>+IFERROR(VLOOKUP(F266,'Instituciones Educativas'!$A$2:$T$900,13,0),0)-AN266</f>
        <v>5</v>
      </c>
      <c r="AO266" s="18">
        <f>+AM266-21.8</f>
        <v>-16.8</v>
      </c>
    </row>
    <row r="267" spans="1:41" x14ac:dyDescent="0.25">
      <c r="A267" s="107" t="s">
        <v>663</v>
      </c>
      <c r="B267" s="17">
        <v>38</v>
      </c>
      <c r="C267" s="49" t="str">
        <f>+VLOOKUP(A267,'Instituciones Educativas'!$A$2:$T$900,6,0)</f>
        <v>ACORA</v>
      </c>
      <c r="D267" s="49" t="str">
        <f>IFERROR(VLOOKUP(A267,'Instituciones Educativas'!$A$2:$T$900,7,0),0)</f>
        <v>MOLLOCO</v>
      </c>
      <c r="E267" s="49" t="str">
        <f>+VLOOKUP(A267,'Censo 2023 Direccion'!$A$2:$M$910,6,0)</f>
        <v>MOLLOCO</v>
      </c>
      <c r="F267" s="49" t="str">
        <f>+VLOOKUP(A267,'Instituciones Educativas'!$A$2:$T$900,1,0)</f>
        <v>2062907</v>
      </c>
      <c r="G267" s="49" t="str">
        <f>+VLOOKUP(A267,'Instituciones Educativas'!$A$2:$T$900,8,0)</f>
        <v>MOLLOCO A</v>
      </c>
      <c r="H267" s="49" t="str">
        <f>+VLOOKUP(A267,'Instituciones Educativas'!$A$2:$T$900,9,0)</f>
        <v xml:space="preserve">A5 - Inicial  Prog No Escolariz    </v>
      </c>
      <c r="I267" s="18">
        <f t="shared" si="134"/>
        <v>5</v>
      </c>
      <c r="J267" s="18" t="str">
        <f t="shared" si="144"/>
        <v>Rural</v>
      </c>
      <c r="K267" s="18">
        <f t="shared" si="145"/>
        <v>7</v>
      </c>
      <c r="O267" s="18">
        <f t="shared" si="146"/>
        <v>-2</v>
      </c>
      <c r="Q267" s="21">
        <f t="shared" si="132"/>
        <v>442.26000000000005</v>
      </c>
      <c r="R267" s="52">
        <f t="shared" si="135"/>
        <v>-47.331922038104963</v>
      </c>
      <c r="S267" s="52">
        <f t="shared" si="136"/>
        <v>245.70000000000002</v>
      </c>
      <c r="T267" s="21">
        <f t="shared" si="147"/>
        <v>245.70000000000002</v>
      </c>
      <c r="U267" s="70">
        <v>466.50648648648644</v>
      </c>
      <c r="V267" s="21">
        <f t="shared" si="133"/>
        <v>189</v>
      </c>
      <c r="W267" s="21">
        <f t="shared" si="137"/>
        <v>27</v>
      </c>
      <c r="X267" s="21">
        <f t="shared" si="119"/>
        <v>0</v>
      </c>
      <c r="Y267" s="21">
        <f t="shared" si="148"/>
        <v>132</v>
      </c>
      <c r="Z267" s="21">
        <f t="shared" si="138"/>
        <v>3</v>
      </c>
      <c r="AA267" s="21">
        <f t="shared" si="139"/>
        <v>24</v>
      </c>
      <c r="AB267" s="21">
        <f t="shared" si="140"/>
        <v>0</v>
      </c>
      <c r="AC267" s="18">
        <f t="shared" si="141"/>
        <v>3</v>
      </c>
      <c r="AD267" s="18">
        <f t="shared" si="142"/>
        <v>0</v>
      </c>
      <c r="AE267" s="18">
        <f>IFERROR(VLOOKUP(F267,'Unid. Mult.'!$F$3:$J$313,5,0),0)</f>
        <v>0</v>
      </c>
      <c r="AF267" s="18">
        <f>IFERROR(VLOOKUP(F267,'IIEE EIB'!$F$3:$L$219,5,0),0)</f>
        <v>0</v>
      </c>
      <c r="AG267" s="18">
        <f>IFERROR(VLOOKUP(F267,'IIEE EIB'!$F$3:$L$219,6,0),0)</f>
        <v>0</v>
      </c>
      <c r="AH267" s="18">
        <f>IFERROR(VLOOKUP(F267,Rural!$F$2:$J$403,5,0),0)</f>
        <v>0</v>
      </c>
      <c r="AI267" s="18">
        <f>+IFERROR(VLOOKUP(F267,Frontera!$F$3:$J$438,5,0),0)</f>
        <v>0</v>
      </c>
      <c r="AJ267" s="18" t="str">
        <f>+IFERROR(VLOOKUP(F267,'Censo 2023 Direccion'!$A$2:$L$910,9,0),0)</f>
        <v>Rural</v>
      </c>
      <c r="AK267" s="18">
        <f>+IFERROR(VLOOKUP(F267,'Instituciones Educativas'!$A$2:$T$900,12,0),0)</f>
        <v>5</v>
      </c>
      <c r="AL267" s="21">
        <f t="shared" si="143"/>
        <v>-277.50648648648644</v>
      </c>
      <c r="AM267" s="18">
        <f>+IFERROR(VLOOKUP(F267,'Instituciones Educativas'!$A$2:$T$900,13,0),0)-AN267</f>
        <v>7</v>
      </c>
      <c r="AN267" s="64"/>
      <c r="AO267" s="18">
        <f t="shared" ref="AO267" si="149">+AM267-3.4</f>
        <v>3.6</v>
      </c>
    </row>
    <row r="268" spans="1:41" x14ac:dyDescent="0.25">
      <c r="A268" s="107" t="s">
        <v>665</v>
      </c>
      <c r="B268" s="17">
        <v>39</v>
      </c>
      <c r="C268" s="49" t="str">
        <f>+VLOOKUP(A268,'Instituciones Educativas'!$A$2:$T$900,6,0)</f>
        <v>ACORA</v>
      </c>
      <c r="D268" s="49" t="str">
        <f>IFERROR(VLOOKUP(A268,'Instituciones Educativas'!$A$2:$T$900,7,0),0)</f>
        <v>MOLLOCO</v>
      </c>
      <c r="E268" s="49" t="str">
        <f>+VLOOKUP(A268,'Censo 2023 Direccion'!$A$2:$M$910,6,0)</f>
        <v>MOLLOCO</v>
      </c>
      <c r="F268" s="49" t="str">
        <f>+VLOOKUP(A268,'Instituciones Educativas'!$A$2:$T$900,1,0)</f>
        <v>2062910</v>
      </c>
      <c r="G268" s="49" t="str">
        <f>+VLOOKUP(A268,'Instituciones Educativas'!$A$2:$T$900,8,0)</f>
        <v>MOLLOCO B</v>
      </c>
      <c r="H268" s="49" t="str">
        <f>+VLOOKUP(A268,'Instituciones Educativas'!$A$2:$T$900,9,0)</f>
        <v xml:space="preserve">A5 - Inicial  Prog No Escolariz    </v>
      </c>
      <c r="I268" s="18">
        <f t="shared" si="134"/>
        <v>8</v>
      </c>
      <c r="J268" s="18" t="str">
        <f t="shared" si="144"/>
        <v>Rural</v>
      </c>
      <c r="K268" s="18">
        <f t="shared" si="145"/>
        <v>9</v>
      </c>
      <c r="O268" s="18">
        <f t="shared" si="146"/>
        <v>-1</v>
      </c>
      <c r="Q268" s="21">
        <f>+IF(AJ268="rural",IF(AK268&lt;=1,S268*(5),IF(AK268&lt;=2,S268*(3.25),IF(AK268&lt;=3,S268*(2.42),IF(AK268&lt;=4,S268*(2),IF(AK268&lt;=5,S268*(1.8),IF(AK268&lt;=10,S268*(1.48),IF(AK268&lt;=16,S268*(1.18),IF(AK268&lt;=20,S268*(1),IF(AK268&lt;=60,S268*(0.85),IF(AK268&lt;=100,S268*(0.56),IF(AK268&lt;=152,S268*(0.41),IF(AK268&lt;=180,S268*(0.38),IF(AK268&lt;=200,S268*(0.36),IF(AK268&lt;=300,S268*(0.3),S268)))))))))))))))</f>
        <v>581.81760000000008</v>
      </c>
      <c r="R268" s="52">
        <f t="shared" si="135"/>
        <v>-41.16921213497605</v>
      </c>
      <c r="S268" s="52">
        <f t="shared" si="136"/>
        <v>393.12000000000006</v>
      </c>
      <c r="T268" s="21">
        <f t="shared" si="147"/>
        <v>393.12000000000006</v>
      </c>
      <c r="U268" s="70">
        <v>668.22154566744734</v>
      </c>
      <c r="V268" s="21">
        <f t="shared" si="133"/>
        <v>302.40000000000003</v>
      </c>
      <c r="W268" s="21">
        <f t="shared" si="137"/>
        <v>43.2</v>
      </c>
      <c r="X268" s="21">
        <f t="shared" si="119"/>
        <v>0</v>
      </c>
      <c r="Y268" s="21">
        <f t="shared" si="148"/>
        <v>211.20000000000002</v>
      </c>
      <c r="Z268" s="21">
        <f t="shared" si="138"/>
        <v>4.8000000000000007</v>
      </c>
      <c r="AA268" s="21">
        <f t="shared" si="139"/>
        <v>38.400000000000006</v>
      </c>
      <c r="AB268" s="21">
        <f t="shared" si="140"/>
        <v>0</v>
      </c>
      <c r="AC268" s="18">
        <f t="shared" si="141"/>
        <v>4.8000000000000007</v>
      </c>
      <c r="AD268" s="18">
        <f t="shared" si="142"/>
        <v>0</v>
      </c>
      <c r="AE268" s="18">
        <f>IFERROR(VLOOKUP(F268,'Unid. Mult.'!$F$3:$J$313,5,0),0)</f>
        <v>0</v>
      </c>
      <c r="AF268" s="18">
        <f>IFERROR(VLOOKUP(F268,'IIEE EIB'!$F$3:$L$219,5,0),0)</f>
        <v>0</v>
      </c>
      <c r="AG268" s="18">
        <f>IFERROR(VLOOKUP(F268,'IIEE EIB'!$F$3:$L$219,6,0),0)</f>
        <v>0</v>
      </c>
      <c r="AH268" s="18">
        <f>IFERROR(VLOOKUP(F268,Rural!$F$2:$J$403,5,0),0)</f>
        <v>0</v>
      </c>
      <c r="AI268" s="18">
        <f>+IFERROR(VLOOKUP(F268,Frontera!$F$3:$J$438,5,0),0)</f>
        <v>0</v>
      </c>
      <c r="AJ268" s="18" t="str">
        <f>+IFERROR(VLOOKUP(F268,'Censo 2023 Direccion'!$A$2:$L$910,9,0),0)</f>
        <v>Rural</v>
      </c>
      <c r="AK268" s="18">
        <f>+IFERROR(VLOOKUP(F268,'Instituciones Educativas'!$A$2:$T$900,12,0),0)</f>
        <v>8</v>
      </c>
      <c r="AL268" s="21">
        <f t="shared" si="143"/>
        <v>-365.82154566744731</v>
      </c>
      <c r="AM268" s="18">
        <f>+IFERROR(VLOOKUP(F268,'Instituciones Educativas'!$A$2:$T$900,13,0),0)-AN268</f>
        <v>9</v>
      </c>
      <c r="AN268" s="64"/>
      <c r="AO268" s="18">
        <f>+AM268-7.1</f>
        <v>1.9000000000000004</v>
      </c>
    </row>
    <row r="269" spans="1:41" x14ac:dyDescent="0.25">
      <c r="A269" s="107" t="s">
        <v>608</v>
      </c>
      <c r="B269" s="17">
        <v>40</v>
      </c>
      <c r="C269" s="49" t="str">
        <f>+VLOOKUP(A269,'Instituciones Educativas'!$A$2:$T$900,6,0)</f>
        <v>ACORA</v>
      </c>
      <c r="D269" s="49" t="str">
        <f>IFERROR(VLOOKUP(A269,'Instituciones Educativas'!$A$2:$T$900,7,0),0)</f>
        <v>CARITAMAYA</v>
      </c>
      <c r="E269" s="49" t="str">
        <f>+VLOOKUP(A269,'Censo 2023 Direccion'!$A$2:$M$910,6,0)</f>
        <v>CARITAMAYA</v>
      </c>
      <c r="F269" s="49" t="str">
        <f>+VLOOKUP(A269,'Instituciones Educativas'!$A$2:$T$900,1,0)</f>
        <v>2062912</v>
      </c>
      <c r="G269" s="49" t="str">
        <f>+VLOOKUP(A269,'Instituciones Educativas'!$A$2:$T$900,8,0)</f>
        <v>CARITAMAYA A</v>
      </c>
      <c r="H269" s="49" t="str">
        <f>+VLOOKUP(A269,'Instituciones Educativas'!$A$2:$T$900,9,0)</f>
        <v xml:space="preserve">A5 - Inicial  Prog No Escolariz    </v>
      </c>
      <c r="I269" s="18">
        <f t="shared" si="134"/>
        <v>7</v>
      </c>
      <c r="J269" s="18" t="str">
        <f t="shared" si="144"/>
        <v>Rural</v>
      </c>
      <c r="K269" s="18">
        <f t="shared" si="145"/>
        <v>7</v>
      </c>
      <c r="O269" s="18">
        <f t="shared" si="146"/>
        <v>0</v>
      </c>
      <c r="Q269" s="21">
        <f t="shared" si="132"/>
        <v>550.36800000000005</v>
      </c>
      <c r="R269" s="52">
        <f t="shared" si="135"/>
        <v>-26.264690853346949</v>
      </c>
      <c r="S269" s="52">
        <f t="shared" si="136"/>
        <v>343.98</v>
      </c>
      <c r="T269" s="21">
        <f t="shared" si="147"/>
        <v>343.98</v>
      </c>
      <c r="U269" s="70">
        <v>466.50648648648644</v>
      </c>
      <c r="V269" s="21">
        <f t="shared" si="133"/>
        <v>264.60000000000002</v>
      </c>
      <c r="W269" s="21">
        <f t="shared" si="137"/>
        <v>37.799999999999997</v>
      </c>
      <c r="X269" s="21">
        <f t="shared" si="119"/>
        <v>0</v>
      </c>
      <c r="Y269" s="21">
        <f t="shared" si="148"/>
        <v>184.8</v>
      </c>
      <c r="Z269" s="21">
        <f t="shared" si="138"/>
        <v>4.2</v>
      </c>
      <c r="AA269" s="21">
        <f t="shared" si="139"/>
        <v>33.6</v>
      </c>
      <c r="AB269" s="21">
        <f t="shared" si="140"/>
        <v>0</v>
      </c>
      <c r="AC269" s="18">
        <f t="shared" si="141"/>
        <v>4.2</v>
      </c>
      <c r="AD269" s="18">
        <f t="shared" si="142"/>
        <v>0</v>
      </c>
      <c r="AE269" s="18">
        <f>IFERROR(VLOOKUP(F269,'Unid. Mult.'!$F$3:$J$313,5,0),0)</f>
        <v>0</v>
      </c>
      <c r="AF269" s="18">
        <f>IFERROR(VLOOKUP(F269,'IIEE EIB'!$F$3:$L$219,5,0),0)</f>
        <v>0</v>
      </c>
      <c r="AG269" s="18">
        <f>IFERROR(VLOOKUP(F269,'IIEE EIB'!$F$3:$L$219,6,0),0)</f>
        <v>0</v>
      </c>
      <c r="AH269" s="18">
        <f>IFERROR(VLOOKUP(F269,Rural!$F$2:$J$403,5,0),0)</f>
        <v>0</v>
      </c>
      <c r="AI269" s="18">
        <f>+IFERROR(VLOOKUP(F269,Frontera!$F$3:$J$438,5,0),0)</f>
        <v>0</v>
      </c>
      <c r="AJ269" s="18" t="str">
        <f>+IFERROR(VLOOKUP(F269,'Censo 2023 Direccion'!$A$2:$L$910,9,0),0)</f>
        <v>Rural</v>
      </c>
      <c r="AK269" s="18">
        <f>+IFERROR(VLOOKUP(F269,'Instituciones Educativas'!$A$2:$T$900,12,0),0)</f>
        <v>7</v>
      </c>
      <c r="AL269" s="21">
        <f t="shared" si="143"/>
        <v>-201.90648648648641</v>
      </c>
      <c r="AM269" s="18">
        <f>+IFERROR(VLOOKUP(F269,'Instituciones Educativas'!$A$2:$T$900,13,0),0)-AN269</f>
        <v>7</v>
      </c>
      <c r="AN269" s="64"/>
      <c r="AO269" s="18">
        <f>+AM269-2.8</f>
        <v>4.2</v>
      </c>
    </row>
    <row r="270" spans="1:41" x14ac:dyDescent="0.25">
      <c r="A270" s="107" t="s">
        <v>614</v>
      </c>
      <c r="B270" s="17">
        <v>41</v>
      </c>
      <c r="C270" s="49" t="str">
        <f>+VLOOKUP(A270,'Instituciones Educativas'!$A$2:$T$900,6,0)</f>
        <v>ACORA</v>
      </c>
      <c r="D270" s="49" t="str">
        <f>IFERROR(VLOOKUP(A270,'Instituciones Educativas'!$A$2:$T$900,7,0),0)</f>
        <v>CCACCA</v>
      </c>
      <c r="E270" s="49" t="str">
        <f>+VLOOKUP(A270,'Censo 2023 Direccion'!$A$2:$M$910,6,0)</f>
        <v>CCACCA</v>
      </c>
      <c r="F270" s="49" t="str">
        <f>+VLOOKUP(A270,'Instituciones Educativas'!$A$2:$T$900,1,0)</f>
        <v>2062915</v>
      </c>
      <c r="G270" s="49" t="str">
        <f>+VLOOKUP(A270,'Instituciones Educativas'!$A$2:$T$900,8,0)</f>
        <v>CCACCA</v>
      </c>
      <c r="H270" s="49" t="str">
        <f>+VLOOKUP(A270,'Instituciones Educativas'!$A$2:$T$900,9,0)</f>
        <v xml:space="preserve">A5 - Inicial  Prog No Escolariz    </v>
      </c>
      <c r="I270" s="18">
        <f t="shared" si="134"/>
        <v>5</v>
      </c>
      <c r="J270" s="18" t="str">
        <f t="shared" si="144"/>
        <v>Rural</v>
      </c>
      <c r="K270" s="18">
        <f t="shared" si="145"/>
        <v>5</v>
      </c>
      <c r="O270" s="18">
        <f t="shared" si="146"/>
        <v>0</v>
      </c>
      <c r="Q270" s="21">
        <f t="shared" si="132"/>
        <v>442.26000000000005</v>
      </c>
      <c r="R270" s="52">
        <f t="shared" si="135"/>
        <v>-44.200306591722018</v>
      </c>
      <c r="S270" s="52">
        <f t="shared" si="136"/>
        <v>245.70000000000002</v>
      </c>
      <c r="T270" s="21">
        <f t="shared" si="147"/>
        <v>245.70000000000002</v>
      </c>
      <c r="U270" s="70">
        <v>440.32499999999999</v>
      </c>
      <c r="V270" s="21">
        <f t="shared" si="133"/>
        <v>189</v>
      </c>
      <c r="W270" s="21">
        <f t="shared" si="137"/>
        <v>27</v>
      </c>
      <c r="X270" s="21">
        <f t="shared" si="119"/>
        <v>0</v>
      </c>
      <c r="Y270" s="21">
        <f t="shared" si="148"/>
        <v>132</v>
      </c>
      <c r="Z270" s="21">
        <f t="shared" si="138"/>
        <v>3</v>
      </c>
      <c r="AA270" s="21">
        <f t="shared" si="139"/>
        <v>24</v>
      </c>
      <c r="AB270" s="21">
        <f t="shared" si="140"/>
        <v>0</v>
      </c>
      <c r="AC270" s="18">
        <f t="shared" si="141"/>
        <v>3</v>
      </c>
      <c r="AD270" s="18">
        <f t="shared" si="142"/>
        <v>0</v>
      </c>
      <c r="AE270" s="18">
        <f>IFERROR(VLOOKUP(F270,'Unid. Mult.'!$F$3:$J$313,5,0),0)</f>
        <v>0</v>
      </c>
      <c r="AF270" s="18">
        <f>IFERROR(VLOOKUP(F270,'IIEE EIB'!$F$3:$L$219,5,0),0)</f>
        <v>0</v>
      </c>
      <c r="AG270" s="18">
        <f>IFERROR(VLOOKUP(F270,'IIEE EIB'!$F$3:$L$219,6,0),0)</f>
        <v>0</v>
      </c>
      <c r="AH270" s="18">
        <f>IFERROR(VLOOKUP(F270,Rural!$F$2:$J$403,5,0),0)</f>
        <v>0</v>
      </c>
      <c r="AI270" s="18">
        <f>+IFERROR(VLOOKUP(F270,Frontera!$F$3:$J$438,5,0),0)</f>
        <v>0</v>
      </c>
      <c r="AJ270" s="18" t="str">
        <f>+IFERROR(VLOOKUP(F270,'Censo 2023 Direccion'!$A$2:$L$910,9,0),0)</f>
        <v>Rural</v>
      </c>
      <c r="AK270" s="18">
        <f>+IFERROR(VLOOKUP(F270,'Instituciones Educativas'!$A$2:$T$900,12,0),0)</f>
        <v>5</v>
      </c>
      <c r="AL270" s="21">
        <f t="shared" si="143"/>
        <v>-251.32499999999999</v>
      </c>
      <c r="AM270" s="18">
        <f>+IFERROR(VLOOKUP(F270,'Instituciones Educativas'!$A$2:$T$900,13,0),0)-AN270</f>
        <v>5</v>
      </c>
      <c r="AO270" s="18">
        <f>+AM270-60</f>
        <v>-55</v>
      </c>
    </row>
    <row r="271" spans="1:41" x14ac:dyDescent="0.25">
      <c r="A271" s="107" t="s">
        <v>610</v>
      </c>
      <c r="B271" s="17">
        <v>42</v>
      </c>
      <c r="C271" s="49" t="str">
        <f>+VLOOKUP(A271,'Instituciones Educativas'!$A$2:$T$900,6,0)</f>
        <v>ACORA</v>
      </c>
      <c r="D271" s="49" t="str">
        <f>IFERROR(VLOOKUP(A271,'Instituciones Educativas'!$A$2:$T$900,7,0),0)</f>
        <v>CARITAMAYA</v>
      </c>
      <c r="E271" s="49" t="str">
        <f>+VLOOKUP(A271,'Censo 2023 Direccion'!$A$2:$M$910,6,0)</f>
        <v>CARITAMAYA</v>
      </c>
      <c r="F271" s="49" t="str">
        <f>+VLOOKUP(A271,'Instituciones Educativas'!$A$2:$T$900,1,0)</f>
        <v>2062923</v>
      </c>
      <c r="G271" s="49" t="str">
        <f>+VLOOKUP(A271,'Instituciones Educativas'!$A$2:$T$900,8,0)</f>
        <v>CARITAMAYA B</v>
      </c>
      <c r="H271" s="49" t="str">
        <f>+VLOOKUP(A271,'Instituciones Educativas'!$A$2:$T$900,9,0)</f>
        <v xml:space="preserve">A5 - Inicial  Prog No Escolariz    </v>
      </c>
      <c r="I271" s="18">
        <f t="shared" si="134"/>
        <v>10</v>
      </c>
      <c r="J271" s="18" t="str">
        <f t="shared" si="144"/>
        <v>Rural</v>
      </c>
      <c r="K271" s="18">
        <f t="shared" si="145"/>
        <v>9</v>
      </c>
      <c r="O271" s="18">
        <f t="shared" si="146"/>
        <v>1</v>
      </c>
      <c r="Q271" s="21">
        <f>+IF(AJ271="rural",IF(AK271&lt;=1,S271*(5),IF(AK271&lt;=2,S271*(3.25),IF(AK271&lt;=3,S271*(2.42),IF(AK271&lt;=4,S271*(2),IF(AK271&lt;=5,S271*(1.8),IF(AK271&lt;=10,S271*(1.48),IF(AK271&lt;=16,S271*(1.18),IF(AK271&lt;=20,S271*(1),IF(AK271&lt;=60,S271*(0.85),IF(AK271&lt;=100,S271*(0.56),IF(AK271&lt;=152,S271*(0.41),IF(AK271&lt;=180,S271*(0.38),IF(AK271&lt;=200,S271*(0.36),IF(AK271&lt;=300,S271*(0.3),S271)))))))))))))))</f>
        <v>727.27200000000005</v>
      </c>
      <c r="R271" s="52">
        <f t="shared" si="135"/>
        <v>-26.461515168720073</v>
      </c>
      <c r="S271" s="52">
        <f t="shared" si="136"/>
        <v>491.40000000000003</v>
      </c>
      <c r="T271" s="21">
        <f t="shared" si="147"/>
        <v>491.40000000000003</v>
      </c>
      <c r="U271" s="70">
        <v>668.22154566744734</v>
      </c>
      <c r="V271" s="21">
        <f t="shared" si="133"/>
        <v>378</v>
      </c>
      <c r="W271" s="21">
        <f t="shared" si="137"/>
        <v>54</v>
      </c>
      <c r="X271" s="21">
        <f t="shared" si="119"/>
        <v>0</v>
      </c>
      <c r="Y271" s="21">
        <f t="shared" si="148"/>
        <v>264</v>
      </c>
      <c r="Z271" s="21">
        <f t="shared" si="138"/>
        <v>6</v>
      </c>
      <c r="AA271" s="21">
        <f t="shared" si="139"/>
        <v>48</v>
      </c>
      <c r="AB271" s="21">
        <f t="shared" si="140"/>
        <v>0</v>
      </c>
      <c r="AC271" s="18">
        <f t="shared" si="141"/>
        <v>6</v>
      </c>
      <c r="AD271" s="18">
        <f t="shared" si="142"/>
        <v>0</v>
      </c>
      <c r="AE271" s="18">
        <f>IFERROR(VLOOKUP(F271,'Unid. Mult.'!$F$3:$J$313,5,0),0)</f>
        <v>0</v>
      </c>
      <c r="AF271" s="18">
        <f>IFERROR(VLOOKUP(F271,'IIEE EIB'!$F$3:$L$219,5,0),0)</f>
        <v>0</v>
      </c>
      <c r="AG271" s="18">
        <f>IFERROR(VLOOKUP(F271,'IIEE EIB'!$F$3:$L$219,6,0),0)</f>
        <v>0</v>
      </c>
      <c r="AH271" s="18">
        <f>IFERROR(VLOOKUP(F271,Rural!$F$2:$J$403,5,0),0)</f>
        <v>0</v>
      </c>
      <c r="AI271" s="18">
        <f>+IFERROR(VLOOKUP(F271,Frontera!$F$3:$J$438,5,0),0)</f>
        <v>0</v>
      </c>
      <c r="AJ271" s="18" t="str">
        <f>+IFERROR(VLOOKUP(F271,'Censo 2023 Direccion'!$A$2:$L$910,9,0),0)</f>
        <v>Rural</v>
      </c>
      <c r="AK271" s="18">
        <f>+IFERROR(VLOOKUP(F271,'Instituciones Educativas'!$A$2:$T$900,12,0),0)</f>
        <v>10</v>
      </c>
      <c r="AL271" s="21">
        <f t="shared" si="143"/>
        <v>-290.22154566744734</v>
      </c>
      <c r="AM271" s="18">
        <f>+IFERROR(VLOOKUP(F271,'Instituciones Educativas'!$A$2:$T$900,13,0),0)-AN271</f>
        <v>9</v>
      </c>
      <c r="AO271" s="18">
        <f>+AM271-29</f>
        <v>-20</v>
      </c>
    </row>
    <row r="272" spans="1:41" x14ac:dyDescent="0.25">
      <c r="A272" s="107" t="s">
        <v>670</v>
      </c>
      <c r="B272" s="17">
        <v>43</v>
      </c>
      <c r="C272" s="49" t="str">
        <f>+VLOOKUP(A272,'Instituciones Educativas'!$A$2:$T$900,6,0)</f>
        <v>ACORA</v>
      </c>
      <c r="D272" s="49" t="str">
        <f>IFERROR(VLOOKUP(A272,'Instituciones Educativas'!$A$2:$T$900,7,0),0)</f>
        <v>PUTINI</v>
      </c>
      <c r="E272" s="49" t="str">
        <f>+VLOOKUP(A272,'Censo 2023 Direccion'!$A$2:$M$910,6,0)</f>
        <v>PUTINI</v>
      </c>
      <c r="F272" s="49" t="str">
        <f>+VLOOKUP(A272,'Instituciones Educativas'!$A$2:$T$900,1,0)</f>
        <v>2062924</v>
      </c>
      <c r="G272" s="49" t="str">
        <f>+VLOOKUP(A272,'Instituciones Educativas'!$A$2:$T$900,8,0)</f>
        <v>PUTINI</v>
      </c>
      <c r="H272" s="49" t="str">
        <f>+VLOOKUP(A272,'Instituciones Educativas'!$A$2:$T$900,9,0)</f>
        <v xml:space="preserve">A5 - Inicial  Prog No Escolariz    </v>
      </c>
      <c r="I272" s="18">
        <f t="shared" si="134"/>
        <v>7</v>
      </c>
      <c r="J272" s="18" t="str">
        <f t="shared" si="144"/>
        <v>Rural</v>
      </c>
      <c r="K272" s="18">
        <f t="shared" si="145"/>
        <v>5</v>
      </c>
      <c r="O272" s="18">
        <f t="shared" si="146"/>
        <v>2</v>
      </c>
      <c r="Q272" s="21">
        <f t="shared" si="132"/>
        <v>550.36800000000005</v>
      </c>
      <c r="R272" s="52">
        <f t="shared" si="135"/>
        <v>-21.880429228410829</v>
      </c>
      <c r="S272" s="52">
        <f t="shared" si="136"/>
        <v>343.98</v>
      </c>
      <c r="T272" s="21">
        <f t="shared" si="147"/>
        <v>343.98</v>
      </c>
      <c r="U272" s="70">
        <v>440.32499999999999</v>
      </c>
      <c r="V272" s="21">
        <f t="shared" si="133"/>
        <v>264.60000000000002</v>
      </c>
      <c r="W272" s="21">
        <f t="shared" si="137"/>
        <v>37.799999999999997</v>
      </c>
      <c r="X272" s="21">
        <f t="shared" si="119"/>
        <v>0</v>
      </c>
      <c r="Y272" s="21">
        <f t="shared" si="148"/>
        <v>184.8</v>
      </c>
      <c r="Z272" s="21">
        <f t="shared" si="138"/>
        <v>4.2</v>
      </c>
      <c r="AA272" s="21">
        <f t="shared" si="139"/>
        <v>33.6</v>
      </c>
      <c r="AB272" s="21">
        <f t="shared" si="140"/>
        <v>0</v>
      </c>
      <c r="AC272" s="18">
        <f t="shared" si="141"/>
        <v>4.2</v>
      </c>
      <c r="AD272" s="18">
        <f t="shared" si="142"/>
        <v>0</v>
      </c>
      <c r="AE272" s="18">
        <f>IFERROR(VLOOKUP(F272,'Unid. Mult.'!$F$3:$J$313,5,0),0)</f>
        <v>0</v>
      </c>
      <c r="AF272" s="18">
        <f>IFERROR(VLOOKUP(F272,'IIEE EIB'!$F$3:$L$219,5,0),0)</f>
        <v>0</v>
      </c>
      <c r="AG272" s="18">
        <f>IFERROR(VLOOKUP(F272,'IIEE EIB'!$F$3:$L$219,6,0),0)</f>
        <v>0</v>
      </c>
      <c r="AH272" s="18">
        <f>IFERROR(VLOOKUP(F272,Rural!$F$2:$J$403,5,0),0)</f>
        <v>0</v>
      </c>
      <c r="AI272" s="18">
        <f>+IFERROR(VLOOKUP(F272,Frontera!$F$3:$J$438,5,0),0)</f>
        <v>0</v>
      </c>
      <c r="AJ272" s="18" t="str">
        <f>+IFERROR(VLOOKUP(F272,'Censo 2023 Direccion'!$A$2:$L$910,9,0),0)</f>
        <v>Rural</v>
      </c>
      <c r="AK272" s="18">
        <f>+IFERROR(VLOOKUP(F272,'Instituciones Educativas'!$A$2:$T$900,12,0),0)</f>
        <v>7</v>
      </c>
      <c r="AL272" s="21">
        <f t="shared" si="143"/>
        <v>-175.72499999999997</v>
      </c>
      <c r="AM272" s="18">
        <f>+IFERROR(VLOOKUP(F272,'Instituciones Educativas'!$A$2:$T$900,13,0),0)-AN272</f>
        <v>5</v>
      </c>
      <c r="AO272" s="18">
        <f>+AM272-16</f>
        <v>-11</v>
      </c>
    </row>
    <row r="273" spans="1:41" x14ac:dyDescent="0.25">
      <c r="A273" s="107" t="s">
        <v>634</v>
      </c>
      <c r="B273" s="17">
        <v>44</v>
      </c>
      <c r="C273" s="49" t="str">
        <f>+VLOOKUP(A273,'Instituciones Educativas'!$A$2:$T$900,6,0)</f>
        <v>ACORA</v>
      </c>
      <c r="D273" s="49" t="str">
        <f>IFERROR(VLOOKUP(A273,'Instituciones Educativas'!$A$2:$T$900,7,0),0)</f>
        <v>VILLA SOCCA</v>
      </c>
      <c r="E273" s="49" t="str">
        <f>+VLOOKUP(A273,'Censo 2023 Direccion'!$A$2:$M$910,6,0)</f>
        <v>SECTOR HUALLATANI</v>
      </c>
      <c r="F273" s="49" t="str">
        <f>+VLOOKUP(A273,'Instituciones Educativas'!$A$2:$T$900,1,0)</f>
        <v>2043226</v>
      </c>
      <c r="G273" s="49" t="str">
        <f>+VLOOKUP(A273,'Instituciones Educativas'!$A$2:$T$900,8,0)</f>
        <v>HUALLATANI</v>
      </c>
      <c r="H273" s="49" t="str">
        <f>+VLOOKUP(A273,'Instituciones Educativas'!$A$2:$T$900,9,0)</f>
        <v xml:space="preserve">A5 - Inicial  Prog No Escolariz    </v>
      </c>
      <c r="I273" s="18">
        <f t="shared" si="134"/>
        <v>11</v>
      </c>
      <c r="J273" s="18" t="str">
        <f t="shared" si="144"/>
        <v>Rural</v>
      </c>
      <c r="K273" s="18">
        <f t="shared" si="145"/>
        <v>13</v>
      </c>
      <c r="O273" s="18">
        <f t="shared" si="146"/>
        <v>-2</v>
      </c>
      <c r="Q273" s="21">
        <f>+IF(AJ273="rural",IF(AK273&lt;=1,S273*(5),IF(AK273&lt;=2,S273*(3.25),IF(AK273&lt;=3,S273*(2.42),IF(AK273&lt;=4,S273*(2),IF(AK273&lt;=5,S273*(1.8),IF(AK273&lt;=10,S273*(1.48),IF(AK273&lt;=16,S273*(1.18),IF(AK273&lt;=20,S273*(1),IF(AK273&lt;=60,S273*(0.85),IF(AK273&lt;=100,S273*(0.56),IF(AK273&lt;=152,S273*(0.41),IF(AK273&lt;=180,S273*(0.38),IF(AK273&lt;=200,S273*(0.36),IF(AK273&lt;=300,S273*(0.3),S273)))))))))))))))</f>
        <v>637.83720000000005</v>
      </c>
      <c r="R273" s="52">
        <f t="shared" si="135"/>
        <v>-24.909791281789232</v>
      </c>
      <c r="S273" s="52">
        <f t="shared" si="136"/>
        <v>540.54000000000008</v>
      </c>
      <c r="T273" s="21">
        <f t="shared" si="147"/>
        <v>540.54000000000008</v>
      </c>
      <c r="U273" s="70">
        <v>719.85417170495771</v>
      </c>
      <c r="V273" s="21">
        <f t="shared" si="133"/>
        <v>415.80000000000007</v>
      </c>
      <c r="W273" s="21">
        <f t="shared" si="137"/>
        <v>59.400000000000006</v>
      </c>
      <c r="X273" s="21">
        <f t="shared" si="119"/>
        <v>0</v>
      </c>
      <c r="Y273" s="21">
        <f t="shared" si="148"/>
        <v>290.40000000000003</v>
      </c>
      <c r="Z273" s="21">
        <f t="shared" si="138"/>
        <v>6.6000000000000005</v>
      </c>
      <c r="AA273" s="21">
        <f t="shared" si="139"/>
        <v>52.800000000000004</v>
      </c>
      <c r="AB273" s="21">
        <f t="shared" si="140"/>
        <v>0</v>
      </c>
      <c r="AC273" s="18">
        <f t="shared" si="141"/>
        <v>6.6000000000000005</v>
      </c>
      <c r="AD273" s="18">
        <f t="shared" si="142"/>
        <v>0</v>
      </c>
      <c r="AE273" s="18">
        <f>IFERROR(VLOOKUP(F273,'Unid. Mult.'!$F$3:$J$313,5,0),0)</f>
        <v>0</v>
      </c>
      <c r="AF273" s="18">
        <f>IFERROR(VLOOKUP(F273,'IIEE EIB'!$F$3:$L$219,5,0),0)</f>
        <v>0</v>
      </c>
      <c r="AG273" s="18">
        <f>IFERROR(VLOOKUP(F273,'IIEE EIB'!$F$3:$L$219,6,0),0)</f>
        <v>0</v>
      </c>
      <c r="AH273" s="18">
        <f>IFERROR(VLOOKUP(F273,Rural!$F$2:$J$403,5,0),0)</f>
        <v>0</v>
      </c>
      <c r="AI273" s="18">
        <f>+IFERROR(VLOOKUP(F273,Frontera!$F$3:$J$438,5,0),0)</f>
        <v>0</v>
      </c>
      <c r="AJ273" s="18" t="str">
        <f>+IFERROR(VLOOKUP(F273,'Censo 2023 Direccion'!$A$2:$L$910,9,0),0)</f>
        <v>Rural</v>
      </c>
      <c r="AK273" s="18">
        <f>+IFERROR(VLOOKUP(F273,'Instituciones Educativas'!$A$2:$T$900,12,0),0)</f>
        <v>11</v>
      </c>
      <c r="AL273" s="21">
        <f t="shared" si="143"/>
        <v>-304.05417170495764</v>
      </c>
      <c r="AM273" s="18">
        <f>+IFERROR(VLOOKUP(F273,'Instituciones Educativas'!$A$2:$T$900,13,0),0)-AN273</f>
        <v>13</v>
      </c>
      <c r="AN273" s="64"/>
      <c r="AO273" s="18">
        <f t="shared" ref="AO273:AO274" si="150">+AM273-7.1</f>
        <v>5.9</v>
      </c>
    </row>
    <row r="274" spans="1:41" x14ac:dyDescent="0.25">
      <c r="A274" s="107" t="s">
        <v>621</v>
      </c>
      <c r="B274" s="17">
        <v>45</v>
      </c>
      <c r="C274" s="49" t="str">
        <f>+VLOOKUP(A274,'Instituciones Educativas'!$A$2:$T$900,6,0)</f>
        <v>ACORA</v>
      </c>
      <c r="D274" s="49" t="str">
        <f>IFERROR(VLOOKUP(A274,'Instituciones Educativas'!$A$2:$T$900,7,0),0)</f>
        <v>CHUSAMARCA</v>
      </c>
      <c r="E274" s="49" t="str">
        <f>+VLOOKUP(A274,'Censo 2023 Direccion'!$A$2:$M$910,6,0)</f>
        <v>CHUSAMARCA</v>
      </c>
      <c r="F274" s="49" t="str">
        <f>+VLOOKUP(A274,'Instituciones Educativas'!$A$2:$T$900,1,0)</f>
        <v>3870430</v>
      </c>
      <c r="G274" s="49" t="str">
        <f>+VLOOKUP(A274,'Instituciones Educativas'!$A$2:$T$900,8,0)</f>
        <v>CHUSAMARCA</v>
      </c>
      <c r="H274" s="49" t="str">
        <f>+VLOOKUP(A274,'Instituciones Educativas'!$A$2:$T$900,9,0)</f>
        <v xml:space="preserve">A5 - Inicial  Prog No Escolariz    </v>
      </c>
      <c r="I274" s="18">
        <f t="shared" si="134"/>
        <v>7</v>
      </c>
      <c r="J274" s="18" t="str">
        <f t="shared" si="144"/>
        <v>Rural</v>
      </c>
      <c r="K274" s="18">
        <f t="shared" si="145"/>
        <v>6</v>
      </c>
      <c r="O274" s="18">
        <f t="shared" si="146"/>
        <v>1</v>
      </c>
      <c r="Q274" s="21">
        <f t="shared" si="132"/>
        <v>550.36800000000005</v>
      </c>
      <c r="R274" s="52">
        <f t="shared" si="135"/>
        <v>-24.050417305399417</v>
      </c>
      <c r="S274" s="52">
        <f t="shared" si="136"/>
        <v>343.98</v>
      </c>
      <c r="T274" s="21">
        <f t="shared" si="147"/>
        <v>343.98</v>
      </c>
      <c r="U274" s="70">
        <v>452.90571428571428</v>
      </c>
      <c r="V274" s="21">
        <f t="shared" si="133"/>
        <v>264.60000000000002</v>
      </c>
      <c r="W274" s="21">
        <f t="shared" si="137"/>
        <v>37.799999999999997</v>
      </c>
      <c r="X274" s="21">
        <f t="shared" ref="X274:X337" si="151">IF(H274=$M$13,AK274*1*12,IF(H274=$M$14,AK274*1*12,IF(H274=$M$16,AK274*1*12,0)))</f>
        <v>0</v>
      </c>
      <c r="Y274" s="21">
        <f t="shared" si="148"/>
        <v>184.8</v>
      </c>
      <c r="Z274" s="21">
        <f t="shared" si="138"/>
        <v>4.2</v>
      </c>
      <c r="AA274" s="21">
        <f t="shared" si="139"/>
        <v>33.6</v>
      </c>
      <c r="AB274" s="21">
        <f t="shared" si="140"/>
        <v>0</v>
      </c>
      <c r="AC274" s="18">
        <f t="shared" si="141"/>
        <v>4.2</v>
      </c>
      <c r="AD274" s="18">
        <f t="shared" si="142"/>
        <v>0</v>
      </c>
      <c r="AE274" s="18">
        <f>IFERROR(VLOOKUP(F274,'Unid. Mult.'!$F$3:$J$313,5,0),0)</f>
        <v>0</v>
      </c>
      <c r="AF274" s="18">
        <f>IFERROR(VLOOKUP(F274,'IIEE EIB'!$F$3:$L$219,5,0),0)</f>
        <v>0</v>
      </c>
      <c r="AG274" s="18">
        <f>IFERROR(VLOOKUP(F274,'IIEE EIB'!$F$3:$L$219,6,0),0)</f>
        <v>0</v>
      </c>
      <c r="AH274" s="18">
        <f>IFERROR(VLOOKUP(F274,Rural!$F$2:$J$403,5,0),0)</f>
        <v>0</v>
      </c>
      <c r="AI274" s="18">
        <f>+IFERROR(VLOOKUP(F274,Frontera!$F$3:$J$438,5,0),0)</f>
        <v>0</v>
      </c>
      <c r="AJ274" s="18" t="str">
        <f>+IFERROR(VLOOKUP(F274,'Censo 2023 Direccion'!$A$2:$L$910,9,0),0)</f>
        <v>Rural</v>
      </c>
      <c r="AK274" s="18">
        <f>+IFERROR(VLOOKUP(F274,'Instituciones Educativas'!$A$2:$T$900,12,0),0)</f>
        <v>7</v>
      </c>
      <c r="AL274" s="21">
        <f t="shared" si="143"/>
        <v>-188.30571428571426</v>
      </c>
      <c r="AM274" s="18">
        <f>+IFERROR(VLOOKUP(F274,'Instituciones Educativas'!$A$2:$T$900,13,0),0)-AN274</f>
        <v>6</v>
      </c>
      <c r="AN274" s="64"/>
      <c r="AO274" s="18">
        <f t="shared" si="150"/>
        <v>-1.0999999999999996</v>
      </c>
    </row>
    <row r="275" spans="1:41" x14ac:dyDescent="0.25">
      <c r="A275" s="107" t="s">
        <v>642</v>
      </c>
      <c r="B275" s="17">
        <v>46</v>
      </c>
      <c r="C275" s="49" t="str">
        <f>+VLOOKUP(A275,'Instituciones Educativas'!$A$2:$T$900,6,0)</f>
        <v>ACORA</v>
      </c>
      <c r="D275" s="49" t="str">
        <f>IFERROR(VLOOKUP(A275,'Instituciones Educativas'!$A$2:$T$900,7,0),0)</f>
        <v>HUILACAYA</v>
      </c>
      <c r="E275" s="49" t="str">
        <f>+VLOOKUP(A275,'Censo 2023 Direccion'!$A$2:$M$910,6,0)</f>
        <v>HUILACAYA</v>
      </c>
      <c r="F275" s="49" t="str">
        <f>+VLOOKUP(A275,'Instituciones Educativas'!$A$2:$T$900,1,0)</f>
        <v>3870435</v>
      </c>
      <c r="G275" s="49" t="str">
        <f>+VLOOKUP(A275,'Instituciones Educativas'!$A$2:$T$900,8,0)</f>
        <v>HUILACAYA</v>
      </c>
      <c r="H275" s="49" t="str">
        <f>+VLOOKUP(A275,'Instituciones Educativas'!$A$2:$T$900,9,0)</f>
        <v xml:space="preserve">A5 - Inicial  Prog No Escolariz    </v>
      </c>
      <c r="I275" s="18">
        <f t="shared" si="134"/>
        <v>7</v>
      </c>
      <c r="J275" s="18" t="str">
        <f t="shared" si="144"/>
        <v>Rural</v>
      </c>
      <c r="K275" s="18">
        <f t="shared" si="145"/>
        <v>7</v>
      </c>
      <c r="O275" s="18">
        <f t="shared" si="146"/>
        <v>0</v>
      </c>
      <c r="Q275" s="21">
        <f t="shared" si="132"/>
        <v>539.88480000000004</v>
      </c>
      <c r="R275" s="52">
        <f t="shared" si="135"/>
        <v>-27.66917293233082</v>
      </c>
      <c r="S275" s="52">
        <f t="shared" si="136"/>
        <v>337.428</v>
      </c>
      <c r="T275" s="21">
        <f t="shared" si="147"/>
        <v>337.428</v>
      </c>
      <c r="U275" s="70">
        <v>466.50648648648644</v>
      </c>
      <c r="V275" s="21">
        <f t="shared" si="133"/>
        <v>259.56</v>
      </c>
      <c r="W275" s="21">
        <f t="shared" si="137"/>
        <v>37.799999999999997</v>
      </c>
      <c r="X275" s="21">
        <f t="shared" si="151"/>
        <v>0</v>
      </c>
      <c r="Y275" s="21">
        <f>IF(H275=$M$12,IF(AJ275="Urbana",AK275*1.14*12,IF(AJ275="Rural",AK275*2.14*12)),0)</f>
        <v>179.76</v>
      </c>
      <c r="Z275" s="21">
        <f t="shared" si="138"/>
        <v>4.2</v>
      </c>
      <c r="AA275" s="21">
        <f t="shared" si="139"/>
        <v>33.6</v>
      </c>
      <c r="AB275" s="21">
        <f t="shared" si="140"/>
        <v>0</v>
      </c>
      <c r="AC275" s="18">
        <f t="shared" si="141"/>
        <v>4.2</v>
      </c>
      <c r="AD275" s="18">
        <f t="shared" si="142"/>
        <v>0</v>
      </c>
      <c r="AE275" s="18">
        <f>IFERROR(VLOOKUP(F275,'Unid. Mult.'!$F$3:$J$313,5,0),0)</f>
        <v>0</v>
      </c>
      <c r="AF275" s="18">
        <f>IFERROR(VLOOKUP(F275,'IIEE EIB'!$F$3:$L$219,5,0),0)</f>
        <v>0</v>
      </c>
      <c r="AG275" s="18">
        <f>IFERROR(VLOOKUP(F275,'IIEE EIB'!$F$3:$L$219,6,0),0)</f>
        <v>0</v>
      </c>
      <c r="AH275" s="18">
        <f>IFERROR(VLOOKUP(F275,Rural!$F$2:$J$403,5,0),0)</f>
        <v>0</v>
      </c>
      <c r="AI275" s="18">
        <f>+IFERROR(VLOOKUP(F275,Frontera!$F$3:$J$438,5,0),0)</f>
        <v>0</v>
      </c>
      <c r="AJ275" s="18" t="str">
        <f>+IFERROR(VLOOKUP(F275,'Censo 2023 Direccion'!$A$2:$L$910,9,0),0)</f>
        <v>Rural</v>
      </c>
      <c r="AK275" s="18">
        <f>+IFERROR(VLOOKUP(F275,'Instituciones Educativas'!$A$2:$T$900,12,0),0)</f>
        <v>7</v>
      </c>
      <c r="AL275" s="21">
        <f t="shared" si="143"/>
        <v>-206.94648648648644</v>
      </c>
      <c r="AM275" s="18">
        <f>+IFERROR(VLOOKUP(F275,'Instituciones Educativas'!$A$2:$T$900,13,0),0)-AN275</f>
        <v>7</v>
      </c>
      <c r="AN275" s="64"/>
      <c r="AO275" s="18">
        <f>+AM275-3.7</f>
        <v>3.3</v>
      </c>
    </row>
    <row r="276" spans="1:41" x14ac:dyDescent="0.25">
      <c r="A276" s="107" t="s">
        <v>645</v>
      </c>
      <c r="B276" s="17">
        <v>47</v>
      </c>
      <c r="C276" s="49" t="str">
        <f>+VLOOKUP(A276,'Instituciones Educativas'!$A$2:$T$900,6,0)</f>
        <v>ACORA</v>
      </c>
      <c r="D276" s="49" t="str">
        <f>IFERROR(VLOOKUP(A276,'Instituciones Educativas'!$A$2:$T$900,7,0),0)</f>
        <v>ISCAHUINCHOCA</v>
      </c>
      <c r="E276" s="49" t="str">
        <f>+VLOOKUP(A276,'Censo 2023 Direccion'!$A$2:$M$910,6,0)</f>
        <v>ISCAHUINCHOCA</v>
      </c>
      <c r="F276" s="49" t="str">
        <f>+VLOOKUP(A276,'Instituciones Educativas'!$A$2:$T$900,1,0)</f>
        <v>3953587</v>
      </c>
      <c r="G276" s="49" t="str">
        <f>+VLOOKUP(A276,'Instituciones Educativas'!$A$2:$T$900,8,0)</f>
        <v>ISCAHUINCHOCA</v>
      </c>
      <c r="H276" s="49" t="str">
        <f>+VLOOKUP(A276,'Instituciones Educativas'!$A$2:$T$900,9,0)</f>
        <v xml:space="preserve">A5 - Inicial  Prog No Escolariz    </v>
      </c>
      <c r="I276" s="18">
        <f t="shared" si="134"/>
        <v>8</v>
      </c>
      <c r="J276" s="18" t="str">
        <f t="shared" si="144"/>
        <v>Rural</v>
      </c>
      <c r="K276" s="18">
        <f t="shared" si="145"/>
        <v>9</v>
      </c>
      <c r="O276" s="18">
        <f t="shared" si="146"/>
        <v>-1</v>
      </c>
      <c r="Q276" s="21">
        <f t="shared" ref="Q276" si="152">+IF(AJ276="rural",IF(AK276&lt;=1,S276*(5),IF(AK276&lt;=2,S276*(3.25),IF(AK276&lt;=3,S276*(2.42),IF(AK276&lt;=4,S276*(2),IF(AK276&lt;=5,S276*(1.8),IF(AK276&lt;=10,S276*(1.48),IF(AK276&lt;=16,S276*(1.18),IF(AK276&lt;=20,S276*(1),IF(AK276&lt;=60,S276*(0.85),IF(AK276&lt;=100,S276*(0.56),IF(AK276&lt;=152,S276*(0.41),IF(AK276&lt;=180,S276*(0.38),IF(AK276&lt;=200,S276*(0.36),IF(AK276&lt;=300,S276*(0.3),S276)))))))))))))))</f>
        <v>570.73536000000001</v>
      </c>
      <c r="R276" s="52">
        <f t="shared" si="135"/>
        <v>-42.289798570500324</v>
      </c>
      <c r="S276" s="52">
        <f t="shared" si="136"/>
        <v>385.63200000000001</v>
      </c>
      <c r="T276" s="21">
        <f t="shared" si="147"/>
        <v>385.63200000000001</v>
      </c>
      <c r="U276" s="70">
        <v>668.22154566744734</v>
      </c>
      <c r="V276" s="21">
        <f t="shared" si="133"/>
        <v>296.64</v>
      </c>
      <c r="W276" s="21">
        <f t="shared" si="137"/>
        <v>43.2</v>
      </c>
      <c r="X276" s="21">
        <f t="shared" si="151"/>
        <v>0</v>
      </c>
      <c r="Y276" s="21">
        <f>IF(H276=$M$12,IF(AJ276="Urbana",AK276*1.14*12,IF(AJ276="Rural",AK276*2.14*12)),0)</f>
        <v>205.44</v>
      </c>
      <c r="Z276" s="21">
        <f t="shared" si="138"/>
        <v>4.8000000000000007</v>
      </c>
      <c r="AA276" s="21">
        <f t="shared" si="139"/>
        <v>38.400000000000006</v>
      </c>
      <c r="AB276" s="21">
        <f t="shared" si="140"/>
        <v>0</v>
      </c>
      <c r="AC276" s="18">
        <f t="shared" si="141"/>
        <v>4.8000000000000007</v>
      </c>
      <c r="AD276" s="18">
        <f t="shared" si="142"/>
        <v>0</v>
      </c>
      <c r="AE276" s="18">
        <f>IFERROR(VLOOKUP(F276,'Unid. Mult.'!$F$3:$J$313,5,0),0)</f>
        <v>0</v>
      </c>
      <c r="AF276" s="18">
        <f>IFERROR(VLOOKUP(F276,'IIEE EIB'!$F$3:$L$219,5,0),0)</f>
        <v>0</v>
      </c>
      <c r="AG276" s="18">
        <f>IFERROR(VLOOKUP(F276,'IIEE EIB'!$F$3:$L$219,6,0),0)</f>
        <v>0</v>
      </c>
      <c r="AH276" s="18">
        <f>IFERROR(VLOOKUP(F276,Rural!$F$2:$J$403,5,0),0)</f>
        <v>0</v>
      </c>
      <c r="AI276" s="18">
        <f>+IFERROR(VLOOKUP(F276,Frontera!$F$3:$J$438,5,0),0)</f>
        <v>0</v>
      </c>
      <c r="AJ276" s="18" t="str">
        <f>+IFERROR(VLOOKUP(F276,'Censo 2023 Direccion'!$A$2:$L$910,9,0),0)</f>
        <v>Rural</v>
      </c>
      <c r="AK276" s="18">
        <f>+IFERROR(VLOOKUP(F276,'Instituciones Educativas'!$A$2:$T$900,12,0),0)</f>
        <v>8</v>
      </c>
      <c r="AL276" s="21">
        <f t="shared" si="143"/>
        <v>-371.58154566744736</v>
      </c>
      <c r="AM276" s="18">
        <f>+IFERROR(VLOOKUP(F276,'Instituciones Educativas'!$A$2:$T$900,13,0),0)-AN276</f>
        <v>9</v>
      </c>
      <c r="AN276" s="64"/>
      <c r="AO276" s="18">
        <f>+AM276-7.1</f>
        <v>1.9000000000000004</v>
      </c>
    </row>
    <row r="277" spans="1:41" x14ac:dyDescent="0.25">
      <c r="A277" s="107" t="s">
        <v>629</v>
      </c>
      <c r="B277" s="17">
        <v>48</v>
      </c>
      <c r="C277" s="49" t="str">
        <f>+VLOOKUP(A277,'Instituciones Educativas'!$A$2:$T$900,6,0)</f>
        <v>ACORA</v>
      </c>
      <c r="D277" s="49" t="str">
        <f>IFERROR(VLOOKUP(A277,'Instituciones Educativas'!$A$2:$T$900,7,0),0)</f>
        <v>SILLUNI HAMAYA</v>
      </c>
      <c r="E277" s="49" t="str">
        <f>+VLOOKUP(A277,'Censo 2023 Direccion'!$A$2:$M$910,6,0)</f>
        <v>SILLUNI HAMAYA</v>
      </c>
      <c r="F277" s="49" t="str">
        <f>+VLOOKUP(A277,'Instituciones Educativas'!$A$2:$T$900,1,0)</f>
        <v>3953588</v>
      </c>
      <c r="G277" s="49" t="str">
        <f>+VLOOKUP(A277,'Instituciones Educativas'!$A$2:$T$900,8,0)</f>
        <v>ESTRELLITAS DEL SABER</v>
      </c>
      <c r="H277" s="49" t="str">
        <f>+VLOOKUP(A277,'Instituciones Educativas'!$A$2:$T$900,9,0)</f>
        <v xml:space="preserve">A5 - Inicial  Prog No Escolariz    </v>
      </c>
      <c r="I277" s="18">
        <f t="shared" si="134"/>
        <v>9</v>
      </c>
      <c r="J277" s="18" t="str">
        <f t="shared" si="144"/>
        <v>Rural</v>
      </c>
      <c r="K277" s="18">
        <f t="shared" si="145"/>
        <v>11</v>
      </c>
      <c r="O277" s="18">
        <f t="shared" si="146"/>
        <v>-2</v>
      </c>
      <c r="Q277" s="21">
        <f>+IF(AJ277="rural",IF(AK277&lt;=1,S277*(5),IF(AK277&lt;=2,S277*(3.25),IF(AK277&lt;=3,S277*(2.42),IF(AK277&lt;=4,S277*(2),IF(AK277&lt;=5,S277*(1.8),IF(AK277&lt;=10,S277*(1.48),IF(AK277&lt;=16,S277*(1.18),IF(AK277&lt;=20,S277*(1),IF(AK277&lt;=60,S277*(0.85),IF(AK277&lt;=100,S277*(0.56),IF(AK277&lt;=152,S277*(0.41),IF(AK277&lt;=180,S277*(0.38),IF(AK277&lt;=200,S277*(0.36),IF(AK277&lt;=300,S277*(0.3),S277)))))))))))))))</f>
        <v>642.07728000000009</v>
      </c>
      <c r="R277" s="52">
        <f t="shared" si="135"/>
        <v>-38.929969551979113</v>
      </c>
      <c r="S277" s="52">
        <f t="shared" si="136"/>
        <v>433.83600000000007</v>
      </c>
      <c r="T277" s="21">
        <f t="shared" si="147"/>
        <v>433.83600000000007</v>
      </c>
      <c r="U277" s="70">
        <v>710.39099999999996</v>
      </c>
      <c r="V277" s="21">
        <f t="shared" si="133"/>
        <v>333.72</v>
      </c>
      <c r="W277" s="21">
        <f t="shared" si="137"/>
        <v>48.599999999999994</v>
      </c>
      <c r="X277" s="21">
        <f t="shared" si="151"/>
        <v>0</v>
      </c>
      <c r="Y277" s="21">
        <f>IF(H277=$M$12,IF(AJ277="Urbana",AK277*1.14*12,IF(AJ277="Rural",AK277*2.14*12)),0)</f>
        <v>231.12</v>
      </c>
      <c r="Z277" s="21">
        <f t="shared" si="138"/>
        <v>5.4</v>
      </c>
      <c r="AA277" s="21">
        <f t="shared" si="139"/>
        <v>43.2</v>
      </c>
      <c r="AB277" s="21">
        <f t="shared" si="140"/>
        <v>0</v>
      </c>
      <c r="AC277" s="18">
        <f t="shared" si="141"/>
        <v>5.4</v>
      </c>
      <c r="AD277" s="18">
        <f t="shared" si="142"/>
        <v>0</v>
      </c>
      <c r="AE277" s="18">
        <f>IFERROR(VLOOKUP(F277,'Unid. Mult.'!$F$3:$J$313,5,0),0)</f>
        <v>0</v>
      </c>
      <c r="AF277" s="18">
        <f>IFERROR(VLOOKUP(F277,'IIEE EIB'!$F$3:$L$219,5,0),0)</f>
        <v>0</v>
      </c>
      <c r="AG277" s="18">
        <f>IFERROR(VLOOKUP(F277,'IIEE EIB'!$F$3:$L$219,6,0),0)</f>
        <v>0</v>
      </c>
      <c r="AH277" s="18">
        <f>IFERROR(VLOOKUP(F277,Rural!$F$2:$J$403,5,0),0)</f>
        <v>0</v>
      </c>
      <c r="AI277" s="18">
        <f>+IFERROR(VLOOKUP(F277,Frontera!$F$3:$J$438,5,0),0)</f>
        <v>0</v>
      </c>
      <c r="AJ277" s="18" t="str">
        <f>+IFERROR(VLOOKUP(F277,'Censo 2023 Direccion'!$A$2:$L$910,9,0),0)</f>
        <v>Rural</v>
      </c>
      <c r="AK277" s="18">
        <f>+IFERROR(VLOOKUP(F277,'Instituciones Educativas'!$A$2:$T$900,12,0),0)</f>
        <v>9</v>
      </c>
      <c r="AL277" s="21">
        <f t="shared" si="143"/>
        <v>-376.67099999999994</v>
      </c>
      <c r="AM277" s="18">
        <f>+IFERROR(VLOOKUP(F277,'Instituciones Educativas'!$A$2:$T$900,13,0),0)-AN277</f>
        <v>11</v>
      </c>
      <c r="AN277" s="64"/>
      <c r="AO277" s="18">
        <f t="shared" ref="AO277:AO278" si="153">+AM277-4.27</f>
        <v>6.73</v>
      </c>
    </row>
    <row r="278" spans="1:41" x14ac:dyDescent="0.25">
      <c r="A278" s="107" t="s">
        <v>662</v>
      </c>
      <c r="B278" s="17">
        <v>49</v>
      </c>
      <c r="C278" s="49" t="str">
        <f>+VLOOKUP(A278,'Instituciones Educativas'!$A$2:$T$900,6,0)</f>
        <v>ACORA</v>
      </c>
      <c r="D278" s="49" t="str">
        <f>IFERROR(VLOOKUP(A278,'Instituciones Educativas'!$A$2:$T$900,7,0),0)</f>
        <v>MOLINO</v>
      </c>
      <c r="E278" s="49" t="str">
        <f>+VLOOKUP(A278,'Censo 2023 Direccion'!$A$2:$M$910,6,0)</f>
        <v>MOLINO</v>
      </c>
      <c r="F278" s="49" t="str">
        <f>+VLOOKUP(A278,'Instituciones Educativas'!$A$2:$T$900,1,0)</f>
        <v>3953589</v>
      </c>
      <c r="G278" s="49" t="str">
        <f>+VLOOKUP(A278,'Instituciones Educativas'!$A$2:$T$900,8,0)</f>
        <v>MOLINO</v>
      </c>
      <c r="H278" s="49" t="str">
        <f>+VLOOKUP(A278,'Instituciones Educativas'!$A$2:$T$900,9,0)</f>
        <v xml:space="preserve">A5 - Inicial  Prog No Escolariz    </v>
      </c>
      <c r="I278" s="18">
        <f t="shared" si="134"/>
        <v>4</v>
      </c>
      <c r="J278" s="18" t="str">
        <f t="shared" si="144"/>
        <v>Rural</v>
      </c>
      <c r="K278" s="18">
        <f t="shared" si="145"/>
        <v>3</v>
      </c>
      <c r="O278" s="18">
        <f t="shared" si="146"/>
        <v>1</v>
      </c>
      <c r="Q278" s="21">
        <f t="shared" si="132"/>
        <v>385.63200000000001</v>
      </c>
      <c r="R278" s="52">
        <f t="shared" si="135"/>
        <v>-39.181286549707586</v>
      </c>
      <c r="S278" s="52">
        <f t="shared" si="136"/>
        <v>192.816</v>
      </c>
      <c r="T278" s="21">
        <f t="shared" si="147"/>
        <v>192.816</v>
      </c>
      <c r="U278" s="70">
        <v>317.03399999999993</v>
      </c>
      <c r="V278" s="21">
        <f t="shared" si="133"/>
        <v>148.32</v>
      </c>
      <c r="W278" s="21">
        <f t="shared" si="137"/>
        <v>21.6</v>
      </c>
      <c r="X278" s="21">
        <f t="shared" si="151"/>
        <v>0</v>
      </c>
      <c r="Y278" s="21">
        <f>IF(H278=$M$12,IF(AJ278="Urbana",AK278*1.14*12,IF(AJ278="Rural",AK278*2.14*12)),0)</f>
        <v>102.72</v>
      </c>
      <c r="Z278" s="21">
        <f t="shared" si="138"/>
        <v>2.4000000000000004</v>
      </c>
      <c r="AA278" s="21">
        <f t="shared" si="139"/>
        <v>19.200000000000003</v>
      </c>
      <c r="AB278" s="21">
        <f t="shared" si="140"/>
        <v>0</v>
      </c>
      <c r="AC278" s="18">
        <f t="shared" si="141"/>
        <v>2.4000000000000004</v>
      </c>
      <c r="AD278" s="18">
        <f t="shared" si="142"/>
        <v>0</v>
      </c>
      <c r="AE278" s="18">
        <f>IFERROR(VLOOKUP(F278,'Unid. Mult.'!$F$3:$J$313,5,0),0)</f>
        <v>0</v>
      </c>
      <c r="AF278" s="18">
        <f>IFERROR(VLOOKUP(F278,'IIEE EIB'!$F$3:$L$219,5,0),0)</f>
        <v>0</v>
      </c>
      <c r="AG278" s="18">
        <f>IFERROR(VLOOKUP(F278,'IIEE EIB'!$F$3:$L$219,6,0),0)</f>
        <v>0</v>
      </c>
      <c r="AH278" s="18">
        <f>IFERROR(VLOOKUP(F278,Rural!$F$2:$J$403,5,0),0)</f>
        <v>0</v>
      </c>
      <c r="AI278" s="18">
        <f>+IFERROR(VLOOKUP(F278,Frontera!$F$3:$J$438,5,0),0)</f>
        <v>0</v>
      </c>
      <c r="AJ278" s="18" t="str">
        <f>+IFERROR(VLOOKUP(F278,'Censo 2023 Direccion'!$A$2:$L$910,9,0),0)</f>
        <v>Rural</v>
      </c>
      <c r="AK278" s="18">
        <f>+IFERROR(VLOOKUP(F278,'Instituciones Educativas'!$A$2:$T$900,12,0),0)</f>
        <v>4</v>
      </c>
      <c r="AL278" s="21">
        <f t="shared" si="143"/>
        <v>-168.71399999999994</v>
      </c>
      <c r="AM278" s="18">
        <f>+IFERROR(VLOOKUP(F278,'Instituciones Educativas'!$A$2:$T$900,13,0),0)-AN278</f>
        <v>3</v>
      </c>
      <c r="AN278" s="64"/>
      <c r="AO278" s="18">
        <f t="shared" si="153"/>
        <v>-1.2699999999999996</v>
      </c>
    </row>
    <row r="279" spans="1:41" x14ac:dyDescent="0.25">
      <c r="A279" s="107" t="s">
        <v>685</v>
      </c>
      <c r="B279" s="17">
        <v>50</v>
      </c>
      <c r="C279" s="49" t="str">
        <f>+VLOOKUP(A279,'Instituciones Educativas'!$A$2:$T$900,6,0)</f>
        <v>ACORA</v>
      </c>
      <c r="D279" s="49" t="str">
        <f>IFERROR(VLOOKUP(A279,'Instituciones Educativas'!$A$2:$T$900,7,0),0)</f>
        <v>SILLUYAMAYA</v>
      </c>
      <c r="E279" s="49" t="str">
        <f>+VLOOKUP(A279,'Censo 2023 Direccion'!$A$2:$M$910,6,0)</f>
        <v>SILLUYAMAYA</v>
      </c>
      <c r="F279" s="49" t="str">
        <f>+VLOOKUP(A279,'Instituciones Educativas'!$A$2:$T$900,1,0)</f>
        <v>3953590</v>
      </c>
      <c r="G279" s="49" t="str">
        <f>+VLOOKUP(A279,'Instituciones Educativas'!$A$2:$T$900,8,0)</f>
        <v>SILLUYAMAYA</v>
      </c>
      <c r="H279" s="49" t="str">
        <f>+VLOOKUP(A279,'Instituciones Educativas'!$A$2:$T$900,9,0)</f>
        <v xml:space="preserve">A5 - Inicial  Prog No Escolariz    </v>
      </c>
      <c r="I279" s="18">
        <f t="shared" si="134"/>
        <v>4</v>
      </c>
      <c r="J279" s="18" t="str">
        <f t="shared" si="144"/>
        <v>Rural</v>
      </c>
      <c r="K279" s="18">
        <f t="shared" si="145"/>
        <v>4</v>
      </c>
      <c r="O279" s="18">
        <f t="shared" si="146"/>
        <v>0</v>
      </c>
      <c r="Q279" s="21">
        <f t="shared" si="132"/>
        <v>393.12000000000006</v>
      </c>
      <c r="R279" s="52">
        <f t="shared" si="135"/>
        <v>-44.200306591722018</v>
      </c>
      <c r="S279" s="52">
        <f t="shared" si="136"/>
        <v>196.56000000000003</v>
      </c>
      <c r="T279" s="21">
        <f t="shared" si="147"/>
        <v>196.56000000000003</v>
      </c>
      <c r="U279" s="70">
        <v>352.26000000000005</v>
      </c>
      <c r="V279" s="21">
        <f t="shared" si="133"/>
        <v>151.20000000000002</v>
      </c>
      <c r="W279" s="21">
        <f t="shared" si="137"/>
        <v>21.6</v>
      </c>
      <c r="X279" s="21">
        <f t="shared" si="151"/>
        <v>0</v>
      </c>
      <c r="Y279" s="21">
        <f t="shared" ref="Y279:Y287" si="154">IF(H279=$M$12,IF(AJ279="Urbana",AK279*1.2*12,IF(AJ279="Rural",AK279*2.2*12)),0)</f>
        <v>105.60000000000001</v>
      </c>
      <c r="Z279" s="21">
        <f t="shared" si="138"/>
        <v>2.4000000000000004</v>
      </c>
      <c r="AA279" s="21">
        <f t="shared" si="139"/>
        <v>19.200000000000003</v>
      </c>
      <c r="AB279" s="21">
        <f t="shared" si="140"/>
        <v>0</v>
      </c>
      <c r="AC279" s="18">
        <f t="shared" si="141"/>
        <v>2.4000000000000004</v>
      </c>
      <c r="AD279" s="18">
        <f t="shared" si="142"/>
        <v>0</v>
      </c>
      <c r="AE279" s="18">
        <f>IFERROR(VLOOKUP(F279,'Unid. Mult.'!$F$3:$J$313,5,0),0)</f>
        <v>0</v>
      </c>
      <c r="AF279" s="18">
        <f>IFERROR(VLOOKUP(F279,'IIEE EIB'!$F$3:$L$219,5,0),0)</f>
        <v>0</v>
      </c>
      <c r="AG279" s="18">
        <f>IFERROR(VLOOKUP(F279,'IIEE EIB'!$F$3:$L$219,6,0),0)</f>
        <v>0</v>
      </c>
      <c r="AH279" s="18">
        <f>IFERROR(VLOOKUP(F279,Rural!$F$2:$J$403,5,0),0)</f>
        <v>0</v>
      </c>
      <c r="AI279" s="18">
        <f>+IFERROR(VLOOKUP(F279,Frontera!$F$3:$J$438,5,0),0)</f>
        <v>0</v>
      </c>
      <c r="AJ279" s="18" t="str">
        <f>+IFERROR(VLOOKUP(F279,'Censo 2023 Direccion'!$A$2:$L$910,9,0),0)</f>
        <v>Rural</v>
      </c>
      <c r="AK279" s="18">
        <f>+IFERROR(VLOOKUP(F279,'Instituciones Educativas'!$A$2:$T$900,12,0),0)</f>
        <v>4</v>
      </c>
      <c r="AL279" s="21">
        <f t="shared" si="143"/>
        <v>-201.06000000000003</v>
      </c>
      <c r="AM279" s="18">
        <f>+IFERROR(VLOOKUP(F279,'Instituciones Educativas'!$A$2:$T$900,13,0),0)-AN279</f>
        <v>4</v>
      </c>
      <c r="AN279" s="64"/>
      <c r="AO279" s="18">
        <f>+AM279-10.8</f>
        <v>-6.8000000000000007</v>
      </c>
    </row>
    <row r="280" spans="1:41" x14ac:dyDescent="0.25">
      <c r="A280" s="107" t="s">
        <v>698</v>
      </c>
      <c r="B280" s="17">
        <v>51</v>
      </c>
      <c r="C280" s="49" t="str">
        <f>+VLOOKUP(A280,'Instituciones Educativas'!$A$2:$T$900,6,0)</f>
        <v>ACORA</v>
      </c>
      <c r="D280" s="49" t="str">
        <f>IFERROR(VLOOKUP(A280,'Instituciones Educativas'!$A$2:$T$900,7,0),0)</f>
        <v>VILLA DE SOCCA</v>
      </c>
      <c r="E280" s="49" t="str">
        <f>+VLOOKUP(A280,'Censo 2023 Direccion'!$A$2:$M$910,6,0)</f>
        <v>VILLA DE SOCCA</v>
      </c>
      <c r="F280" s="49" t="str">
        <f>+VLOOKUP(A280,'Instituciones Educativas'!$A$2:$T$900,1,0)</f>
        <v>3953591</v>
      </c>
      <c r="G280" s="49" t="str">
        <f>+VLOOKUP(A280,'Instituciones Educativas'!$A$2:$T$900,8,0)</f>
        <v>VILLA DE SOCCA</v>
      </c>
      <c r="H280" s="49" t="str">
        <f>+VLOOKUP(A280,'Instituciones Educativas'!$A$2:$T$900,9,0)</f>
        <v xml:space="preserve">A5 - Inicial  Prog No Escolariz    </v>
      </c>
      <c r="I280" s="18">
        <f t="shared" si="134"/>
        <v>9</v>
      </c>
      <c r="J280" s="18" t="str">
        <f t="shared" si="144"/>
        <v>Rural</v>
      </c>
      <c r="K280" s="18">
        <f t="shared" si="145"/>
        <v>10</v>
      </c>
      <c r="O280" s="18">
        <f t="shared" si="146"/>
        <v>-1</v>
      </c>
      <c r="Q280" s="21">
        <f>+IF(AJ280="rural",IF(AK280&lt;=1,S280*(5),IF(AK280&lt;=2,S280*(3.25),IF(AK280&lt;=3,S280*(2.42),IF(AK280&lt;=4,S280*(2),IF(AK280&lt;=5,S280*(1.8),IF(AK280&lt;=10,S280*(1.48),IF(AK280&lt;=16,S280*(1.18),IF(AK280&lt;=20,S280*(1),IF(AK280&lt;=60,S280*(0.85),IF(AK280&lt;=100,S280*(0.56),IF(AK280&lt;=152,S280*(0.41),IF(AK280&lt;=180,S280*(0.38),IF(AK280&lt;=200,S280*(0.36),IF(AK280&lt;=300,S280*(0.3),S280)))))))))))))))</f>
        <v>654.54480000000001</v>
      </c>
      <c r="R280" s="52">
        <f t="shared" si="135"/>
        <v>12.366632600919768</v>
      </c>
      <c r="S280" s="52">
        <f t="shared" si="136"/>
        <v>442.26000000000005</v>
      </c>
      <c r="T280" s="21">
        <f t="shared" si="147"/>
        <v>442.26000000000005</v>
      </c>
      <c r="U280" s="70">
        <v>393.58659217877101</v>
      </c>
      <c r="V280" s="21">
        <f t="shared" si="133"/>
        <v>340.20000000000005</v>
      </c>
      <c r="W280" s="21">
        <f t="shared" si="137"/>
        <v>48.599999999999994</v>
      </c>
      <c r="X280" s="21">
        <f t="shared" si="151"/>
        <v>0</v>
      </c>
      <c r="Y280" s="21">
        <f t="shared" si="154"/>
        <v>237.60000000000002</v>
      </c>
      <c r="Z280" s="21">
        <f t="shared" si="138"/>
        <v>5.4</v>
      </c>
      <c r="AA280" s="21">
        <f t="shared" si="139"/>
        <v>43.2</v>
      </c>
      <c r="AB280" s="21">
        <f t="shared" si="140"/>
        <v>0</v>
      </c>
      <c r="AC280" s="18">
        <f t="shared" si="141"/>
        <v>5.4</v>
      </c>
      <c r="AD280" s="18">
        <f t="shared" si="142"/>
        <v>0</v>
      </c>
      <c r="AE280" s="18">
        <f>IFERROR(VLOOKUP(F280,'Unid. Mult.'!$F$3:$J$313,5,0),0)</f>
        <v>0</v>
      </c>
      <c r="AF280" s="18">
        <f>IFERROR(VLOOKUP(F280,'IIEE EIB'!$F$3:$L$219,5,0),0)</f>
        <v>0</v>
      </c>
      <c r="AG280" s="18">
        <f>IFERROR(VLOOKUP(F280,'IIEE EIB'!$F$3:$L$219,6,0),0)</f>
        <v>0</v>
      </c>
      <c r="AH280" s="18">
        <f>IFERROR(VLOOKUP(F280,Rural!$F$2:$J$403,5,0),0)</f>
        <v>0</v>
      </c>
      <c r="AI280" s="18">
        <f>+IFERROR(VLOOKUP(F280,Frontera!$F$3:$J$438,5,0),0)</f>
        <v>0</v>
      </c>
      <c r="AJ280" s="18" t="str">
        <f>+IFERROR(VLOOKUP(F280,'Censo 2023 Direccion'!$A$2:$L$910,9,0),0)</f>
        <v>Rural</v>
      </c>
      <c r="AK280" s="18">
        <f>+IFERROR(VLOOKUP(F280,'Instituciones Educativas'!$A$2:$T$900,12,0),0)</f>
        <v>9</v>
      </c>
      <c r="AL280" s="21">
        <f t="shared" si="143"/>
        <v>-53.386592178770968</v>
      </c>
      <c r="AM280" s="18">
        <f>+IFERROR(VLOOKUP(F280,'Instituciones Educativas'!$A$2:$T$900,13,0),0)-AN280</f>
        <v>10</v>
      </c>
      <c r="AN280" s="64"/>
      <c r="AO280" s="18">
        <f>+AM280-1.6</f>
        <v>8.4</v>
      </c>
    </row>
    <row r="281" spans="1:41" x14ac:dyDescent="0.25">
      <c r="A281" s="107" t="s">
        <v>689</v>
      </c>
      <c r="B281" s="17">
        <v>52</v>
      </c>
      <c r="C281" s="49" t="str">
        <f>+VLOOKUP(A281,'Instituciones Educativas'!$A$2:$T$900,6,0)</f>
        <v>ACORA</v>
      </c>
      <c r="D281" s="49" t="str">
        <f>IFERROR(VLOOKUP(A281,'Instituciones Educativas'!$A$2:$T$900,7,0),0)</f>
        <v>SORA PAMPA</v>
      </c>
      <c r="E281" s="49" t="str">
        <f>+VLOOKUP(A281,'Censo 2023 Direccion'!$A$2:$M$910,6,0)</f>
        <v>SORA PAMPA</v>
      </c>
      <c r="F281" s="49" t="str">
        <f>+VLOOKUP(A281,'Instituciones Educativas'!$A$2:$T$900,1,0)</f>
        <v>3953592</v>
      </c>
      <c r="G281" s="49" t="str">
        <f>+VLOOKUP(A281,'Instituciones Educativas'!$A$2:$T$900,8,0)</f>
        <v>SORA PAMPA</v>
      </c>
      <c r="H281" s="49" t="str">
        <f>+VLOOKUP(A281,'Instituciones Educativas'!$A$2:$T$900,9,0)</f>
        <v xml:space="preserve">A5 - Inicial  Prog No Escolariz    </v>
      </c>
      <c r="I281" s="18">
        <f t="shared" si="134"/>
        <v>5</v>
      </c>
      <c r="J281" s="18" t="str">
        <f t="shared" si="144"/>
        <v>Rural</v>
      </c>
      <c r="K281" s="18">
        <f t="shared" si="145"/>
        <v>10</v>
      </c>
      <c r="O281" s="18">
        <f t="shared" si="146"/>
        <v>-5</v>
      </c>
      <c r="Q281" s="21">
        <f t="shared" si="132"/>
        <v>442.26000000000005</v>
      </c>
      <c r="R281" s="52">
        <f t="shared" si="135"/>
        <v>-64.776443536024516</v>
      </c>
      <c r="S281" s="52">
        <f t="shared" si="136"/>
        <v>245.70000000000002</v>
      </c>
      <c r="T281" s="21">
        <f t="shared" si="147"/>
        <v>245.70000000000002</v>
      </c>
      <c r="U281" s="70">
        <v>697.54455445544545</v>
      </c>
      <c r="V281" s="21">
        <f t="shared" si="133"/>
        <v>189</v>
      </c>
      <c r="W281" s="21">
        <f t="shared" si="137"/>
        <v>27</v>
      </c>
      <c r="X281" s="21">
        <f t="shared" si="151"/>
        <v>0</v>
      </c>
      <c r="Y281" s="21">
        <f t="shared" si="154"/>
        <v>132</v>
      </c>
      <c r="Z281" s="21">
        <f t="shared" si="138"/>
        <v>3</v>
      </c>
      <c r="AA281" s="21">
        <f t="shared" si="139"/>
        <v>24</v>
      </c>
      <c r="AB281" s="21">
        <f t="shared" si="140"/>
        <v>0</v>
      </c>
      <c r="AC281" s="18">
        <f t="shared" si="141"/>
        <v>3</v>
      </c>
      <c r="AD281" s="18">
        <f t="shared" si="142"/>
        <v>0</v>
      </c>
      <c r="AE281" s="18">
        <f>IFERROR(VLOOKUP(F281,'Unid. Mult.'!$F$3:$J$313,5,0),0)</f>
        <v>0</v>
      </c>
      <c r="AF281" s="18">
        <f>IFERROR(VLOOKUP(F281,'IIEE EIB'!$F$3:$L$219,5,0),0)</f>
        <v>0</v>
      </c>
      <c r="AG281" s="18">
        <f>IFERROR(VLOOKUP(F281,'IIEE EIB'!$F$3:$L$219,6,0),0)</f>
        <v>0</v>
      </c>
      <c r="AH281" s="18">
        <f>IFERROR(VLOOKUP(F281,Rural!$F$2:$J$403,5,0),0)</f>
        <v>0</v>
      </c>
      <c r="AI281" s="18">
        <f>+IFERROR(VLOOKUP(F281,Frontera!$F$3:$J$438,5,0),0)</f>
        <v>0</v>
      </c>
      <c r="AJ281" s="18" t="str">
        <f>+IFERROR(VLOOKUP(F281,'Censo 2023 Direccion'!$A$2:$L$910,9,0),0)</f>
        <v>Rural</v>
      </c>
      <c r="AK281" s="18">
        <f>+IFERROR(VLOOKUP(F281,'Instituciones Educativas'!$A$2:$T$900,12,0),0)</f>
        <v>5</v>
      </c>
      <c r="AL281" s="21">
        <f t="shared" si="143"/>
        <v>-508.54455445544545</v>
      </c>
      <c r="AM281" s="18">
        <f>+IFERROR(VLOOKUP(F281,'Instituciones Educativas'!$A$2:$T$900,13,0),0)-AN281</f>
        <v>10</v>
      </c>
      <c r="AO281" s="18">
        <f>+AM281-4.27</f>
        <v>5.73</v>
      </c>
    </row>
    <row r="282" spans="1:41" x14ac:dyDescent="0.25">
      <c r="A282" s="107" t="s">
        <v>1782</v>
      </c>
      <c r="B282" s="17">
        <v>53</v>
      </c>
      <c r="C282" s="49" t="str">
        <f>+VLOOKUP(A282,'Instituciones Educativas'!$A$2:$T$900,6,0)</f>
        <v>ACORA</v>
      </c>
      <c r="D282" s="49" t="str">
        <f>IFERROR(VLOOKUP(A282,'Instituciones Educativas'!$A$2:$T$900,7,0),0)</f>
        <v>HUANTACACHI CHILA</v>
      </c>
      <c r="E282" s="49" t="str">
        <f>+VLOOKUP(A282,'Censo 2023 Direccion'!$A$2:$M$910,6,0)</f>
        <v>PARQUE HUANTACACHI CHILA S/N</v>
      </c>
      <c r="F282" s="49" t="str">
        <f>+VLOOKUP(A282,'Instituciones Educativas'!$A$2:$T$900,1,0)</f>
        <v>3971086</v>
      </c>
      <c r="G282" s="49" t="str">
        <f>+VLOOKUP(A282,'Instituciones Educativas'!$A$2:$T$900,8,0)</f>
        <v>HORIZONTES BRILLANTES</v>
      </c>
      <c r="H282" s="49" t="str">
        <f>+VLOOKUP(A282,'Instituciones Educativas'!$A$2:$T$900,9,0)</f>
        <v xml:space="preserve">A5 - Inicial  Prog No Escolariz    </v>
      </c>
      <c r="I282" s="18">
        <f t="shared" si="134"/>
        <v>7</v>
      </c>
      <c r="J282" s="18" t="str">
        <f t="shared" si="144"/>
        <v>Rural</v>
      </c>
      <c r="K282" s="18">
        <f t="shared" si="145"/>
        <v>7</v>
      </c>
      <c r="O282" s="18">
        <f t="shared" si="146"/>
        <v>0</v>
      </c>
      <c r="Q282" s="21">
        <f t="shared" si="132"/>
        <v>550.36800000000005</v>
      </c>
      <c r="R282" s="52">
        <f t="shared" si="135"/>
        <v>-26.264690853346949</v>
      </c>
      <c r="S282" s="52">
        <f t="shared" si="136"/>
        <v>343.98</v>
      </c>
      <c r="T282" s="21">
        <f t="shared" si="147"/>
        <v>343.98</v>
      </c>
      <c r="U282" s="70">
        <v>466.50648648648644</v>
      </c>
      <c r="V282" s="21">
        <f t="shared" si="133"/>
        <v>264.60000000000002</v>
      </c>
      <c r="W282" s="21">
        <f t="shared" si="137"/>
        <v>37.799999999999997</v>
      </c>
      <c r="X282" s="21">
        <f t="shared" si="151"/>
        <v>0</v>
      </c>
      <c r="Y282" s="21">
        <f t="shared" si="154"/>
        <v>184.8</v>
      </c>
      <c r="Z282" s="21">
        <f t="shared" si="138"/>
        <v>4.2</v>
      </c>
      <c r="AA282" s="21">
        <f t="shared" si="139"/>
        <v>33.6</v>
      </c>
      <c r="AB282" s="21">
        <f t="shared" si="140"/>
        <v>0</v>
      </c>
      <c r="AC282" s="18">
        <f t="shared" si="141"/>
        <v>4.2</v>
      </c>
      <c r="AD282" s="18">
        <f t="shared" si="142"/>
        <v>0</v>
      </c>
      <c r="AE282" s="18">
        <f>IFERROR(VLOOKUP(F282,'Unid. Mult.'!$F$3:$J$313,5,0),0)</f>
        <v>0</v>
      </c>
      <c r="AF282" s="18">
        <f>IFERROR(VLOOKUP(F282,'IIEE EIB'!$F$3:$L$219,5,0),0)</f>
        <v>0</v>
      </c>
      <c r="AG282" s="18">
        <f>IFERROR(VLOOKUP(F282,'IIEE EIB'!$F$3:$L$219,6,0),0)</f>
        <v>0</v>
      </c>
      <c r="AH282" s="18">
        <f>IFERROR(VLOOKUP(F282,Rural!$F$2:$J$403,5,0),0)</f>
        <v>0</v>
      </c>
      <c r="AI282" s="18">
        <f>+IFERROR(VLOOKUP(F282,Frontera!$F$3:$J$438,5,0),0)</f>
        <v>0</v>
      </c>
      <c r="AJ282" s="18" t="str">
        <f>+IFERROR(VLOOKUP(F282,'Censo 2023 Direccion'!$A$2:$L$910,9,0),0)</f>
        <v>Rural</v>
      </c>
      <c r="AK282" s="18">
        <f>+IFERROR(VLOOKUP(F282,'Instituciones Educativas'!$A$2:$T$900,12,0),0)</f>
        <v>7</v>
      </c>
      <c r="AL282" s="21">
        <f t="shared" si="143"/>
        <v>-201.90648648648641</v>
      </c>
      <c r="AM282" s="18">
        <f>+IFERROR(VLOOKUP(F282,'Instituciones Educativas'!$A$2:$T$900,13,0),0)-AN282</f>
        <v>7</v>
      </c>
      <c r="AN282" s="64"/>
      <c r="AO282" s="18">
        <f>+AM282-7.5</f>
        <v>-0.5</v>
      </c>
    </row>
    <row r="283" spans="1:41" x14ac:dyDescent="0.25">
      <c r="A283" s="107" t="s">
        <v>1781</v>
      </c>
      <c r="B283" s="17">
        <v>54</v>
      </c>
      <c r="C283" s="49" t="str">
        <f>+VLOOKUP(A283,'Instituciones Educativas'!$A$2:$T$900,6,0)</f>
        <v>ACORA</v>
      </c>
      <c r="D283" s="49" t="str">
        <f>IFERROR(VLOOKUP(A283,'Instituciones Educativas'!$A$2:$T$900,7,0),0)</f>
        <v>CHALLACOLLO</v>
      </c>
      <c r="E283" s="49" t="str">
        <f>+VLOOKUP(A283,'Censo 2023 Direccion'!$A$2:$M$910,6,0)</f>
        <v>CHALLACOLLO</v>
      </c>
      <c r="F283" s="49" t="str">
        <f>+VLOOKUP(A283,'Instituciones Educativas'!$A$2:$T$900,1,0)</f>
        <v>3971070</v>
      </c>
      <c r="G283" s="49" t="str">
        <f>+VLOOKUP(A283,'Instituciones Educativas'!$A$2:$T$900,8,0)</f>
        <v>CHALLACOLLO</v>
      </c>
      <c r="H283" s="49" t="str">
        <f>+VLOOKUP(A283,'Instituciones Educativas'!$A$2:$T$900,9,0)</f>
        <v xml:space="preserve">A5 - Inicial  Prog No Escolariz    </v>
      </c>
      <c r="I283" s="18">
        <f t="shared" si="134"/>
        <v>6</v>
      </c>
      <c r="J283" s="18" t="str">
        <f t="shared" si="144"/>
        <v>Rural</v>
      </c>
      <c r="K283" s="18">
        <f t="shared" si="145"/>
        <v>8</v>
      </c>
      <c r="O283" s="18">
        <f t="shared" si="146"/>
        <v>-2</v>
      </c>
      <c r="Q283" s="21">
        <f t="shared" si="132"/>
        <v>471.74400000000009</v>
      </c>
      <c r="R283" s="52">
        <f t="shared" si="135"/>
        <v>-55.534619315278476</v>
      </c>
      <c r="S283" s="52">
        <f t="shared" si="136"/>
        <v>294.84000000000003</v>
      </c>
      <c r="T283" s="21">
        <f t="shared" si="147"/>
        <v>294.84000000000003</v>
      </c>
      <c r="U283" s="70">
        <v>663.07764705882346</v>
      </c>
      <c r="V283" s="21">
        <f t="shared" si="133"/>
        <v>226.8</v>
      </c>
      <c r="W283" s="21">
        <f t="shared" si="137"/>
        <v>32.400000000000006</v>
      </c>
      <c r="X283" s="21">
        <f t="shared" si="151"/>
        <v>0</v>
      </c>
      <c r="Y283" s="21">
        <f t="shared" si="154"/>
        <v>158.4</v>
      </c>
      <c r="Z283" s="21">
        <f t="shared" si="138"/>
        <v>3.6000000000000005</v>
      </c>
      <c r="AA283" s="21">
        <f t="shared" si="139"/>
        <v>28.800000000000004</v>
      </c>
      <c r="AB283" s="21">
        <f t="shared" si="140"/>
        <v>0</v>
      </c>
      <c r="AC283" s="18">
        <f t="shared" si="141"/>
        <v>3.6000000000000005</v>
      </c>
      <c r="AD283" s="18">
        <f t="shared" si="142"/>
        <v>0</v>
      </c>
      <c r="AE283" s="18">
        <f>IFERROR(VLOOKUP(F283,'Unid. Mult.'!$F$3:$J$313,5,0),0)</f>
        <v>0</v>
      </c>
      <c r="AF283" s="18">
        <f>IFERROR(VLOOKUP(F283,'IIEE EIB'!$F$3:$L$219,5,0),0)</f>
        <v>0</v>
      </c>
      <c r="AG283" s="18">
        <f>IFERROR(VLOOKUP(F283,'IIEE EIB'!$F$3:$L$219,6,0),0)</f>
        <v>0</v>
      </c>
      <c r="AH283" s="18">
        <f>IFERROR(VLOOKUP(F283,Rural!$F$2:$J$403,5,0),0)</f>
        <v>0</v>
      </c>
      <c r="AI283" s="18">
        <f>+IFERROR(VLOOKUP(F283,Frontera!$F$3:$J$438,5,0),0)</f>
        <v>0</v>
      </c>
      <c r="AJ283" s="18" t="str">
        <f>+IFERROR(VLOOKUP(F283,'Censo 2023 Direccion'!$A$2:$L$910,9,0),0)</f>
        <v>Rural</v>
      </c>
      <c r="AK283" s="18">
        <f>+IFERROR(VLOOKUP(F283,'Instituciones Educativas'!$A$2:$T$900,12,0),0)</f>
        <v>6</v>
      </c>
      <c r="AL283" s="21">
        <f t="shared" si="143"/>
        <v>-436.27764705882345</v>
      </c>
      <c r="AM283" s="18">
        <f>+IFERROR(VLOOKUP(F283,'Instituciones Educativas'!$A$2:$T$900,13,0),0)-AN283</f>
        <v>8</v>
      </c>
      <c r="AO283" s="18">
        <f>+AM283-38</f>
        <v>-30</v>
      </c>
    </row>
    <row r="284" spans="1:41" x14ac:dyDescent="0.25">
      <c r="A284" s="107" t="s">
        <v>2350</v>
      </c>
      <c r="B284" s="17">
        <v>55</v>
      </c>
      <c r="C284" s="49" t="str">
        <f>+VLOOKUP(A284,'Instituciones Educativas'!$A$2:$T$900,6,0)</f>
        <v>ACORA</v>
      </c>
      <c r="D284" s="49" t="str">
        <f>IFERROR(VLOOKUP(A284,'Instituciones Educativas'!$A$2:$T$900,7,0),0)</f>
        <v>SACARI</v>
      </c>
      <c r="E284" s="49" t="str">
        <f>+VLOOKUP(A284,'Censo 2023 Direccion'!$A$2:$M$910,6,0)</f>
        <v>SACARI</v>
      </c>
      <c r="F284" s="49" t="str">
        <f>+VLOOKUP(A284,'Instituciones Educativas'!$A$2:$T$900,1,0)</f>
        <v>3985791</v>
      </c>
      <c r="G284" s="49" t="str">
        <f>+VLOOKUP(A284,'Instituciones Educativas'!$A$2:$T$900,8,0)</f>
        <v>SACARI</v>
      </c>
      <c r="H284" s="49" t="str">
        <f>+VLOOKUP(A284,'Instituciones Educativas'!$A$2:$T$900,9,0)</f>
        <v xml:space="preserve">A5 - Inicial  Prog No Escolariz    </v>
      </c>
      <c r="I284" s="18">
        <f t="shared" si="134"/>
        <v>7</v>
      </c>
      <c r="J284" s="18" t="str">
        <f t="shared" si="144"/>
        <v>Rural</v>
      </c>
      <c r="K284" s="18">
        <f t="shared" si="145"/>
        <v>8</v>
      </c>
      <c r="O284" s="18">
        <f t="shared" si="146"/>
        <v>-1</v>
      </c>
      <c r="Q284" s="21">
        <f t="shared" si="132"/>
        <v>550.36800000000005</v>
      </c>
      <c r="R284" s="52">
        <f t="shared" si="135"/>
        <v>-48.12372253449157</v>
      </c>
      <c r="S284" s="52">
        <f t="shared" si="136"/>
        <v>343.98</v>
      </c>
      <c r="T284" s="21">
        <f t="shared" si="147"/>
        <v>343.98</v>
      </c>
      <c r="U284" s="70">
        <v>663.07764705882357</v>
      </c>
      <c r="V284" s="21">
        <f t="shared" si="133"/>
        <v>264.60000000000002</v>
      </c>
      <c r="W284" s="21">
        <f t="shared" si="137"/>
        <v>37.799999999999997</v>
      </c>
      <c r="X284" s="21">
        <f t="shared" si="151"/>
        <v>0</v>
      </c>
      <c r="Y284" s="21">
        <f t="shared" si="154"/>
        <v>184.8</v>
      </c>
      <c r="Z284" s="21">
        <f t="shared" si="138"/>
        <v>4.2</v>
      </c>
      <c r="AA284" s="21">
        <f t="shared" si="139"/>
        <v>33.6</v>
      </c>
      <c r="AB284" s="21">
        <f t="shared" si="140"/>
        <v>0</v>
      </c>
      <c r="AC284" s="18">
        <f t="shared" si="141"/>
        <v>4.2</v>
      </c>
      <c r="AD284" s="18">
        <f t="shared" si="142"/>
        <v>0</v>
      </c>
      <c r="AE284" s="18">
        <f>IFERROR(VLOOKUP(F284,'Unid. Mult.'!$F$3:$J$313,5,0),0)</f>
        <v>0</v>
      </c>
      <c r="AF284" s="18">
        <f>IFERROR(VLOOKUP(F284,'IIEE EIB'!$F$3:$L$219,5,0),0)</f>
        <v>0</v>
      </c>
      <c r="AG284" s="18">
        <f>IFERROR(VLOOKUP(F284,'IIEE EIB'!$F$3:$L$219,6,0),0)</f>
        <v>0</v>
      </c>
      <c r="AH284" s="18">
        <f>IFERROR(VLOOKUP(F284,Rural!$F$2:$J$403,5,0),0)</f>
        <v>0</v>
      </c>
      <c r="AI284" s="18">
        <f>+IFERROR(VLOOKUP(F284,Frontera!$F$3:$J$438,5,0),0)</f>
        <v>0</v>
      </c>
      <c r="AJ284" s="18" t="str">
        <f>+IFERROR(VLOOKUP(F284,'Censo 2023 Direccion'!$A$2:$L$910,9,0),0)</f>
        <v>Rural</v>
      </c>
      <c r="AK284" s="18">
        <f>+IFERROR(VLOOKUP(F284,'Instituciones Educativas'!$A$2:$T$900,12,0),0)</f>
        <v>7</v>
      </c>
      <c r="AL284" s="21">
        <f t="shared" si="143"/>
        <v>-398.47764705882355</v>
      </c>
      <c r="AM284" s="18">
        <f>+IFERROR(VLOOKUP(F284,'Instituciones Educativas'!$A$2:$T$900,13,0),0)-AN284</f>
        <v>8</v>
      </c>
    </row>
    <row r="285" spans="1:41" x14ac:dyDescent="0.25">
      <c r="A285" s="107" t="s">
        <v>2348</v>
      </c>
      <c r="B285" s="17">
        <v>56</v>
      </c>
      <c r="C285" s="49" t="str">
        <f>+VLOOKUP(A285,'Instituciones Educativas'!$A$2:$T$900,6,0)</f>
        <v>ACORA</v>
      </c>
      <c r="D285" s="49" t="str">
        <f>IFERROR(VLOOKUP(A285,'Instituciones Educativas'!$A$2:$T$900,7,0),0)</f>
        <v>KENACO</v>
      </c>
      <c r="E285" s="49" t="str">
        <f>+VLOOKUP(A285,'Censo 2023 Direccion'!$A$2:$M$910,6,0)</f>
        <v>KENACO</v>
      </c>
      <c r="F285" s="49" t="str">
        <f>+VLOOKUP(A285,'Instituciones Educativas'!$A$2:$T$900,1,0)</f>
        <v>3985782</v>
      </c>
      <c r="G285" s="49" t="str">
        <f>+VLOOKUP(A285,'Instituciones Educativas'!$A$2:$T$900,8,0)</f>
        <v>GENIOS DE KENACO</v>
      </c>
      <c r="H285" s="49" t="str">
        <f>+VLOOKUP(A285,'Instituciones Educativas'!$A$2:$T$900,9,0)</f>
        <v xml:space="preserve">A5 - Inicial  Prog No Escolariz    </v>
      </c>
      <c r="I285" s="18">
        <f t="shared" si="134"/>
        <v>8</v>
      </c>
      <c r="J285" s="18" t="str">
        <f t="shared" si="144"/>
        <v>Rural</v>
      </c>
      <c r="K285" s="18">
        <f t="shared" si="145"/>
        <v>7</v>
      </c>
      <c r="O285" s="18">
        <f t="shared" si="146"/>
        <v>1</v>
      </c>
      <c r="Q285" s="21">
        <f>+IF(AJ285="rural",IF(AK285&lt;=1,S285*(5),IF(AK285&lt;=2,S285*(3.25),IF(AK285&lt;=3,S285*(2.42),IF(AK285&lt;=4,S285*(2),IF(AK285&lt;=5,S285*(1.8),IF(AK285&lt;=10,S285*(1.48),IF(AK285&lt;=16,S285*(1.18),IF(AK285&lt;=20,S285*(1),IF(AK285&lt;=60,S285*(0.85),IF(AK285&lt;=100,S285*(0.56),IF(AK285&lt;=152,S285*(0.41),IF(AK285&lt;=180,S285*(0.38),IF(AK285&lt;=200,S285*(0.36),IF(AK285&lt;=300,S285*(0.3),S285)))))))))))))))</f>
        <v>581.81760000000008</v>
      </c>
      <c r="R285" s="52">
        <f t="shared" si="135"/>
        <v>-15.731075260967931</v>
      </c>
      <c r="S285" s="52">
        <f t="shared" si="136"/>
        <v>393.12000000000006</v>
      </c>
      <c r="T285" s="21">
        <f t="shared" si="147"/>
        <v>393.12000000000006</v>
      </c>
      <c r="U285" s="70">
        <v>466.50648648648644</v>
      </c>
      <c r="V285" s="21">
        <f t="shared" si="133"/>
        <v>302.40000000000003</v>
      </c>
      <c r="W285" s="21">
        <f t="shared" si="137"/>
        <v>43.2</v>
      </c>
      <c r="X285" s="21">
        <f t="shared" si="151"/>
        <v>0</v>
      </c>
      <c r="Y285" s="21">
        <f t="shared" si="154"/>
        <v>211.20000000000002</v>
      </c>
      <c r="Z285" s="21">
        <f t="shared" si="138"/>
        <v>4.8000000000000007</v>
      </c>
      <c r="AA285" s="21">
        <f t="shared" si="139"/>
        <v>38.400000000000006</v>
      </c>
      <c r="AB285" s="21">
        <f t="shared" si="140"/>
        <v>0</v>
      </c>
      <c r="AC285" s="18">
        <f t="shared" si="141"/>
        <v>4.8000000000000007</v>
      </c>
      <c r="AD285" s="18">
        <f t="shared" si="142"/>
        <v>0</v>
      </c>
      <c r="AE285" s="18">
        <f>IFERROR(VLOOKUP(F285,'Unid. Mult.'!$F$3:$J$313,5,0),0)</f>
        <v>0</v>
      </c>
      <c r="AF285" s="18">
        <f>IFERROR(VLOOKUP(F285,'IIEE EIB'!$F$3:$L$219,5,0),0)</f>
        <v>0</v>
      </c>
      <c r="AG285" s="18">
        <f>IFERROR(VLOOKUP(F285,'IIEE EIB'!$F$3:$L$219,6,0),0)</f>
        <v>0</v>
      </c>
      <c r="AH285" s="18">
        <f>IFERROR(VLOOKUP(F285,Rural!$F$2:$J$403,5,0),0)</f>
        <v>0</v>
      </c>
      <c r="AI285" s="18">
        <f>+IFERROR(VLOOKUP(F285,Frontera!$F$3:$J$438,5,0),0)</f>
        <v>0</v>
      </c>
      <c r="AJ285" s="18" t="str">
        <f>+IFERROR(VLOOKUP(F285,'Censo 2023 Direccion'!$A$2:$L$910,9,0),0)</f>
        <v>Rural</v>
      </c>
      <c r="AK285" s="18">
        <f>+IFERROR(VLOOKUP(F285,'Instituciones Educativas'!$A$2:$T$900,12,0),0)</f>
        <v>8</v>
      </c>
      <c r="AL285" s="21">
        <f t="shared" si="143"/>
        <v>-164.1064864864864</v>
      </c>
      <c r="AM285" s="18">
        <f>+IFERROR(VLOOKUP(F285,'Instituciones Educativas'!$A$2:$T$900,13,0),0)-AN285</f>
        <v>7</v>
      </c>
      <c r="AN285" s="65"/>
      <c r="AO285" s="18">
        <f>+AM285-12.8</f>
        <v>-5.8000000000000007</v>
      </c>
    </row>
    <row r="286" spans="1:41" x14ac:dyDescent="0.25">
      <c r="A286" s="107" t="s">
        <v>2352</v>
      </c>
      <c r="B286" s="17">
        <v>57</v>
      </c>
      <c r="C286" s="49" t="str">
        <f>+VLOOKUP(A286,'Instituciones Educativas'!$A$2:$T$900,6,0)</f>
        <v>ACORA</v>
      </c>
      <c r="D286" s="49" t="str">
        <f>IFERROR(VLOOKUP(A286,'Instituciones Educativas'!$A$2:$T$900,7,0),0)</f>
        <v>ACORA</v>
      </c>
      <c r="E286" s="49" t="str">
        <f>+VLOOKUP(A286,'Censo 2023 Direccion'!$A$2:$M$910,6,0)</f>
        <v>JIRON LIBERTAD 332</v>
      </c>
      <c r="F286" s="49" t="str">
        <f>+VLOOKUP(A286,'Instituciones Educativas'!$A$2:$T$900,1,0)</f>
        <v>3990013</v>
      </c>
      <c r="G286" s="49" t="str">
        <f>+VLOOKUP(A286,'Instituciones Educativas'!$A$2:$T$900,8,0)</f>
        <v>SAN PEDRO</v>
      </c>
      <c r="H286" s="49" t="str">
        <f>+VLOOKUP(A286,'Instituciones Educativas'!$A$2:$T$900,9,0)</f>
        <v xml:space="preserve">A5 - Inicial  Prog No Escolariz    </v>
      </c>
      <c r="I286" s="18">
        <f t="shared" si="134"/>
        <v>10</v>
      </c>
      <c r="J286" s="18" t="str">
        <f t="shared" si="144"/>
        <v>Urbana</v>
      </c>
      <c r="K286" s="18">
        <f t="shared" si="145"/>
        <v>9</v>
      </c>
      <c r="O286" s="18">
        <f t="shared" si="146"/>
        <v>1</v>
      </c>
      <c r="Q286" s="21">
        <f>+IF(AJ286="Urbana",IF(AK286&lt;=5,S286*(2.8),IF(AK286&lt;=10,S286*(1.6),IF(AK286&lt;=13,S286*(1.4),IF(AK286&lt;=22,S286*(1.08),IF(AK286&lt;=50,S286*(1.41),IF(AK286&lt;=100,S286*(0.9),IF(AK286&lt;=194,S286*(0.8),IF(AK286&lt;=230,S286*(0.63),IF(AK286&lt;=405,S286*(0.55),IF(AK286&lt;=620,S286*(0.44),IF(AK286&lt;=968,S286*(0.35),IF(AK286&lt;=1000,S286*(0.37),IF(AK286&lt;=1200,S286*(0.39),IF(AK286&lt;=1800,S286*(0.26))))))))))))))))</f>
        <v>536.6400000000001</v>
      </c>
      <c r="R286" s="52">
        <f t="shared" si="135"/>
        <v>-30.220075147611364</v>
      </c>
      <c r="S286" s="52">
        <f t="shared" si="136"/>
        <v>335.40000000000003</v>
      </c>
      <c r="T286" s="21">
        <f t="shared" si="147"/>
        <v>335.40000000000003</v>
      </c>
      <c r="U286" s="70">
        <v>480.65399999999994</v>
      </c>
      <c r="V286" s="21">
        <f t="shared" si="133"/>
        <v>258</v>
      </c>
      <c r="W286" s="21">
        <f t="shared" si="137"/>
        <v>54</v>
      </c>
      <c r="X286" s="21">
        <f t="shared" si="151"/>
        <v>0</v>
      </c>
      <c r="Y286" s="21">
        <f t="shared" si="154"/>
        <v>144</v>
      </c>
      <c r="Z286" s="21">
        <f t="shared" si="138"/>
        <v>6</v>
      </c>
      <c r="AA286" s="21">
        <f t="shared" si="139"/>
        <v>48</v>
      </c>
      <c r="AB286" s="21">
        <f t="shared" si="140"/>
        <v>0</v>
      </c>
      <c r="AC286" s="18">
        <f t="shared" si="141"/>
        <v>6</v>
      </c>
      <c r="AD286" s="18">
        <f t="shared" si="142"/>
        <v>0</v>
      </c>
      <c r="AE286" s="18">
        <f>IFERROR(VLOOKUP(F286,'Unid. Mult.'!$F$3:$J$313,5,0),0)</f>
        <v>0</v>
      </c>
      <c r="AF286" s="18">
        <f>IFERROR(VLOOKUP(F286,'IIEE EIB'!$F$3:$L$219,5,0),0)</f>
        <v>0</v>
      </c>
      <c r="AG286" s="18">
        <f>IFERROR(VLOOKUP(F286,'IIEE EIB'!$F$3:$L$219,6,0),0)</f>
        <v>0</v>
      </c>
      <c r="AH286" s="18">
        <f>IFERROR(VLOOKUP(F286,Rural!$F$2:$J$403,5,0),0)</f>
        <v>0</v>
      </c>
      <c r="AI286" s="18">
        <f>+IFERROR(VLOOKUP(F286,Frontera!$F$3:$J$438,5,0),0)</f>
        <v>0</v>
      </c>
      <c r="AJ286" s="18" t="str">
        <f>+IFERROR(VLOOKUP(F286,'Censo 2023 Direccion'!$A$2:$L$910,9,0),0)</f>
        <v>Urbana</v>
      </c>
      <c r="AK286" s="18">
        <f>+IFERROR(VLOOKUP(F286,'Instituciones Educativas'!$A$2:$T$900,12,0),0)</f>
        <v>10</v>
      </c>
      <c r="AL286" s="21">
        <f t="shared" si="143"/>
        <v>-222.65399999999994</v>
      </c>
      <c r="AM286" s="18">
        <f>+IFERROR(VLOOKUP(F286,'Instituciones Educativas'!$A$2:$T$900,13,0),0)-AN286</f>
        <v>9</v>
      </c>
    </row>
    <row r="287" spans="1:41" x14ac:dyDescent="0.25">
      <c r="A287" s="107" t="s">
        <v>4884</v>
      </c>
      <c r="B287" s="17">
        <v>58</v>
      </c>
      <c r="C287" s="49" t="str">
        <f>+VLOOKUP(A287,'Instituciones Educativas'!$A$2:$T$900,6,0)</f>
        <v>ACORA</v>
      </c>
      <c r="D287" s="49" t="str">
        <f>IFERROR(VLOOKUP(A287,'Instituciones Educativas'!$A$2:$T$900,7,0),0)</f>
        <v>JACHA HUINCHOCA</v>
      </c>
      <c r="E287" s="49" t="str">
        <f>+VLOOKUP(A287,'Censo 2023 Direccion'!$A$2:$M$910,6,0)</f>
        <v>JACHA HUINCHOCA</v>
      </c>
      <c r="F287" s="49" t="str">
        <f>+VLOOKUP(A287,'Instituciones Educativas'!$A$2:$T$900,1,0)</f>
        <v>3995690</v>
      </c>
      <c r="G287" s="49" t="str">
        <f>+VLOOKUP(A287,'Instituciones Educativas'!$A$2:$T$900,8,0)</f>
        <v>CAMINITOS DORADOS DE JACHA HUINCHOCA</v>
      </c>
      <c r="H287" s="49" t="str">
        <f>+VLOOKUP(A287,'Instituciones Educativas'!$A$2:$T$900,9,0)</f>
        <v xml:space="preserve">A5 - Inicial  Prog No Escolariz    </v>
      </c>
      <c r="I287" s="18">
        <f t="shared" si="134"/>
        <v>8</v>
      </c>
      <c r="J287" s="18" t="str">
        <f t="shared" si="144"/>
        <v>Rural</v>
      </c>
      <c r="K287" s="18">
        <f t="shared" si="145"/>
        <v>0</v>
      </c>
      <c r="O287" s="18">
        <f t="shared" si="146"/>
        <v>8</v>
      </c>
      <c r="Q287" s="21">
        <f>+IF(AJ287="rural",IF(AK287&lt;=1,S287*(5),IF(AK287&lt;=2,S287*(3.25),IF(AK287&lt;=3,S287*(2.42),IF(AK287&lt;=4,S287*(2),IF(AK287&lt;=5,S287*(1.8),IF(AK287&lt;=10,S287*(1.48),IF(AK287&lt;=16,S287*(1.18),IF(AK287&lt;=20,S287*(1),IF(AK287&lt;=60,S287*(0.85),IF(AK287&lt;=100,S287*(0.56),IF(AK287&lt;=152,S287*(0.41),IF(AK287&lt;=180,S287*(0.38),IF(AK287&lt;=200,S287*(0.36),IF(AK287&lt;=300,S287*(0.3),S287)))))))))))))))</f>
        <v>581.81760000000008</v>
      </c>
      <c r="R287" s="52" t="e">
        <f t="shared" si="135"/>
        <v>#DIV/0!</v>
      </c>
      <c r="S287" s="52">
        <f t="shared" si="136"/>
        <v>393.12000000000006</v>
      </c>
      <c r="T287" s="21">
        <f t="shared" si="147"/>
        <v>393.12000000000006</v>
      </c>
      <c r="U287" s="70">
        <v>0</v>
      </c>
      <c r="V287" s="21">
        <f t="shared" si="133"/>
        <v>302.40000000000003</v>
      </c>
      <c r="W287" s="21">
        <f t="shared" si="137"/>
        <v>43.2</v>
      </c>
      <c r="X287" s="21">
        <f t="shared" si="151"/>
        <v>0</v>
      </c>
      <c r="Y287" s="21">
        <f t="shared" si="154"/>
        <v>211.20000000000002</v>
      </c>
      <c r="Z287" s="21">
        <f t="shared" si="138"/>
        <v>4.8000000000000007</v>
      </c>
      <c r="AA287" s="21">
        <f t="shared" si="139"/>
        <v>38.400000000000006</v>
      </c>
      <c r="AB287" s="21">
        <f t="shared" si="140"/>
        <v>0</v>
      </c>
      <c r="AC287" s="18">
        <f t="shared" si="141"/>
        <v>4.8000000000000007</v>
      </c>
      <c r="AD287" s="18">
        <f t="shared" si="142"/>
        <v>0</v>
      </c>
      <c r="AE287" s="18">
        <f>IFERROR(VLOOKUP(F287,'Unid. Mult.'!$F$3:$J$313,5,0),0)</f>
        <v>0</v>
      </c>
      <c r="AF287" s="18">
        <f>IFERROR(VLOOKUP(F287,'IIEE EIB'!$F$3:$L$219,5,0),0)</f>
        <v>0</v>
      </c>
      <c r="AG287" s="18">
        <f>IFERROR(VLOOKUP(F287,'IIEE EIB'!$F$3:$L$219,6,0),0)</f>
        <v>0</v>
      </c>
      <c r="AH287" s="18">
        <f>IFERROR(VLOOKUP(F287,Rural!$F$2:$J$403,5,0),0)</f>
        <v>0</v>
      </c>
      <c r="AI287" s="18">
        <f>+IFERROR(VLOOKUP(F287,Frontera!$F$3:$J$438,5,0),0)</f>
        <v>0</v>
      </c>
      <c r="AJ287" s="18" t="str">
        <f>+IFERROR(VLOOKUP(F287,'Censo 2023 Direccion'!$A$2:$L$910,9,0),0)</f>
        <v>Rural</v>
      </c>
      <c r="AK287" s="18">
        <f>+IFERROR(VLOOKUP(F287,'Instituciones Educativas'!$A$2:$T$900,12,0),0)</f>
        <v>8</v>
      </c>
      <c r="AL287" s="21">
        <f t="shared" si="143"/>
        <v>302.40000000000003</v>
      </c>
      <c r="AM287" s="18">
        <f>+IFERROR(VLOOKUP(F287,'Instituciones Educativas'!$A$2:$T$900,13,0),0)-AN287</f>
        <v>0</v>
      </c>
      <c r="AN287" s="65"/>
    </row>
    <row r="288" spans="1:41" x14ac:dyDescent="0.25">
      <c r="A288" s="107" t="s">
        <v>4886</v>
      </c>
      <c r="B288" s="17">
        <v>59</v>
      </c>
      <c r="C288" s="49" t="str">
        <f>+VLOOKUP(A288,'Instituciones Educativas'!$A$2:$T$900,6,0)</f>
        <v>ACORA</v>
      </c>
      <c r="D288" s="49" t="str">
        <f>IFERROR(VLOOKUP(A288,'Instituciones Educativas'!$A$2:$T$900,7,0),0)</f>
        <v>HUAÑASCURO</v>
      </c>
      <c r="E288" s="49" t="str">
        <f>+VLOOKUP(A288,'Censo 2023 Direccion'!$A$2:$M$910,6,0)</f>
        <v>HUAÑASCURO</v>
      </c>
      <c r="F288" s="49" t="str">
        <f>+VLOOKUP(A288,'Instituciones Educativas'!$A$2:$T$900,1,0)</f>
        <v>3995691</v>
      </c>
      <c r="G288" s="49" t="str">
        <f>+VLOOKUP(A288,'Instituciones Educativas'!$A$2:$T$900,8,0)</f>
        <v>LOS ROSALES DE HAÑUSCURO</v>
      </c>
      <c r="H288" s="49" t="str">
        <f>+VLOOKUP(A288,'Instituciones Educativas'!$A$2:$T$900,9,0)</f>
        <v xml:space="preserve">A5 - Inicial  Prog No Escolariz    </v>
      </c>
      <c r="I288" s="18">
        <f t="shared" si="134"/>
        <v>7</v>
      </c>
      <c r="J288" s="18" t="str">
        <f t="shared" si="144"/>
        <v>Rural</v>
      </c>
      <c r="K288" s="18">
        <f t="shared" si="145"/>
        <v>0</v>
      </c>
      <c r="O288" s="18">
        <f t="shared" si="146"/>
        <v>7</v>
      </c>
      <c r="Q288" s="21">
        <f t="shared" ref="Q288:Q350" si="155">+IF(AJ288="rural",IF(AK288&lt;=1,S288*(5),IF(AK288&lt;=2,S288*(3.25),IF(AK288&lt;=3,S288*(2.42),IF(AK288&lt;=4,S288*(2),IF(AK288&lt;=5,S288*(1.8),IF(AK288&lt;=10,S288*(1.6),IF(AK288&lt;=16,S288*(1.3),IF(AK288&lt;=20,S288*(1),IF(AK288&lt;=60,S288*(0.85),IF(AK288&lt;=100,S288*(0.56),IF(AK288&lt;=152,S288*(0.41),IF(AK288&lt;=180,S288*(0.38),IF(AK288&lt;=200,S288*(0.36),IF(AK288&lt;=300,S288*(0.3),S288)))))))))))))))</f>
        <v>539.88480000000004</v>
      </c>
      <c r="R288" s="52" t="e">
        <f t="shared" si="135"/>
        <v>#DIV/0!</v>
      </c>
      <c r="S288" s="52">
        <f t="shared" si="136"/>
        <v>337.428</v>
      </c>
      <c r="T288" s="21">
        <f t="shared" si="147"/>
        <v>337.428</v>
      </c>
      <c r="U288" s="70">
        <v>0</v>
      </c>
      <c r="V288" s="21">
        <f t="shared" si="133"/>
        <v>259.56</v>
      </c>
      <c r="W288" s="21">
        <f t="shared" si="137"/>
        <v>37.799999999999997</v>
      </c>
      <c r="X288" s="21">
        <f t="shared" si="151"/>
        <v>0</v>
      </c>
      <c r="Y288" s="21">
        <f t="shared" ref="Y288:Y295" si="156">IF(H288=$M$12,IF(AJ288="Urbana",AK288*1.14*12,IF(AJ288="Rural",AK288*2.14*12)),0)</f>
        <v>179.76</v>
      </c>
      <c r="Z288" s="21">
        <f t="shared" si="138"/>
        <v>4.2</v>
      </c>
      <c r="AA288" s="21">
        <f t="shared" si="139"/>
        <v>33.6</v>
      </c>
      <c r="AB288" s="21">
        <f t="shared" si="140"/>
        <v>0</v>
      </c>
      <c r="AC288" s="18">
        <f t="shared" si="141"/>
        <v>4.2</v>
      </c>
      <c r="AD288" s="18">
        <f t="shared" si="142"/>
        <v>0</v>
      </c>
      <c r="AE288" s="18">
        <f>IFERROR(VLOOKUP(F288,'Unid. Mult.'!$F$3:$J$313,5,0),0)</f>
        <v>0</v>
      </c>
      <c r="AF288" s="18">
        <f>IFERROR(VLOOKUP(F288,'IIEE EIB'!$F$3:$L$219,5,0),0)</f>
        <v>0</v>
      </c>
      <c r="AG288" s="18">
        <f>IFERROR(VLOOKUP(F288,'IIEE EIB'!$F$3:$L$219,6,0),0)</f>
        <v>0</v>
      </c>
      <c r="AH288" s="18">
        <f>IFERROR(VLOOKUP(F288,Rural!$F$2:$J$403,5,0),0)</f>
        <v>0</v>
      </c>
      <c r="AI288" s="18">
        <f>+IFERROR(VLOOKUP(F288,Frontera!$F$3:$J$438,5,0),0)</f>
        <v>0</v>
      </c>
      <c r="AJ288" s="18" t="str">
        <f>+IFERROR(VLOOKUP(F288,'Censo 2023 Direccion'!$A$2:$L$910,9,0),0)</f>
        <v>Rural</v>
      </c>
      <c r="AK288" s="18">
        <f>+IFERROR(VLOOKUP(F288,'Instituciones Educativas'!$A$2:$T$900,12,0),0)</f>
        <v>7</v>
      </c>
      <c r="AL288" s="21">
        <f t="shared" si="143"/>
        <v>259.56</v>
      </c>
      <c r="AM288" s="18">
        <f>+IFERROR(VLOOKUP(F288,'Instituciones Educativas'!$A$2:$T$900,13,0),0)-AN288</f>
        <v>0</v>
      </c>
      <c r="AN288" s="64"/>
      <c r="AO288" s="18">
        <f>+AM288-3.7</f>
        <v>-3.7</v>
      </c>
    </row>
    <row r="289" spans="1:41" x14ac:dyDescent="0.25">
      <c r="A289" s="107" t="s">
        <v>4888</v>
      </c>
      <c r="B289" s="17">
        <v>60</v>
      </c>
      <c r="C289" s="49" t="str">
        <f>+VLOOKUP(A289,'Instituciones Educativas'!$A$2:$T$900,6,0)</f>
        <v>ACORA</v>
      </c>
      <c r="D289" s="49" t="str">
        <f>IFERROR(VLOOKUP(A289,'Instituciones Educativas'!$A$2:$T$900,7,0),0)</f>
        <v>SOCCA PATJJA</v>
      </c>
      <c r="E289" s="49" t="str">
        <f>+VLOOKUP(A289,'Censo 2023 Direccion'!$A$2:$M$910,6,0)</f>
        <v>SOCCA PATJJA</v>
      </c>
      <c r="F289" s="49" t="str">
        <f>+VLOOKUP(A289,'Instituciones Educativas'!$A$2:$T$900,1,0)</f>
        <v>3997273</v>
      </c>
      <c r="G289" s="49" t="str">
        <f>+VLOOKUP(A289,'Instituciones Educativas'!$A$2:$T$900,8,0)</f>
        <v>MIS PEQUEÑOS PASOS</v>
      </c>
      <c r="H289" s="49" t="str">
        <f>+VLOOKUP(A289,'Instituciones Educativas'!$A$2:$T$900,9,0)</f>
        <v xml:space="preserve">A5 - Inicial  Prog No Escolariz    </v>
      </c>
      <c r="I289" s="18">
        <f t="shared" si="134"/>
        <v>10</v>
      </c>
      <c r="J289" s="18" t="str">
        <f t="shared" si="144"/>
        <v>Rural</v>
      </c>
      <c r="K289" s="18">
        <f t="shared" si="145"/>
        <v>0</v>
      </c>
      <c r="O289" s="18">
        <f t="shared" si="146"/>
        <v>10</v>
      </c>
      <c r="Q289" s="21">
        <f t="shared" ref="Q289" si="157">+IF(AJ289="rural",IF(AK289&lt;=1,S289*(5),IF(AK289&lt;=2,S289*(3.25),IF(AK289&lt;=3,S289*(2.42),IF(AK289&lt;=4,S289*(2),IF(AK289&lt;=5,S289*(1.8),IF(AK289&lt;=10,S289*(1.48),IF(AK289&lt;=16,S289*(1.18),IF(AK289&lt;=20,S289*(1),IF(AK289&lt;=60,S289*(0.85),IF(AK289&lt;=100,S289*(0.56),IF(AK289&lt;=152,S289*(0.41),IF(AK289&lt;=180,S289*(0.38),IF(AK289&lt;=200,S289*(0.36),IF(AK289&lt;=300,S289*(0.3),S289)))))))))))))))</f>
        <v>713.41920000000005</v>
      </c>
      <c r="R289" s="52" t="e">
        <f t="shared" si="135"/>
        <v>#DIV/0!</v>
      </c>
      <c r="S289" s="52">
        <f t="shared" si="136"/>
        <v>482.04</v>
      </c>
      <c r="T289" s="21">
        <f t="shared" si="147"/>
        <v>482.04</v>
      </c>
      <c r="U289" s="70">
        <v>0</v>
      </c>
      <c r="V289" s="21">
        <f t="shared" si="133"/>
        <v>370.8</v>
      </c>
      <c r="W289" s="21">
        <f t="shared" si="137"/>
        <v>54</v>
      </c>
      <c r="X289" s="21">
        <f t="shared" si="151"/>
        <v>0</v>
      </c>
      <c r="Y289" s="21">
        <f t="shared" si="156"/>
        <v>256.8</v>
      </c>
      <c r="Z289" s="21">
        <f t="shared" si="138"/>
        <v>6</v>
      </c>
      <c r="AA289" s="21">
        <f t="shared" si="139"/>
        <v>48</v>
      </c>
      <c r="AB289" s="21">
        <f t="shared" si="140"/>
        <v>0</v>
      </c>
      <c r="AC289" s="18">
        <f t="shared" si="141"/>
        <v>6</v>
      </c>
      <c r="AD289" s="18">
        <f t="shared" si="142"/>
        <v>0</v>
      </c>
      <c r="AE289" s="18">
        <f>IFERROR(VLOOKUP(F289,'Unid. Mult.'!$F$3:$J$313,5,0),0)</f>
        <v>0</v>
      </c>
      <c r="AF289" s="18">
        <f>IFERROR(VLOOKUP(F289,'IIEE EIB'!$F$3:$L$219,5,0),0)</f>
        <v>0</v>
      </c>
      <c r="AG289" s="18">
        <f>IFERROR(VLOOKUP(F289,'IIEE EIB'!$F$3:$L$219,6,0),0)</f>
        <v>0</v>
      </c>
      <c r="AH289" s="18">
        <f>IFERROR(VLOOKUP(F289,Rural!$F$2:$J$403,5,0),0)</f>
        <v>0</v>
      </c>
      <c r="AI289" s="18">
        <f>+IFERROR(VLOOKUP(F289,Frontera!$F$3:$J$438,5,0),0)</f>
        <v>0</v>
      </c>
      <c r="AJ289" s="18" t="str">
        <f>+IFERROR(VLOOKUP(F289,'Censo 2023 Direccion'!$A$2:$L$910,9,0),0)</f>
        <v>Rural</v>
      </c>
      <c r="AK289" s="18">
        <f>+IFERROR(VLOOKUP(F289,'Instituciones Educativas'!$A$2:$T$900,12,0),0)</f>
        <v>10</v>
      </c>
      <c r="AL289" s="21">
        <f t="shared" si="143"/>
        <v>370.8</v>
      </c>
      <c r="AM289" s="18">
        <f>+IFERROR(VLOOKUP(F289,'Instituciones Educativas'!$A$2:$T$900,13,0),0)-AN289</f>
        <v>0</v>
      </c>
      <c r="AN289" s="64"/>
      <c r="AO289" s="18">
        <f>+AM289-4.27</f>
        <v>-4.2699999999999996</v>
      </c>
    </row>
    <row r="290" spans="1:41" x14ac:dyDescent="0.25">
      <c r="A290" s="107" t="s">
        <v>710</v>
      </c>
      <c r="B290" s="17">
        <v>61</v>
      </c>
      <c r="C290" s="49" t="str">
        <f>+VLOOKUP(A290,'Instituciones Educativas'!$A$2:$T$900,6,0)</f>
        <v>AMANTANI</v>
      </c>
      <c r="D290" s="49" t="str">
        <f>IFERROR(VLOOKUP(A290,'Instituciones Educativas'!$A$2:$T$900,7,0),0)</f>
        <v>HUAILLANOPAMPA</v>
      </c>
      <c r="E290" s="49" t="str">
        <f>+VLOOKUP(A290,'Censo 2023 Direccion'!$A$2:$M$910,6,0)</f>
        <v>HUAYLLANO</v>
      </c>
      <c r="F290" s="49" t="str">
        <f>+VLOOKUP(A290,'Instituciones Educativas'!$A$2:$T$900,1,0)</f>
        <v>3884998</v>
      </c>
      <c r="G290" s="49" t="str">
        <f>+VLOOKUP(A290,'Instituciones Educativas'!$A$2:$T$900,8,0)</f>
        <v>HUAYLLANO</v>
      </c>
      <c r="H290" s="49" t="str">
        <f>+VLOOKUP(A290,'Instituciones Educativas'!$A$2:$T$900,9,0)</f>
        <v xml:space="preserve">A5 - Inicial  Prog No Escolariz    </v>
      </c>
      <c r="I290" s="18">
        <f t="shared" si="134"/>
        <v>16</v>
      </c>
      <c r="J290" s="18" t="str">
        <f t="shared" si="144"/>
        <v>Rural</v>
      </c>
      <c r="K290" s="18">
        <f t="shared" si="145"/>
        <v>17</v>
      </c>
      <c r="O290" s="18">
        <f t="shared" si="146"/>
        <v>-1</v>
      </c>
      <c r="Q290" s="21">
        <f>+IF(AJ290="rural",IF(AK290&lt;=1,S290*(5),IF(AK290&lt;=2,S290*(3.25),IF(AK290&lt;=3,S290*(2.42),IF(AK290&lt;=4,S290*(2),IF(AK290&lt;=5,S290*(1.8),IF(AK290&lt;=10,S290*(1.48),IF(AK290&lt;=16,S290*(1.178),IF(AK290&lt;=20,S290*(1),IF(AK290&lt;=60,S290*(0.85),IF(AK290&lt;=100,S290*(0.56),IF(AK290&lt;=152,S290*(0.41),IF(AK290&lt;=180,S290*(0.38),IF(AK290&lt;=200,S290*(0.36),IF(AK290&lt;=300,S290*(0.3),S290)))))))))))))))</f>
        <v>908.548992</v>
      </c>
      <c r="R290" s="52">
        <f t="shared" si="135"/>
        <v>-12.8756146421417</v>
      </c>
      <c r="S290" s="52">
        <f t="shared" si="136"/>
        <v>771.26400000000001</v>
      </c>
      <c r="T290" s="21">
        <f t="shared" si="147"/>
        <v>771.26400000000001</v>
      </c>
      <c r="U290" s="70">
        <v>885.24469565217407</v>
      </c>
      <c r="V290" s="21">
        <f t="shared" si="133"/>
        <v>593.28</v>
      </c>
      <c r="W290" s="21">
        <f t="shared" si="137"/>
        <v>86.4</v>
      </c>
      <c r="X290" s="21">
        <f t="shared" si="151"/>
        <v>0</v>
      </c>
      <c r="Y290" s="21">
        <f t="shared" si="156"/>
        <v>410.88</v>
      </c>
      <c r="Z290" s="21">
        <f t="shared" si="138"/>
        <v>9.6000000000000014</v>
      </c>
      <c r="AA290" s="21">
        <f t="shared" si="139"/>
        <v>76.800000000000011</v>
      </c>
      <c r="AB290" s="21">
        <f t="shared" si="140"/>
        <v>0</v>
      </c>
      <c r="AC290" s="18">
        <f t="shared" si="141"/>
        <v>9.6000000000000014</v>
      </c>
      <c r="AD290" s="18">
        <f t="shared" si="142"/>
        <v>0</v>
      </c>
      <c r="AE290" s="18">
        <f>IFERROR(VLOOKUP(F290,'Unid. Mult.'!$F$3:$J$313,5,0),0)</f>
        <v>0</v>
      </c>
      <c r="AF290" s="18">
        <f>IFERROR(VLOOKUP(F290,'IIEE EIB'!$F$3:$L$219,5,0),0)</f>
        <v>0</v>
      </c>
      <c r="AG290" s="18">
        <f>IFERROR(VLOOKUP(F290,'IIEE EIB'!$F$3:$L$219,6,0),0)</f>
        <v>0</v>
      </c>
      <c r="AH290" s="18">
        <f>IFERROR(VLOOKUP(F290,Rural!$F$2:$J$403,5,0),0)</f>
        <v>0</v>
      </c>
      <c r="AI290" s="18">
        <f>+IFERROR(VLOOKUP(F290,Frontera!$F$3:$J$438,5,0),0)</f>
        <v>0</v>
      </c>
      <c r="AJ290" s="18" t="str">
        <f>+IFERROR(VLOOKUP(F290,'Censo 2023 Direccion'!$A$2:$L$910,9,0),0)</f>
        <v>Rural</v>
      </c>
      <c r="AK290" s="18">
        <f>+IFERROR(VLOOKUP(F290,'Instituciones Educativas'!$A$2:$T$900,12,0),0)</f>
        <v>16</v>
      </c>
      <c r="AL290" s="21">
        <f t="shared" si="143"/>
        <v>-291.9646956521741</v>
      </c>
      <c r="AM290" s="18">
        <f>+IFERROR(VLOOKUP(F290,'Instituciones Educativas'!$A$2:$T$900,13,0),0)-AN290</f>
        <v>17</v>
      </c>
      <c r="AN290" s="64"/>
    </row>
    <row r="291" spans="1:41" x14ac:dyDescent="0.25">
      <c r="A291" s="107" t="s">
        <v>704</v>
      </c>
      <c r="B291" s="17">
        <v>62</v>
      </c>
      <c r="C291" s="49" t="str">
        <f>+VLOOKUP(A291,'Instituciones Educativas'!$A$2:$T$900,6,0)</f>
        <v>AMANTANI</v>
      </c>
      <c r="D291" s="49" t="str">
        <f>IFERROR(VLOOKUP(A291,'Instituciones Educativas'!$A$2:$T$900,7,0),0)</f>
        <v>COLQUECACHI</v>
      </c>
      <c r="E291" s="49" t="str">
        <f>+VLOOKUP(A291,'Censo 2023 Direccion'!$A$2:$M$910,6,0)</f>
        <v>COLQUECACHI</v>
      </c>
      <c r="F291" s="49" t="str">
        <f>+VLOOKUP(A291,'Instituciones Educativas'!$A$2:$T$900,1,0)</f>
        <v>2044001</v>
      </c>
      <c r="G291" s="49" t="str">
        <f>+VLOOKUP(A291,'Instituciones Educativas'!$A$2:$T$900,8,0)</f>
        <v>COLQUECACHI</v>
      </c>
      <c r="H291" s="49" t="str">
        <f>+VLOOKUP(A291,'Instituciones Educativas'!$A$2:$T$900,9,0)</f>
        <v xml:space="preserve">A5 - Inicial  Prog No Escolariz    </v>
      </c>
      <c r="I291" s="18">
        <f t="shared" si="134"/>
        <v>7</v>
      </c>
      <c r="J291" s="18" t="str">
        <f t="shared" si="144"/>
        <v>Rural</v>
      </c>
      <c r="K291" s="18">
        <f t="shared" si="145"/>
        <v>5</v>
      </c>
      <c r="O291" s="18">
        <f t="shared" si="146"/>
        <v>2</v>
      </c>
      <c r="Q291" s="21">
        <f t="shared" si="155"/>
        <v>539.88480000000004</v>
      </c>
      <c r="R291" s="52">
        <f t="shared" si="135"/>
        <v>-23.368421052631579</v>
      </c>
      <c r="S291" s="52">
        <f t="shared" si="136"/>
        <v>337.428</v>
      </c>
      <c r="T291" s="21">
        <f t="shared" si="147"/>
        <v>337.428</v>
      </c>
      <c r="U291" s="70">
        <v>440.32499999999999</v>
      </c>
      <c r="V291" s="21">
        <f t="shared" si="133"/>
        <v>259.56</v>
      </c>
      <c r="W291" s="21">
        <f t="shared" si="137"/>
        <v>37.799999999999997</v>
      </c>
      <c r="X291" s="21">
        <f t="shared" si="151"/>
        <v>0</v>
      </c>
      <c r="Y291" s="21">
        <f t="shared" si="156"/>
        <v>179.76</v>
      </c>
      <c r="Z291" s="21">
        <f t="shared" si="138"/>
        <v>4.2</v>
      </c>
      <c r="AA291" s="21">
        <f t="shared" si="139"/>
        <v>33.6</v>
      </c>
      <c r="AB291" s="21">
        <f t="shared" si="140"/>
        <v>0</v>
      </c>
      <c r="AC291" s="18">
        <f t="shared" si="141"/>
        <v>4.2</v>
      </c>
      <c r="AD291" s="18">
        <f t="shared" si="142"/>
        <v>0</v>
      </c>
      <c r="AE291" s="18">
        <f>IFERROR(VLOOKUP(F291,'Unid. Mult.'!$F$3:$J$313,5,0),0)</f>
        <v>0</v>
      </c>
      <c r="AF291" s="18">
        <f>IFERROR(VLOOKUP(F291,'IIEE EIB'!$F$3:$L$219,5,0),0)</f>
        <v>0</v>
      </c>
      <c r="AG291" s="18">
        <f>IFERROR(VLOOKUP(F291,'IIEE EIB'!$F$3:$L$219,6,0),0)</f>
        <v>0</v>
      </c>
      <c r="AH291" s="18">
        <f>IFERROR(VLOOKUP(F291,Rural!$F$2:$J$403,5,0),0)</f>
        <v>0</v>
      </c>
      <c r="AI291" s="18">
        <f>+IFERROR(VLOOKUP(F291,Frontera!$F$3:$J$438,5,0),0)</f>
        <v>0</v>
      </c>
      <c r="AJ291" s="18" t="str">
        <f>+IFERROR(VLOOKUP(F291,'Censo 2023 Direccion'!$A$2:$L$910,9,0),0)</f>
        <v>Rural</v>
      </c>
      <c r="AK291" s="18">
        <f>+IFERROR(VLOOKUP(F291,'Instituciones Educativas'!$A$2:$T$900,12,0),0)</f>
        <v>7</v>
      </c>
      <c r="AL291" s="21">
        <f t="shared" si="143"/>
        <v>-180.76499999999999</v>
      </c>
      <c r="AM291" s="18">
        <f>+IFERROR(VLOOKUP(F291,'Instituciones Educativas'!$A$2:$T$900,13,0),0)-AN291</f>
        <v>5</v>
      </c>
      <c r="AN291" s="64"/>
      <c r="AO291" s="18">
        <f t="shared" ref="AO291" si="158">+AM291-3.4</f>
        <v>1.6</v>
      </c>
    </row>
    <row r="292" spans="1:41" x14ac:dyDescent="0.25">
      <c r="A292" s="107" t="s">
        <v>714</v>
      </c>
      <c r="B292" s="17">
        <v>63</v>
      </c>
      <c r="C292" s="49" t="str">
        <f>+VLOOKUP(A292,'Instituciones Educativas'!$A$2:$T$900,6,0)</f>
        <v>AMANTANI</v>
      </c>
      <c r="D292" s="49" t="str">
        <f>IFERROR(VLOOKUP(A292,'Instituciones Educativas'!$A$2:$T$900,7,0),0)</f>
        <v>AMANTANI</v>
      </c>
      <c r="E292" s="49" t="str">
        <f>+VLOOKUP(A292,'Censo 2023 Direccion'!$A$2:$M$910,6,0)</f>
        <v>LAMPAYUNI</v>
      </c>
      <c r="F292" s="49" t="str">
        <f>+VLOOKUP(A292,'Instituciones Educativas'!$A$2:$T$900,1,0)</f>
        <v>2044701</v>
      </c>
      <c r="G292" s="49" t="str">
        <f>+VLOOKUP(A292,'Instituciones Educativas'!$A$2:$T$900,8,0)</f>
        <v>LAMPAYUNI</v>
      </c>
      <c r="H292" s="49" t="str">
        <f>+VLOOKUP(A292,'Instituciones Educativas'!$A$2:$T$900,9,0)</f>
        <v xml:space="preserve">A5 - Inicial  Prog No Escolariz    </v>
      </c>
      <c r="I292" s="18">
        <f t="shared" si="134"/>
        <v>9</v>
      </c>
      <c r="J292" s="18" t="str">
        <f t="shared" si="144"/>
        <v>Rural</v>
      </c>
      <c r="K292" s="18">
        <f t="shared" si="145"/>
        <v>13</v>
      </c>
      <c r="O292" s="18">
        <f t="shared" si="146"/>
        <v>-4</v>
      </c>
      <c r="Q292" s="21">
        <f t="shared" ref="Q292:Q304" si="159">+IF(AJ292="rural",IF(AK292&lt;=1,S292*(5),IF(AK292&lt;=2,S292*(3.25),IF(AK292&lt;=3,S292*(2.42),IF(AK292&lt;=4,S292*(2),IF(AK292&lt;=5,S292*(1.8),IF(AK292&lt;=10,S292*(1.48),IF(AK292&lt;=16,S292*(1.18),IF(AK292&lt;=20,S292*(1),IF(AK292&lt;=60,S292*(0.85),IF(AK292&lt;=100,S292*(0.56),IF(AK292&lt;=152,S292*(0.41),IF(AK292&lt;=180,S292*(0.38),IF(AK292&lt;=200,S292*(0.36),IF(AK292&lt;=300,S292*(0.3),S292)))))))))))))))</f>
        <v>642.07728000000009</v>
      </c>
      <c r="R292" s="52">
        <f t="shared" si="135"/>
        <v>-39.732793522267201</v>
      </c>
      <c r="S292" s="52">
        <f t="shared" si="136"/>
        <v>433.83600000000007</v>
      </c>
      <c r="T292" s="21">
        <f t="shared" si="147"/>
        <v>433.83600000000007</v>
      </c>
      <c r="U292" s="70">
        <v>719.85417170495771</v>
      </c>
      <c r="V292" s="21">
        <f t="shared" si="133"/>
        <v>333.72</v>
      </c>
      <c r="W292" s="21">
        <f t="shared" si="137"/>
        <v>48.599999999999994</v>
      </c>
      <c r="X292" s="21">
        <f t="shared" si="151"/>
        <v>0</v>
      </c>
      <c r="Y292" s="21">
        <f t="shared" si="156"/>
        <v>231.12</v>
      </c>
      <c r="Z292" s="21">
        <f t="shared" si="138"/>
        <v>5.4</v>
      </c>
      <c r="AA292" s="21">
        <f t="shared" si="139"/>
        <v>43.2</v>
      </c>
      <c r="AB292" s="21">
        <f t="shared" si="140"/>
        <v>0</v>
      </c>
      <c r="AC292" s="18">
        <f t="shared" si="141"/>
        <v>5.4</v>
      </c>
      <c r="AD292" s="18">
        <f t="shared" si="142"/>
        <v>0</v>
      </c>
      <c r="AE292" s="18">
        <f>IFERROR(VLOOKUP(F292,'Unid. Mult.'!$F$3:$J$313,5,0),0)</f>
        <v>0</v>
      </c>
      <c r="AF292" s="18">
        <f>IFERROR(VLOOKUP(F292,'IIEE EIB'!$F$3:$L$219,5,0),0)</f>
        <v>0</v>
      </c>
      <c r="AG292" s="18">
        <f>IFERROR(VLOOKUP(F292,'IIEE EIB'!$F$3:$L$219,6,0),0)</f>
        <v>0</v>
      </c>
      <c r="AH292" s="18">
        <f>IFERROR(VLOOKUP(F292,Rural!$F$2:$J$403,5,0),0)</f>
        <v>0</v>
      </c>
      <c r="AI292" s="18">
        <f>+IFERROR(VLOOKUP(F292,Frontera!$F$3:$J$438,5,0),0)</f>
        <v>0</v>
      </c>
      <c r="AJ292" s="18" t="str">
        <f>+IFERROR(VLOOKUP(F292,'Censo 2023 Direccion'!$A$2:$L$910,9,0),0)</f>
        <v>Rural</v>
      </c>
      <c r="AK292" s="18">
        <f>+IFERROR(VLOOKUP(F292,'Instituciones Educativas'!$A$2:$T$900,12,0),0)</f>
        <v>9</v>
      </c>
      <c r="AL292" s="21">
        <f t="shared" si="143"/>
        <v>-386.13417170495768</v>
      </c>
      <c r="AM292" s="18">
        <f>+IFERROR(VLOOKUP(F292,'Instituciones Educativas'!$A$2:$T$900,13,0),0)-AN292</f>
        <v>13</v>
      </c>
      <c r="AN292" s="64"/>
      <c r="AO292" s="18">
        <f>+AM292-8.27</f>
        <v>4.7300000000000004</v>
      </c>
    </row>
    <row r="293" spans="1:41" x14ac:dyDescent="0.25">
      <c r="A293" s="107" t="s">
        <v>706</v>
      </c>
      <c r="B293" s="17">
        <v>64</v>
      </c>
      <c r="C293" s="49" t="str">
        <f>+VLOOKUP(A293,'Instituciones Educativas'!$A$2:$T$900,6,0)</f>
        <v>AMANTANI</v>
      </c>
      <c r="D293" s="49" t="str">
        <f>IFERROR(VLOOKUP(A293,'Instituciones Educativas'!$A$2:$T$900,7,0),0)</f>
        <v>ESTANCIA TAQUILE</v>
      </c>
      <c r="E293" s="49" t="str">
        <f>+VLOOKUP(A293,'Censo 2023 Direccion'!$A$2:$M$910,6,0)</f>
        <v>ESTANCIA TAQUILE</v>
      </c>
      <c r="F293" s="49" t="str">
        <f>+VLOOKUP(A293,'Instituciones Educativas'!$A$2:$T$900,1,0)</f>
        <v>2044702</v>
      </c>
      <c r="G293" s="49" t="str">
        <f>+VLOOKUP(A293,'Instituciones Educativas'!$A$2:$T$900,8,0)</f>
        <v>ESTANCIA TAQUILE</v>
      </c>
      <c r="H293" s="49" t="str">
        <f>+VLOOKUP(A293,'Instituciones Educativas'!$A$2:$T$900,9,0)</f>
        <v xml:space="preserve">A5 - Inicial  Prog No Escolariz    </v>
      </c>
      <c r="I293" s="18">
        <f t="shared" si="134"/>
        <v>11</v>
      </c>
      <c r="J293" s="18" t="str">
        <f t="shared" si="144"/>
        <v>Rural</v>
      </c>
      <c r="K293" s="18">
        <f t="shared" si="145"/>
        <v>13</v>
      </c>
      <c r="O293" s="18">
        <f t="shared" si="146"/>
        <v>-2</v>
      </c>
      <c r="Q293" s="21">
        <f t="shared" si="159"/>
        <v>625.68791999999996</v>
      </c>
      <c r="R293" s="52">
        <f t="shared" si="135"/>
        <v>-26.340080971659919</v>
      </c>
      <c r="S293" s="52">
        <f t="shared" si="136"/>
        <v>530.24400000000003</v>
      </c>
      <c r="T293" s="21">
        <f t="shared" si="147"/>
        <v>530.24400000000003</v>
      </c>
      <c r="U293" s="70">
        <v>719.85417170495771</v>
      </c>
      <c r="V293" s="21">
        <f t="shared" si="133"/>
        <v>407.88</v>
      </c>
      <c r="W293" s="21">
        <f t="shared" si="137"/>
        <v>59.400000000000006</v>
      </c>
      <c r="X293" s="21">
        <f t="shared" si="151"/>
        <v>0</v>
      </c>
      <c r="Y293" s="21">
        <f t="shared" si="156"/>
        <v>282.48</v>
      </c>
      <c r="Z293" s="21">
        <f t="shared" si="138"/>
        <v>6.6000000000000005</v>
      </c>
      <c r="AA293" s="21">
        <f t="shared" si="139"/>
        <v>52.800000000000004</v>
      </c>
      <c r="AB293" s="21">
        <f t="shared" si="140"/>
        <v>0</v>
      </c>
      <c r="AC293" s="18">
        <f t="shared" si="141"/>
        <v>6.6000000000000005</v>
      </c>
      <c r="AD293" s="18">
        <f t="shared" si="142"/>
        <v>0</v>
      </c>
      <c r="AE293" s="18">
        <f>IFERROR(VLOOKUP(F293,'Unid. Mult.'!$F$3:$J$313,5,0),0)</f>
        <v>0</v>
      </c>
      <c r="AF293" s="18">
        <f>IFERROR(VLOOKUP(F293,'IIEE EIB'!$F$3:$L$219,5,0),0)</f>
        <v>0</v>
      </c>
      <c r="AG293" s="18">
        <f>IFERROR(VLOOKUP(F293,'IIEE EIB'!$F$3:$L$219,6,0),0)</f>
        <v>0</v>
      </c>
      <c r="AH293" s="18">
        <f>IFERROR(VLOOKUP(F293,Rural!$F$2:$J$403,5,0),0)</f>
        <v>0</v>
      </c>
      <c r="AI293" s="18">
        <f>+IFERROR(VLOOKUP(F293,Frontera!$F$3:$J$438,5,0),0)</f>
        <v>0</v>
      </c>
      <c r="AJ293" s="18" t="str">
        <f>+IFERROR(VLOOKUP(F293,'Censo 2023 Direccion'!$A$2:$L$910,9,0),0)</f>
        <v>Rural</v>
      </c>
      <c r="AK293" s="18">
        <f>+IFERROR(VLOOKUP(F293,'Instituciones Educativas'!$A$2:$T$900,12,0),0)</f>
        <v>11</v>
      </c>
      <c r="AL293" s="21">
        <f t="shared" si="143"/>
        <v>-311.97417170495771</v>
      </c>
      <c r="AM293" s="18">
        <f>+IFERROR(VLOOKUP(F293,'Instituciones Educativas'!$A$2:$T$900,13,0),0)-AN293</f>
        <v>13</v>
      </c>
      <c r="AN293" s="64"/>
      <c r="AO293" s="18">
        <f t="shared" ref="AO293:AO294" si="160">+AM293-3.7</f>
        <v>9.3000000000000007</v>
      </c>
    </row>
    <row r="294" spans="1:41" x14ac:dyDescent="0.25">
      <c r="A294" s="107" t="s">
        <v>707</v>
      </c>
      <c r="B294" s="17">
        <v>65</v>
      </c>
      <c r="C294" s="49" t="str">
        <f>+VLOOKUP(A294,'Instituciones Educativas'!$A$2:$T$900,6,0)</f>
        <v>AMANTANI</v>
      </c>
      <c r="D294" s="49" t="str">
        <f>IFERROR(VLOOKUP(A294,'Instituciones Educativas'!$A$2:$T$900,7,0),0)</f>
        <v>INCATIANA</v>
      </c>
      <c r="E294" s="49" t="str">
        <f>+VLOOKUP(A294,'Censo 2023 Direccion'!$A$2:$M$910,6,0)</f>
        <v>INCATIANA - CHEJTANI</v>
      </c>
      <c r="F294" s="49" t="str">
        <f>+VLOOKUP(A294,'Instituciones Educativas'!$A$2:$T$900,1,0)</f>
        <v>3949368</v>
      </c>
      <c r="G294" s="49" t="str">
        <f>+VLOOKUP(A294,'Instituciones Educativas'!$A$2:$T$900,8,0)</f>
        <v>FLOR DE KANTUTTA</v>
      </c>
      <c r="H294" s="49" t="str">
        <f>+VLOOKUP(A294,'Instituciones Educativas'!$A$2:$T$900,9,0)</f>
        <v xml:space="preserve">A5 - Inicial  Prog No Escolariz    </v>
      </c>
      <c r="I294" s="18">
        <f t="shared" si="134"/>
        <v>9</v>
      </c>
      <c r="J294" s="18" t="str">
        <f t="shared" si="144"/>
        <v>Rural</v>
      </c>
      <c r="K294" s="18">
        <f t="shared" si="145"/>
        <v>7</v>
      </c>
      <c r="O294" s="18">
        <f t="shared" si="146"/>
        <v>2</v>
      </c>
      <c r="Q294" s="21">
        <f t="shared" si="159"/>
        <v>642.07728000000009</v>
      </c>
      <c r="R294" s="52">
        <f t="shared" si="135"/>
        <v>-7.0032223415681809</v>
      </c>
      <c r="S294" s="52">
        <f t="shared" si="136"/>
        <v>433.83600000000007</v>
      </c>
      <c r="T294" s="21">
        <f t="shared" si="147"/>
        <v>433.83600000000007</v>
      </c>
      <c r="U294" s="70">
        <v>466.50648648648644</v>
      </c>
      <c r="V294" s="21">
        <f t="shared" si="133"/>
        <v>333.72</v>
      </c>
      <c r="W294" s="21">
        <f t="shared" si="137"/>
        <v>48.599999999999994</v>
      </c>
      <c r="X294" s="21">
        <f t="shared" si="151"/>
        <v>0</v>
      </c>
      <c r="Y294" s="21">
        <f t="shared" si="156"/>
        <v>231.12</v>
      </c>
      <c r="Z294" s="21">
        <f t="shared" si="138"/>
        <v>5.4</v>
      </c>
      <c r="AA294" s="21">
        <f t="shared" si="139"/>
        <v>43.2</v>
      </c>
      <c r="AB294" s="21">
        <f t="shared" si="140"/>
        <v>0</v>
      </c>
      <c r="AC294" s="18">
        <f t="shared" si="141"/>
        <v>5.4</v>
      </c>
      <c r="AD294" s="18">
        <f t="shared" si="142"/>
        <v>0</v>
      </c>
      <c r="AE294" s="18">
        <f>IFERROR(VLOOKUP(F294,'Unid. Mult.'!$F$3:$J$313,5,0),0)</f>
        <v>0</v>
      </c>
      <c r="AF294" s="18">
        <f>IFERROR(VLOOKUP(F294,'IIEE EIB'!$F$3:$L$219,5,0),0)</f>
        <v>0</v>
      </c>
      <c r="AG294" s="18">
        <f>IFERROR(VLOOKUP(F294,'IIEE EIB'!$F$3:$L$219,6,0),0)</f>
        <v>0</v>
      </c>
      <c r="AH294" s="18">
        <f>IFERROR(VLOOKUP(F294,Rural!$F$2:$J$403,5,0),0)</f>
        <v>0</v>
      </c>
      <c r="AI294" s="18">
        <f>+IFERROR(VLOOKUP(F294,Frontera!$F$3:$J$438,5,0),0)</f>
        <v>0</v>
      </c>
      <c r="AJ294" s="18" t="str">
        <f>+IFERROR(VLOOKUP(F294,'Censo 2023 Direccion'!$A$2:$L$910,9,0),0)</f>
        <v>Rural</v>
      </c>
      <c r="AK294" s="18">
        <f>+IFERROR(VLOOKUP(F294,'Instituciones Educativas'!$A$2:$T$900,12,0),0)</f>
        <v>9</v>
      </c>
      <c r="AL294" s="21">
        <f t="shared" si="143"/>
        <v>-132.78648648648641</v>
      </c>
      <c r="AM294" s="18">
        <f>+IFERROR(VLOOKUP(F294,'Instituciones Educativas'!$A$2:$T$900,13,0),0)-AN294</f>
        <v>7</v>
      </c>
      <c r="AN294" s="64"/>
      <c r="AO294" s="18">
        <f t="shared" si="160"/>
        <v>3.3</v>
      </c>
    </row>
    <row r="295" spans="1:41" x14ac:dyDescent="0.25">
      <c r="A295" s="107" t="s">
        <v>4902</v>
      </c>
      <c r="B295" s="17">
        <v>66</v>
      </c>
      <c r="C295" s="49" t="str">
        <f>+VLOOKUP(A295,'Instituciones Educativas'!$A$2:$T$900,6,0)</f>
        <v>AMANTANI</v>
      </c>
      <c r="D295" s="49" t="str">
        <f>IFERROR(VLOOKUP(A295,'Instituciones Educativas'!$A$2:$T$900,7,0),0)</f>
        <v>SANKAYUNI</v>
      </c>
      <c r="E295" s="49" t="str">
        <f>+VLOOKUP(A295,'Censo 2023 Direccion'!$A$2:$M$910,6,0)</f>
        <v>SANKAYUNI</v>
      </c>
      <c r="F295" s="49" t="str">
        <f>+VLOOKUP(A295,'Instituciones Educativas'!$A$2:$T$900,1,0)</f>
        <v>3995684</v>
      </c>
      <c r="G295" s="49" t="str">
        <f>+VLOOKUP(A295,'Instituciones Educativas'!$A$2:$T$900,8,0)</f>
        <v>WAWAKUNA ISLAPA</v>
      </c>
      <c r="H295" s="49" t="str">
        <f>+VLOOKUP(A295,'Instituciones Educativas'!$A$2:$T$900,9,0)</f>
        <v xml:space="preserve">A5 - Inicial  Prog No Escolariz    </v>
      </c>
      <c r="I295" s="18">
        <f t="shared" si="134"/>
        <v>11</v>
      </c>
      <c r="J295" s="18" t="str">
        <f t="shared" si="144"/>
        <v>Rural</v>
      </c>
      <c r="K295" s="18">
        <f t="shared" si="145"/>
        <v>0</v>
      </c>
      <c r="O295" s="18">
        <f t="shared" si="146"/>
        <v>11</v>
      </c>
      <c r="Q295" s="21">
        <f t="shared" si="159"/>
        <v>625.68791999999996</v>
      </c>
      <c r="R295" s="52" t="e">
        <f t="shared" si="135"/>
        <v>#DIV/0!</v>
      </c>
      <c r="S295" s="52">
        <f t="shared" si="136"/>
        <v>530.24400000000003</v>
      </c>
      <c r="T295" s="21">
        <f t="shared" si="147"/>
        <v>530.24400000000003</v>
      </c>
      <c r="U295" s="70">
        <v>0</v>
      </c>
      <c r="V295" s="21">
        <f t="shared" si="133"/>
        <v>407.88</v>
      </c>
      <c r="W295" s="21">
        <f t="shared" si="137"/>
        <v>59.400000000000006</v>
      </c>
      <c r="X295" s="21">
        <f t="shared" si="151"/>
        <v>0</v>
      </c>
      <c r="Y295" s="21">
        <f t="shared" si="156"/>
        <v>282.48</v>
      </c>
      <c r="Z295" s="21">
        <f t="shared" si="138"/>
        <v>6.6000000000000005</v>
      </c>
      <c r="AA295" s="21">
        <f t="shared" si="139"/>
        <v>52.800000000000004</v>
      </c>
      <c r="AB295" s="21">
        <f t="shared" si="140"/>
        <v>0</v>
      </c>
      <c r="AC295" s="18">
        <f t="shared" si="141"/>
        <v>6.6000000000000005</v>
      </c>
      <c r="AD295" s="18">
        <f t="shared" si="142"/>
        <v>0</v>
      </c>
      <c r="AE295" s="18">
        <f>IFERROR(VLOOKUP(F295,'Unid. Mult.'!$F$3:$J$313,5,0),0)</f>
        <v>0</v>
      </c>
      <c r="AF295" s="18">
        <f>IFERROR(VLOOKUP(F295,'IIEE EIB'!$F$3:$L$219,5,0),0)</f>
        <v>0</v>
      </c>
      <c r="AG295" s="18">
        <f>IFERROR(VLOOKUP(F295,'IIEE EIB'!$F$3:$L$219,6,0),0)</f>
        <v>0</v>
      </c>
      <c r="AH295" s="18">
        <f>IFERROR(VLOOKUP(F295,Rural!$F$2:$J$403,5,0),0)</f>
        <v>0</v>
      </c>
      <c r="AI295" s="18">
        <f>+IFERROR(VLOOKUP(F295,Frontera!$F$3:$J$438,5,0),0)</f>
        <v>0</v>
      </c>
      <c r="AJ295" s="18" t="str">
        <f>+IFERROR(VLOOKUP(F295,'Censo 2023 Direccion'!$A$2:$L$910,9,0),0)</f>
        <v>Rural</v>
      </c>
      <c r="AK295" s="18">
        <f>+IFERROR(VLOOKUP(F295,'Instituciones Educativas'!$A$2:$T$900,12,0),0)</f>
        <v>11</v>
      </c>
      <c r="AL295" s="21">
        <f t="shared" si="143"/>
        <v>407.88</v>
      </c>
      <c r="AM295" s="18">
        <f>+IFERROR(VLOOKUP(F295,'Instituciones Educativas'!$A$2:$T$900,13,0),0)-AN295</f>
        <v>0</v>
      </c>
      <c r="AN295" s="64"/>
      <c r="AO295" s="18">
        <f t="shared" ref="AO295" si="161">+AM295-3.4</f>
        <v>-3.4</v>
      </c>
    </row>
    <row r="296" spans="1:41" x14ac:dyDescent="0.25">
      <c r="A296" s="107" t="s">
        <v>4905</v>
      </c>
      <c r="B296" s="17">
        <v>67</v>
      </c>
      <c r="C296" s="49" t="str">
        <f>+VLOOKUP(A296,'Instituciones Educativas'!$A$2:$T$900,6,0)</f>
        <v>AMANTANI</v>
      </c>
      <c r="D296" s="49" t="str">
        <f>IFERROR(VLOOKUP(A296,'Instituciones Educativas'!$A$2:$T$900,7,0),0)</f>
        <v>AMANTANI</v>
      </c>
      <c r="E296" s="49" t="str">
        <f>+VLOOKUP(A296,'Censo 2023 Direccion'!$A$2:$M$910,6,0)</f>
        <v>AMANTANI</v>
      </c>
      <c r="F296" s="49" t="str">
        <f>+VLOOKUP(A296,'Instituciones Educativas'!$A$2:$T$900,1,0)</f>
        <v>3999541</v>
      </c>
      <c r="G296" s="49" t="str">
        <f>+VLOOKUP(A296,'Instituciones Educativas'!$A$2:$T$900,8,0)</f>
        <v>WAWAKUNA PUKLLANKU</v>
      </c>
      <c r="H296" s="49" t="str">
        <f>+VLOOKUP(A296,'Instituciones Educativas'!$A$2:$T$900,9,0)</f>
        <v xml:space="preserve">A5 - Inicial  Prog No Escolariz    </v>
      </c>
      <c r="I296" s="18">
        <f t="shared" si="134"/>
        <v>9</v>
      </c>
      <c r="J296" s="18" t="str">
        <f t="shared" si="144"/>
        <v>Rural</v>
      </c>
      <c r="K296" s="18">
        <f t="shared" si="145"/>
        <v>0</v>
      </c>
      <c r="O296" s="18">
        <f t="shared" si="146"/>
        <v>9</v>
      </c>
      <c r="Q296" s="21">
        <f t="shared" si="159"/>
        <v>654.54480000000001</v>
      </c>
      <c r="R296" s="52" t="e">
        <f t="shared" si="135"/>
        <v>#DIV/0!</v>
      </c>
      <c r="S296" s="52">
        <f t="shared" si="136"/>
        <v>442.26000000000005</v>
      </c>
      <c r="T296" s="21">
        <f t="shared" si="147"/>
        <v>442.26000000000005</v>
      </c>
      <c r="U296" s="70">
        <v>0</v>
      </c>
      <c r="V296" s="21">
        <f t="shared" si="133"/>
        <v>340.20000000000005</v>
      </c>
      <c r="W296" s="21">
        <f t="shared" si="137"/>
        <v>48.599999999999994</v>
      </c>
      <c r="X296" s="21">
        <f t="shared" si="151"/>
        <v>0</v>
      </c>
      <c r="Y296" s="21">
        <f>IF(H296=$M$12,IF(AJ296="Urbana",AK296*1.2*12,IF(AJ296="Rural",AK296*2.2*12)),0)</f>
        <v>237.60000000000002</v>
      </c>
      <c r="Z296" s="21">
        <f t="shared" si="138"/>
        <v>5.4</v>
      </c>
      <c r="AA296" s="21">
        <f t="shared" si="139"/>
        <v>43.2</v>
      </c>
      <c r="AB296" s="21">
        <f t="shared" si="140"/>
        <v>0</v>
      </c>
      <c r="AC296" s="18">
        <f t="shared" si="141"/>
        <v>5.4</v>
      </c>
      <c r="AD296" s="18">
        <f t="shared" si="142"/>
        <v>0</v>
      </c>
      <c r="AE296" s="18">
        <f>IFERROR(VLOOKUP(F296,'Unid. Mult.'!$F$3:$J$313,5,0),0)</f>
        <v>0</v>
      </c>
      <c r="AF296" s="18">
        <f>IFERROR(VLOOKUP(F296,'IIEE EIB'!$F$3:$L$219,5,0),0)</f>
        <v>0</v>
      </c>
      <c r="AG296" s="18">
        <f>IFERROR(VLOOKUP(F296,'IIEE EIB'!$F$3:$L$219,6,0),0)</f>
        <v>0</v>
      </c>
      <c r="AH296" s="18">
        <f>IFERROR(VLOOKUP(F296,Rural!$F$2:$J$403,5,0),0)</f>
        <v>0</v>
      </c>
      <c r="AI296" s="18">
        <f>+IFERROR(VLOOKUP(F296,Frontera!$F$3:$J$438,5,0),0)</f>
        <v>0</v>
      </c>
      <c r="AJ296" s="18" t="str">
        <f>+IFERROR(VLOOKUP(F296,'Censo 2023 Direccion'!$A$2:$L$910,9,0),0)</f>
        <v>Rural</v>
      </c>
      <c r="AK296" s="18">
        <f>+IFERROR(VLOOKUP(F296,'Instituciones Educativas'!$A$2:$T$900,12,0),0)</f>
        <v>9</v>
      </c>
      <c r="AL296" s="21">
        <f t="shared" si="143"/>
        <v>340.20000000000005</v>
      </c>
      <c r="AM296" s="18">
        <f>+IFERROR(VLOOKUP(F296,'Instituciones Educativas'!$A$2:$T$900,13,0),0)-AN296</f>
        <v>0</v>
      </c>
      <c r="AN296" s="64"/>
    </row>
    <row r="297" spans="1:41" x14ac:dyDescent="0.25">
      <c r="A297" s="107" t="s">
        <v>716</v>
      </c>
      <c r="B297" s="17">
        <v>68</v>
      </c>
      <c r="C297" s="49" t="str">
        <f>+VLOOKUP(A297,'Instituciones Educativas'!$A$2:$T$900,6,0)</f>
        <v>AMANTANI</v>
      </c>
      <c r="D297" s="49" t="str">
        <f>IFERROR(VLOOKUP(A297,'Instituciones Educativas'!$A$2:$T$900,7,0),0)</f>
        <v>TAQUILE</v>
      </c>
      <c r="E297" s="49" t="str">
        <f>+VLOOKUP(A297,'Censo 2023 Direccion'!$A$2:$M$910,6,0)</f>
        <v>TAQUILE</v>
      </c>
      <c r="F297" s="49" t="str">
        <f>+VLOOKUP(A297,'Instituciones Educativas'!$A$2:$T$900,1,0)</f>
        <v>3953583</v>
      </c>
      <c r="G297" s="49" t="str">
        <f>+VLOOKUP(A297,'Instituciones Educativas'!$A$2:$T$900,8,0)</f>
        <v>WAWAKUNA TAQUILE</v>
      </c>
      <c r="H297" s="49" t="str">
        <f>+VLOOKUP(A297,'Instituciones Educativas'!$A$2:$T$900,9,0)</f>
        <v xml:space="preserve">A5 - Inicial  Prog No Escolariz    </v>
      </c>
      <c r="I297" s="18">
        <f t="shared" si="134"/>
        <v>9</v>
      </c>
      <c r="J297" s="18" t="str">
        <f t="shared" si="144"/>
        <v>Rural</v>
      </c>
      <c r="K297" s="18">
        <f t="shared" si="145"/>
        <v>10</v>
      </c>
      <c r="O297" s="18">
        <f t="shared" si="146"/>
        <v>-1</v>
      </c>
      <c r="Q297" s="21">
        <f t="shared" si="159"/>
        <v>642.07728000000009</v>
      </c>
      <c r="R297" s="52">
        <f t="shared" si="135"/>
        <v>-37.805263157894721</v>
      </c>
      <c r="S297" s="52">
        <f t="shared" si="136"/>
        <v>433.83600000000007</v>
      </c>
      <c r="T297" s="21">
        <f t="shared" si="147"/>
        <v>433.83600000000007</v>
      </c>
      <c r="U297" s="70">
        <v>697.54455445544545</v>
      </c>
      <c r="V297" s="21">
        <f t="shared" si="133"/>
        <v>333.72</v>
      </c>
      <c r="W297" s="21">
        <f t="shared" si="137"/>
        <v>48.599999999999994</v>
      </c>
      <c r="X297" s="21">
        <f t="shared" si="151"/>
        <v>0</v>
      </c>
      <c r="Y297" s="21">
        <f>IF(H297=$M$12,IF(AJ297="Urbana",AK297*1.14*12,IF(AJ297="Rural",AK297*2.14*12)),0)</f>
        <v>231.12</v>
      </c>
      <c r="Z297" s="21">
        <f t="shared" si="138"/>
        <v>5.4</v>
      </c>
      <c r="AA297" s="21">
        <f t="shared" si="139"/>
        <v>43.2</v>
      </c>
      <c r="AB297" s="21">
        <f t="shared" si="140"/>
        <v>0</v>
      </c>
      <c r="AC297" s="18">
        <f t="shared" si="141"/>
        <v>5.4</v>
      </c>
      <c r="AD297" s="18">
        <f t="shared" si="142"/>
        <v>0</v>
      </c>
      <c r="AE297" s="18">
        <f>IFERROR(VLOOKUP(F297,'Unid. Mult.'!$F$3:$J$313,5,0),0)</f>
        <v>0</v>
      </c>
      <c r="AF297" s="18">
        <f>IFERROR(VLOOKUP(F297,'IIEE EIB'!$F$3:$L$219,5,0),0)</f>
        <v>0</v>
      </c>
      <c r="AG297" s="18">
        <f>IFERROR(VLOOKUP(F297,'IIEE EIB'!$F$3:$L$219,6,0),0)</f>
        <v>0</v>
      </c>
      <c r="AH297" s="18">
        <f>IFERROR(VLOOKUP(F297,Rural!$F$2:$J$403,5,0),0)</f>
        <v>0</v>
      </c>
      <c r="AI297" s="18">
        <f>+IFERROR(VLOOKUP(F297,Frontera!$F$3:$J$438,5,0),0)</f>
        <v>0</v>
      </c>
      <c r="AJ297" s="18" t="str">
        <f>+IFERROR(VLOOKUP(F297,'Censo 2023 Direccion'!$A$2:$L$910,9,0),0)</f>
        <v>Rural</v>
      </c>
      <c r="AK297" s="18">
        <f>+IFERROR(VLOOKUP(F297,'Instituciones Educativas'!$A$2:$T$900,12,0),0)</f>
        <v>9</v>
      </c>
      <c r="AL297" s="21">
        <f t="shared" si="143"/>
        <v>-363.82455445544542</v>
      </c>
      <c r="AM297" s="18">
        <f>+IFERROR(VLOOKUP(F297,'Instituciones Educativas'!$A$2:$T$900,13,0),0)-AN297</f>
        <v>10</v>
      </c>
      <c r="AN297" s="64"/>
      <c r="AO297" s="18">
        <f>+AM297-3.7</f>
        <v>6.3</v>
      </c>
    </row>
    <row r="298" spans="1:41" x14ac:dyDescent="0.25">
      <c r="A298" s="107" t="s">
        <v>718</v>
      </c>
      <c r="B298" s="17">
        <v>69</v>
      </c>
      <c r="C298" s="49" t="str">
        <f>+VLOOKUP(A298,'Instituciones Educativas'!$A$2:$T$900,6,0)</f>
        <v>AMANTANI</v>
      </c>
      <c r="D298" s="49" t="str">
        <f>IFERROR(VLOOKUP(A298,'Instituciones Educativas'!$A$2:$T$900,7,0),0)</f>
        <v>SANTA ROSA</v>
      </c>
      <c r="E298" s="49" t="str">
        <f>+VLOOKUP(A298,'Censo 2023 Direccion'!$A$2:$M$910,6,0)</f>
        <v>SANTA ROSA</v>
      </c>
      <c r="F298" s="49" t="str">
        <f>+VLOOKUP(A298,'Instituciones Educativas'!$A$2:$T$900,1,0)</f>
        <v>3953586</v>
      </c>
      <c r="G298" s="49" t="str">
        <f>+VLOOKUP(A298,'Instituciones Educativas'!$A$2:$T$900,8,0)</f>
        <v>WAWAKUNAQ PURIRINAN</v>
      </c>
      <c r="H298" s="49" t="str">
        <f>+VLOOKUP(A298,'Instituciones Educativas'!$A$2:$T$900,9,0)</f>
        <v xml:space="preserve">A5 - Inicial  Prog No Escolariz    </v>
      </c>
      <c r="I298" s="18">
        <f t="shared" si="134"/>
        <v>10</v>
      </c>
      <c r="J298" s="18" t="str">
        <f t="shared" si="144"/>
        <v>Rural</v>
      </c>
      <c r="K298" s="18">
        <f t="shared" si="145"/>
        <v>9</v>
      </c>
      <c r="O298" s="18">
        <f t="shared" si="146"/>
        <v>1</v>
      </c>
      <c r="Q298" s="21">
        <f t="shared" si="159"/>
        <v>727.27200000000005</v>
      </c>
      <c r="R298" s="52">
        <f t="shared" si="135"/>
        <v>-26.461515168720073</v>
      </c>
      <c r="S298" s="52">
        <f t="shared" si="136"/>
        <v>491.40000000000003</v>
      </c>
      <c r="T298" s="21">
        <f t="shared" si="147"/>
        <v>491.40000000000003</v>
      </c>
      <c r="U298" s="70">
        <v>668.22154566744734</v>
      </c>
      <c r="V298" s="21">
        <f t="shared" si="133"/>
        <v>378</v>
      </c>
      <c r="W298" s="21">
        <f t="shared" si="137"/>
        <v>54</v>
      </c>
      <c r="X298" s="21">
        <f t="shared" si="151"/>
        <v>0</v>
      </c>
      <c r="Y298" s="21">
        <f>IF(H298=$M$12,IF(AJ298="Urbana",AK298*1.2*12,IF(AJ298="Rural",AK298*2.2*12)),0)</f>
        <v>264</v>
      </c>
      <c r="Z298" s="21">
        <f t="shared" si="138"/>
        <v>6</v>
      </c>
      <c r="AA298" s="21">
        <f t="shared" si="139"/>
        <v>48</v>
      </c>
      <c r="AB298" s="21">
        <f t="shared" si="140"/>
        <v>0</v>
      </c>
      <c r="AC298" s="18">
        <f t="shared" si="141"/>
        <v>6</v>
      </c>
      <c r="AD298" s="18">
        <f t="shared" si="142"/>
        <v>0</v>
      </c>
      <c r="AE298" s="18">
        <f>IFERROR(VLOOKUP(F298,'Unid. Mult.'!$F$3:$J$313,5,0),0)</f>
        <v>0</v>
      </c>
      <c r="AF298" s="18">
        <f>IFERROR(VLOOKUP(F298,'IIEE EIB'!$F$3:$L$219,5,0),0)</f>
        <v>0</v>
      </c>
      <c r="AG298" s="18">
        <f>IFERROR(VLOOKUP(F298,'IIEE EIB'!$F$3:$L$219,6,0),0)</f>
        <v>0</v>
      </c>
      <c r="AH298" s="18">
        <f>IFERROR(VLOOKUP(F298,Rural!$F$2:$J$403,5,0),0)</f>
        <v>0</v>
      </c>
      <c r="AI298" s="18">
        <f>+IFERROR(VLOOKUP(F298,Frontera!$F$3:$J$438,5,0),0)</f>
        <v>0</v>
      </c>
      <c r="AJ298" s="18" t="str">
        <f>+IFERROR(VLOOKUP(F298,'Censo 2023 Direccion'!$A$2:$L$910,9,0),0)</f>
        <v>Rural</v>
      </c>
      <c r="AK298" s="18">
        <f>+IFERROR(VLOOKUP(F298,'Instituciones Educativas'!$A$2:$T$900,12,0),0)</f>
        <v>10</v>
      </c>
      <c r="AL298" s="21">
        <f t="shared" si="143"/>
        <v>-290.22154566744734</v>
      </c>
      <c r="AM298" s="18">
        <f>+IFERROR(VLOOKUP(F298,'Instituciones Educativas'!$A$2:$T$900,13,0),0)-AN298</f>
        <v>9</v>
      </c>
      <c r="AN298" s="64"/>
    </row>
    <row r="299" spans="1:41" x14ac:dyDescent="0.25">
      <c r="A299" s="107" t="s">
        <v>742</v>
      </c>
      <c r="B299" s="17">
        <v>70</v>
      </c>
      <c r="C299" s="49" t="str">
        <f>+VLOOKUP(A299,'Instituciones Educativas'!$A$2:$T$900,6,0)</f>
        <v>ATUNCOLLA</v>
      </c>
      <c r="D299" s="49" t="str">
        <f>IFERROR(VLOOKUP(A299,'Instituciones Educativas'!$A$2:$T$900,7,0),0)</f>
        <v>JIPA GRANDE Y CHICO</v>
      </c>
      <c r="E299" s="49" t="str">
        <f>+VLOOKUP(A299,'Censo 2023 Direccion'!$A$2:$M$910,6,0)</f>
        <v>JIPA GRANDE</v>
      </c>
      <c r="F299" s="49" t="str">
        <f>+VLOOKUP(A299,'Instituciones Educativas'!$A$2:$T$900,1,0)</f>
        <v>3947713</v>
      </c>
      <c r="G299" s="49" t="str">
        <f>+VLOOKUP(A299,'Instituciones Educativas'!$A$2:$T$900,8,0)</f>
        <v>RAYITOS DE LUZ</v>
      </c>
      <c r="H299" s="49" t="str">
        <f>+VLOOKUP(A299,'Instituciones Educativas'!$A$2:$T$900,9,0)</f>
        <v xml:space="preserve">A5 - Inicial  Prog No Escolariz    </v>
      </c>
      <c r="I299" s="18">
        <f t="shared" si="134"/>
        <v>9</v>
      </c>
      <c r="J299" s="18" t="str">
        <f t="shared" si="144"/>
        <v>Rural</v>
      </c>
      <c r="K299" s="18">
        <f t="shared" si="145"/>
        <v>10</v>
      </c>
      <c r="O299" s="18">
        <f t="shared" si="146"/>
        <v>-1</v>
      </c>
      <c r="Q299" s="21">
        <f t="shared" si="159"/>
        <v>654.54480000000001</v>
      </c>
      <c r="R299" s="52">
        <f t="shared" si="135"/>
        <v>-36.597598364844139</v>
      </c>
      <c r="S299" s="52">
        <f t="shared" si="136"/>
        <v>442.26000000000005</v>
      </c>
      <c r="T299" s="21">
        <f t="shared" si="147"/>
        <v>442.26000000000005</v>
      </c>
      <c r="U299" s="70">
        <v>697.54455445544545</v>
      </c>
      <c r="V299" s="21">
        <f t="shared" si="133"/>
        <v>340.20000000000005</v>
      </c>
      <c r="W299" s="21">
        <f t="shared" si="137"/>
        <v>48.599999999999994</v>
      </c>
      <c r="X299" s="21">
        <f t="shared" si="151"/>
        <v>0</v>
      </c>
      <c r="Y299" s="21">
        <f>IF(H299=$M$12,IF(AJ299="Urbana",AK299*1.2*12,IF(AJ299="Rural",AK299*2.2*12)),0)</f>
        <v>237.60000000000002</v>
      </c>
      <c r="Z299" s="21">
        <f t="shared" si="138"/>
        <v>5.4</v>
      </c>
      <c r="AA299" s="21">
        <f t="shared" si="139"/>
        <v>43.2</v>
      </c>
      <c r="AB299" s="21">
        <f t="shared" si="140"/>
        <v>0</v>
      </c>
      <c r="AC299" s="18">
        <f t="shared" si="141"/>
        <v>5.4</v>
      </c>
      <c r="AD299" s="18">
        <f t="shared" si="142"/>
        <v>0</v>
      </c>
      <c r="AE299" s="18">
        <f>IFERROR(VLOOKUP(F299,'Unid. Mult.'!$F$3:$J$313,5,0),0)</f>
        <v>0</v>
      </c>
      <c r="AF299" s="18">
        <f>IFERROR(VLOOKUP(F299,'IIEE EIB'!$F$3:$L$219,5,0),0)</f>
        <v>0</v>
      </c>
      <c r="AG299" s="18">
        <f>IFERROR(VLOOKUP(F299,'IIEE EIB'!$F$3:$L$219,6,0),0)</f>
        <v>0</v>
      </c>
      <c r="AH299" s="18">
        <f>IFERROR(VLOOKUP(F299,Rural!$F$2:$J$403,5,0),0)</f>
        <v>0</v>
      </c>
      <c r="AI299" s="18">
        <f>+IFERROR(VLOOKUP(F299,Frontera!$F$3:$J$438,5,0),0)</f>
        <v>0</v>
      </c>
      <c r="AJ299" s="18" t="str">
        <f>+IFERROR(VLOOKUP(F299,'Censo 2023 Direccion'!$A$2:$L$910,9,0),0)</f>
        <v>Rural</v>
      </c>
      <c r="AK299" s="18">
        <f>+IFERROR(VLOOKUP(F299,'Instituciones Educativas'!$A$2:$T$900,12,0),0)</f>
        <v>9</v>
      </c>
      <c r="AL299" s="21">
        <f t="shared" si="143"/>
        <v>-357.3445544554454</v>
      </c>
      <c r="AM299" s="18">
        <f>+IFERROR(VLOOKUP(F299,'Instituciones Educativas'!$A$2:$T$900,13,0),0)-AN299</f>
        <v>10</v>
      </c>
      <c r="AN299" s="24"/>
    </row>
    <row r="300" spans="1:41" x14ac:dyDescent="0.25">
      <c r="A300" s="107" t="s">
        <v>730</v>
      </c>
      <c r="B300" s="17">
        <v>71</v>
      </c>
      <c r="C300" s="49" t="str">
        <f>+VLOOKUP(A300,'Instituciones Educativas'!$A$2:$T$900,6,0)</f>
        <v>ATUNCOLLA</v>
      </c>
      <c r="D300" s="49" t="str">
        <f>IFERROR(VLOOKUP(A300,'Instituciones Educativas'!$A$2:$T$900,7,0),0)</f>
        <v>SAN JOSE PRINCIPIO</v>
      </c>
      <c r="E300" s="49" t="str">
        <f>+VLOOKUP(A300,'Censo 2023 Direccion'!$A$2:$M$910,6,0)</f>
        <v>SECTOR RIEGO</v>
      </c>
      <c r="F300" s="49" t="str">
        <f>+VLOOKUP(A300,'Instituciones Educativas'!$A$2:$T$900,1,0)</f>
        <v>3938648</v>
      </c>
      <c r="G300" s="49" t="str">
        <f>+VLOOKUP(A300,'Instituciones Educativas'!$A$2:$T$900,8,0)</f>
        <v>DIVINO JESUS</v>
      </c>
      <c r="H300" s="49" t="str">
        <f>+VLOOKUP(A300,'Instituciones Educativas'!$A$2:$T$900,9,0)</f>
        <v xml:space="preserve">A5 - Inicial  Prog No Escolariz    </v>
      </c>
      <c r="I300" s="18">
        <f t="shared" si="134"/>
        <v>8</v>
      </c>
      <c r="J300" s="18" t="str">
        <f t="shared" si="144"/>
        <v>Rural</v>
      </c>
      <c r="K300" s="18">
        <f t="shared" si="145"/>
        <v>10</v>
      </c>
      <c r="O300" s="18">
        <f t="shared" si="146"/>
        <v>-2</v>
      </c>
      <c r="Q300" s="21">
        <f t="shared" si="159"/>
        <v>570.73536000000001</v>
      </c>
      <c r="R300" s="52">
        <f t="shared" si="135"/>
        <v>-44.715789473684204</v>
      </c>
      <c r="S300" s="52">
        <f t="shared" si="136"/>
        <v>385.63200000000001</v>
      </c>
      <c r="T300" s="21">
        <f t="shared" si="147"/>
        <v>385.63200000000001</v>
      </c>
      <c r="U300" s="70">
        <v>697.54455445544545</v>
      </c>
      <c r="V300" s="21">
        <f t="shared" si="133"/>
        <v>296.64</v>
      </c>
      <c r="W300" s="21">
        <f t="shared" si="137"/>
        <v>43.2</v>
      </c>
      <c r="X300" s="21">
        <f t="shared" si="151"/>
        <v>0</v>
      </c>
      <c r="Y300" s="21">
        <f>IF(H300=$M$12,IF(AJ300="Urbana",AK300*1.14*12,IF(AJ300="Rural",AK300*2.14*12)),0)</f>
        <v>205.44</v>
      </c>
      <c r="Z300" s="21">
        <f t="shared" si="138"/>
        <v>4.8000000000000007</v>
      </c>
      <c r="AA300" s="21">
        <f t="shared" si="139"/>
        <v>38.400000000000006</v>
      </c>
      <c r="AB300" s="21">
        <f t="shared" si="140"/>
        <v>0</v>
      </c>
      <c r="AC300" s="18">
        <f t="shared" si="141"/>
        <v>4.8000000000000007</v>
      </c>
      <c r="AD300" s="18">
        <f t="shared" si="142"/>
        <v>0</v>
      </c>
      <c r="AE300" s="18">
        <f>IFERROR(VLOOKUP(F300,'Unid. Mult.'!$F$3:$J$313,5,0),0)</f>
        <v>0</v>
      </c>
      <c r="AF300" s="18">
        <f>IFERROR(VLOOKUP(F300,'IIEE EIB'!$F$3:$L$219,5,0),0)</f>
        <v>0</v>
      </c>
      <c r="AG300" s="18">
        <f>IFERROR(VLOOKUP(F300,'IIEE EIB'!$F$3:$L$219,6,0),0)</f>
        <v>0</v>
      </c>
      <c r="AH300" s="18">
        <f>IFERROR(VLOOKUP(F300,Rural!$F$2:$J$403,5,0),0)</f>
        <v>0</v>
      </c>
      <c r="AI300" s="18">
        <f>+IFERROR(VLOOKUP(F300,Frontera!$F$3:$J$438,5,0),0)</f>
        <v>0</v>
      </c>
      <c r="AJ300" s="18" t="str">
        <f>+IFERROR(VLOOKUP(F300,'Censo 2023 Direccion'!$A$2:$L$910,9,0),0)</f>
        <v>Rural</v>
      </c>
      <c r="AK300" s="18">
        <f>+IFERROR(VLOOKUP(F300,'Instituciones Educativas'!$A$2:$T$900,12,0),0)</f>
        <v>8</v>
      </c>
      <c r="AL300" s="21">
        <f t="shared" si="143"/>
        <v>-400.90455445544546</v>
      </c>
      <c r="AM300" s="18">
        <f>+IFERROR(VLOOKUP(F300,'Instituciones Educativas'!$A$2:$T$900,13,0),0)-AN300</f>
        <v>10</v>
      </c>
      <c r="AN300" s="64"/>
      <c r="AO300" s="18">
        <f t="shared" ref="AO300" si="162">+AM300-3.4</f>
        <v>6.6</v>
      </c>
    </row>
    <row r="301" spans="1:41" x14ac:dyDescent="0.25">
      <c r="A301" s="107" t="s">
        <v>751</v>
      </c>
      <c r="B301" s="17">
        <v>72</v>
      </c>
      <c r="C301" s="49" t="str">
        <f>+VLOOKUP(A301,'Instituciones Educativas'!$A$2:$T$900,6,0)</f>
        <v>ATUNCOLLA</v>
      </c>
      <c r="D301" s="49" t="str">
        <f>IFERROR(VLOOKUP(A301,'Instituciones Educativas'!$A$2:$T$900,7,0),0)</f>
        <v>JURIAPATA</v>
      </c>
      <c r="E301" s="49" t="str">
        <f>+VLOOKUP(A301,'Censo 2023 Direccion'!$A$2:$M$910,6,0)</f>
        <v>JURIA PATA</v>
      </c>
      <c r="F301" s="49" t="str">
        <f>+VLOOKUP(A301,'Instituciones Educativas'!$A$2:$T$900,1,0)</f>
        <v>3938649</v>
      </c>
      <c r="G301" s="49" t="str">
        <f>+VLOOKUP(A301,'Instituciones Educativas'!$A$2:$T$900,8,0)</f>
        <v>VIRGEN DE ASUNCION</v>
      </c>
      <c r="H301" s="49" t="str">
        <f>+VLOOKUP(A301,'Instituciones Educativas'!$A$2:$T$900,9,0)</f>
        <v xml:space="preserve">A5 - Inicial  Prog No Escolariz    </v>
      </c>
      <c r="I301" s="18">
        <f t="shared" si="134"/>
        <v>8</v>
      </c>
      <c r="J301" s="18" t="str">
        <f t="shared" si="144"/>
        <v>Rural</v>
      </c>
      <c r="K301" s="18">
        <f t="shared" si="145"/>
        <v>9</v>
      </c>
      <c r="O301" s="18">
        <f t="shared" si="146"/>
        <v>-1</v>
      </c>
      <c r="Q301" s="21">
        <f t="shared" si="159"/>
        <v>570.73536000000001</v>
      </c>
      <c r="R301" s="52">
        <f t="shared" si="135"/>
        <v>-42.289798570500324</v>
      </c>
      <c r="S301" s="52">
        <f t="shared" si="136"/>
        <v>385.63200000000001</v>
      </c>
      <c r="T301" s="21">
        <f t="shared" si="147"/>
        <v>385.63200000000001</v>
      </c>
      <c r="U301" s="70">
        <v>668.22154566744734</v>
      </c>
      <c r="V301" s="21">
        <f t="shared" si="133"/>
        <v>296.64</v>
      </c>
      <c r="W301" s="21">
        <f t="shared" si="137"/>
        <v>43.2</v>
      </c>
      <c r="X301" s="21">
        <f t="shared" si="151"/>
        <v>0</v>
      </c>
      <c r="Y301" s="21">
        <f>IF(H301=$M$12,IF(AJ301="Urbana",AK301*1.14*12,IF(AJ301="Rural",AK301*2.14*12)),0)</f>
        <v>205.44</v>
      </c>
      <c r="Z301" s="21">
        <f t="shared" si="138"/>
        <v>4.8000000000000007</v>
      </c>
      <c r="AA301" s="21">
        <f t="shared" si="139"/>
        <v>38.400000000000006</v>
      </c>
      <c r="AB301" s="21">
        <f t="shared" si="140"/>
        <v>0</v>
      </c>
      <c r="AC301" s="18">
        <f t="shared" si="141"/>
        <v>4.8000000000000007</v>
      </c>
      <c r="AD301" s="18">
        <f t="shared" si="142"/>
        <v>0</v>
      </c>
      <c r="AE301" s="18">
        <f>IFERROR(VLOOKUP(F301,'Unid. Mult.'!$F$3:$J$313,5,0),0)</f>
        <v>0</v>
      </c>
      <c r="AF301" s="18">
        <f>IFERROR(VLOOKUP(F301,'IIEE EIB'!$F$3:$L$219,5,0),0)</f>
        <v>0</v>
      </c>
      <c r="AG301" s="18">
        <f>IFERROR(VLOOKUP(F301,'IIEE EIB'!$F$3:$L$219,6,0),0)</f>
        <v>0</v>
      </c>
      <c r="AH301" s="18">
        <f>IFERROR(VLOOKUP(F301,Rural!$F$2:$J$403,5,0),0)</f>
        <v>0</v>
      </c>
      <c r="AI301" s="18">
        <f>+IFERROR(VLOOKUP(F301,Frontera!$F$3:$J$438,5,0),0)</f>
        <v>0</v>
      </c>
      <c r="AJ301" s="18" t="str">
        <f>+IFERROR(VLOOKUP(F301,'Censo 2023 Direccion'!$A$2:$L$910,9,0),0)</f>
        <v>Rural</v>
      </c>
      <c r="AK301" s="18">
        <f>+IFERROR(VLOOKUP(F301,'Instituciones Educativas'!$A$2:$T$900,12,0),0)</f>
        <v>8</v>
      </c>
      <c r="AL301" s="21">
        <f t="shared" si="143"/>
        <v>-371.58154566744736</v>
      </c>
      <c r="AM301" s="18">
        <f>+IFERROR(VLOOKUP(F301,'Instituciones Educativas'!$A$2:$T$900,13,0),0)-AN301</f>
        <v>9</v>
      </c>
      <c r="AN301" s="64"/>
      <c r="AO301" s="18">
        <f>+AM301-4.27</f>
        <v>4.7300000000000004</v>
      </c>
    </row>
    <row r="302" spans="1:41" x14ac:dyDescent="0.25">
      <c r="A302" s="107" t="s">
        <v>746</v>
      </c>
      <c r="B302" s="17">
        <v>73</v>
      </c>
      <c r="C302" s="49" t="str">
        <f>+VLOOKUP(A302,'Instituciones Educativas'!$A$2:$T$900,6,0)</f>
        <v>ATUNCOLLA</v>
      </c>
      <c r="D302" s="49" t="str">
        <f>IFERROR(VLOOKUP(A302,'Instituciones Educativas'!$A$2:$T$900,7,0),0)</f>
        <v>SANTA BARBARA</v>
      </c>
      <c r="E302" s="49" t="str">
        <f>+VLOOKUP(A302,'Censo 2023 Direccion'!$A$2:$M$910,6,0)</f>
        <v>ALTURA DEL CALVARIO</v>
      </c>
      <c r="F302" s="49" t="str">
        <f>+VLOOKUP(A302,'Instituciones Educativas'!$A$2:$T$900,1,0)</f>
        <v>3932270</v>
      </c>
      <c r="G302" s="49" t="str">
        <f>+VLOOKUP(A302,'Instituciones Educativas'!$A$2:$T$900,8,0)</f>
        <v>SEMILLAS QUE CRECEN</v>
      </c>
      <c r="H302" s="49" t="str">
        <f>+VLOOKUP(A302,'Instituciones Educativas'!$A$2:$T$900,9,0)</f>
        <v xml:space="preserve">A5 - Inicial  Prog No Escolariz    </v>
      </c>
      <c r="I302" s="18">
        <f t="shared" si="134"/>
        <v>11</v>
      </c>
      <c r="J302" s="18" t="str">
        <f t="shared" si="144"/>
        <v>Rural</v>
      </c>
      <c r="K302" s="18">
        <f t="shared" si="145"/>
        <v>10</v>
      </c>
      <c r="O302" s="18">
        <f t="shared" si="146"/>
        <v>1</v>
      </c>
      <c r="Q302" s="21">
        <f t="shared" si="159"/>
        <v>637.83720000000005</v>
      </c>
      <c r="R302" s="52">
        <f t="shared" si="135"/>
        <v>-22.508175779253939</v>
      </c>
      <c r="S302" s="52">
        <f t="shared" si="136"/>
        <v>540.54000000000008</v>
      </c>
      <c r="T302" s="21">
        <f t="shared" si="147"/>
        <v>540.54000000000008</v>
      </c>
      <c r="U302" s="70">
        <v>697.54455445544545</v>
      </c>
      <c r="V302" s="21">
        <f t="shared" si="133"/>
        <v>415.80000000000007</v>
      </c>
      <c r="W302" s="21">
        <f t="shared" si="137"/>
        <v>59.400000000000006</v>
      </c>
      <c r="X302" s="21">
        <f t="shared" si="151"/>
        <v>0</v>
      </c>
      <c r="Y302" s="21">
        <f>IF(H302=$M$12,IF(AJ302="Urbana",AK302*1.2*12,IF(AJ302="Rural",AK302*2.2*12)),0)</f>
        <v>290.40000000000003</v>
      </c>
      <c r="Z302" s="21">
        <f t="shared" si="138"/>
        <v>6.6000000000000005</v>
      </c>
      <c r="AA302" s="21">
        <f t="shared" si="139"/>
        <v>52.800000000000004</v>
      </c>
      <c r="AB302" s="21">
        <f t="shared" si="140"/>
        <v>0</v>
      </c>
      <c r="AC302" s="18">
        <f t="shared" si="141"/>
        <v>6.6000000000000005</v>
      </c>
      <c r="AD302" s="18">
        <f t="shared" si="142"/>
        <v>0</v>
      </c>
      <c r="AE302" s="18">
        <f>IFERROR(VLOOKUP(F302,'Unid. Mult.'!$F$3:$J$313,5,0),0)</f>
        <v>0</v>
      </c>
      <c r="AF302" s="18">
        <f>IFERROR(VLOOKUP(F302,'IIEE EIB'!$F$3:$L$219,5,0),0)</f>
        <v>0</v>
      </c>
      <c r="AG302" s="18">
        <f>IFERROR(VLOOKUP(F302,'IIEE EIB'!$F$3:$L$219,6,0),0)</f>
        <v>0</v>
      </c>
      <c r="AH302" s="18">
        <f>IFERROR(VLOOKUP(F302,Rural!$F$2:$J$403,5,0),0)</f>
        <v>0</v>
      </c>
      <c r="AI302" s="18">
        <f>+IFERROR(VLOOKUP(F302,Frontera!$F$3:$J$438,5,0),0)</f>
        <v>0</v>
      </c>
      <c r="AJ302" s="18" t="str">
        <f>+IFERROR(VLOOKUP(F302,'Censo 2023 Direccion'!$A$2:$L$910,9,0),0)</f>
        <v>Rural</v>
      </c>
      <c r="AK302" s="18">
        <f>+IFERROR(VLOOKUP(F302,'Instituciones Educativas'!$A$2:$T$900,12,0),0)</f>
        <v>11</v>
      </c>
      <c r="AL302" s="21">
        <f t="shared" si="143"/>
        <v>-281.74455445544538</v>
      </c>
      <c r="AM302" s="18">
        <f>+IFERROR(VLOOKUP(F302,'Instituciones Educativas'!$A$2:$T$900,13,0),0)-AN302</f>
        <v>10</v>
      </c>
      <c r="AN302" s="63"/>
    </row>
    <row r="303" spans="1:41" x14ac:dyDescent="0.25">
      <c r="A303" s="107" t="s">
        <v>733</v>
      </c>
      <c r="B303" s="17">
        <v>74</v>
      </c>
      <c r="C303" s="49" t="str">
        <f>+VLOOKUP(A303,'Instituciones Educativas'!$A$2:$T$900,6,0)</f>
        <v>ATUNCOLLA</v>
      </c>
      <c r="D303" s="49" t="str">
        <f>IFERROR(VLOOKUP(A303,'Instituciones Educativas'!$A$2:$T$900,7,0),0)</f>
        <v>CHEJOLLANE</v>
      </c>
      <c r="E303" s="49" t="str">
        <f>+VLOOKUP(A303,'Censo 2023 Direccion'!$A$2:$M$910,6,0)</f>
        <v>CHEJOLLANI</v>
      </c>
      <c r="F303" s="49" t="str">
        <f>+VLOOKUP(A303,'Instituciones Educativas'!$A$2:$T$900,1,0)</f>
        <v>3932954</v>
      </c>
      <c r="G303" s="49" t="str">
        <f>+VLOOKUP(A303,'Instituciones Educativas'!$A$2:$T$900,8,0)</f>
        <v>GOTITAS DE AMOR</v>
      </c>
      <c r="H303" s="49" t="str">
        <f>+VLOOKUP(A303,'Instituciones Educativas'!$A$2:$T$900,9,0)</f>
        <v xml:space="preserve">A5 - Inicial  Prog No Escolariz    </v>
      </c>
      <c r="I303" s="18">
        <f t="shared" si="134"/>
        <v>11</v>
      </c>
      <c r="J303" s="18" t="str">
        <f t="shared" si="144"/>
        <v>Rural</v>
      </c>
      <c r="K303" s="18">
        <f t="shared" si="145"/>
        <v>10</v>
      </c>
      <c r="O303" s="18">
        <f t="shared" si="146"/>
        <v>1</v>
      </c>
      <c r="Q303" s="21">
        <f t="shared" si="159"/>
        <v>637.83720000000005</v>
      </c>
      <c r="R303" s="52">
        <f t="shared" si="135"/>
        <v>-22.508175779253939</v>
      </c>
      <c r="S303" s="52">
        <f t="shared" si="136"/>
        <v>540.54000000000008</v>
      </c>
      <c r="T303" s="21">
        <f t="shared" si="147"/>
        <v>540.54000000000008</v>
      </c>
      <c r="U303" s="70">
        <v>697.54455445544545</v>
      </c>
      <c r="V303" s="21">
        <f t="shared" si="133"/>
        <v>415.80000000000007</v>
      </c>
      <c r="W303" s="21">
        <f t="shared" si="137"/>
        <v>59.400000000000006</v>
      </c>
      <c r="X303" s="21">
        <f t="shared" si="151"/>
        <v>0</v>
      </c>
      <c r="Y303" s="21">
        <f>IF(H303=$M$12,IF(AJ303="Urbana",AK303*1.2*12,IF(AJ303="Rural",AK303*2.2*12)),0)</f>
        <v>290.40000000000003</v>
      </c>
      <c r="Z303" s="21">
        <f t="shared" si="138"/>
        <v>6.6000000000000005</v>
      </c>
      <c r="AA303" s="21">
        <f t="shared" si="139"/>
        <v>52.800000000000004</v>
      </c>
      <c r="AB303" s="21">
        <f t="shared" si="140"/>
        <v>0</v>
      </c>
      <c r="AC303" s="18">
        <f t="shared" si="141"/>
        <v>6.6000000000000005</v>
      </c>
      <c r="AD303" s="18">
        <f t="shared" si="142"/>
        <v>0</v>
      </c>
      <c r="AE303" s="18">
        <f>IFERROR(VLOOKUP(F303,'Unid. Mult.'!$F$3:$J$313,5,0),0)</f>
        <v>0</v>
      </c>
      <c r="AF303" s="18">
        <f>IFERROR(VLOOKUP(F303,'IIEE EIB'!$F$3:$L$219,5,0),0)</f>
        <v>0</v>
      </c>
      <c r="AG303" s="18">
        <f>IFERROR(VLOOKUP(F303,'IIEE EIB'!$F$3:$L$219,6,0),0)</f>
        <v>0</v>
      </c>
      <c r="AH303" s="18">
        <f>IFERROR(VLOOKUP(F303,Rural!$F$2:$J$403,5,0),0)</f>
        <v>0</v>
      </c>
      <c r="AI303" s="18">
        <f>+IFERROR(VLOOKUP(F303,Frontera!$F$3:$J$438,5,0),0)</f>
        <v>0</v>
      </c>
      <c r="AJ303" s="18" t="str">
        <f>+IFERROR(VLOOKUP(F303,'Censo 2023 Direccion'!$A$2:$L$910,9,0),0)</f>
        <v>Rural</v>
      </c>
      <c r="AK303" s="18">
        <f>+IFERROR(VLOOKUP(F303,'Instituciones Educativas'!$A$2:$T$900,12,0),0)</f>
        <v>11</v>
      </c>
      <c r="AL303" s="21">
        <f t="shared" si="143"/>
        <v>-281.74455445544538</v>
      </c>
      <c r="AM303" s="18">
        <f>+IFERROR(VLOOKUP(F303,'Instituciones Educativas'!$A$2:$T$900,13,0),0)-AN303</f>
        <v>10</v>
      </c>
    </row>
    <row r="304" spans="1:41" x14ac:dyDescent="0.25">
      <c r="A304" s="107" t="s">
        <v>739</v>
      </c>
      <c r="B304" s="17">
        <v>75</v>
      </c>
      <c r="C304" s="49" t="str">
        <f>+VLOOKUP(A304,'Instituciones Educativas'!$A$2:$T$900,6,0)</f>
        <v>ATUNCOLLA</v>
      </c>
      <c r="D304" s="49" t="str">
        <f>IFERROR(VLOOKUP(A304,'Instituciones Educativas'!$A$2:$T$900,7,0),0)</f>
        <v>ALI GRANDE</v>
      </c>
      <c r="E304" s="49" t="str">
        <f>+VLOOKUP(A304,'Censo 2023 Direccion'!$A$2:$M$910,6,0)</f>
        <v>ALI GRANDE</v>
      </c>
      <c r="F304" s="49" t="str">
        <f>+VLOOKUP(A304,'Instituciones Educativas'!$A$2:$T$900,1,0)</f>
        <v>3916599</v>
      </c>
      <c r="G304" s="49" t="str">
        <f>+VLOOKUP(A304,'Instituciones Educativas'!$A$2:$T$900,8,0)</f>
        <v>MUNAY WAWITA</v>
      </c>
      <c r="H304" s="49" t="str">
        <f>+VLOOKUP(A304,'Instituciones Educativas'!$A$2:$T$900,9,0)</f>
        <v xml:space="preserve">A5 - Inicial  Prog No Escolariz    </v>
      </c>
      <c r="I304" s="18">
        <f t="shared" si="134"/>
        <v>9</v>
      </c>
      <c r="J304" s="18" t="str">
        <f t="shared" si="144"/>
        <v>Rural</v>
      </c>
      <c r="K304" s="18">
        <f t="shared" si="145"/>
        <v>9</v>
      </c>
      <c r="O304" s="18">
        <f t="shared" si="146"/>
        <v>0</v>
      </c>
      <c r="Q304" s="21">
        <f t="shared" si="159"/>
        <v>654.54480000000001</v>
      </c>
      <c r="R304" s="52">
        <f t="shared" si="135"/>
        <v>-33.81536365184806</v>
      </c>
      <c r="S304" s="52">
        <f t="shared" si="136"/>
        <v>442.26000000000005</v>
      </c>
      <c r="T304" s="21">
        <f t="shared" si="147"/>
        <v>442.26000000000005</v>
      </c>
      <c r="U304" s="70">
        <v>668.22154566744734</v>
      </c>
      <c r="V304" s="21">
        <f t="shared" si="133"/>
        <v>340.20000000000005</v>
      </c>
      <c r="W304" s="21">
        <f t="shared" si="137"/>
        <v>48.599999999999994</v>
      </c>
      <c r="X304" s="21">
        <f t="shared" si="151"/>
        <v>0</v>
      </c>
      <c r="Y304" s="21">
        <f>IF(H304=$M$12,IF(AJ304="Urbana",AK304*1.2*12,IF(AJ304="Rural",AK304*2.2*12)),0)</f>
        <v>237.60000000000002</v>
      </c>
      <c r="Z304" s="21">
        <f t="shared" si="138"/>
        <v>5.4</v>
      </c>
      <c r="AA304" s="21">
        <f t="shared" si="139"/>
        <v>43.2</v>
      </c>
      <c r="AB304" s="21">
        <f t="shared" si="140"/>
        <v>0</v>
      </c>
      <c r="AC304" s="18">
        <f t="shared" si="141"/>
        <v>5.4</v>
      </c>
      <c r="AD304" s="18">
        <f t="shared" si="142"/>
        <v>0</v>
      </c>
      <c r="AE304" s="18">
        <f>IFERROR(VLOOKUP(F304,'Unid. Mult.'!$F$3:$J$313,5,0),0)</f>
        <v>0</v>
      </c>
      <c r="AF304" s="18">
        <f>IFERROR(VLOOKUP(F304,'IIEE EIB'!$F$3:$L$219,5,0),0)</f>
        <v>0</v>
      </c>
      <c r="AG304" s="18">
        <f>IFERROR(VLOOKUP(F304,'IIEE EIB'!$F$3:$L$219,6,0),0)</f>
        <v>0</v>
      </c>
      <c r="AH304" s="18">
        <f>IFERROR(VLOOKUP(F304,Rural!$F$2:$J$403,5,0),0)</f>
        <v>0</v>
      </c>
      <c r="AI304" s="18">
        <f>+IFERROR(VLOOKUP(F304,Frontera!$F$3:$J$438,5,0),0)</f>
        <v>0</v>
      </c>
      <c r="AJ304" s="18" t="str">
        <f>+IFERROR(VLOOKUP(F304,'Censo 2023 Direccion'!$A$2:$L$910,9,0),0)</f>
        <v>Rural</v>
      </c>
      <c r="AK304" s="18">
        <f>+IFERROR(VLOOKUP(F304,'Instituciones Educativas'!$A$2:$T$900,12,0),0)</f>
        <v>9</v>
      </c>
      <c r="AL304" s="21">
        <f t="shared" si="143"/>
        <v>-328.0215456674473</v>
      </c>
      <c r="AM304" s="18">
        <f>+IFERROR(VLOOKUP(F304,'Instituciones Educativas'!$A$2:$T$900,13,0),0)-AN304</f>
        <v>9</v>
      </c>
      <c r="AO304" s="18">
        <f>+AM304-5.05</f>
        <v>3.95</v>
      </c>
    </row>
    <row r="305" spans="1:41" x14ac:dyDescent="0.25">
      <c r="A305" s="107" t="s">
        <v>736</v>
      </c>
      <c r="B305" s="17">
        <v>76</v>
      </c>
      <c r="C305" s="49" t="str">
        <f>+VLOOKUP(A305,'Instituciones Educativas'!$A$2:$T$900,6,0)</f>
        <v>ATUNCOLLA</v>
      </c>
      <c r="D305" s="49" t="str">
        <f>IFERROR(VLOOKUP(A305,'Instituciones Educativas'!$A$2:$T$900,7,0),0)</f>
        <v>JURIA</v>
      </c>
      <c r="E305" s="49" t="str">
        <f>+VLOOKUP(A305,'Censo 2023 Direccion'!$A$2:$M$910,6,0)</f>
        <v>JURIA</v>
      </c>
      <c r="F305" s="49" t="str">
        <f>+VLOOKUP(A305,'Instituciones Educativas'!$A$2:$T$900,1,0)</f>
        <v>2053802</v>
      </c>
      <c r="G305" s="49" t="str">
        <f>+VLOOKUP(A305,'Instituciones Educativas'!$A$2:$T$900,8,0)</f>
        <v>JURIA</v>
      </c>
      <c r="H305" s="49" t="str">
        <f>+VLOOKUP(A305,'Instituciones Educativas'!$A$2:$T$900,9,0)</f>
        <v xml:space="preserve">A5 - Inicial  Prog No Escolariz    </v>
      </c>
      <c r="I305" s="18">
        <f t="shared" si="134"/>
        <v>6</v>
      </c>
      <c r="J305" s="18" t="str">
        <f t="shared" si="144"/>
        <v>Rural</v>
      </c>
      <c r="K305" s="18">
        <f t="shared" si="145"/>
        <v>13</v>
      </c>
      <c r="O305" s="18">
        <f t="shared" si="146"/>
        <v>-7</v>
      </c>
      <c r="Q305" s="21">
        <f t="shared" si="155"/>
        <v>471.74400000000009</v>
      </c>
      <c r="R305" s="52">
        <f t="shared" si="135"/>
        <v>-59.041704335521395</v>
      </c>
      <c r="S305" s="52">
        <f t="shared" si="136"/>
        <v>294.84000000000003</v>
      </c>
      <c r="T305" s="21">
        <f t="shared" si="147"/>
        <v>294.84000000000003</v>
      </c>
      <c r="U305" s="70">
        <v>719.85417170495771</v>
      </c>
      <c r="V305" s="21">
        <f t="shared" si="133"/>
        <v>226.8</v>
      </c>
      <c r="W305" s="21">
        <f t="shared" si="137"/>
        <v>32.400000000000006</v>
      </c>
      <c r="X305" s="21">
        <f t="shared" si="151"/>
        <v>0</v>
      </c>
      <c r="Y305" s="21">
        <f>IF(H305=$M$12,IF(AJ305="Urbana",AK305*1.2*12,IF(AJ305="Rural",AK305*2.2*12)),0)</f>
        <v>158.4</v>
      </c>
      <c r="Z305" s="21">
        <f t="shared" si="138"/>
        <v>3.6000000000000005</v>
      </c>
      <c r="AA305" s="21">
        <f t="shared" si="139"/>
        <v>28.800000000000004</v>
      </c>
      <c r="AB305" s="21">
        <f t="shared" si="140"/>
        <v>0</v>
      </c>
      <c r="AC305" s="18">
        <f t="shared" si="141"/>
        <v>3.6000000000000005</v>
      </c>
      <c r="AD305" s="18">
        <f t="shared" si="142"/>
        <v>0</v>
      </c>
      <c r="AE305" s="18">
        <f>IFERROR(VLOOKUP(F305,'Unid. Mult.'!$F$3:$J$313,5,0),0)</f>
        <v>0</v>
      </c>
      <c r="AF305" s="18">
        <f>IFERROR(VLOOKUP(F305,'IIEE EIB'!$F$3:$L$219,5,0),0)</f>
        <v>0</v>
      </c>
      <c r="AG305" s="18">
        <f>IFERROR(VLOOKUP(F305,'IIEE EIB'!$F$3:$L$219,6,0),0)</f>
        <v>0</v>
      </c>
      <c r="AH305" s="18">
        <f>IFERROR(VLOOKUP(F305,Rural!$F$2:$J$403,5,0),0)</f>
        <v>0</v>
      </c>
      <c r="AI305" s="18">
        <f>+IFERROR(VLOOKUP(F305,Frontera!$F$3:$J$438,5,0),0)</f>
        <v>0</v>
      </c>
      <c r="AJ305" s="18" t="str">
        <f>+IFERROR(VLOOKUP(F305,'Censo 2023 Direccion'!$A$2:$L$910,9,0),0)</f>
        <v>Rural</v>
      </c>
      <c r="AK305" s="18">
        <f>+IFERROR(VLOOKUP(F305,'Instituciones Educativas'!$A$2:$T$900,12,0),0)</f>
        <v>6</v>
      </c>
      <c r="AL305" s="21">
        <f t="shared" si="143"/>
        <v>-493.0541717049577</v>
      </c>
      <c r="AM305" s="18">
        <f>+IFERROR(VLOOKUP(F305,'Instituciones Educativas'!$A$2:$T$900,13,0),0)-AN305</f>
        <v>13</v>
      </c>
      <c r="AO305" s="18">
        <f>+AM305-17.2</f>
        <v>-4.1999999999999993</v>
      </c>
    </row>
    <row r="306" spans="1:41" x14ac:dyDescent="0.25">
      <c r="A306" s="107" t="s">
        <v>722</v>
      </c>
      <c r="B306" s="17">
        <v>77</v>
      </c>
      <c r="C306" s="49" t="str">
        <f>+VLOOKUP(A306,'Instituciones Educativas'!$A$2:$T$900,6,0)</f>
        <v>ATUNCOLLA</v>
      </c>
      <c r="D306" s="49" t="str">
        <f>IFERROR(VLOOKUP(A306,'Instituciones Educativas'!$A$2:$T$900,7,0),0)</f>
        <v>BUENAVISTA</v>
      </c>
      <c r="E306" s="49" t="str">
        <f>+VLOOKUP(A306,'Censo 2023 Direccion'!$A$2:$M$910,6,0)</f>
        <v>ASUNCION</v>
      </c>
      <c r="F306" s="49" t="str">
        <f>+VLOOKUP(A306,'Instituciones Educativas'!$A$2:$T$900,1,0)</f>
        <v>2053819</v>
      </c>
      <c r="G306" s="49" t="str">
        <f>+VLOOKUP(A306,'Instituciones Educativas'!$A$2:$T$900,8,0)</f>
        <v>ASUNCION</v>
      </c>
      <c r="H306" s="49" t="str">
        <f>+VLOOKUP(A306,'Instituciones Educativas'!$A$2:$T$900,9,0)</f>
        <v xml:space="preserve">A5 - Inicial  Prog No Escolariz    </v>
      </c>
      <c r="I306" s="18">
        <f t="shared" si="134"/>
        <v>4</v>
      </c>
      <c r="J306" s="18" t="str">
        <f t="shared" si="144"/>
        <v>Rural</v>
      </c>
      <c r="K306" s="18">
        <f t="shared" si="145"/>
        <v>3</v>
      </c>
      <c r="O306" s="18">
        <f t="shared" si="146"/>
        <v>1</v>
      </c>
      <c r="Q306" s="21">
        <f t="shared" si="155"/>
        <v>385.63200000000001</v>
      </c>
      <c r="R306" s="52">
        <f t="shared" si="135"/>
        <v>-39.181286549707586</v>
      </c>
      <c r="S306" s="52">
        <f t="shared" si="136"/>
        <v>192.816</v>
      </c>
      <c r="T306" s="21">
        <f t="shared" si="147"/>
        <v>192.816</v>
      </c>
      <c r="U306" s="70">
        <v>317.03399999999993</v>
      </c>
      <c r="V306" s="21">
        <f t="shared" si="133"/>
        <v>148.32</v>
      </c>
      <c r="W306" s="21">
        <f t="shared" si="137"/>
        <v>21.6</v>
      </c>
      <c r="X306" s="21">
        <f t="shared" si="151"/>
        <v>0</v>
      </c>
      <c r="Y306" s="21">
        <f t="shared" ref="Y306:Y313" si="163">IF(H306=$M$12,IF(AJ306="Urbana",AK306*1.14*12,IF(AJ306="Rural",AK306*2.14*12)),0)</f>
        <v>102.72</v>
      </c>
      <c r="Z306" s="21">
        <f t="shared" si="138"/>
        <v>2.4000000000000004</v>
      </c>
      <c r="AA306" s="21">
        <f t="shared" si="139"/>
        <v>19.200000000000003</v>
      </c>
      <c r="AB306" s="21">
        <f t="shared" si="140"/>
        <v>0</v>
      </c>
      <c r="AC306" s="18">
        <f t="shared" si="141"/>
        <v>2.4000000000000004</v>
      </c>
      <c r="AD306" s="18">
        <f t="shared" si="142"/>
        <v>0</v>
      </c>
      <c r="AE306" s="18">
        <f>IFERROR(VLOOKUP(F306,'Unid. Mult.'!$F$3:$J$313,5,0),0)</f>
        <v>0</v>
      </c>
      <c r="AF306" s="18">
        <f>IFERROR(VLOOKUP(F306,'IIEE EIB'!$F$3:$L$219,5,0),0)</f>
        <v>0</v>
      </c>
      <c r="AG306" s="18">
        <f>IFERROR(VLOOKUP(F306,'IIEE EIB'!$F$3:$L$219,6,0),0)</f>
        <v>0</v>
      </c>
      <c r="AH306" s="18">
        <f>IFERROR(VLOOKUP(F306,Rural!$F$2:$J$403,5,0),0)</f>
        <v>0</v>
      </c>
      <c r="AI306" s="18">
        <f>+IFERROR(VLOOKUP(F306,Frontera!$F$3:$J$438,5,0),0)</f>
        <v>0</v>
      </c>
      <c r="AJ306" s="18" t="str">
        <f>+IFERROR(VLOOKUP(F306,'Censo 2023 Direccion'!$A$2:$L$910,9,0),0)</f>
        <v>Rural</v>
      </c>
      <c r="AK306" s="18">
        <f>+IFERROR(VLOOKUP(F306,'Instituciones Educativas'!$A$2:$T$900,12,0),0)</f>
        <v>4</v>
      </c>
      <c r="AL306" s="21">
        <f t="shared" si="143"/>
        <v>-168.71399999999994</v>
      </c>
      <c r="AM306" s="18">
        <f>+IFERROR(VLOOKUP(F306,'Instituciones Educativas'!$A$2:$T$900,13,0),0)-AN306</f>
        <v>3</v>
      </c>
      <c r="AN306" s="64"/>
      <c r="AO306" s="18">
        <f>+AM306-2.8</f>
        <v>0.20000000000000018</v>
      </c>
    </row>
    <row r="307" spans="1:41" x14ac:dyDescent="0.25">
      <c r="A307" s="107" t="s">
        <v>727</v>
      </c>
      <c r="B307" s="17">
        <v>78</v>
      </c>
      <c r="C307" s="49" t="str">
        <f>+VLOOKUP(A307,'Instituciones Educativas'!$A$2:$T$900,6,0)</f>
        <v>ATUNCOLLA</v>
      </c>
      <c r="D307" s="49" t="str">
        <f>IFERROR(VLOOKUP(A307,'Instituciones Educativas'!$A$2:$T$900,7,0),0)</f>
        <v>CAYLLACUCHO</v>
      </c>
      <c r="E307" s="49" t="str">
        <f>+VLOOKUP(A307,'Censo 2023 Direccion'!$A$2:$M$910,6,0)</f>
        <v>CAYLLACUCHO</v>
      </c>
      <c r="F307" s="49" t="str">
        <f>+VLOOKUP(A307,'Instituciones Educativas'!$A$2:$T$900,1,0)</f>
        <v>2053829</v>
      </c>
      <c r="G307" s="49" t="str">
        <f>+VLOOKUP(A307,'Instituciones Educativas'!$A$2:$T$900,8,0)</f>
        <v>CAYLLACUCHO</v>
      </c>
      <c r="H307" s="49" t="str">
        <f>+VLOOKUP(A307,'Instituciones Educativas'!$A$2:$T$900,9,0)</f>
        <v xml:space="preserve">A5 - Inicial  Prog No Escolariz    </v>
      </c>
      <c r="I307" s="18">
        <f t="shared" si="134"/>
        <v>7</v>
      </c>
      <c r="J307" s="18" t="str">
        <f t="shared" si="144"/>
        <v>Rural</v>
      </c>
      <c r="K307" s="18">
        <f t="shared" si="145"/>
        <v>10</v>
      </c>
      <c r="O307" s="18">
        <f t="shared" si="146"/>
        <v>-3</v>
      </c>
      <c r="Q307" s="21">
        <f t="shared" si="155"/>
        <v>539.88480000000004</v>
      </c>
      <c r="R307" s="52">
        <f t="shared" si="135"/>
        <v>-51.626315789473679</v>
      </c>
      <c r="S307" s="52">
        <f t="shared" si="136"/>
        <v>337.428</v>
      </c>
      <c r="T307" s="21">
        <f t="shared" si="147"/>
        <v>337.428</v>
      </c>
      <c r="U307" s="70">
        <v>697.54455445544545</v>
      </c>
      <c r="V307" s="21">
        <f t="shared" si="133"/>
        <v>259.56</v>
      </c>
      <c r="W307" s="21">
        <f t="shared" si="137"/>
        <v>37.799999999999997</v>
      </c>
      <c r="X307" s="21">
        <f t="shared" si="151"/>
        <v>0</v>
      </c>
      <c r="Y307" s="21">
        <f t="shared" si="163"/>
        <v>179.76</v>
      </c>
      <c r="Z307" s="21">
        <f t="shared" si="138"/>
        <v>4.2</v>
      </c>
      <c r="AA307" s="21">
        <f t="shared" si="139"/>
        <v>33.6</v>
      </c>
      <c r="AB307" s="21">
        <f t="shared" si="140"/>
        <v>0</v>
      </c>
      <c r="AC307" s="18">
        <f t="shared" si="141"/>
        <v>4.2</v>
      </c>
      <c r="AD307" s="18">
        <f t="shared" si="142"/>
        <v>0</v>
      </c>
      <c r="AE307" s="18">
        <f>IFERROR(VLOOKUP(F307,'Unid. Mult.'!$F$3:$J$313,5,0),0)</f>
        <v>0</v>
      </c>
      <c r="AF307" s="18">
        <f>IFERROR(VLOOKUP(F307,'IIEE EIB'!$F$3:$L$219,5,0),0)</f>
        <v>0</v>
      </c>
      <c r="AG307" s="18">
        <f>IFERROR(VLOOKUP(F307,'IIEE EIB'!$F$3:$L$219,6,0),0)</f>
        <v>0</v>
      </c>
      <c r="AH307" s="18">
        <f>IFERROR(VLOOKUP(F307,Rural!$F$2:$J$403,5,0),0)</f>
        <v>0</v>
      </c>
      <c r="AI307" s="18">
        <f>+IFERROR(VLOOKUP(F307,Frontera!$F$3:$J$438,5,0),0)</f>
        <v>0</v>
      </c>
      <c r="AJ307" s="18" t="str">
        <f>+IFERROR(VLOOKUP(F307,'Censo 2023 Direccion'!$A$2:$L$910,9,0),0)</f>
        <v>Rural</v>
      </c>
      <c r="AK307" s="18">
        <f>+IFERROR(VLOOKUP(F307,'Instituciones Educativas'!$A$2:$T$900,12,0),0)</f>
        <v>7</v>
      </c>
      <c r="AL307" s="21">
        <f t="shared" si="143"/>
        <v>-437.98455445544545</v>
      </c>
      <c r="AM307" s="18">
        <f>+IFERROR(VLOOKUP(F307,'Instituciones Educativas'!$A$2:$T$900,13,0),0)-AN307</f>
        <v>10</v>
      </c>
      <c r="AN307" s="64"/>
      <c r="AO307" s="18">
        <f t="shared" ref="AO307:AO308" si="164">+AM307-2</f>
        <v>8</v>
      </c>
    </row>
    <row r="308" spans="1:41" x14ac:dyDescent="0.25">
      <c r="A308" s="107" t="s">
        <v>725</v>
      </c>
      <c r="B308" s="17">
        <v>79</v>
      </c>
      <c r="C308" s="49" t="str">
        <f>+VLOOKUP(A308,'Instituciones Educativas'!$A$2:$T$900,6,0)</f>
        <v>ATUNCOLLA</v>
      </c>
      <c r="D308" s="49" t="str">
        <f>IFERROR(VLOOKUP(A308,'Instituciones Educativas'!$A$2:$T$900,7,0),0)</f>
        <v>CACSI UKU</v>
      </c>
      <c r="E308" s="49" t="str">
        <f>+VLOOKUP(A308,'Censo 2023 Direccion'!$A$2:$M$910,6,0)</f>
        <v>CACSI UKU</v>
      </c>
      <c r="F308" s="49" t="str">
        <f>+VLOOKUP(A308,'Instituciones Educativas'!$A$2:$T$900,1,0)</f>
        <v>2053830</v>
      </c>
      <c r="G308" s="49" t="str">
        <f>+VLOOKUP(A308,'Instituciones Educativas'!$A$2:$T$900,8,0)</f>
        <v>CACSI UKU</v>
      </c>
      <c r="H308" s="49" t="str">
        <f>+VLOOKUP(A308,'Instituciones Educativas'!$A$2:$T$900,9,0)</f>
        <v xml:space="preserve">A5 - Inicial  Prog No Escolariz    </v>
      </c>
      <c r="I308" s="18">
        <f t="shared" si="134"/>
        <v>7</v>
      </c>
      <c r="J308" s="18" t="str">
        <f t="shared" si="144"/>
        <v>Rural</v>
      </c>
      <c r="K308" s="18">
        <f t="shared" si="145"/>
        <v>8</v>
      </c>
      <c r="O308" s="18">
        <f t="shared" si="146"/>
        <v>-1</v>
      </c>
      <c r="Q308" s="21">
        <f t="shared" si="155"/>
        <v>539.88480000000004</v>
      </c>
      <c r="R308" s="52">
        <f t="shared" si="135"/>
        <v>-49.111842105263158</v>
      </c>
      <c r="S308" s="52">
        <f t="shared" si="136"/>
        <v>337.428</v>
      </c>
      <c r="T308" s="21">
        <f t="shared" si="147"/>
        <v>337.428</v>
      </c>
      <c r="U308" s="70">
        <v>663.07764705882357</v>
      </c>
      <c r="V308" s="21">
        <f t="shared" si="133"/>
        <v>259.56</v>
      </c>
      <c r="W308" s="21">
        <f t="shared" si="137"/>
        <v>37.799999999999997</v>
      </c>
      <c r="X308" s="21">
        <f t="shared" si="151"/>
        <v>0</v>
      </c>
      <c r="Y308" s="21">
        <f t="shared" si="163"/>
        <v>179.76</v>
      </c>
      <c r="Z308" s="21">
        <f t="shared" si="138"/>
        <v>4.2</v>
      </c>
      <c r="AA308" s="21">
        <f t="shared" si="139"/>
        <v>33.6</v>
      </c>
      <c r="AB308" s="21">
        <f t="shared" si="140"/>
        <v>0</v>
      </c>
      <c r="AC308" s="18">
        <f t="shared" si="141"/>
        <v>4.2</v>
      </c>
      <c r="AD308" s="18">
        <f t="shared" si="142"/>
        <v>0</v>
      </c>
      <c r="AE308" s="18">
        <f>IFERROR(VLOOKUP(F308,'Unid. Mult.'!$F$3:$J$313,5,0),0)</f>
        <v>0</v>
      </c>
      <c r="AF308" s="18">
        <f>IFERROR(VLOOKUP(F308,'IIEE EIB'!$F$3:$L$219,5,0),0)</f>
        <v>0</v>
      </c>
      <c r="AG308" s="18">
        <f>IFERROR(VLOOKUP(F308,'IIEE EIB'!$F$3:$L$219,6,0),0)</f>
        <v>0</v>
      </c>
      <c r="AH308" s="18">
        <f>IFERROR(VLOOKUP(F308,Rural!$F$2:$J$403,5,0),0)</f>
        <v>0</v>
      </c>
      <c r="AI308" s="18">
        <f>+IFERROR(VLOOKUP(F308,Frontera!$F$3:$J$438,5,0),0)</f>
        <v>0</v>
      </c>
      <c r="AJ308" s="18" t="str">
        <f>+IFERROR(VLOOKUP(F308,'Censo 2023 Direccion'!$A$2:$L$910,9,0),0)</f>
        <v>Rural</v>
      </c>
      <c r="AK308" s="18">
        <f>+IFERROR(VLOOKUP(F308,'Instituciones Educativas'!$A$2:$T$900,12,0),0)</f>
        <v>7</v>
      </c>
      <c r="AL308" s="21">
        <f t="shared" si="143"/>
        <v>-403.51764705882357</v>
      </c>
      <c r="AM308" s="18">
        <f>+IFERROR(VLOOKUP(F308,'Instituciones Educativas'!$A$2:$T$900,13,0),0)-AN308</f>
        <v>8</v>
      </c>
      <c r="AN308" s="64"/>
      <c r="AO308" s="18">
        <f t="shared" si="164"/>
        <v>6</v>
      </c>
    </row>
    <row r="309" spans="1:41" x14ac:dyDescent="0.25">
      <c r="A309" s="107" t="s">
        <v>721</v>
      </c>
      <c r="B309" s="17">
        <v>80</v>
      </c>
      <c r="C309" s="49" t="str">
        <f>+VLOOKUP(A309,'Instituciones Educativas'!$A$2:$T$900,6,0)</f>
        <v>ATUNCOLLA</v>
      </c>
      <c r="D309" s="49" t="str">
        <f>IFERROR(VLOOKUP(A309,'Instituciones Educativas'!$A$2:$T$900,7,0),0)</f>
        <v>ALI GRANDE</v>
      </c>
      <c r="E309" s="49" t="str">
        <f>+VLOOKUP(A309,'Censo 2023 Direccion'!$A$2:$M$910,6,0)</f>
        <v>ALI GRANDE</v>
      </c>
      <c r="F309" s="49" t="str">
        <f>+VLOOKUP(A309,'Instituciones Educativas'!$A$2:$T$900,1,0)</f>
        <v>2053831</v>
      </c>
      <c r="G309" s="49" t="str">
        <f>+VLOOKUP(A309,'Instituciones Educativas'!$A$2:$T$900,8,0)</f>
        <v>ALI GRANDE</v>
      </c>
      <c r="H309" s="49" t="str">
        <f>+VLOOKUP(A309,'Instituciones Educativas'!$A$2:$T$900,9,0)</f>
        <v xml:space="preserve">A5 - Inicial  Prog No Escolariz    </v>
      </c>
      <c r="I309" s="18">
        <f t="shared" si="134"/>
        <v>6</v>
      </c>
      <c r="J309" s="18" t="str">
        <f t="shared" si="144"/>
        <v>Rural</v>
      </c>
      <c r="K309" s="18">
        <f t="shared" si="145"/>
        <v>7</v>
      </c>
      <c r="O309" s="18">
        <f t="shared" si="146"/>
        <v>-1</v>
      </c>
      <c r="Q309" s="21">
        <f t="shared" si="155"/>
        <v>462.75839999999999</v>
      </c>
      <c r="R309" s="52">
        <f t="shared" si="135"/>
        <v>-38.002148227712134</v>
      </c>
      <c r="S309" s="52">
        <f t="shared" si="136"/>
        <v>289.22399999999999</v>
      </c>
      <c r="T309" s="21">
        <f t="shared" si="147"/>
        <v>289.22399999999999</v>
      </c>
      <c r="U309" s="70">
        <v>466.50648648648644</v>
      </c>
      <c r="V309" s="21">
        <f t="shared" si="133"/>
        <v>222.48</v>
      </c>
      <c r="W309" s="21">
        <f t="shared" si="137"/>
        <v>32.400000000000006</v>
      </c>
      <c r="X309" s="21">
        <f t="shared" si="151"/>
        <v>0</v>
      </c>
      <c r="Y309" s="21">
        <f t="shared" si="163"/>
        <v>154.07999999999998</v>
      </c>
      <c r="Z309" s="21">
        <f t="shared" si="138"/>
        <v>3.6000000000000005</v>
      </c>
      <c r="AA309" s="21">
        <f t="shared" si="139"/>
        <v>28.800000000000004</v>
      </c>
      <c r="AB309" s="21">
        <f t="shared" si="140"/>
        <v>0</v>
      </c>
      <c r="AC309" s="18">
        <f t="shared" si="141"/>
        <v>3.6000000000000005</v>
      </c>
      <c r="AD309" s="18">
        <f t="shared" si="142"/>
        <v>0</v>
      </c>
      <c r="AE309" s="18">
        <f>IFERROR(VLOOKUP(F309,'Unid. Mult.'!$F$3:$J$313,5,0),0)</f>
        <v>0</v>
      </c>
      <c r="AF309" s="18">
        <f>IFERROR(VLOOKUP(F309,'IIEE EIB'!$F$3:$L$219,5,0),0)</f>
        <v>0</v>
      </c>
      <c r="AG309" s="18">
        <f>IFERROR(VLOOKUP(F309,'IIEE EIB'!$F$3:$L$219,6,0),0)</f>
        <v>0</v>
      </c>
      <c r="AH309" s="18">
        <f>IFERROR(VLOOKUP(F309,Rural!$F$2:$J$403,5,0),0)</f>
        <v>0</v>
      </c>
      <c r="AI309" s="18">
        <f>+IFERROR(VLOOKUP(F309,Frontera!$F$3:$J$438,5,0),0)</f>
        <v>0</v>
      </c>
      <c r="AJ309" s="18" t="str">
        <f>+IFERROR(VLOOKUP(F309,'Censo 2023 Direccion'!$A$2:$L$910,9,0),0)</f>
        <v>Rural</v>
      </c>
      <c r="AK309" s="18">
        <f>+IFERROR(VLOOKUP(F309,'Instituciones Educativas'!$A$2:$T$900,12,0),0)</f>
        <v>6</v>
      </c>
      <c r="AL309" s="21">
        <f t="shared" si="143"/>
        <v>-244.02648648648645</v>
      </c>
      <c r="AM309" s="18">
        <f>+IFERROR(VLOOKUP(F309,'Instituciones Educativas'!$A$2:$T$900,13,0),0)-AN309</f>
        <v>7</v>
      </c>
      <c r="AN309" s="64"/>
      <c r="AO309" s="18">
        <f t="shared" ref="AO309" si="165">+AM309-3.4</f>
        <v>3.6</v>
      </c>
    </row>
    <row r="310" spans="1:41" x14ac:dyDescent="0.25">
      <c r="A310" s="107" t="s">
        <v>745</v>
      </c>
      <c r="B310" s="17">
        <v>81</v>
      </c>
      <c r="C310" s="49" t="str">
        <f>+VLOOKUP(A310,'Instituciones Educativas'!$A$2:$T$900,6,0)</f>
        <v>ATUNCOLLA</v>
      </c>
      <c r="D310" s="49" t="str">
        <f>IFERROR(VLOOKUP(A310,'Instituciones Educativas'!$A$2:$T$900,7,0),0)</f>
        <v>SANTA BARBARA</v>
      </c>
      <c r="E310" s="49" t="str">
        <f>+VLOOKUP(A310,'Censo 2023 Direccion'!$A$2:$M$910,6,0)</f>
        <v>SANTA BARBARA</v>
      </c>
      <c r="F310" s="49" t="str">
        <f>+VLOOKUP(A310,'Instituciones Educativas'!$A$2:$T$900,1,0)</f>
        <v>2053832</v>
      </c>
      <c r="G310" s="49" t="str">
        <f>+VLOOKUP(A310,'Instituciones Educativas'!$A$2:$T$900,8,0)</f>
        <v>SANTA BARBARA</v>
      </c>
      <c r="H310" s="49" t="str">
        <f>+VLOOKUP(A310,'Instituciones Educativas'!$A$2:$T$900,9,0)</f>
        <v xml:space="preserve">A5 - Inicial  Prog No Escolariz    </v>
      </c>
      <c r="I310" s="18">
        <f t="shared" si="134"/>
        <v>8</v>
      </c>
      <c r="J310" s="18" t="str">
        <f t="shared" si="144"/>
        <v>Rural</v>
      </c>
      <c r="K310" s="18">
        <f t="shared" si="145"/>
        <v>9</v>
      </c>
      <c r="O310" s="18">
        <f t="shared" si="146"/>
        <v>-1</v>
      </c>
      <c r="Q310" s="21">
        <f t="shared" ref="Q310:Q311" si="166">+IF(AJ310="rural",IF(AK310&lt;=1,S310*(5),IF(AK310&lt;=2,S310*(3.25),IF(AK310&lt;=3,S310*(2.42),IF(AK310&lt;=4,S310*(2),IF(AK310&lt;=5,S310*(1.8),IF(AK310&lt;=10,S310*(1.48),IF(AK310&lt;=16,S310*(1.18),IF(AK310&lt;=20,S310*(1),IF(AK310&lt;=60,S310*(0.85),IF(AK310&lt;=100,S310*(0.56),IF(AK310&lt;=152,S310*(0.41),IF(AK310&lt;=180,S310*(0.38),IF(AK310&lt;=200,S310*(0.36),IF(AK310&lt;=300,S310*(0.3),S310)))))))))))))))</f>
        <v>570.73536000000001</v>
      </c>
      <c r="R310" s="52">
        <f t="shared" si="135"/>
        <v>-42.289798570500324</v>
      </c>
      <c r="S310" s="52">
        <f t="shared" si="136"/>
        <v>385.63200000000001</v>
      </c>
      <c r="T310" s="21">
        <f t="shared" si="147"/>
        <v>385.63200000000001</v>
      </c>
      <c r="U310" s="70">
        <v>668.22154566744734</v>
      </c>
      <c r="V310" s="21">
        <f t="shared" si="133"/>
        <v>296.64</v>
      </c>
      <c r="W310" s="21">
        <f t="shared" si="137"/>
        <v>43.2</v>
      </c>
      <c r="X310" s="21">
        <f t="shared" si="151"/>
        <v>0</v>
      </c>
      <c r="Y310" s="21">
        <f t="shared" si="163"/>
        <v>205.44</v>
      </c>
      <c r="Z310" s="21">
        <f t="shared" si="138"/>
        <v>4.8000000000000007</v>
      </c>
      <c r="AA310" s="21">
        <f t="shared" si="139"/>
        <v>38.400000000000006</v>
      </c>
      <c r="AB310" s="21">
        <f t="shared" si="140"/>
        <v>0</v>
      </c>
      <c r="AC310" s="18">
        <f t="shared" si="141"/>
        <v>4.8000000000000007</v>
      </c>
      <c r="AD310" s="18">
        <f t="shared" si="142"/>
        <v>0</v>
      </c>
      <c r="AE310" s="18">
        <f>IFERROR(VLOOKUP(F310,'Unid. Mult.'!$F$3:$J$313,5,0),0)</f>
        <v>0</v>
      </c>
      <c r="AF310" s="18">
        <f>IFERROR(VLOOKUP(F310,'IIEE EIB'!$F$3:$L$219,5,0),0)</f>
        <v>0</v>
      </c>
      <c r="AG310" s="18">
        <f>IFERROR(VLOOKUP(F310,'IIEE EIB'!$F$3:$L$219,6,0),0)</f>
        <v>0</v>
      </c>
      <c r="AH310" s="18">
        <f>IFERROR(VLOOKUP(F310,Rural!$F$2:$J$403,5,0),0)</f>
        <v>0</v>
      </c>
      <c r="AI310" s="18">
        <f>+IFERROR(VLOOKUP(F310,Frontera!$F$3:$J$438,5,0),0)</f>
        <v>0</v>
      </c>
      <c r="AJ310" s="18" t="str">
        <f>+IFERROR(VLOOKUP(F310,'Censo 2023 Direccion'!$A$2:$L$910,9,0),0)</f>
        <v>Rural</v>
      </c>
      <c r="AK310" s="18">
        <f>+IFERROR(VLOOKUP(F310,'Instituciones Educativas'!$A$2:$T$900,12,0),0)</f>
        <v>8</v>
      </c>
      <c r="AL310" s="21">
        <f t="shared" si="143"/>
        <v>-371.58154566744736</v>
      </c>
      <c r="AM310" s="18">
        <f>+IFERROR(VLOOKUP(F310,'Instituciones Educativas'!$A$2:$T$900,13,0),0)-AN310</f>
        <v>9</v>
      </c>
      <c r="AN310" s="64"/>
      <c r="AO310" s="18">
        <f>+AM310-2</f>
        <v>7</v>
      </c>
    </row>
    <row r="311" spans="1:41" x14ac:dyDescent="0.25">
      <c r="A311" s="107" t="s">
        <v>754</v>
      </c>
      <c r="B311" s="17">
        <v>82</v>
      </c>
      <c r="C311" s="49" t="str">
        <f>+VLOOKUP(A311,'Instituciones Educativas'!$A$2:$T$900,6,0)</f>
        <v>ATUNCOLLA</v>
      </c>
      <c r="D311" s="49" t="str">
        <f>IFERROR(VLOOKUP(A311,'Instituciones Educativas'!$A$2:$T$900,7,0),0)</f>
        <v>YANAMOCCO</v>
      </c>
      <c r="E311" s="49" t="str">
        <f>+VLOOKUP(A311,'Censo 2023 Direccion'!$A$2:$M$910,6,0)</f>
        <v>MICAELA BASTIDAS</v>
      </c>
      <c r="F311" s="49" t="str">
        <f>+VLOOKUP(A311,'Instituciones Educativas'!$A$2:$T$900,1,0)</f>
        <v>2051503</v>
      </c>
      <c r="G311" s="49" t="str">
        <f>+VLOOKUP(A311,'Instituciones Educativas'!$A$2:$T$900,8,0)</f>
        <v>YANAMOCCO</v>
      </c>
      <c r="H311" s="49" t="str">
        <f>+VLOOKUP(A311,'Instituciones Educativas'!$A$2:$T$900,9,0)</f>
        <v xml:space="preserve">A5 - Inicial  Prog No Escolariz    </v>
      </c>
      <c r="I311" s="18">
        <f t="shared" si="134"/>
        <v>8</v>
      </c>
      <c r="J311" s="18" t="str">
        <f t="shared" si="144"/>
        <v>Rural</v>
      </c>
      <c r="K311" s="18">
        <f t="shared" si="145"/>
        <v>7</v>
      </c>
      <c r="O311" s="18">
        <f t="shared" si="146"/>
        <v>1</v>
      </c>
      <c r="Q311" s="21">
        <f t="shared" si="166"/>
        <v>570.73536000000001</v>
      </c>
      <c r="R311" s="52">
        <f t="shared" si="135"/>
        <v>-17.336197636949507</v>
      </c>
      <c r="S311" s="52">
        <f t="shared" si="136"/>
        <v>385.63200000000001</v>
      </c>
      <c r="T311" s="21">
        <f t="shared" si="147"/>
        <v>385.63200000000001</v>
      </c>
      <c r="U311" s="70">
        <v>466.50648648648644</v>
      </c>
      <c r="V311" s="21">
        <f t="shared" si="133"/>
        <v>296.64</v>
      </c>
      <c r="W311" s="21">
        <f t="shared" si="137"/>
        <v>43.2</v>
      </c>
      <c r="X311" s="21">
        <f t="shared" si="151"/>
        <v>0</v>
      </c>
      <c r="Y311" s="21">
        <f t="shared" si="163"/>
        <v>205.44</v>
      </c>
      <c r="Z311" s="21">
        <f t="shared" si="138"/>
        <v>4.8000000000000007</v>
      </c>
      <c r="AA311" s="21">
        <f t="shared" si="139"/>
        <v>38.400000000000006</v>
      </c>
      <c r="AB311" s="21">
        <f t="shared" si="140"/>
        <v>0</v>
      </c>
      <c r="AC311" s="18">
        <f t="shared" si="141"/>
        <v>4.8000000000000007</v>
      </c>
      <c r="AD311" s="18">
        <f t="shared" si="142"/>
        <v>0</v>
      </c>
      <c r="AE311" s="18">
        <f>IFERROR(VLOOKUP(F311,'Unid. Mult.'!$F$3:$J$313,5,0),0)</f>
        <v>0</v>
      </c>
      <c r="AF311" s="18">
        <f>IFERROR(VLOOKUP(F311,'IIEE EIB'!$F$3:$L$219,5,0),0)</f>
        <v>0</v>
      </c>
      <c r="AG311" s="18">
        <f>IFERROR(VLOOKUP(F311,'IIEE EIB'!$F$3:$L$219,6,0),0)</f>
        <v>0</v>
      </c>
      <c r="AH311" s="18">
        <f>IFERROR(VLOOKUP(F311,Rural!$F$2:$J$403,5,0),0)</f>
        <v>0</v>
      </c>
      <c r="AI311" s="18">
        <f>+IFERROR(VLOOKUP(F311,Frontera!$F$3:$J$438,5,0),0)</f>
        <v>0</v>
      </c>
      <c r="AJ311" s="18" t="str">
        <f>+IFERROR(VLOOKUP(F311,'Censo 2023 Direccion'!$A$2:$L$910,9,0),0)</f>
        <v>Rural</v>
      </c>
      <c r="AK311" s="18">
        <f>+IFERROR(VLOOKUP(F311,'Instituciones Educativas'!$A$2:$T$900,12,0),0)</f>
        <v>8</v>
      </c>
      <c r="AL311" s="21">
        <f t="shared" si="143"/>
        <v>-169.86648648648645</v>
      </c>
      <c r="AM311" s="18">
        <f>+IFERROR(VLOOKUP(F311,'Instituciones Educativas'!$A$2:$T$900,13,0),0)-AN311</f>
        <v>7</v>
      </c>
      <c r="AN311" s="64"/>
      <c r="AO311" s="18">
        <f t="shared" ref="AO311" si="167">+AM311-3.4</f>
        <v>3.6</v>
      </c>
    </row>
    <row r="312" spans="1:41" x14ac:dyDescent="0.25">
      <c r="A312" s="107" t="s">
        <v>749</v>
      </c>
      <c r="B312" s="17">
        <v>83</v>
      </c>
      <c r="C312" s="49" t="str">
        <f>+VLOOKUP(A312,'Instituciones Educativas'!$A$2:$T$900,6,0)</f>
        <v>ATUNCOLLA</v>
      </c>
      <c r="D312" s="49" t="str">
        <f>IFERROR(VLOOKUP(A312,'Instituciones Educativas'!$A$2:$T$900,7,0),0)</f>
        <v>TICANI PAMPA</v>
      </c>
      <c r="E312" s="49" t="str">
        <f>+VLOOKUP(A312,'Censo 2023 Direccion'!$A$2:$M$910,6,0)</f>
        <v>TICANI PAMPA</v>
      </c>
      <c r="F312" s="49" t="str">
        <f>+VLOOKUP(A312,'Instituciones Educativas'!$A$2:$T$900,1,0)</f>
        <v>2051504</v>
      </c>
      <c r="G312" s="49" t="str">
        <f>+VLOOKUP(A312,'Instituciones Educativas'!$A$2:$T$900,8,0)</f>
        <v>TICANI PAMPA</v>
      </c>
      <c r="H312" s="49" t="str">
        <f>+VLOOKUP(A312,'Instituciones Educativas'!$A$2:$T$900,9,0)</f>
        <v xml:space="preserve">A5 - Inicial  Prog No Escolariz    </v>
      </c>
      <c r="I312" s="18">
        <f t="shared" si="134"/>
        <v>4</v>
      </c>
      <c r="J312" s="18" t="str">
        <f t="shared" si="144"/>
        <v>Rural</v>
      </c>
      <c r="K312" s="18">
        <f t="shared" si="145"/>
        <v>4</v>
      </c>
      <c r="O312" s="18">
        <f t="shared" si="146"/>
        <v>0</v>
      </c>
      <c r="Q312" s="21">
        <f t="shared" si="155"/>
        <v>385.63200000000001</v>
      </c>
      <c r="R312" s="52">
        <f t="shared" si="135"/>
        <v>-45.263157894736835</v>
      </c>
      <c r="S312" s="52">
        <f t="shared" si="136"/>
        <v>192.816</v>
      </c>
      <c r="T312" s="21">
        <f t="shared" si="147"/>
        <v>192.816</v>
      </c>
      <c r="U312" s="70">
        <v>352.25999999999993</v>
      </c>
      <c r="V312" s="21">
        <f t="shared" si="133"/>
        <v>148.32</v>
      </c>
      <c r="W312" s="21">
        <f t="shared" si="137"/>
        <v>21.6</v>
      </c>
      <c r="X312" s="21">
        <f t="shared" si="151"/>
        <v>0</v>
      </c>
      <c r="Y312" s="21">
        <f t="shared" si="163"/>
        <v>102.72</v>
      </c>
      <c r="Z312" s="21">
        <f t="shared" si="138"/>
        <v>2.4000000000000004</v>
      </c>
      <c r="AA312" s="21">
        <f t="shared" si="139"/>
        <v>19.200000000000003</v>
      </c>
      <c r="AB312" s="21">
        <f t="shared" si="140"/>
        <v>0</v>
      </c>
      <c r="AC312" s="18">
        <f t="shared" si="141"/>
        <v>2.4000000000000004</v>
      </c>
      <c r="AD312" s="18">
        <f t="shared" si="142"/>
        <v>0</v>
      </c>
      <c r="AE312" s="18">
        <f>IFERROR(VLOOKUP(F312,'Unid. Mult.'!$F$3:$J$313,5,0),0)</f>
        <v>0</v>
      </c>
      <c r="AF312" s="18">
        <f>IFERROR(VLOOKUP(F312,'IIEE EIB'!$F$3:$L$219,5,0),0)</f>
        <v>0</v>
      </c>
      <c r="AG312" s="18">
        <f>IFERROR(VLOOKUP(F312,'IIEE EIB'!$F$3:$L$219,6,0),0)</f>
        <v>0</v>
      </c>
      <c r="AH312" s="18">
        <f>IFERROR(VLOOKUP(F312,Rural!$F$2:$J$403,5,0),0)</f>
        <v>0</v>
      </c>
      <c r="AI312" s="18">
        <f>+IFERROR(VLOOKUP(F312,Frontera!$F$3:$J$438,5,0),0)</f>
        <v>0</v>
      </c>
      <c r="AJ312" s="18" t="str">
        <f>+IFERROR(VLOOKUP(F312,'Censo 2023 Direccion'!$A$2:$L$910,9,0),0)</f>
        <v>Rural</v>
      </c>
      <c r="AK312" s="18">
        <f>+IFERROR(VLOOKUP(F312,'Instituciones Educativas'!$A$2:$T$900,12,0),0)</f>
        <v>4</v>
      </c>
      <c r="AL312" s="21">
        <f t="shared" si="143"/>
        <v>-203.93999999999994</v>
      </c>
      <c r="AM312" s="18">
        <f>+IFERROR(VLOOKUP(F312,'Instituciones Educativas'!$A$2:$T$900,13,0),0)-AN312</f>
        <v>4</v>
      </c>
      <c r="AN312" s="64"/>
      <c r="AO312" s="18">
        <f>+AM312-5.05</f>
        <v>-1.0499999999999998</v>
      </c>
    </row>
    <row r="313" spans="1:41" x14ac:dyDescent="0.25">
      <c r="A313" s="107" t="s">
        <v>738</v>
      </c>
      <c r="B313" s="17">
        <v>84</v>
      </c>
      <c r="C313" s="49" t="str">
        <f>+VLOOKUP(A313,'Instituciones Educativas'!$A$2:$T$900,6,0)</f>
        <v>ATUNCOLLA</v>
      </c>
      <c r="D313" s="49" t="str">
        <f>IFERROR(VLOOKUP(A313,'Instituciones Educativas'!$A$2:$T$900,7,0),0)</f>
        <v>LLULLUCHANI</v>
      </c>
      <c r="E313" s="49" t="str">
        <f>+VLOOKUP(A313,'Censo 2023 Direccion'!$A$2:$M$910,6,0)</f>
        <v>LLULLUCHANI</v>
      </c>
      <c r="F313" s="49" t="str">
        <f>+VLOOKUP(A313,'Instituciones Educativas'!$A$2:$T$900,1,0)</f>
        <v>2051505</v>
      </c>
      <c r="G313" s="49" t="str">
        <f>+VLOOKUP(A313,'Instituciones Educativas'!$A$2:$T$900,8,0)</f>
        <v>LLULLUCHANI</v>
      </c>
      <c r="H313" s="49" t="str">
        <f>+VLOOKUP(A313,'Instituciones Educativas'!$A$2:$T$900,9,0)</f>
        <v xml:space="preserve">A5 - Inicial  Prog No Escolariz    </v>
      </c>
      <c r="I313" s="18">
        <f t="shared" si="134"/>
        <v>6</v>
      </c>
      <c r="J313" s="18" t="str">
        <f t="shared" si="144"/>
        <v>Rural</v>
      </c>
      <c r="K313" s="18">
        <f t="shared" si="145"/>
        <v>4</v>
      </c>
      <c r="O313" s="18">
        <f t="shared" si="146"/>
        <v>2</v>
      </c>
      <c r="Q313" s="21">
        <f t="shared" si="155"/>
        <v>462.75839999999999</v>
      </c>
      <c r="R313" s="52">
        <f t="shared" si="135"/>
        <v>-17.89473684210525</v>
      </c>
      <c r="S313" s="52">
        <f t="shared" si="136"/>
        <v>289.22399999999999</v>
      </c>
      <c r="T313" s="21">
        <f t="shared" si="147"/>
        <v>289.22399999999999</v>
      </c>
      <c r="U313" s="70">
        <v>352.25999999999993</v>
      </c>
      <c r="V313" s="21">
        <f t="shared" si="133"/>
        <v>222.48</v>
      </c>
      <c r="W313" s="21">
        <f t="shared" si="137"/>
        <v>32.400000000000006</v>
      </c>
      <c r="X313" s="21">
        <f t="shared" si="151"/>
        <v>0</v>
      </c>
      <c r="Y313" s="21">
        <f t="shared" si="163"/>
        <v>154.07999999999998</v>
      </c>
      <c r="Z313" s="21">
        <f t="shared" si="138"/>
        <v>3.6000000000000005</v>
      </c>
      <c r="AA313" s="21">
        <f t="shared" si="139"/>
        <v>28.800000000000004</v>
      </c>
      <c r="AB313" s="21">
        <f t="shared" si="140"/>
        <v>0</v>
      </c>
      <c r="AC313" s="18">
        <f t="shared" si="141"/>
        <v>3.6000000000000005</v>
      </c>
      <c r="AD313" s="18">
        <f t="shared" si="142"/>
        <v>0</v>
      </c>
      <c r="AE313" s="18">
        <f>IFERROR(VLOOKUP(F313,'Unid. Mult.'!$F$3:$J$313,5,0),0)</f>
        <v>0</v>
      </c>
      <c r="AF313" s="18">
        <f>IFERROR(VLOOKUP(F313,'IIEE EIB'!$F$3:$L$219,5,0),0)</f>
        <v>0</v>
      </c>
      <c r="AG313" s="18">
        <f>IFERROR(VLOOKUP(F313,'IIEE EIB'!$F$3:$L$219,6,0),0)</f>
        <v>0</v>
      </c>
      <c r="AH313" s="18">
        <f>IFERROR(VLOOKUP(F313,Rural!$F$2:$J$403,5,0),0)</f>
        <v>0</v>
      </c>
      <c r="AI313" s="18">
        <f>+IFERROR(VLOOKUP(F313,Frontera!$F$3:$J$438,5,0),0)</f>
        <v>0</v>
      </c>
      <c r="AJ313" s="18" t="str">
        <f>+IFERROR(VLOOKUP(F313,'Censo 2023 Direccion'!$A$2:$L$910,9,0),0)</f>
        <v>Rural</v>
      </c>
      <c r="AK313" s="18">
        <f>+IFERROR(VLOOKUP(F313,'Instituciones Educativas'!$A$2:$T$900,12,0),0)</f>
        <v>6</v>
      </c>
      <c r="AL313" s="21">
        <f t="shared" si="143"/>
        <v>-129.77999999999994</v>
      </c>
      <c r="AM313" s="18">
        <f>+IFERROR(VLOOKUP(F313,'Instituciones Educativas'!$A$2:$T$900,13,0),0)-AN313</f>
        <v>4</v>
      </c>
      <c r="AN313" s="64"/>
      <c r="AO313" s="18">
        <f>+AM313-3.7</f>
        <v>0.29999999999999982</v>
      </c>
    </row>
    <row r="314" spans="1:41" x14ac:dyDescent="0.25">
      <c r="A314" s="107" t="s">
        <v>729</v>
      </c>
      <c r="B314" s="17">
        <v>85</v>
      </c>
      <c r="C314" s="49" t="str">
        <f>+VLOOKUP(A314,'Instituciones Educativas'!$A$2:$T$900,6,0)</f>
        <v>ATUNCOLLA</v>
      </c>
      <c r="D314" s="49" t="str">
        <f>IFERROR(VLOOKUP(A314,'Instituciones Educativas'!$A$2:$T$900,7,0),0)</f>
        <v>CHIMPA</v>
      </c>
      <c r="E314" s="49" t="str">
        <f>+VLOOKUP(A314,'Censo 2023 Direccion'!$A$2:$M$910,6,0)</f>
        <v>SAN JOSE DE PRINCIPIO</v>
      </c>
      <c r="F314" s="49" t="str">
        <f>+VLOOKUP(A314,'Instituciones Educativas'!$A$2:$T$900,1,0)</f>
        <v>3956826</v>
      </c>
      <c r="G314" s="49" t="str">
        <f>+VLOOKUP(A314,'Instituciones Educativas'!$A$2:$T$900,8,0)</f>
        <v>CHIMPA</v>
      </c>
      <c r="H314" s="49" t="str">
        <f>+VLOOKUP(A314,'Instituciones Educativas'!$A$2:$T$900,9,0)</f>
        <v xml:space="preserve">A5 - Inicial  Prog No Escolariz    </v>
      </c>
      <c r="I314" s="18">
        <f t="shared" si="134"/>
        <v>8</v>
      </c>
      <c r="J314" s="18" t="str">
        <f t="shared" si="144"/>
        <v>Rural</v>
      </c>
      <c r="K314" s="18">
        <f t="shared" si="145"/>
        <v>11</v>
      </c>
      <c r="O314" s="18">
        <f t="shared" si="146"/>
        <v>-3</v>
      </c>
      <c r="Q314" s="21">
        <f>+IF(AJ314="rural",IF(AK314&lt;=1,S314*(5),IF(AK314&lt;=2,S314*(3.25),IF(AK314&lt;=3,S314*(2.42),IF(AK314&lt;=4,S314*(2),IF(AK314&lt;=5,S314*(1.8),IF(AK314&lt;=10,S314*(1.48),IF(AK314&lt;=16,S314*(1.18),IF(AK314&lt;=20,S314*(1),IF(AK314&lt;=60,S314*(0.85),IF(AK314&lt;=100,S314*(0.56),IF(AK314&lt;=152,S314*(0.41),IF(AK314&lt;=180,S314*(0.38),IF(AK314&lt;=200,S314*(0.36),IF(AK314&lt;=300,S314*(0.3),S314)))))))))))))))</f>
        <v>581.81760000000008</v>
      </c>
      <c r="R314" s="52">
        <f t="shared" si="135"/>
        <v>-44.661461082699518</v>
      </c>
      <c r="S314" s="52">
        <f t="shared" si="136"/>
        <v>393.12000000000006</v>
      </c>
      <c r="T314" s="21">
        <f t="shared" si="147"/>
        <v>393.12000000000006</v>
      </c>
      <c r="U314" s="70">
        <v>710.39099999999996</v>
      </c>
      <c r="V314" s="21">
        <f t="shared" si="133"/>
        <v>302.40000000000003</v>
      </c>
      <c r="W314" s="21">
        <f t="shared" si="137"/>
        <v>43.2</v>
      </c>
      <c r="X314" s="21">
        <f t="shared" si="151"/>
        <v>0</v>
      </c>
      <c r="Y314" s="21">
        <f t="shared" ref="Y314:Y322" si="168">IF(H314=$M$12,IF(AJ314="Urbana",AK314*1.2*12,IF(AJ314="Rural",AK314*2.2*12)),0)</f>
        <v>211.20000000000002</v>
      </c>
      <c r="Z314" s="21">
        <f t="shared" si="138"/>
        <v>4.8000000000000007</v>
      </c>
      <c r="AA314" s="21">
        <f t="shared" si="139"/>
        <v>38.400000000000006</v>
      </c>
      <c r="AB314" s="21">
        <f t="shared" si="140"/>
        <v>0</v>
      </c>
      <c r="AC314" s="18">
        <f t="shared" si="141"/>
        <v>4.8000000000000007</v>
      </c>
      <c r="AD314" s="18">
        <f t="shared" si="142"/>
        <v>0</v>
      </c>
      <c r="AE314" s="18">
        <f>IFERROR(VLOOKUP(F314,'Unid. Mult.'!$F$3:$J$313,5,0),0)</f>
        <v>0</v>
      </c>
      <c r="AF314" s="18">
        <f>IFERROR(VLOOKUP(F314,'IIEE EIB'!$F$3:$L$219,5,0),0)</f>
        <v>0</v>
      </c>
      <c r="AG314" s="18">
        <f>IFERROR(VLOOKUP(F314,'IIEE EIB'!$F$3:$L$219,6,0),0)</f>
        <v>0</v>
      </c>
      <c r="AH314" s="18">
        <f>IFERROR(VLOOKUP(F314,Rural!$F$2:$J$403,5,0),0)</f>
        <v>0</v>
      </c>
      <c r="AI314" s="18">
        <f>+IFERROR(VLOOKUP(F314,Frontera!$F$3:$J$438,5,0),0)</f>
        <v>0</v>
      </c>
      <c r="AJ314" s="18" t="str">
        <f>+IFERROR(VLOOKUP(F314,'Censo 2023 Direccion'!$A$2:$L$910,9,0),0)</f>
        <v>Rural</v>
      </c>
      <c r="AK314" s="18">
        <f>+IFERROR(VLOOKUP(F314,'Instituciones Educativas'!$A$2:$T$900,12,0),0)</f>
        <v>8</v>
      </c>
      <c r="AL314" s="21">
        <f t="shared" si="143"/>
        <v>-407.99099999999993</v>
      </c>
      <c r="AM314" s="18">
        <f>+IFERROR(VLOOKUP(F314,'Instituciones Educativas'!$A$2:$T$900,13,0),0)-AN314</f>
        <v>11</v>
      </c>
      <c r="AN314" s="64"/>
      <c r="AO314" s="18">
        <f>+AM314-1.6</f>
        <v>9.4</v>
      </c>
    </row>
    <row r="315" spans="1:41" x14ac:dyDescent="0.25">
      <c r="A315" s="107" t="s">
        <v>1787</v>
      </c>
      <c r="B315" s="17">
        <v>86</v>
      </c>
      <c r="C315" s="49" t="str">
        <f>+VLOOKUP(A315,'Instituciones Educativas'!$A$2:$T$900,6,0)</f>
        <v>ATUNCOLLA</v>
      </c>
      <c r="D315" s="49" t="str">
        <f>IFERROR(VLOOKUP(A315,'Instituciones Educativas'!$A$2:$T$900,7,0),0)</f>
        <v>COCHELA</v>
      </c>
      <c r="E315" s="49" t="str">
        <f>+VLOOKUP(A315,'Censo 2023 Direccion'!$A$2:$M$910,6,0)</f>
        <v>COCHELA</v>
      </c>
      <c r="F315" s="49" t="str">
        <f>+VLOOKUP(A315,'Instituciones Educativas'!$A$2:$T$900,1,0)</f>
        <v>3971073</v>
      </c>
      <c r="G315" s="49" t="str">
        <f>+VLOOKUP(A315,'Instituciones Educativas'!$A$2:$T$900,8,0)</f>
        <v>HUELLITAS DE AMOR</v>
      </c>
      <c r="H315" s="49" t="str">
        <f>+VLOOKUP(A315,'Instituciones Educativas'!$A$2:$T$900,9,0)</f>
        <v xml:space="preserve">A5 - Inicial  Prog No Escolariz    </v>
      </c>
      <c r="I315" s="18">
        <f t="shared" si="134"/>
        <v>5</v>
      </c>
      <c r="J315" s="18" t="str">
        <f t="shared" si="144"/>
        <v>Rural</v>
      </c>
      <c r="K315" s="18">
        <f t="shared" si="145"/>
        <v>8</v>
      </c>
      <c r="O315" s="18">
        <f t="shared" si="146"/>
        <v>-3</v>
      </c>
      <c r="Q315" s="21">
        <f t="shared" si="155"/>
        <v>442.26000000000005</v>
      </c>
      <c r="R315" s="52">
        <f t="shared" si="135"/>
        <v>-62.94551609606539</v>
      </c>
      <c r="S315" s="52">
        <f t="shared" si="136"/>
        <v>245.70000000000002</v>
      </c>
      <c r="T315" s="21">
        <f t="shared" si="147"/>
        <v>245.70000000000002</v>
      </c>
      <c r="U315" s="70">
        <v>663.07764705882346</v>
      </c>
      <c r="V315" s="21">
        <f t="shared" si="133"/>
        <v>189</v>
      </c>
      <c r="W315" s="21">
        <f t="shared" si="137"/>
        <v>27</v>
      </c>
      <c r="X315" s="21">
        <f t="shared" si="151"/>
        <v>0</v>
      </c>
      <c r="Y315" s="21">
        <f t="shared" si="168"/>
        <v>132</v>
      </c>
      <c r="Z315" s="21">
        <f t="shared" si="138"/>
        <v>3</v>
      </c>
      <c r="AA315" s="21">
        <f t="shared" si="139"/>
        <v>24</v>
      </c>
      <c r="AB315" s="21">
        <f t="shared" si="140"/>
        <v>0</v>
      </c>
      <c r="AC315" s="18">
        <f t="shared" si="141"/>
        <v>3</v>
      </c>
      <c r="AD315" s="18">
        <f t="shared" si="142"/>
        <v>0</v>
      </c>
      <c r="AE315" s="18">
        <f>IFERROR(VLOOKUP(F315,'Unid. Mult.'!$F$3:$J$313,5,0),0)</f>
        <v>0</v>
      </c>
      <c r="AF315" s="18">
        <f>IFERROR(VLOOKUP(F315,'IIEE EIB'!$F$3:$L$219,5,0),0)</f>
        <v>0</v>
      </c>
      <c r="AG315" s="18">
        <f>IFERROR(VLOOKUP(F315,'IIEE EIB'!$F$3:$L$219,6,0),0)</f>
        <v>0</v>
      </c>
      <c r="AH315" s="18">
        <f>IFERROR(VLOOKUP(F315,Rural!$F$2:$J$403,5,0),0)</f>
        <v>0</v>
      </c>
      <c r="AI315" s="18">
        <f>+IFERROR(VLOOKUP(F315,Frontera!$F$3:$J$438,5,0),0)</f>
        <v>0</v>
      </c>
      <c r="AJ315" s="18" t="str">
        <f>+IFERROR(VLOOKUP(F315,'Censo 2023 Direccion'!$A$2:$L$910,9,0),0)</f>
        <v>Rural</v>
      </c>
      <c r="AK315" s="18">
        <f>+IFERROR(VLOOKUP(F315,'Instituciones Educativas'!$A$2:$T$900,12,0),0)</f>
        <v>5</v>
      </c>
      <c r="AL315" s="21">
        <f t="shared" si="143"/>
        <v>-474.07764705882346</v>
      </c>
      <c r="AM315" s="18">
        <f>+IFERROR(VLOOKUP(F315,'Instituciones Educativas'!$A$2:$T$900,13,0),0)-AN315</f>
        <v>8</v>
      </c>
      <c r="AN315" s="64"/>
    </row>
    <row r="316" spans="1:41" x14ac:dyDescent="0.25">
      <c r="A316" s="107" t="s">
        <v>792</v>
      </c>
      <c r="B316" s="17">
        <v>87</v>
      </c>
      <c r="C316" s="49" t="str">
        <f>+VLOOKUP(A316,'Instituciones Educativas'!$A$2:$T$900,6,0)</f>
        <v>CAPACHICA</v>
      </c>
      <c r="D316" s="49" t="str">
        <f>IFERROR(VLOOKUP(A316,'Instituciones Educativas'!$A$2:$T$900,7,0),0)</f>
        <v>SILACACHI</v>
      </c>
      <c r="E316" s="49" t="str">
        <f>+VLOOKUP(A316,'Censo 2023 Direccion'!$A$2:$M$910,6,0)</f>
        <v>SILACACHI</v>
      </c>
      <c r="F316" s="49" t="str">
        <f>+VLOOKUP(A316,'Instituciones Educativas'!$A$2:$T$900,1,0)</f>
        <v>2049602</v>
      </c>
      <c r="G316" s="49" t="str">
        <f>+VLOOKUP(A316,'Instituciones Educativas'!$A$2:$T$900,8,0)</f>
        <v>SILICACHI</v>
      </c>
      <c r="H316" s="49" t="str">
        <f>+VLOOKUP(A316,'Instituciones Educativas'!$A$2:$T$900,9,0)</f>
        <v xml:space="preserve">A5 - Inicial  Prog No Escolariz    </v>
      </c>
      <c r="I316" s="18">
        <f t="shared" si="134"/>
        <v>8</v>
      </c>
      <c r="J316" s="18" t="str">
        <f t="shared" si="144"/>
        <v>Rural</v>
      </c>
      <c r="K316" s="18">
        <f t="shared" si="145"/>
        <v>11</v>
      </c>
      <c r="O316" s="18">
        <f t="shared" si="146"/>
        <v>-3</v>
      </c>
      <c r="Q316" s="21">
        <f>+IF(AJ316="rural",IF(AK316&lt;=1,S316*(5),IF(AK316&lt;=2,S316*(3.25),IF(AK316&lt;=3,S316*(2.42),IF(AK316&lt;=4,S316*(2),IF(AK316&lt;=5,S316*(1.8),IF(AK316&lt;=10,S316*(1.48),IF(AK316&lt;=16,S316*(1.18),IF(AK316&lt;=20,S316*(1),IF(AK316&lt;=60,S316*(0.85),IF(AK316&lt;=100,S316*(0.56),IF(AK316&lt;=152,S316*(0.41),IF(AK316&lt;=180,S316*(0.38),IF(AK316&lt;=200,S316*(0.36),IF(AK316&lt;=300,S316*(0.3),S316)))))))))))))))</f>
        <v>581.81760000000008</v>
      </c>
      <c r="R316" s="52">
        <f t="shared" si="135"/>
        <v>-44.661461082699518</v>
      </c>
      <c r="S316" s="52">
        <f t="shared" si="136"/>
        <v>393.12000000000006</v>
      </c>
      <c r="T316" s="21">
        <f t="shared" si="147"/>
        <v>393.12000000000006</v>
      </c>
      <c r="U316" s="70">
        <v>710.39099999999996</v>
      </c>
      <c r="V316" s="21">
        <f t="shared" si="133"/>
        <v>302.40000000000003</v>
      </c>
      <c r="W316" s="21">
        <f t="shared" si="137"/>
        <v>43.2</v>
      </c>
      <c r="X316" s="21">
        <f t="shared" si="151"/>
        <v>0</v>
      </c>
      <c r="Y316" s="21">
        <f t="shared" si="168"/>
        <v>211.20000000000002</v>
      </c>
      <c r="Z316" s="21">
        <f t="shared" si="138"/>
        <v>4.8000000000000007</v>
      </c>
      <c r="AA316" s="21">
        <f t="shared" si="139"/>
        <v>38.400000000000006</v>
      </c>
      <c r="AB316" s="21">
        <f t="shared" si="140"/>
        <v>0</v>
      </c>
      <c r="AC316" s="18">
        <f t="shared" si="141"/>
        <v>4.8000000000000007</v>
      </c>
      <c r="AD316" s="18">
        <f t="shared" si="142"/>
        <v>0</v>
      </c>
      <c r="AE316" s="18">
        <f>IFERROR(VLOOKUP(F316,'Unid. Mult.'!$F$3:$J$313,5,0),0)</f>
        <v>0</v>
      </c>
      <c r="AF316" s="18">
        <f>IFERROR(VLOOKUP(F316,'IIEE EIB'!$F$3:$L$219,5,0),0)</f>
        <v>0</v>
      </c>
      <c r="AG316" s="18">
        <f>IFERROR(VLOOKUP(F316,'IIEE EIB'!$F$3:$L$219,6,0),0)</f>
        <v>0</v>
      </c>
      <c r="AH316" s="18">
        <f>IFERROR(VLOOKUP(F316,Rural!$F$2:$J$403,5,0),0)</f>
        <v>0</v>
      </c>
      <c r="AI316" s="18">
        <f>+IFERROR(VLOOKUP(F316,Frontera!$F$3:$J$438,5,0),0)</f>
        <v>0</v>
      </c>
      <c r="AJ316" s="18" t="str">
        <f>+IFERROR(VLOOKUP(F316,'Censo 2023 Direccion'!$A$2:$L$910,9,0),0)</f>
        <v>Rural</v>
      </c>
      <c r="AK316" s="18">
        <f>+IFERROR(VLOOKUP(F316,'Instituciones Educativas'!$A$2:$T$900,12,0),0)</f>
        <v>8</v>
      </c>
      <c r="AL316" s="21">
        <f t="shared" si="143"/>
        <v>-407.99099999999993</v>
      </c>
      <c r="AM316" s="18">
        <f>+IFERROR(VLOOKUP(F316,'Instituciones Educativas'!$A$2:$T$900,13,0),0)-AN316</f>
        <v>11</v>
      </c>
      <c r="AN316" s="64"/>
    </row>
    <row r="317" spans="1:41" x14ac:dyDescent="0.25">
      <c r="A317" s="107" t="s">
        <v>776</v>
      </c>
      <c r="B317" s="17">
        <v>88</v>
      </c>
      <c r="C317" s="49" t="str">
        <f>+VLOOKUP(A317,'Instituciones Educativas'!$A$2:$T$900,6,0)</f>
        <v>CAPACHICA</v>
      </c>
      <c r="D317" s="49" t="str">
        <f>IFERROR(VLOOKUP(A317,'Instituciones Educativas'!$A$2:$T$900,7,0),0)</f>
        <v>CAPANO</v>
      </c>
      <c r="E317" s="49" t="str">
        <f>+VLOOKUP(A317,'Censo 2023 Direccion'!$A$2:$M$910,6,0)</f>
        <v>CAPANO</v>
      </c>
      <c r="F317" s="49" t="str">
        <f>+VLOOKUP(A317,'Instituciones Educativas'!$A$2:$T$900,1,0)</f>
        <v>2049604</v>
      </c>
      <c r="G317" s="49" t="str">
        <f>+VLOOKUP(A317,'Instituciones Educativas'!$A$2:$T$900,8,0)</f>
        <v>HUERTANO</v>
      </c>
      <c r="H317" s="49" t="str">
        <f>+VLOOKUP(A317,'Instituciones Educativas'!$A$2:$T$900,9,0)</f>
        <v xml:space="preserve">A5 - Inicial  Prog No Escolariz    </v>
      </c>
      <c r="I317" s="18">
        <f t="shared" si="134"/>
        <v>7</v>
      </c>
      <c r="J317" s="18" t="str">
        <f t="shared" si="144"/>
        <v>Rural</v>
      </c>
      <c r="K317" s="18">
        <f t="shared" si="145"/>
        <v>6</v>
      </c>
      <c r="O317" s="18">
        <f t="shared" si="146"/>
        <v>1</v>
      </c>
      <c r="Q317" s="21">
        <f t="shared" si="155"/>
        <v>550.36800000000005</v>
      </c>
      <c r="R317" s="52">
        <f t="shared" si="135"/>
        <v>-24.050417305399417</v>
      </c>
      <c r="S317" s="52">
        <f t="shared" si="136"/>
        <v>343.98</v>
      </c>
      <c r="T317" s="21">
        <f t="shared" si="147"/>
        <v>343.98</v>
      </c>
      <c r="U317" s="70">
        <v>452.90571428571428</v>
      </c>
      <c r="V317" s="21">
        <f t="shared" si="133"/>
        <v>264.60000000000002</v>
      </c>
      <c r="W317" s="21">
        <f t="shared" si="137"/>
        <v>37.799999999999997</v>
      </c>
      <c r="X317" s="21">
        <f t="shared" si="151"/>
        <v>0</v>
      </c>
      <c r="Y317" s="21">
        <f t="shared" si="168"/>
        <v>184.8</v>
      </c>
      <c r="Z317" s="21">
        <f t="shared" si="138"/>
        <v>4.2</v>
      </c>
      <c r="AA317" s="21">
        <f t="shared" si="139"/>
        <v>33.6</v>
      </c>
      <c r="AB317" s="21">
        <f t="shared" si="140"/>
        <v>0</v>
      </c>
      <c r="AC317" s="18">
        <f t="shared" si="141"/>
        <v>4.2</v>
      </c>
      <c r="AD317" s="18">
        <f t="shared" si="142"/>
        <v>0</v>
      </c>
      <c r="AE317" s="18">
        <f>IFERROR(VLOOKUP(F317,'Unid. Mult.'!$F$3:$J$313,5,0),0)</f>
        <v>0</v>
      </c>
      <c r="AF317" s="18">
        <f>IFERROR(VLOOKUP(F317,'IIEE EIB'!$F$3:$L$219,5,0),0)</f>
        <v>0</v>
      </c>
      <c r="AG317" s="18">
        <f>IFERROR(VLOOKUP(F317,'IIEE EIB'!$F$3:$L$219,6,0),0)</f>
        <v>0</v>
      </c>
      <c r="AH317" s="18">
        <f>IFERROR(VLOOKUP(F317,Rural!$F$2:$J$403,5,0),0)</f>
        <v>0</v>
      </c>
      <c r="AI317" s="18">
        <f>+IFERROR(VLOOKUP(F317,Frontera!$F$3:$J$438,5,0),0)</f>
        <v>0</v>
      </c>
      <c r="AJ317" s="18" t="str">
        <f>+IFERROR(VLOOKUP(F317,'Censo 2023 Direccion'!$A$2:$L$910,9,0),0)</f>
        <v>Rural</v>
      </c>
      <c r="AK317" s="18">
        <f>+IFERROR(VLOOKUP(F317,'Instituciones Educativas'!$A$2:$T$900,12,0),0)</f>
        <v>7</v>
      </c>
      <c r="AL317" s="21">
        <f t="shared" si="143"/>
        <v>-188.30571428571426</v>
      </c>
      <c r="AM317" s="18">
        <f>+IFERROR(VLOOKUP(F317,'Instituciones Educativas'!$A$2:$T$900,13,0),0)-AN317</f>
        <v>6</v>
      </c>
      <c r="AN317" s="64"/>
      <c r="AO317" s="18">
        <f t="shared" ref="AO317:AO318" si="169">+AM317-2.8</f>
        <v>3.2</v>
      </c>
    </row>
    <row r="318" spans="1:41" x14ac:dyDescent="0.25">
      <c r="A318" s="107" t="s">
        <v>785</v>
      </c>
      <c r="B318" s="17">
        <v>89</v>
      </c>
      <c r="C318" s="49" t="str">
        <f>+VLOOKUP(A318,'Instituciones Educativas'!$A$2:$T$900,6,0)</f>
        <v>CAPACHICA</v>
      </c>
      <c r="D318" s="49" t="str">
        <f>IFERROR(VLOOKUP(A318,'Instituciones Educativas'!$A$2:$T$900,7,0),0)</f>
        <v>SAN CRISTOBAL</v>
      </c>
      <c r="E318" s="49" t="str">
        <f>+VLOOKUP(A318,'Censo 2023 Direccion'!$A$2:$M$910,6,0)</f>
        <v>SAN CRISTOBAL</v>
      </c>
      <c r="F318" s="49" t="str">
        <f>+VLOOKUP(A318,'Instituciones Educativas'!$A$2:$T$900,1,0)</f>
        <v>2049614</v>
      </c>
      <c r="G318" s="49" t="str">
        <f>+VLOOKUP(A318,'Instituciones Educativas'!$A$2:$T$900,8,0)</f>
        <v>SAN CRISTOBAL</v>
      </c>
      <c r="H318" s="49" t="str">
        <f>+VLOOKUP(A318,'Instituciones Educativas'!$A$2:$T$900,9,0)</f>
        <v xml:space="preserve">A5 - Inicial  Prog No Escolariz    </v>
      </c>
      <c r="I318" s="18">
        <f t="shared" si="134"/>
        <v>8</v>
      </c>
      <c r="J318" s="18" t="str">
        <f t="shared" si="144"/>
        <v>Rural</v>
      </c>
      <c r="K318" s="18">
        <f t="shared" si="145"/>
        <v>10</v>
      </c>
      <c r="O318" s="18">
        <f t="shared" si="146"/>
        <v>-2</v>
      </c>
      <c r="Q318" s="21">
        <f>+IF(AJ318="rural",IF(AK318&lt;=1,S318*(5),IF(AK318&lt;=2,S318*(3.25),IF(AK318&lt;=3,S318*(2.42),IF(AK318&lt;=4,S318*(2),IF(AK318&lt;=5,S318*(1.8),IF(AK318&lt;=10,S318*(1.48),IF(AK318&lt;=16,S318*(1.18),IF(AK318&lt;=20,S318*(1),IF(AK318&lt;=60,S318*(0.85),IF(AK318&lt;=100,S318*(0.56),IF(AK318&lt;=152,S318*(0.41),IF(AK318&lt;=180,S318*(0.38),IF(AK318&lt;=200,S318*(0.36),IF(AK318&lt;=300,S318*(0.3),S318)))))))))))))))</f>
        <v>581.81760000000008</v>
      </c>
      <c r="R318" s="52">
        <f t="shared" si="135"/>
        <v>-43.642309657639231</v>
      </c>
      <c r="S318" s="52">
        <f t="shared" si="136"/>
        <v>393.12000000000006</v>
      </c>
      <c r="T318" s="21">
        <f t="shared" si="147"/>
        <v>393.12000000000006</v>
      </c>
      <c r="U318" s="70">
        <v>697.54455445544545</v>
      </c>
      <c r="V318" s="21">
        <f t="shared" si="133"/>
        <v>302.40000000000003</v>
      </c>
      <c r="W318" s="21">
        <f t="shared" si="137"/>
        <v>43.2</v>
      </c>
      <c r="X318" s="21">
        <f t="shared" si="151"/>
        <v>0</v>
      </c>
      <c r="Y318" s="21">
        <f t="shared" si="168"/>
        <v>211.20000000000002</v>
      </c>
      <c r="Z318" s="21">
        <f t="shared" si="138"/>
        <v>4.8000000000000007</v>
      </c>
      <c r="AA318" s="21">
        <f t="shared" si="139"/>
        <v>38.400000000000006</v>
      </c>
      <c r="AB318" s="21">
        <f t="shared" si="140"/>
        <v>0</v>
      </c>
      <c r="AC318" s="18">
        <f t="shared" si="141"/>
        <v>4.8000000000000007</v>
      </c>
      <c r="AD318" s="18">
        <f t="shared" si="142"/>
        <v>0</v>
      </c>
      <c r="AE318" s="18">
        <f>IFERROR(VLOOKUP(F318,'Unid. Mult.'!$F$3:$J$313,5,0),0)</f>
        <v>0</v>
      </c>
      <c r="AF318" s="18">
        <f>IFERROR(VLOOKUP(F318,'IIEE EIB'!$F$3:$L$219,5,0),0)</f>
        <v>0</v>
      </c>
      <c r="AG318" s="18">
        <f>IFERROR(VLOOKUP(F318,'IIEE EIB'!$F$3:$L$219,6,0),0)</f>
        <v>0</v>
      </c>
      <c r="AH318" s="18">
        <f>IFERROR(VLOOKUP(F318,Rural!$F$2:$J$403,5,0),0)</f>
        <v>0</v>
      </c>
      <c r="AI318" s="18">
        <f>+IFERROR(VLOOKUP(F318,Frontera!$F$3:$J$438,5,0),0)</f>
        <v>0</v>
      </c>
      <c r="AJ318" s="18" t="str">
        <f>+IFERROR(VLOOKUP(F318,'Censo 2023 Direccion'!$A$2:$L$910,9,0),0)</f>
        <v>Rural</v>
      </c>
      <c r="AK318" s="18">
        <f>+IFERROR(VLOOKUP(F318,'Instituciones Educativas'!$A$2:$T$900,12,0),0)</f>
        <v>8</v>
      </c>
      <c r="AL318" s="21">
        <f t="shared" si="143"/>
        <v>-395.14455445544542</v>
      </c>
      <c r="AM318" s="18">
        <f>+IFERROR(VLOOKUP(F318,'Instituciones Educativas'!$A$2:$T$900,13,0),0)-AN318</f>
        <v>10</v>
      </c>
      <c r="AN318" s="64"/>
      <c r="AO318" s="18">
        <f t="shared" si="169"/>
        <v>7.2</v>
      </c>
    </row>
    <row r="319" spans="1:41" x14ac:dyDescent="0.25">
      <c r="A319" s="107" t="s">
        <v>790</v>
      </c>
      <c r="B319" s="17">
        <v>90</v>
      </c>
      <c r="C319" s="49" t="str">
        <f>+VLOOKUP(A319,'Instituciones Educativas'!$A$2:$T$900,6,0)</f>
        <v>CAPACHICA</v>
      </c>
      <c r="D319" s="49" t="str">
        <f>IFERROR(VLOOKUP(A319,'Instituciones Educativas'!$A$2:$T$900,7,0),0)</f>
        <v>SIALE</v>
      </c>
      <c r="E319" s="49" t="str">
        <f>+VLOOKUP(A319,'Censo 2023 Direccion'!$A$2:$M$910,6,0)</f>
        <v>SIALE</v>
      </c>
      <c r="F319" s="49" t="str">
        <f>+VLOOKUP(A319,'Instituciones Educativas'!$A$2:$T$900,1,0)</f>
        <v>2050002</v>
      </c>
      <c r="G319" s="49" t="str">
        <f>+VLOOKUP(A319,'Instituciones Educativas'!$A$2:$T$900,8,0)</f>
        <v>SIALE</v>
      </c>
      <c r="H319" s="49" t="str">
        <f>+VLOOKUP(A319,'Instituciones Educativas'!$A$2:$T$900,9,0)</f>
        <v xml:space="preserve">A5 - Inicial  Prog No Escolariz    </v>
      </c>
      <c r="I319" s="18">
        <f t="shared" si="134"/>
        <v>4</v>
      </c>
      <c r="J319" s="18" t="str">
        <f t="shared" si="144"/>
        <v>Rural</v>
      </c>
      <c r="K319" s="18">
        <f t="shared" si="145"/>
        <v>7</v>
      </c>
      <c r="O319" s="18">
        <f t="shared" si="146"/>
        <v>-3</v>
      </c>
      <c r="Q319" s="21">
        <f t="shared" si="155"/>
        <v>393.12000000000006</v>
      </c>
      <c r="R319" s="52">
        <f t="shared" si="135"/>
        <v>-57.865537630483963</v>
      </c>
      <c r="S319" s="52">
        <f t="shared" si="136"/>
        <v>196.56000000000003</v>
      </c>
      <c r="T319" s="21">
        <f t="shared" si="147"/>
        <v>196.56000000000003</v>
      </c>
      <c r="U319" s="70">
        <v>466.50648648648644</v>
      </c>
      <c r="V319" s="21">
        <f t="shared" si="133"/>
        <v>151.20000000000002</v>
      </c>
      <c r="W319" s="21">
        <f t="shared" si="137"/>
        <v>21.6</v>
      </c>
      <c r="X319" s="21">
        <f t="shared" si="151"/>
        <v>0</v>
      </c>
      <c r="Y319" s="21">
        <f t="shared" si="168"/>
        <v>105.60000000000001</v>
      </c>
      <c r="Z319" s="21">
        <f t="shared" si="138"/>
        <v>2.4000000000000004</v>
      </c>
      <c r="AA319" s="21">
        <f t="shared" si="139"/>
        <v>19.200000000000003</v>
      </c>
      <c r="AB319" s="21">
        <f t="shared" si="140"/>
        <v>0</v>
      </c>
      <c r="AC319" s="18">
        <f t="shared" si="141"/>
        <v>2.4000000000000004</v>
      </c>
      <c r="AD319" s="18">
        <f t="shared" si="142"/>
        <v>0</v>
      </c>
      <c r="AE319" s="18">
        <f>IFERROR(VLOOKUP(F319,'Unid. Mult.'!$F$3:$J$313,5,0),0)</f>
        <v>0</v>
      </c>
      <c r="AF319" s="18">
        <f>IFERROR(VLOOKUP(F319,'IIEE EIB'!$F$3:$L$219,5,0),0)</f>
        <v>0</v>
      </c>
      <c r="AG319" s="18">
        <f>IFERROR(VLOOKUP(F319,'IIEE EIB'!$F$3:$L$219,6,0),0)</f>
        <v>0</v>
      </c>
      <c r="AH319" s="18">
        <f>IFERROR(VLOOKUP(F319,Rural!$F$2:$J$403,5,0),0)</f>
        <v>0</v>
      </c>
      <c r="AI319" s="18">
        <f>+IFERROR(VLOOKUP(F319,Frontera!$F$3:$J$438,5,0),0)</f>
        <v>0</v>
      </c>
      <c r="AJ319" s="18" t="str">
        <f>+IFERROR(VLOOKUP(F319,'Censo 2023 Direccion'!$A$2:$L$910,9,0),0)</f>
        <v>Rural</v>
      </c>
      <c r="AK319" s="18">
        <f>+IFERROR(VLOOKUP(F319,'Instituciones Educativas'!$A$2:$T$900,12,0),0)</f>
        <v>4</v>
      </c>
      <c r="AL319" s="21">
        <f t="shared" si="143"/>
        <v>-315.30648648648639</v>
      </c>
      <c r="AM319" s="18">
        <f>+IFERROR(VLOOKUP(F319,'Instituciones Educativas'!$A$2:$T$900,13,0),0)-AN319</f>
        <v>7</v>
      </c>
      <c r="AO319" s="18">
        <f>+AM319-32</f>
        <v>-25</v>
      </c>
    </row>
    <row r="320" spans="1:41" x14ac:dyDescent="0.25">
      <c r="A320" s="107" t="s">
        <v>772</v>
      </c>
      <c r="B320" s="17">
        <v>91</v>
      </c>
      <c r="C320" s="49" t="str">
        <f>+VLOOKUP(A320,'Instituciones Educativas'!$A$2:$T$900,6,0)</f>
        <v>CAPACHICA</v>
      </c>
      <c r="D320" s="49" t="str">
        <f>IFERROR(VLOOKUP(A320,'Instituciones Educativas'!$A$2:$T$900,7,0),0)</f>
        <v>HILATA</v>
      </c>
      <c r="E320" s="49" t="str">
        <f>+VLOOKUP(A320,'Censo 2023 Direccion'!$A$2:$M$910,6,0)</f>
        <v>HILATA</v>
      </c>
      <c r="F320" s="49" t="str">
        <f>+VLOOKUP(A320,'Instituciones Educativas'!$A$2:$T$900,1,0)</f>
        <v>2050007</v>
      </c>
      <c r="G320" s="49" t="str">
        <f>+VLOOKUP(A320,'Instituciones Educativas'!$A$2:$T$900,8,0)</f>
        <v>HILATA A</v>
      </c>
      <c r="H320" s="49" t="str">
        <f>+VLOOKUP(A320,'Instituciones Educativas'!$A$2:$T$900,9,0)</f>
        <v xml:space="preserve">A5 - Inicial  Prog No Escolariz    </v>
      </c>
      <c r="I320" s="18">
        <f t="shared" si="134"/>
        <v>7</v>
      </c>
      <c r="J320" s="18" t="str">
        <f t="shared" si="144"/>
        <v>Rural</v>
      </c>
      <c r="K320" s="18">
        <f t="shared" si="145"/>
        <v>10</v>
      </c>
      <c r="O320" s="18">
        <f t="shared" si="146"/>
        <v>-3</v>
      </c>
      <c r="Q320" s="21">
        <f t="shared" si="155"/>
        <v>550.36800000000005</v>
      </c>
      <c r="R320" s="52">
        <f t="shared" si="135"/>
        <v>-50.687020950434324</v>
      </c>
      <c r="S320" s="52">
        <f t="shared" si="136"/>
        <v>343.98</v>
      </c>
      <c r="T320" s="21">
        <f t="shared" si="147"/>
        <v>343.98</v>
      </c>
      <c r="U320" s="70">
        <v>697.54455445544545</v>
      </c>
      <c r="V320" s="21">
        <f t="shared" si="133"/>
        <v>264.60000000000002</v>
      </c>
      <c r="W320" s="21">
        <f t="shared" si="137"/>
        <v>37.799999999999997</v>
      </c>
      <c r="X320" s="21">
        <f t="shared" si="151"/>
        <v>0</v>
      </c>
      <c r="Y320" s="21">
        <f t="shared" si="168"/>
        <v>184.8</v>
      </c>
      <c r="Z320" s="21">
        <f t="shared" si="138"/>
        <v>4.2</v>
      </c>
      <c r="AA320" s="21">
        <f t="shared" si="139"/>
        <v>33.6</v>
      </c>
      <c r="AB320" s="21">
        <f t="shared" si="140"/>
        <v>0</v>
      </c>
      <c r="AC320" s="18">
        <f t="shared" si="141"/>
        <v>4.2</v>
      </c>
      <c r="AD320" s="18">
        <f t="shared" si="142"/>
        <v>0</v>
      </c>
      <c r="AE320" s="18">
        <f>IFERROR(VLOOKUP(F320,'Unid. Mult.'!$F$3:$J$313,5,0),0)</f>
        <v>0</v>
      </c>
      <c r="AF320" s="18">
        <f>IFERROR(VLOOKUP(F320,'IIEE EIB'!$F$3:$L$219,5,0),0)</f>
        <v>0</v>
      </c>
      <c r="AG320" s="18">
        <f>IFERROR(VLOOKUP(F320,'IIEE EIB'!$F$3:$L$219,6,0),0)</f>
        <v>0</v>
      </c>
      <c r="AH320" s="18">
        <f>IFERROR(VLOOKUP(F320,Rural!$F$2:$J$403,5,0),0)</f>
        <v>0</v>
      </c>
      <c r="AI320" s="18">
        <f>+IFERROR(VLOOKUP(F320,Frontera!$F$3:$J$438,5,0),0)</f>
        <v>0</v>
      </c>
      <c r="AJ320" s="18" t="str">
        <f>+IFERROR(VLOOKUP(F320,'Censo 2023 Direccion'!$A$2:$L$910,9,0),0)</f>
        <v>Rural</v>
      </c>
      <c r="AK320" s="18">
        <f>+IFERROR(VLOOKUP(F320,'Instituciones Educativas'!$A$2:$T$900,12,0),0)</f>
        <v>7</v>
      </c>
      <c r="AL320" s="21">
        <f t="shared" si="143"/>
        <v>-432.94455445544543</v>
      </c>
      <c r="AM320" s="18">
        <f>+IFERROR(VLOOKUP(F320,'Instituciones Educativas'!$A$2:$T$900,13,0),0)-AN320</f>
        <v>10</v>
      </c>
      <c r="AO320" s="18">
        <f>+AM320-33.1</f>
        <v>-23.1</v>
      </c>
    </row>
    <row r="321" spans="1:41" x14ac:dyDescent="0.25">
      <c r="A321" s="107" t="s">
        <v>782</v>
      </c>
      <c r="B321" s="17">
        <v>92</v>
      </c>
      <c r="C321" s="49" t="str">
        <f>+VLOOKUP(A321,'Instituciones Educativas'!$A$2:$T$900,6,0)</f>
        <v>CAPACHICA</v>
      </c>
      <c r="D321" s="49" t="str">
        <f>IFERROR(VLOOKUP(A321,'Instituciones Educativas'!$A$2:$T$900,7,0),0)</f>
        <v>PARAMIS CHICO</v>
      </c>
      <c r="E321" s="49" t="str">
        <f>+VLOOKUP(A321,'Censo 2023 Direccion'!$A$2:$M$910,6,0)</f>
        <v>SIALE</v>
      </c>
      <c r="F321" s="49" t="str">
        <f>+VLOOKUP(A321,'Instituciones Educativas'!$A$2:$T$900,1,0)</f>
        <v>2050009</v>
      </c>
      <c r="G321" s="49" t="str">
        <f>+VLOOKUP(A321,'Instituciones Educativas'!$A$2:$T$900,8,0)</f>
        <v>PARAMIS</v>
      </c>
      <c r="H321" s="49" t="str">
        <f>+VLOOKUP(A321,'Instituciones Educativas'!$A$2:$T$900,9,0)</f>
        <v xml:space="preserve">A5 - Inicial  Prog No Escolariz    </v>
      </c>
      <c r="I321" s="18">
        <f t="shared" si="134"/>
        <v>11</v>
      </c>
      <c r="J321" s="18" t="str">
        <f t="shared" si="144"/>
        <v>Rural</v>
      </c>
      <c r="K321" s="18">
        <f t="shared" si="145"/>
        <v>10</v>
      </c>
      <c r="O321" s="18">
        <f t="shared" si="146"/>
        <v>1</v>
      </c>
      <c r="Q321" s="21">
        <f>+IF(AJ321="rural",IF(AK321&lt;=1,S321*(5),IF(AK321&lt;=2,S321*(3.25),IF(AK321&lt;=3,S321*(2.42),IF(AK321&lt;=4,S321*(2),IF(AK321&lt;=5,S321*(1.8),IF(AK321&lt;=10,S321*(1.48),IF(AK321&lt;=16,S321*(1.18),IF(AK321&lt;=20,S321*(1),IF(AK321&lt;=60,S321*(0.85),IF(AK321&lt;=100,S321*(0.56),IF(AK321&lt;=152,S321*(0.41),IF(AK321&lt;=180,S321*(0.38),IF(AK321&lt;=200,S321*(0.36),IF(AK321&lt;=300,S321*(0.3),S321)))))))))))))))</f>
        <v>637.83720000000005</v>
      </c>
      <c r="R321" s="52">
        <f t="shared" si="135"/>
        <v>-22.508175779253939</v>
      </c>
      <c r="S321" s="52">
        <f t="shared" si="136"/>
        <v>540.54000000000008</v>
      </c>
      <c r="T321" s="21">
        <f t="shared" si="147"/>
        <v>540.54000000000008</v>
      </c>
      <c r="U321" s="70">
        <v>697.54455445544545</v>
      </c>
      <c r="V321" s="21">
        <f t="shared" ref="V321:V384" si="170">+Z321+AA321+AB321+AC321+AD321+Y321+X321+W321</f>
        <v>415.80000000000007</v>
      </c>
      <c r="W321" s="21">
        <f t="shared" si="137"/>
        <v>59.400000000000006</v>
      </c>
      <c r="X321" s="21">
        <f t="shared" si="151"/>
        <v>0</v>
      </c>
      <c r="Y321" s="21">
        <f t="shared" si="168"/>
        <v>290.40000000000003</v>
      </c>
      <c r="Z321" s="21">
        <f t="shared" si="138"/>
        <v>6.6000000000000005</v>
      </c>
      <c r="AA321" s="21">
        <f t="shared" si="139"/>
        <v>52.800000000000004</v>
      </c>
      <c r="AB321" s="21">
        <f t="shared" si="140"/>
        <v>0</v>
      </c>
      <c r="AC321" s="18">
        <f t="shared" si="141"/>
        <v>6.6000000000000005</v>
      </c>
      <c r="AD321" s="18">
        <f t="shared" si="142"/>
        <v>0</v>
      </c>
      <c r="AE321" s="18">
        <f>IFERROR(VLOOKUP(F321,'Unid. Mult.'!$F$3:$J$313,5,0),0)</f>
        <v>0</v>
      </c>
      <c r="AF321" s="18">
        <f>IFERROR(VLOOKUP(F321,'IIEE EIB'!$F$3:$L$219,5,0),0)</f>
        <v>0</v>
      </c>
      <c r="AG321" s="18">
        <f>IFERROR(VLOOKUP(F321,'IIEE EIB'!$F$3:$L$219,6,0),0)</f>
        <v>0</v>
      </c>
      <c r="AH321" s="18">
        <f>IFERROR(VLOOKUP(F321,Rural!$F$2:$J$403,5,0),0)</f>
        <v>0</v>
      </c>
      <c r="AI321" s="18">
        <f>+IFERROR(VLOOKUP(F321,Frontera!$F$3:$J$438,5,0),0)</f>
        <v>0</v>
      </c>
      <c r="AJ321" s="18" t="str">
        <f>+IFERROR(VLOOKUP(F321,'Censo 2023 Direccion'!$A$2:$L$910,9,0),0)</f>
        <v>Rural</v>
      </c>
      <c r="AK321" s="18">
        <f>+IFERROR(VLOOKUP(F321,'Instituciones Educativas'!$A$2:$T$900,12,0),0)</f>
        <v>11</v>
      </c>
      <c r="AL321" s="21">
        <f t="shared" si="143"/>
        <v>-281.74455445544538</v>
      </c>
      <c r="AM321" s="18">
        <f>+IFERROR(VLOOKUP(F321,'Instituciones Educativas'!$A$2:$T$900,13,0),0)-AN321</f>
        <v>10</v>
      </c>
      <c r="AO321" s="18">
        <f>+AM321-33.1</f>
        <v>-23.1</v>
      </c>
    </row>
    <row r="322" spans="1:41" x14ac:dyDescent="0.25">
      <c r="A322" s="107" t="s">
        <v>768</v>
      </c>
      <c r="B322" s="17">
        <v>93</v>
      </c>
      <c r="C322" s="49" t="str">
        <f>+VLOOKUP(A322,'Instituciones Educativas'!$A$2:$T$900,6,0)</f>
        <v>CAPACHICA</v>
      </c>
      <c r="D322" s="49" t="str">
        <f>IFERROR(VLOOKUP(A322,'Instituciones Educativas'!$A$2:$T$900,7,0),0)</f>
        <v>CHILLORA</v>
      </c>
      <c r="E322" s="49" t="str">
        <f>+VLOOKUP(A322,'Censo 2023 Direccion'!$A$2:$M$910,6,0)</f>
        <v>CHILLORA</v>
      </c>
      <c r="F322" s="49" t="str">
        <f>+VLOOKUP(A322,'Instituciones Educativas'!$A$2:$T$900,1,0)</f>
        <v>2050701</v>
      </c>
      <c r="G322" s="49" t="str">
        <f>+VLOOKUP(A322,'Instituciones Educativas'!$A$2:$T$900,8,0)</f>
        <v>CHILLORA</v>
      </c>
      <c r="H322" s="49" t="str">
        <f>+VLOOKUP(A322,'Instituciones Educativas'!$A$2:$T$900,9,0)</f>
        <v xml:space="preserve">A5 - Inicial  Prog No Escolariz    </v>
      </c>
      <c r="I322" s="18">
        <f t="shared" ref="I322:I385" si="171">+AK322</f>
        <v>6</v>
      </c>
      <c r="J322" s="18" t="str">
        <f t="shared" si="144"/>
        <v>Rural</v>
      </c>
      <c r="K322" s="18">
        <f t="shared" si="145"/>
        <v>7</v>
      </c>
      <c r="O322" s="18">
        <f t="shared" si="146"/>
        <v>-1</v>
      </c>
      <c r="Q322" s="21">
        <f t="shared" si="155"/>
        <v>471.74400000000009</v>
      </c>
      <c r="R322" s="52">
        <f t="shared" ref="R322:R385" si="172">+(S322-U322)/U322*100</f>
        <v>-36.798306445725956</v>
      </c>
      <c r="S322" s="52">
        <f t="shared" ref="S322:S385" si="173">+T322</f>
        <v>294.84000000000003</v>
      </c>
      <c r="T322" s="21">
        <f t="shared" si="147"/>
        <v>294.84000000000003</v>
      </c>
      <c r="U322" s="70">
        <v>466.50648648648644</v>
      </c>
      <c r="V322" s="21">
        <f t="shared" si="170"/>
        <v>226.8</v>
      </c>
      <c r="W322" s="21">
        <f t="shared" ref="W322:W385" si="174">AK322*0.45*12</f>
        <v>32.400000000000006</v>
      </c>
      <c r="X322" s="21">
        <f t="shared" si="151"/>
        <v>0</v>
      </c>
      <c r="Y322" s="21">
        <f t="shared" si="168"/>
        <v>158.4</v>
      </c>
      <c r="Z322" s="21">
        <f t="shared" ref="Z322:Z385" si="175">+IF(AI322="Frontera",I322*0.1*12,IF(AI322=0,I322*0.05*12,0))</f>
        <v>3.6000000000000005</v>
      </c>
      <c r="AA322" s="21">
        <f t="shared" ref="AA322:AA385" si="176">+IF(AF322="aimara",I322*0.35*12,IF(AF322="quechua sureño",I322*0.35*12,IF(AF322=0,I322*0.2*12,0)))+IF(AG322="aimara",I322*0.35*12,IF(AG322="quechua sureño",I322*0.35*12,IF(AG322=0,I322*0.2*12,0)))</f>
        <v>28.800000000000004</v>
      </c>
      <c r="AB322" s="21">
        <f t="shared" ref="AB322:AB385" si="177">+IF(AE322="Unidocente",I322*0.8*12,IF(AE322="Multigrado",I322*0.6*12,IF(AE322=0,I322*0*12,0)))</f>
        <v>0</v>
      </c>
      <c r="AC322" s="18">
        <f t="shared" ref="AC322:AC385" si="178">+IF(AH322="Rural 1",I322*3.5*12,IF(AH322="Rural 2",I322*2.8*12,IF(AH322="Rural 3",I322*2*12,IF(AH322= 0,I322*0.05*12,0))))</f>
        <v>3.6000000000000005</v>
      </c>
      <c r="AD322" s="18">
        <f t="shared" ref="AD322:AD385" si="179">IF(H322=$M$12,0,IF(AJ322="Urbana",AK322*0.8*12,AK322*1.3*12))</f>
        <v>0</v>
      </c>
      <c r="AE322" s="18">
        <f>IFERROR(VLOOKUP(F322,'Unid. Mult.'!$F$3:$J$313,5,0),0)</f>
        <v>0</v>
      </c>
      <c r="AF322" s="18">
        <f>IFERROR(VLOOKUP(F322,'IIEE EIB'!$F$3:$L$219,5,0),0)</f>
        <v>0</v>
      </c>
      <c r="AG322" s="18">
        <f>IFERROR(VLOOKUP(F322,'IIEE EIB'!$F$3:$L$219,6,0),0)</f>
        <v>0</v>
      </c>
      <c r="AH322" s="18">
        <f>IFERROR(VLOOKUP(F322,Rural!$F$2:$J$403,5,0),0)</f>
        <v>0</v>
      </c>
      <c r="AI322" s="18">
        <f>+IFERROR(VLOOKUP(F322,Frontera!$F$3:$J$438,5,0),0)</f>
        <v>0</v>
      </c>
      <c r="AJ322" s="18" t="str">
        <f>+IFERROR(VLOOKUP(F322,'Censo 2023 Direccion'!$A$2:$L$910,9,0),0)</f>
        <v>Rural</v>
      </c>
      <c r="AK322" s="18">
        <f>+IFERROR(VLOOKUP(F322,'Instituciones Educativas'!$A$2:$T$900,12,0),0)</f>
        <v>6</v>
      </c>
      <c r="AL322" s="21">
        <f t="shared" ref="AL322:AL385" si="180">+V322-U322</f>
        <v>-239.70648648648643</v>
      </c>
      <c r="AM322" s="18">
        <f>+IFERROR(VLOOKUP(F322,'Instituciones Educativas'!$A$2:$T$900,13,0),0)-AN322</f>
        <v>7</v>
      </c>
      <c r="AN322" s="64"/>
      <c r="AO322" s="18">
        <f>+AM322-2.8</f>
        <v>4.2</v>
      </c>
    </row>
    <row r="323" spans="1:41" x14ac:dyDescent="0.25">
      <c r="A323" s="107" t="s">
        <v>770</v>
      </c>
      <c r="B323" s="17">
        <v>94</v>
      </c>
      <c r="C323" s="49" t="str">
        <f>+VLOOKUP(A323,'Instituciones Educativas'!$A$2:$T$900,6,0)</f>
        <v>CAPACHICA</v>
      </c>
      <c r="D323" s="49" t="str">
        <f>IFERROR(VLOOKUP(A323,'Instituciones Educativas'!$A$2:$T$900,7,0),0)</f>
        <v>ESCALLANI</v>
      </c>
      <c r="E323" s="49" t="str">
        <f>+VLOOKUP(A323,'Censo 2023 Direccion'!$A$2:$M$910,6,0)</f>
        <v>ESCALLANI</v>
      </c>
      <c r="F323" s="49" t="str">
        <f>+VLOOKUP(A323,'Instituciones Educativas'!$A$2:$T$900,1,0)</f>
        <v>2032512</v>
      </c>
      <c r="G323" s="49" t="str">
        <f>+VLOOKUP(A323,'Instituciones Educativas'!$A$2:$T$900,8,0)</f>
        <v>ESCALLANI CENTRAL</v>
      </c>
      <c r="H323" s="49" t="str">
        <f>+VLOOKUP(A323,'Instituciones Educativas'!$A$2:$T$900,9,0)</f>
        <v xml:space="preserve">A5 - Inicial  Prog No Escolariz    </v>
      </c>
      <c r="I323" s="18">
        <f t="shared" si="171"/>
        <v>10</v>
      </c>
      <c r="J323" s="18" t="str">
        <f t="shared" ref="J323:J386" si="181">+AJ323</f>
        <v>Rural</v>
      </c>
      <c r="K323" s="18">
        <f t="shared" ref="K323:K386" si="182">+AM323</f>
        <v>10</v>
      </c>
      <c r="O323" s="18">
        <f t="shared" ref="O323:O386" si="183">+I323-K323</f>
        <v>0</v>
      </c>
      <c r="Q323" s="21">
        <f t="shared" ref="Q323:Q328" si="184">+IF(AJ323="rural",IF(AK323&lt;=1,S323*(5),IF(AK323&lt;=2,S323*(3.25),IF(AK323&lt;=3,S323*(2.42),IF(AK323&lt;=4,S323*(2),IF(AK323&lt;=5,S323*(1.8),IF(AK323&lt;=10,S323*(1.48),IF(AK323&lt;=16,S323*(1.18),IF(AK323&lt;=20,S323*(1),IF(AK323&lt;=60,S323*(0.85),IF(AK323&lt;=100,S323*(0.56),IF(AK323&lt;=152,S323*(0.41),IF(AK323&lt;=180,S323*(0.38),IF(AK323&lt;=200,S323*(0.36),IF(AK323&lt;=300,S323*(0.3),S323)))))))))))))))</f>
        <v>713.41920000000005</v>
      </c>
      <c r="R323" s="52">
        <f t="shared" si="172"/>
        <v>-30.894736842105253</v>
      </c>
      <c r="S323" s="52">
        <f t="shared" si="173"/>
        <v>482.04</v>
      </c>
      <c r="T323" s="21">
        <f t="shared" ref="T323:T386" si="185">+V323*1.3</f>
        <v>482.04</v>
      </c>
      <c r="U323" s="70">
        <v>697.54455445544545</v>
      </c>
      <c r="V323" s="21">
        <f t="shared" si="170"/>
        <v>370.8</v>
      </c>
      <c r="W323" s="21">
        <f t="shared" si="174"/>
        <v>54</v>
      </c>
      <c r="X323" s="21">
        <f t="shared" si="151"/>
        <v>0</v>
      </c>
      <c r="Y323" s="21">
        <f t="shared" ref="Y323:Y331" si="186">IF(H323=$M$12,IF(AJ323="Urbana",AK323*1.14*12,IF(AJ323="Rural",AK323*2.14*12)),0)</f>
        <v>256.8</v>
      </c>
      <c r="Z323" s="21">
        <f t="shared" si="175"/>
        <v>6</v>
      </c>
      <c r="AA323" s="21">
        <f t="shared" si="176"/>
        <v>48</v>
      </c>
      <c r="AB323" s="21">
        <f t="shared" si="177"/>
        <v>0</v>
      </c>
      <c r="AC323" s="18">
        <f t="shared" si="178"/>
        <v>6</v>
      </c>
      <c r="AD323" s="18">
        <f t="shared" si="179"/>
        <v>0</v>
      </c>
      <c r="AE323" s="18">
        <f>IFERROR(VLOOKUP(F323,'Unid. Mult.'!$F$3:$J$313,5,0),0)</f>
        <v>0</v>
      </c>
      <c r="AF323" s="18">
        <f>IFERROR(VLOOKUP(F323,'IIEE EIB'!$F$3:$L$219,5,0),0)</f>
        <v>0</v>
      </c>
      <c r="AG323" s="18">
        <f>IFERROR(VLOOKUP(F323,'IIEE EIB'!$F$3:$L$219,6,0),0)</f>
        <v>0</v>
      </c>
      <c r="AH323" s="18">
        <f>IFERROR(VLOOKUP(F323,Rural!$F$2:$J$403,5,0),0)</f>
        <v>0</v>
      </c>
      <c r="AI323" s="18">
        <f>+IFERROR(VLOOKUP(F323,Frontera!$F$3:$J$438,5,0),0)</f>
        <v>0</v>
      </c>
      <c r="AJ323" s="18" t="str">
        <f>+IFERROR(VLOOKUP(F323,'Censo 2023 Direccion'!$A$2:$L$910,9,0),0)</f>
        <v>Rural</v>
      </c>
      <c r="AK323" s="18">
        <f>+IFERROR(VLOOKUP(F323,'Instituciones Educativas'!$A$2:$T$900,12,0),0)</f>
        <v>10</v>
      </c>
      <c r="AL323" s="21">
        <f t="shared" si="180"/>
        <v>-326.74455445544544</v>
      </c>
      <c r="AM323" s="18">
        <f>+IFERROR(VLOOKUP(F323,'Instituciones Educativas'!$A$2:$T$900,13,0),0)-AN323</f>
        <v>10</v>
      </c>
      <c r="AN323" s="64"/>
      <c r="AO323" s="18">
        <f>+AM323-3.7</f>
        <v>6.3</v>
      </c>
    </row>
    <row r="324" spans="1:41" x14ac:dyDescent="0.25">
      <c r="A324" s="107" t="s">
        <v>769</v>
      </c>
      <c r="B324" s="17">
        <v>95</v>
      </c>
      <c r="C324" s="49" t="str">
        <f>+VLOOKUP(A324,'Instituciones Educativas'!$A$2:$T$900,6,0)</f>
        <v>CAPACHICA</v>
      </c>
      <c r="D324" s="49" t="str">
        <f>IFERROR(VLOOKUP(A324,'Instituciones Educativas'!$A$2:$T$900,7,0),0)</f>
        <v>ESCALLANI</v>
      </c>
      <c r="E324" s="49" t="str">
        <f>+VLOOKUP(A324,'Censo 2023 Direccion'!$A$2:$M$910,6,0)</f>
        <v>ESCALLANI</v>
      </c>
      <c r="F324" s="49" t="str">
        <f>+VLOOKUP(A324,'Instituciones Educativas'!$A$2:$T$900,1,0)</f>
        <v>2032513</v>
      </c>
      <c r="G324" s="49" t="str">
        <f>+VLOOKUP(A324,'Instituciones Educativas'!$A$2:$T$900,8,0)</f>
        <v>ESCALLANI</v>
      </c>
      <c r="H324" s="49" t="str">
        <f>+VLOOKUP(A324,'Instituciones Educativas'!$A$2:$T$900,9,0)</f>
        <v xml:space="preserve">A5 - Inicial  Prog No Escolariz    </v>
      </c>
      <c r="I324" s="18">
        <f t="shared" si="171"/>
        <v>10</v>
      </c>
      <c r="J324" s="18" t="str">
        <f t="shared" si="181"/>
        <v>Rural</v>
      </c>
      <c r="K324" s="18">
        <f t="shared" si="182"/>
        <v>12</v>
      </c>
      <c r="O324" s="18">
        <f t="shared" si="183"/>
        <v>-2</v>
      </c>
      <c r="Q324" s="21">
        <f t="shared" si="184"/>
        <v>713.41920000000005</v>
      </c>
      <c r="R324" s="52">
        <f t="shared" si="172"/>
        <v>-32.529239766081865</v>
      </c>
      <c r="S324" s="52">
        <f t="shared" si="173"/>
        <v>482.04</v>
      </c>
      <c r="T324" s="21">
        <f t="shared" si="185"/>
        <v>482.04</v>
      </c>
      <c r="U324" s="70">
        <v>714.44281690140838</v>
      </c>
      <c r="V324" s="21">
        <f t="shared" si="170"/>
        <v>370.8</v>
      </c>
      <c r="W324" s="21">
        <f t="shared" si="174"/>
        <v>54</v>
      </c>
      <c r="X324" s="21">
        <f t="shared" si="151"/>
        <v>0</v>
      </c>
      <c r="Y324" s="21">
        <f t="shared" si="186"/>
        <v>256.8</v>
      </c>
      <c r="Z324" s="21">
        <f t="shared" si="175"/>
        <v>6</v>
      </c>
      <c r="AA324" s="21">
        <f t="shared" si="176"/>
        <v>48</v>
      </c>
      <c r="AB324" s="21">
        <f t="shared" si="177"/>
        <v>0</v>
      </c>
      <c r="AC324" s="18">
        <f t="shared" si="178"/>
        <v>6</v>
      </c>
      <c r="AD324" s="18">
        <f t="shared" si="179"/>
        <v>0</v>
      </c>
      <c r="AE324" s="18">
        <f>IFERROR(VLOOKUP(F324,'Unid. Mult.'!$F$3:$J$313,5,0),0)</f>
        <v>0</v>
      </c>
      <c r="AF324" s="18">
        <f>IFERROR(VLOOKUP(F324,'IIEE EIB'!$F$3:$L$219,5,0),0)</f>
        <v>0</v>
      </c>
      <c r="AG324" s="18">
        <f>IFERROR(VLOOKUP(F324,'IIEE EIB'!$F$3:$L$219,6,0),0)</f>
        <v>0</v>
      </c>
      <c r="AH324" s="18">
        <f>IFERROR(VLOOKUP(F324,Rural!$F$2:$J$403,5,0),0)</f>
        <v>0</v>
      </c>
      <c r="AI324" s="18">
        <f>+IFERROR(VLOOKUP(F324,Frontera!$F$3:$J$438,5,0),0)</f>
        <v>0</v>
      </c>
      <c r="AJ324" s="18" t="str">
        <f>+IFERROR(VLOOKUP(F324,'Censo 2023 Direccion'!$A$2:$L$910,9,0),0)</f>
        <v>Rural</v>
      </c>
      <c r="AK324" s="18">
        <f>+IFERROR(VLOOKUP(F324,'Instituciones Educativas'!$A$2:$T$900,12,0),0)</f>
        <v>10</v>
      </c>
      <c r="AL324" s="21">
        <f t="shared" si="180"/>
        <v>-343.64281690140837</v>
      </c>
      <c r="AM324" s="18">
        <f>+IFERROR(VLOOKUP(F324,'Instituciones Educativas'!$A$2:$T$900,13,0),0)-AN324</f>
        <v>12</v>
      </c>
      <c r="AN324" s="64"/>
    </row>
    <row r="325" spans="1:41" x14ac:dyDescent="0.25">
      <c r="A325" s="107" t="s">
        <v>778</v>
      </c>
      <c r="B325" s="17">
        <v>96</v>
      </c>
      <c r="C325" s="49" t="str">
        <f>+VLOOKUP(A325,'Instituciones Educativas'!$A$2:$T$900,6,0)</f>
        <v>CAPACHICA</v>
      </c>
      <c r="D325" s="49" t="str">
        <f>IFERROR(VLOOKUP(A325,'Instituciones Educativas'!$A$2:$T$900,7,0),0)</f>
        <v>JAJANRA</v>
      </c>
      <c r="E325" s="49" t="str">
        <f>+VLOOKUP(A325,'Censo 2023 Direccion'!$A$2:$M$910,6,0)</f>
        <v>JAJANRA</v>
      </c>
      <c r="F325" s="49" t="str">
        <f>+VLOOKUP(A325,'Instituciones Educativas'!$A$2:$T$900,1,0)</f>
        <v>2032515</v>
      </c>
      <c r="G325" s="49" t="str">
        <f>+VLOOKUP(A325,'Instituciones Educativas'!$A$2:$T$900,8,0)</f>
        <v>JAJANRA</v>
      </c>
      <c r="H325" s="49" t="str">
        <f>+VLOOKUP(A325,'Instituciones Educativas'!$A$2:$T$900,9,0)</f>
        <v xml:space="preserve">A5 - Inicial  Prog No Escolariz    </v>
      </c>
      <c r="I325" s="18">
        <f t="shared" si="171"/>
        <v>9</v>
      </c>
      <c r="J325" s="18" t="str">
        <f t="shared" si="181"/>
        <v>Rural</v>
      </c>
      <c r="K325" s="18">
        <f t="shared" si="182"/>
        <v>9</v>
      </c>
      <c r="O325" s="18">
        <f t="shared" si="183"/>
        <v>0</v>
      </c>
      <c r="Q325" s="21">
        <f t="shared" si="184"/>
        <v>642.07728000000009</v>
      </c>
      <c r="R325" s="52">
        <f t="shared" si="172"/>
        <v>-35.076023391812861</v>
      </c>
      <c r="S325" s="52">
        <f t="shared" si="173"/>
        <v>433.83600000000007</v>
      </c>
      <c r="T325" s="21">
        <f t="shared" si="185"/>
        <v>433.83600000000007</v>
      </c>
      <c r="U325" s="70">
        <v>668.22154566744734</v>
      </c>
      <c r="V325" s="21">
        <f t="shared" si="170"/>
        <v>333.72</v>
      </c>
      <c r="W325" s="21">
        <f t="shared" si="174"/>
        <v>48.599999999999994</v>
      </c>
      <c r="X325" s="21">
        <f t="shared" si="151"/>
        <v>0</v>
      </c>
      <c r="Y325" s="21">
        <f t="shared" si="186"/>
        <v>231.12</v>
      </c>
      <c r="Z325" s="21">
        <f t="shared" si="175"/>
        <v>5.4</v>
      </c>
      <c r="AA325" s="21">
        <f t="shared" si="176"/>
        <v>43.2</v>
      </c>
      <c r="AB325" s="21">
        <f t="shared" si="177"/>
        <v>0</v>
      </c>
      <c r="AC325" s="18">
        <f t="shared" si="178"/>
        <v>5.4</v>
      </c>
      <c r="AD325" s="18">
        <f t="shared" si="179"/>
        <v>0</v>
      </c>
      <c r="AE325" s="18">
        <f>IFERROR(VLOOKUP(F325,'Unid. Mult.'!$F$3:$J$313,5,0),0)</f>
        <v>0</v>
      </c>
      <c r="AF325" s="18">
        <f>IFERROR(VLOOKUP(F325,'IIEE EIB'!$F$3:$L$219,5,0),0)</f>
        <v>0</v>
      </c>
      <c r="AG325" s="18">
        <f>IFERROR(VLOOKUP(F325,'IIEE EIB'!$F$3:$L$219,6,0),0)</f>
        <v>0</v>
      </c>
      <c r="AH325" s="18">
        <f>IFERROR(VLOOKUP(F325,Rural!$F$2:$J$403,5,0),0)</f>
        <v>0</v>
      </c>
      <c r="AI325" s="18">
        <f>+IFERROR(VLOOKUP(F325,Frontera!$F$3:$J$438,5,0),0)</f>
        <v>0</v>
      </c>
      <c r="AJ325" s="18" t="str">
        <f>+IFERROR(VLOOKUP(F325,'Censo 2023 Direccion'!$A$2:$L$910,9,0),0)</f>
        <v>Rural</v>
      </c>
      <c r="AK325" s="18">
        <f>+IFERROR(VLOOKUP(F325,'Instituciones Educativas'!$A$2:$T$900,12,0),0)</f>
        <v>9</v>
      </c>
      <c r="AL325" s="21">
        <f t="shared" si="180"/>
        <v>-334.50154566744732</v>
      </c>
      <c r="AM325" s="18">
        <f>+IFERROR(VLOOKUP(F325,'Instituciones Educativas'!$A$2:$T$900,13,0),0)-AN325</f>
        <v>9</v>
      </c>
      <c r="AN325" s="64"/>
    </row>
    <row r="326" spans="1:41" x14ac:dyDescent="0.25">
      <c r="A326" s="107" t="s">
        <v>762</v>
      </c>
      <c r="B326" s="17">
        <v>97</v>
      </c>
      <c r="C326" s="49" t="str">
        <f>+VLOOKUP(A326,'Instituciones Educativas'!$A$2:$T$900,6,0)</f>
        <v>CAPACHICA</v>
      </c>
      <c r="D326" s="49" t="str">
        <f>IFERROR(VLOOKUP(A326,'Instituciones Educativas'!$A$2:$T$900,7,0),0)</f>
        <v>CCOLLPA</v>
      </c>
      <c r="E326" s="49" t="str">
        <f>+VLOOKUP(A326,'Censo 2023 Direccion'!$A$2:$M$910,6,0)</f>
        <v>CCOLLPA</v>
      </c>
      <c r="F326" s="49" t="str">
        <f>+VLOOKUP(A326,'Instituciones Educativas'!$A$2:$T$900,1,0)</f>
        <v>2032516</v>
      </c>
      <c r="G326" s="49" t="str">
        <f>+VLOOKUP(A326,'Instituciones Educativas'!$A$2:$T$900,8,0)</f>
        <v>CCOLLPA</v>
      </c>
      <c r="H326" s="49" t="str">
        <f>+VLOOKUP(A326,'Instituciones Educativas'!$A$2:$T$900,9,0)</f>
        <v xml:space="preserve">A5 - Inicial  Prog No Escolariz    </v>
      </c>
      <c r="I326" s="18">
        <f t="shared" si="171"/>
        <v>8</v>
      </c>
      <c r="J326" s="18" t="str">
        <f t="shared" si="181"/>
        <v>Rural</v>
      </c>
      <c r="K326" s="18">
        <f t="shared" si="182"/>
        <v>9</v>
      </c>
      <c r="O326" s="18">
        <f t="shared" si="183"/>
        <v>-1</v>
      </c>
      <c r="Q326" s="21">
        <f t="shared" si="184"/>
        <v>570.73536000000001</v>
      </c>
      <c r="R326" s="52">
        <f t="shared" si="172"/>
        <v>-42.289798570500324</v>
      </c>
      <c r="S326" s="52">
        <f t="shared" si="173"/>
        <v>385.63200000000001</v>
      </c>
      <c r="T326" s="21">
        <f t="shared" si="185"/>
        <v>385.63200000000001</v>
      </c>
      <c r="U326" s="70">
        <v>668.22154566744734</v>
      </c>
      <c r="V326" s="21">
        <f t="shared" si="170"/>
        <v>296.64</v>
      </c>
      <c r="W326" s="21">
        <f t="shared" si="174"/>
        <v>43.2</v>
      </c>
      <c r="X326" s="21">
        <f t="shared" si="151"/>
        <v>0</v>
      </c>
      <c r="Y326" s="21">
        <f t="shared" si="186"/>
        <v>205.44</v>
      </c>
      <c r="Z326" s="21">
        <f t="shared" si="175"/>
        <v>4.8000000000000007</v>
      </c>
      <c r="AA326" s="21">
        <f t="shared" si="176"/>
        <v>38.400000000000006</v>
      </c>
      <c r="AB326" s="21">
        <f t="shared" si="177"/>
        <v>0</v>
      </c>
      <c r="AC326" s="18">
        <f t="shared" si="178"/>
        <v>4.8000000000000007</v>
      </c>
      <c r="AD326" s="18">
        <f t="shared" si="179"/>
        <v>0</v>
      </c>
      <c r="AE326" s="18">
        <f>IFERROR(VLOOKUP(F326,'Unid. Mult.'!$F$3:$J$313,5,0),0)</f>
        <v>0</v>
      </c>
      <c r="AF326" s="18">
        <f>IFERROR(VLOOKUP(F326,'IIEE EIB'!$F$3:$L$219,5,0),0)</f>
        <v>0</v>
      </c>
      <c r="AG326" s="18">
        <f>IFERROR(VLOOKUP(F326,'IIEE EIB'!$F$3:$L$219,6,0),0)</f>
        <v>0</v>
      </c>
      <c r="AH326" s="18">
        <f>IFERROR(VLOOKUP(F326,Rural!$F$2:$J$403,5,0),0)</f>
        <v>0</v>
      </c>
      <c r="AI326" s="18">
        <f>+IFERROR(VLOOKUP(F326,Frontera!$F$3:$J$438,5,0),0)</f>
        <v>0</v>
      </c>
      <c r="AJ326" s="18" t="str">
        <f>+IFERROR(VLOOKUP(F326,'Censo 2023 Direccion'!$A$2:$L$910,9,0),0)</f>
        <v>Rural</v>
      </c>
      <c r="AK326" s="18">
        <f>+IFERROR(VLOOKUP(F326,'Instituciones Educativas'!$A$2:$T$900,12,0),0)</f>
        <v>8</v>
      </c>
      <c r="AL326" s="21">
        <f t="shared" si="180"/>
        <v>-371.58154566744736</v>
      </c>
      <c r="AM326" s="18">
        <f>+IFERROR(VLOOKUP(F326,'Instituciones Educativas'!$A$2:$T$900,13,0),0)-AN326</f>
        <v>9</v>
      </c>
      <c r="AN326" s="64"/>
      <c r="AO326" s="18">
        <f>+AM326-8.27</f>
        <v>0.73000000000000043</v>
      </c>
    </row>
    <row r="327" spans="1:41" x14ac:dyDescent="0.25">
      <c r="A327" s="107" t="s">
        <v>763</v>
      </c>
      <c r="B327" s="17">
        <v>98</v>
      </c>
      <c r="C327" s="49" t="str">
        <f>+VLOOKUP(A327,'Instituciones Educativas'!$A$2:$T$900,6,0)</f>
        <v>CAPACHICA</v>
      </c>
      <c r="D327" s="49" t="str">
        <f>IFERROR(VLOOKUP(A327,'Instituciones Educativas'!$A$2:$T$900,7,0),0)</f>
        <v>CCOTOS</v>
      </c>
      <c r="E327" s="49" t="str">
        <f>+VLOOKUP(A327,'Censo 2023 Direccion'!$A$2:$M$910,6,0)</f>
        <v>CCOTOS</v>
      </c>
      <c r="F327" s="49" t="str">
        <f>+VLOOKUP(A327,'Instituciones Educativas'!$A$2:$T$900,1,0)</f>
        <v>2032518</v>
      </c>
      <c r="G327" s="49" t="str">
        <f>+VLOOKUP(A327,'Instituciones Educativas'!$A$2:$T$900,8,0)</f>
        <v>CCOTOS I</v>
      </c>
      <c r="H327" s="49" t="str">
        <f>+VLOOKUP(A327,'Instituciones Educativas'!$A$2:$T$900,9,0)</f>
        <v xml:space="preserve">A5 - Inicial  Prog No Escolariz    </v>
      </c>
      <c r="I327" s="18">
        <f t="shared" si="171"/>
        <v>8</v>
      </c>
      <c r="J327" s="18" t="str">
        <f t="shared" si="181"/>
        <v>Rural</v>
      </c>
      <c r="K327" s="18">
        <f t="shared" si="182"/>
        <v>9</v>
      </c>
      <c r="O327" s="18">
        <f t="shared" si="183"/>
        <v>-1</v>
      </c>
      <c r="Q327" s="21">
        <f t="shared" si="184"/>
        <v>570.73536000000001</v>
      </c>
      <c r="R327" s="52">
        <f t="shared" si="172"/>
        <v>-42.289798570500324</v>
      </c>
      <c r="S327" s="52">
        <f t="shared" si="173"/>
        <v>385.63200000000001</v>
      </c>
      <c r="T327" s="21">
        <f t="shared" si="185"/>
        <v>385.63200000000001</v>
      </c>
      <c r="U327" s="70">
        <v>668.22154566744734</v>
      </c>
      <c r="V327" s="21">
        <f t="shared" si="170"/>
        <v>296.64</v>
      </c>
      <c r="W327" s="21">
        <f t="shared" si="174"/>
        <v>43.2</v>
      </c>
      <c r="X327" s="21">
        <f t="shared" si="151"/>
        <v>0</v>
      </c>
      <c r="Y327" s="21">
        <f t="shared" si="186"/>
        <v>205.44</v>
      </c>
      <c r="Z327" s="21">
        <f t="shared" si="175"/>
        <v>4.8000000000000007</v>
      </c>
      <c r="AA327" s="21">
        <f t="shared" si="176"/>
        <v>38.400000000000006</v>
      </c>
      <c r="AB327" s="21">
        <f t="shared" si="177"/>
        <v>0</v>
      </c>
      <c r="AC327" s="18">
        <f t="shared" si="178"/>
        <v>4.8000000000000007</v>
      </c>
      <c r="AD327" s="18">
        <f t="shared" si="179"/>
        <v>0</v>
      </c>
      <c r="AE327" s="18">
        <f>IFERROR(VLOOKUP(F327,'Unid. Mult.'!$F$3:$J$313,5,0),0)</f>
        <v>0</v>
      </c>
      <c r="AF327" s="18">
        <f>IFERROR(VLOOKUP(F327,'IIEE EIB'!$F$3:$L$219,5,0),0)</f>
        <v>0</v>
      </c>
      <c r="AG327" s="18">
        <f>IFERROR(VLOOKUP(F327,'IIEE EIB'!$F$3:$L$219,6,0),0)</f>
        <v>0</v>
      </c>
      <c r="AH327" s="18">
        <f>IFERROR(VLOOKUP(F327,Rural!$F$2:$J$403,5,0),0)</f>
        <v>0</v>
      </c>
      <c r="AI327" s="18">
        <f>+IFERROR(VLOOKUP(F327,Frontera!$F$3:$J$438,5,0),0)</f>
        <v>0</v>
      </c>
      <c r="AJ327" s="18" t="str">
        <f>+IFERROR(VLOOKUP(F327,'Censo 2023 Direccion'!$A$2:$L$910,9,0),0)</f>
        <v>Rural</v>
      </c>
      <c r="AK327" s="18">
        <f>+IFERROR(VLOOKUP(F327,'Instituciones Educativas'!$A$2:$T$900,12,0),0)</f>
        <v>8</v>
      </c>
      <c r="AL327" s="21">
        <f t="shared" si="180"/>
        <v>-371.58154566744736</v>
      </c>
      <c r="AM327" s="18">
        <f>+IFERROR(VLOOKUP(F327,'Instituciones Educativas'!$A$2:$T$900,13,0),0)-AN327</f>
        <v>9</v>
      </c>
      <c r="AN327" s="64"/>
      <c r="AO327" s="18">
        <f>+AM327-7.5</f>
        <v>1.5</v>
      </c>
    </row>
    <row r="328" spans="1:41" x14ac:dyDescent="0.25">
      <c r="A328" s="107" t="s">
        <v>786</v>
      </c>
      <c r="B328" s="17">
        <v>99</v>
      </c>
      <c r="C328" s="49" t="str">
        <f>+VLOOKUP(A328,'Instituciones Educativas'!$A$2:$T$900,6,0)</f>
        <v>CAPACHICA</v>
      </c>
      <c r="D328" s="49" t="str">
        <f>IFERROR(VLOOKUP(A328,'Instituciones Educativas'!$A$2:$T$900,7,0),0)</f>
        <v>SANTA MARIA</v>
      </c>
      <c r="E328" s="49" t="str">
        <f>+VLOOKUP(A328,'Censo 2023 Direccion'!$A$2:$M$910,6,0)</f>
        <v>SANTA MARIA</v>
      </c>
      <c r="F328" s="49" t="str">
        <f>+VLOOKUP(A328,'Instituciones Educativas'!$A$2:$T$900,1,0)</f>
        <v>2032521</v>
      </c>
      <c r="G328" s="49" t="str">
        <f>+VLOOKUP(A328,'Instituciones Educativas'!$A$2:$T$900,8,0)</f>
        <v>SANTA MARIA CAMPIN</v>
      </c>
      <c r="H328" s="49" t="str">
        <f>+VLOOKUP(A328,'Instituciones Educativas'!$A$2:$T$900,9,0)</f>
        <v xml:space="preserve">A5 - Inicial  Prog No Escolariz    </v>
      </c>
      <c r="I328" s="18">
        <f t="shared" si="171"/>
        <v>10</v>
      </c>
      <c r="J328" s="18" t="str">
        <f t="shared" si="181"/>
        <v>Rural</v>
      </c>
      <c r="K328" s="18">
        <f t="shared" si="182"/>
        <v>9</v>
      </c>
      <c r="O328" s="18">
        <f t="shared" si="183"/>
        <v>1</v>
      </c>
      <c r="Q328" s="21">
        <f t="shared" si="184"/>
        <v>713.41920000000005</v>
      </c>
      <c r="R328" s="52">
        <f t="shared" si="172"/>
        <v>-27.862248213125408</v>
      </c>
      <c r="S328" s="52">
        <f t="shared" si="173"/>
        <v>482.04</v>
      </c>
      <c r="T328" s="21">
        <f t="shared" si="185"/>
        <v>482.04</v>
      </c>
      <c r="U328" s="70">
        <v>668.22154566744734</v>
      </c>
      <c r="V328" s="21">
        <f t="shared" si="170"/>
        <v>370.8</v>
      </c>
      <c r="W328" s="21">
        <f t="shared" si="174"/>
        <v>54</v>
      </c>
      <c r="X328" s="21">
        <f t="shared" si="151"/>
        <v>0</v>
      </c>
      <c r="Y328" s="21">
        <f t="shared" si="186"/>
        <v>256.8</v>
      </c>
      <c r="Z328" s="21">
        <f t="shared" si="175"/>
        <v>6</v>
      </c>
      <c r="AA328" s="21">
        <f t="shared" si="176"/>
        <v>48</v>
      </c>
      <c r="AB328" s="21">
        <f t="shared" si="177"/>
        <v>0</v>
      </c>
      <c r="AC328" s="18">
        <f t="shared" si="178"/>
        <v>6</v>
      </c>
      <c r="AD328" s="18">
        <f t="shared" si="179"/>
        <v>0</v>
      </c>
      <c r="AE328" s="18">
        <f>IFERROR(VLOOKUP(F328,'Unid. Mult.'!$F$3:$J$313,5,0),0)</f>
        <v>0</v>
      </c>
      <c r="AF328" s="18">
        <f>IFERROR(VLOOKUP(F328,'IIEE EIB'!$F$3:$L$219,5,0),0)</f>
        <v>0</v>
      </c>
      <c r="AG328" s="18">
        <f>IFERROR(VLOOKUP(F328,'IIEE EIB'!$F$3:$L$219,6,0),0)</f>
        <v>0</v>
      </c>
      <c r="AH328" s="18">
        <f>IFERROR(VLOOKUP(F328,Rural!$F$2:$J$403,5,0),0)</f>
        <v>0</v>
      </c>
      <c r="AI328" s="18">
        <f>+IFERROR(VLOOKUP(F328,Frontera!$F$3:$J$438,5,0),0)</f>
        <v>0</v>
      </c>
      <c r="AJ328" s="18" t="str">
        <f>+IFERROR(VLOOKUP(F328,'Censo 2023 Direccion'!$A$2:$L$910,9,0),0)</f>
        <v>Rural</v>
      </c>
      <c r="AK328" s="18">
        <f>+IFERROR(VLOOKUP(F328,'Instituciones Educativas'!$A$2:$T$900,12,0),0)</f>
        <v>10</v>
      </c>
      <c r="AL328" s="21">
        <f t="shared" si="180"/>
        <v>-297.42154566744733</v>
      </c>
      <c r="AM328" s="18">
        <f>+IFERROR(VLOOKUP(F328,'Instituciones Educativas'!$A$2:$T$900,13,0),0)-AN328</f>
        <v>9</v>
      </c>
      <c r="AN328" s="64"/>
      <c r="AO328" s="18">
        <f>+AM328-10.8</f>
        <v>-1.8000000000000007</v>
      </c>
    </row>
    <row r="329" spans="1:41" x14ac:dyDescent="0.25">
      <c r="A329" s="107" t="s">
        <v>789</v>
      </c>
      <c r="B329" s="17">
        <v>100</v>
      </c>
      <c r="C329" s="49" t="str">
        <f>+VLOOKUP(A329,'Instituciones Educativas'!$A$2:$T$900,6,0)</f>
        <v>CAPACHICA</v>
      </c>
      <c r="D329" s="49" t="str">
        <f>IFERROR(VLOOKUP(A329,'Instituciones Educativas'!$A$2:$T$900,7,0),0)</f>
        <v>SIALE</v>
      </c>
      <c r="E329" s="49" t="str">
        <f>+VLOOKUP(A329,'Censo 2023 Direccion'!$A$2:$M$910,6,0)</f>
        <v>SIALE</v>
      </c>
      <c r="F329" s="49" t="str">
        <f>+VLOOKUP(A329,'Instituciones Educativas'!$A$2:$T$900,1,0)</f>
        <v>3885212</v>
      </c>
      <c r="G329" s="49" t="str">
        <f>+VLOOKUP(A329,'Instituciones Educativas'!$A$2:$T$900,8,0)</f>
        <v>SIALE</v>
      </c>
      <c r="H329" s="49" t="str">
        <f>+VLOOKUP(A329,'Instituciones Educativas'!$A$2:$T$900,9,0)</f>
        <v xml:space="preserve">A5 - Inicial  Prog No Escolariz    </v>
      </c>
      <c r="I329" s="18">
        <f t="shared" si="171"/>
        <v>5</v>
      </c>
      <c r="J329" s="18" t="str">
        <f t="shared" si="181"/>
        <v>Rural</v>
      </c>
      <c r="K329" s="18">
        <f t="shared" si="182"/>
        <v>4</v>
      </c>
      <c r="O329" s="18">
        <f t="shared" si="183"/>
        <v>1</v>
      </c>
      <c r="Q329" s="21">
        <f t="shared" si="155"/>
        <v>433.83600000000001</v>
      </c>
      <c r="R329" s="52">
        <f t="shared" si="172"/>
        <v>-31.578947368421055</v>
      </c>
      <c r="S329" s="52">
        <f t="shared" si="173"/>
        <v>241.02</v>
      </c>
      <c r="T329" s="21">
        <f t="shared" si="185"/>
        <v>241.02</v>
      </c>
      <c r="U329" s="70">
        <v>352.26000000000005</v>
      </c>
      <c r="V329" s="21">
        <f t="shared" si="170"/>
        <v>185.4</v>
      </c>
      <c r="W329" s="21">
        <f t="shared" si="174"/>
        <v>27</v>
      </c>
      <c r="X329" s="21">
        <f t="shared" si="151"/>
        <v>0</v>
      </c>
      <c r="Y329" s="21">
        <f t="shared" si="186"/>
        <v>128.4</v>
      </c>
      <c r="Z329" s="21">
        <f t="shared" si="175"/>
        <v>3</v>
      </c>
      <c r="AA329" s="21">
        <f t="shared" si="176"/>
        <v>24</v>
      </c>
      <c r="AB329" s="21">
        <f t="shared" si="177"/>
        <v>0</v>
      </c>
      <c r="AC329" s="18">
        <f t="shared" si="178"/>
        <v>3</v>
      </c>
      <c r="AD329" s="18">
        <f t="shared" si="179"/>
        <v>0</v>
      </c>
      <c r="AE329" s="18">
        <f>IFERROR(VLOOKUP(F329,'Unid. Mult.'!$F$3:$J$313,5,0),0)</f>
        <v>0</v>
      </c>
      <c r="AF329" s="18">
        <f>IFERROR(VLOOKUP(F329,'IIEE EIB'!$F$3:$L$219,5,0),0)</f>
        <v>0</v>
      </c>
      <c r="AG329" s="18">
        <f>IFERROR(VLOOKUP(F329,'IIEE EIB'!$F$3:$L$219,6,0),0)</f>
        <v>0</v>
      </c>
      <c r="AH329" s="18">
        <f>IFERROR(VLOOKUP(F329,Rural!$F$2:$J$403,5,0),0)</f>
        <v>0</v>
      </c>
      <c r="AI329" s="18">
        <f>+IFERROR(VLOOKUP(F329,Frontera!$F$3:$J$438,5,0),0)</f>
        <v>0</v>
      </c>
      <c r="AJ329" s="18" t="str">
        <f>+IFERROR(VLOOKUP(F329,'Censo 2023 Direccion'!$A$2:$L$910,9,0),0)</f>
        <v>Rural</v>
      </c>
      <c r="AK329" s="18">
        <f>+IFERROR(VLOOKUP(F329,'Instituciones Educativas'!$A$2:$T$900,12,0),0)</f>
        <v>5</v>
      </c>
      <c r="AL329" s="21">
        <f t="shared" si="180"/>
        <v>-166.86000000000004</v>
      </c>
      <c r="AM329" s="18">
        <f>+IFERROR(VLOOKUP(F329,'Instituciones Educativas'!$A$2:$T$900,13,0),0)-AN329</f>
        <v>4</v>
      </c>
      <c r="AN329" s="64"/>
      <c r="AO329" s="18">
        <f>+AM329-2</f>
        <v>2</v>
      </c>
    </row>
    <row r="330" spans="1:41" x14ac:dyDescent="0.25">
      <c r="A330" s="107" t="s">
        <v>758</v>
      </c>
      <c r="B330" s="17">
        <v>101</v>
      </c>
      <c r="C330" s="49" t="str">
        <f>+VLOOKUP(A330,'Instituciones Educativas'!$A$2:$T$900,6,0)</f>
        <v>CAPACHICA</v>
      </c>
      <c r="D330" s="49" t="str">
        <f>IFERROR(VLOOKUP(A330,'Instituciones Educativas'!$A$2:$T$900,7,0),0)</f>
        <v>CAPANO</v>
      </c>
      <c r="E330" s="49" t="str">
        <f>+VLOOKUP(A330,'Censo 2023 Direccion'!$A$2:$M$910,6,0)</f>
        <v>CAPANO</v>
      </c>
      <c r="F330" s="49" t="str">
        <f>+VLOOKUP(A330,'Instituciones Educativas'!$A$2:$T$900,1,0)</f>
        <v>3870439</v>
      </c>
      <c r="G330" s="49" t="str">
        <f>+VLOOKUP(A330,'Instituciones Educativas'!$A$2:$T$900,8,0)</f>
        <v>CAPANO</v>
      </c>
      <c r="H330" s="49" t="str">
        <f>+VLOOKUP(A330,'Instituciones Educativas'!$A$2:$T$900,9,0)</f>
        <v xml:space="preserve">A5 - Inicial  Prog No Escolariz    </v>
      </c>
      <c r="I330" s="18">
        <f t="shared" si="171"/>
        <v>9</v>
      </c>
      <c r="J330" s="18" t="str">
        <f t="shared" si="181"/>
        <v>Rural</v>
      </c>
      <c r="K330" s="18">
        <f t="shared" si="182"/>
        <v>9</v>
      </c>
      <c r="O330" s="18">
        <f t="shared" si="183"/>
        <v>0</v>
      </c>
      <c r="Q330" s="21">
        <f>+IF(AJ330="rural",IF(AK330&lt;=1,S330*(5),IF(AK330&lt;=2,S330*(3.25),IF(AK330&lt;=3,S330*(2.42),IF(AK330&lt;=4,S330*(2),IF(AK330&lt;=5,S330*(1.8),IF(AK330&lt;=10,S330*(1.48),IF(AK330&lt;=16,S330*(1.18),IF(AK330&lt;=20,S330*(1),IF(AK330&lt;=60,S330*(0.85),IF(AK330&lt;=100,S330*(0.56),IF(AK330&lt;=152,S330*(0.41),IF(AK330&lt;=180,S330*(0.38),IF(AK330&lt;=200,S330*(0.36),IF(AK330&lt;=300,S330*(0.3),S330)))))))))))))))</f>
        <v>642.07728000000009</v>
      </c>
      <c r="R330" s="52">
        <f t="shared" si="172"/>
        <v>-35.076023391812861</v>
      </c>
      <c r="S330" s="52">
        <f t="shared" si="173"/>
        <v>433.83600000000007</v>
      </c>
      <c r="T330" s="21">
        <f t="shared" si="185"/>
        <v>433.83600000000007</v>
      </c>
      <c r="U330" s="70">
        <v>668.22154566744734</v>
      </c>
      <c r="V330" s="21">
        <f t="shared" si="170"/>
        <v>333.72</v>
      </c>
      <c r="W330" s="21">
        <f t="shared" si="174"/>
        <v>48.599999999999994</v>
      </c>
      <c r="X330" s="21">
        <f t="shared" si="151"/>
        <v>0</v>
      </c>
      <c r="Y330" s="21">
        <f t="shared" si="186"/>
        <v>231.12</v>
      </c>
      <c r="Z330" s="21">
        <f t="shared" si="175"/>
        <v>5.4</v>
      </c>
      <c r="AA330" s="21">
        <f t="shared" si="176"/>
        <v>43.2</v>
      </c>
      <c r="AB330" s="21">
        <f t="shared" si="177"/>
        <v>0</v>
      </c>
      <c r="AC330" s="18">
        <f t="shared" si="178"/>
        <v>5.4</v>
      </c>
      <c r="AD330" s="18">
        <f t="shared" si="179"/>
        <v>0</v>
      </c>
      <c r="AE330" s="18">
        <f>IFERROR(VLOOKUP(F330,'Unid. Mult.'!$F$3:$J$313,5,0),0)</f>
        <v>0</v>
      </c>
      <c r="AF330" s="18">
        <f>IFERROR(VLOOKUP(F330,'IIEE EIB'!$F$3:$L$219,5,0),0)</f>
        <v>0</v>
      </c>
      <c r="AG330" s="18">
        <f>IFERROR(VLOOKUP(F330,'IIEE EIB'!$F$3:$L$219,6,0),0)</f>
        <v>0</v>
      </c>
      <c r="AH330" s="18">
        <f>IFERROR(VLOOKUP(F330,Rural!$F$2:$J$403,5,0),0)</f>
        <v>0</v>
      </c>
      <c r="AI330" s="18">
        <f>+IFERROR(VLOOKUP(F330,Frontera!$F$3:$J$438,5,0),0)</f>
        <v>0</v>
      </c>
      <c r="AJ330" s="18" t="str">
        <f>+IFERROR(VLOOKUP(F330,'Censo 2023 Direccion'!$A$2:$L$910,9,0),0)</f>
        <v>Rural</v>
      </c>
      <c r="AK330" s="18">
        <f>+IFERROR(VLOOKUP(F330,'Instituciones Educativas'!$A$2:$T$900,12,0),0)</f>
        <v>9</v>
      </c>
      <c r="AL330" s="21">
        <f t="shared" si="180"/>
        <v>-334.50154566744732</v>
      </c>
      <c r="AM330" s="18">
        <f>+IFERROR(VLOOKUP(F330,'Instituciones Educativas'!$A$2:$T$900,13,0),0)-AN330</f>
        <v>9</v>
      </c>
      <c r="AN330" s="64"/>
      <c r="AO330" s="18">
        <f>+AM330-3.7</f>
        <v>5.3</v>
      </c>
    </row>
    <row r="331" spans="1:41" x14ac:dyDescent="0.25">
      <c r="A331" s="107" t="s">
        <v>756</v>
      </c>
      <c r="B331" s="17">
        <v>102</v>
      </c>
      <c r="C331" s="49" t="str">
        <f>+VLOOKUP(A331,'Instituciones Educativas'!$A$2:$T$900,6,0)</f>
        <v>CAPACHICA</v>
      </c>
      <c r="D331" s="49" t="str">
        <f>IFERROR(VLOOKUP(A331,'Instituciones Educativas'!$A$2:$T$900,7,0),0)</f>
        <v>SAN CRISTOBAL</v>
      </c>
      <c r="E331" s="49" t="str">
        <f>+VLOOKUP(A331,'Censo 2023 Direccion'!$A$2:$M$910,6,0)</f>
        <v>SAN CRISTOBAL</v>
      </c>
      <c r="F331" s="49" t="str">
        <f>+VLOOKUP(A331,'Instituciones Educativas'!$A$2:$T$900,1,0)</f>
        <v>3917314</v>
      </c>
      <c r="G331" s="49" t="str">
        <f>+VLOOKUP(A331,'Instituciones Educativas'!$A$2:$T$900,8,0)</f>
        <v>ALTO CRISTAL</v>
      </c>
      <c r="H331" s="49" t="str">
        <f>+VLOOKUP(A331,'Instituciones Educativas'!$A$2:$T$900,9,0)</f>
        <v xml:space="preserve">A5 - Inicial  Prog No Escolariz    </v>
      </c>
      <c r="I331" s="18">
        <f t="shared" si="171"/>
        <v>7</v>
      </c>
      <c r="J331" s="18" t="str">
        <f t="shared" si="181"/>
        <v>Rural</v>
      </c>
      <c r="K331" s="18">
        <f t="shared" si="182"/>
        <v>11</v>
      </c>
      <c r="O331" s="18">
        <f t="shared" si="183"/>
        <v>-4</v>
      </c>
      <c r="Q331" s="21">
        <f t="shared" si="155"/>
        <v>539.88480000000004</v>
      </c>
      <c r="R331" s="52">
        <f t="shared" si="172"/>
        <v>-52.501087429317096</v>
      </c>
      <c r="S331" s="52">
        <f t="shared" si="173"/>
        <v>337.428</v>
      </c>
      <c r="T331" s="21">
        <f t="shared" si="185"/>
        <v>337.428</v>
      </c>
      <c r="U331" s="70">
        <v>710.39099999999996</v>
      </c>
      <c r="V331" s="21">
        <f t="shared" si="170"/>
        <v>259.56</v>
      </c>
      <c r="W331" s="21">
        <f t="shared" si="174"/>
        <v>37.799999999999997</v>
      </c>
      <c r="X331" s="21">
        <f t="shared" si="151"/>
        <v>0</v>
      </c>
      <c r="Y331" s="21">
        <f t="shared" si="186"/>
        <v>179.76</v>
      </c>
      <c r="Z331" s="21">
        <f t="shared" si="175"/>
        <v>4.2</v>
      </c>
      <c r="AA331" s="21">
        <f t="shared" si="176"/>
        <v>33.6</v>
      </c>
      <c r="AB331" s="21">
        <f t="shared" si="177"/>
        <v>0</v>
      </c>
      <c r="AC331" s="18">
        <f t="shared" si="178"/>
        <v>4.2</v>
      </c>
      <c r="AD331" s="18">
        <f t="shared" si="179"/>
        <v>0</v>
      </c>
      <c r="AE331" s="18">
        <f>IFERROR(VLOOKUP(F331,'Unid. Mult.'!$F$3:$J$313,5,0),0)</f>
        <v>0</v>
      </c>
      <c r="AF331" s="18">
        <f>IFERROR(VLOOKUP(F331,'IIEE EIB'!$F$3:$L$219,5,0),0)</f>
        <v>0</v>
      </c>
      <c r="AG331" s="18">
        <f>IFERROR(VLOOKUP(F331,'IIEE EIB'!$F$3:$L$219,6,0),0)</f>
        <v>0</v>
      </c>
      <c r="AH331" s="18">
        <f>IFERROR(VLOOKUP(F331,Rural!$F$2:$J$403,5,0),0)</f>
        <v>0</v>
      </c>
      <c r="AI331" s="18">
        <f>+IFERROR(VLOOKUP(F331,Frontera!$F$3:$J$438,5,0),0)</f>
        <v>0</v>
      </c>
      <c r="AJ331" s="18" t="str">
        <f>+IFERROR(VLOOKUP(F331,'Censo 2023 Direccion'!$A$2:$L$910,9,0),0)</f>
        <v>Rural</v>
      </c>
      <c r="AK331" s="18">
        <f>+IFERROR(VLOOKUP(F331,'Instituciones Educativas'!$A$2:$T$900,12,0),0)</f>
        <v>7</v>
      </c>
      <c r="AL331" s="21">
        <f t="shared" si="180"/>
        <v>-450.83099999999996</v>
      </c>
      <c r="AM331" s="18">
        <f>+IFERROR(VLOOKUP(F331,'Instituciones Educativas'!$A$2:$T$900,13,0),0)-AN331</f>
        <v>11</v>
      </c>
      <c r="AN331" s="64"/>
      <c r="AO331" s="18">
        <f>+AM331-4.27</f>
        <v>6.73</v>
      </c>
    </row>
    <row r="332" spans="1:41" x14ac:dyDescent="0.25">
      <c r="A332" s="107" t="s">
        <v>775</v>
      </c>
      <c r="B332" s="17">
        <v>103</v>
      </c>
      <c r="C332" s="49" t="str">
        <f>+VLOOKUP(A332,'Instituciones Educativas'!$A$2:$T$900,6,0)</f>
        <v>CAPACHICA</v>
      </c>
      <c r="D332" s="49" t="str">
        <f>IFERROR(VLOOKUP(A332,'Instituciones Educativas'!$A$2:$T$900,7,0),0)</f>
        <v>HUAREJON</v>
      </c>
      <c r="E332" s="49" t="str">
        <f>+VLOOKUP(A332,'Censo 2023 Direccion'!$A$2:$M$910,6,0)</f>
        <v>HUAREJON</v>
      </c>
      <c r="F332" s="49" t="str">
        <f>+VLOOKUP(A332,'Instituciones Educativas'!$A$2:$T$900,1,0)</f>
        <v>3932284</v>
      </c>
      <c r="G332" s="49" t="str">
        <f>+VLOOKUP(A332,'Instituciones Educativas'!$A$2:$T$900,8,0)</f>
        <v>HUAREJON</v>
      </c>
      <c r="H332" s="49" t="str">
        <f>+VLOOKUP(A332,'Instituciones Educativas'!$A$2:$T$900,9,0)</f>
        <v xml:space="preserve">A5 - Inicial  Prog No Escolariz    </v>
      </c>
      <c r="I332" s="18">
        <f t="shared" si="171"/>
        <v>9</v>
      </c>
      <c r="J332" s="18" t="str">
        <f t="shared" si="181"/>
        <v>Rural</v>
      </c>
      <c r="K332" s="18">
        <f t="shared" si="182"/>
        <v>7</v>
      </c>
      <c r="O332" s="18">
        <f t="shared" si="183"/>
        <v>2</v>
      </c>
      <c r="Q332" s="21">
        <f>+IF(AJ332="rural",IF(AK332&lt;=1,S332*(5),IF(AK332&lt;=2,S332*(3.25),IF(AK332&lt;=3,S332*(2.42),IF(AK332&lt;=4,S332*(2),IF(AK332&lt;=5,S332*(1.8),IF(AK332&lt;=10,S332*(1.48),IF(AK332&lt;=16,S332*(1.18),IF(AK332&lt;=20,S332*(1),IF(AK332&lt;=60,S332*(0.85),IF(AK332&lt;=100,S332*(0.56),IF(AK332&lt;=152,S332*(0.41),IF(AK332&lt;=180,S332*(0.38),IF(AK332&lt;=200,S332*(0.36),IF(AK332&lt;=300,S332*(0.3),S332)))))))))))))))</f>
        <v>654.54480000000001</v>
      </c>
      <c r="R332" s="52">
        <f t="shared" si="172"/>
        <v>-5.1974596685889285</v>
      </c>
      <c r="S332" s="52">
        <f t="shared" si="173"/>
        <v>442.26000000000005</v>
      </c>
      <c r="T332" s="21">
        <f t="shared" si="185"/>
        <v>442.26000000000005</v>
      </c>
      <c r="U332" s="70">
        <v>466.50648648648644</v>
      </c>
      <c r="V332" s="21">
        <f t="shared" si="170"/>
        <v>340.20000000000005</v>
      </c>
      <c r="W332" s="21">
        <f t="shared" si="174"/>
        <v>48.599999999999994</v>
      </c>
      <c r="X332" s="21">
        <f t="shared" si="151"/>
        <v>0</v>
      </c>
      <c r="Y332" s="21">
        <f>IF(H332=$M$12,IF(AJ332="Urbana",AK332*1.2*12,IF(AJ332="Rural",AK332*2.2*12)),0)</f>
        <v>237.60000000000002</v>
      </c>
      <c r="Z332" s="21">
        <f t="shared" si="175"/>
        <v>5.4</v>
      </c>
      <c r="AA332" s="21">
        <f t="shared" si="176"/>
        <v>43.2</v>
      </c>
      <c r="AB332" s="21">
        <f t="shared" si="177"/>
        <v>0</v>
      </c>
      <c r="AC332" s="18">
        <f t="shared" si="178"/>
        <v>5.4</v>
      </c>
      <c r="AD332" s="18">
        <f t="shared" si="179"/>
        <v>0</v>
      </c>
      <c r="AE332" s="18">
        <f>IFERROR(VLOOKUP(F332,'Unid. Mult.'!$F$3:$J$313,5,0),0)</f>
        <v>0</v>
      </c>
      <c r="AF332" s="18">
        <f>IFERROR(VLOOKUP(F332,'IIEE EIB'!$F$3:$L$219,5,0),0)</f>
        <v>0</v>
      </c>
      <c r="AG332" s="18">
        <f>IFERROR(VLOOKUP(F332,'IIEE EIB'!$F$3:$L$219,6,0),0)</f>
        <v>0</v>
      </c>
      <c r="AH332" s="18">
        <f>IFERROR(VLOOKUP(F332,Rural!$F$2:$J$403,5,0),0)</f>
        <v>0</v>
      </c>
      <c r="AI332" s="18">
        <f>+IFERROR(VLOOKUP(F332,Frontera!$F$3:$J$438,5,0),0)</f>
        <v>0</v>
      </c>
      <c r="AJ332" s="18" t="str">
        <f>+IFERROR(VLOOKUP(F332,'Censo 2023 Direccion'!$A$2:$L$910,9,0),0)</f>
        <v>Rural</v>
      </c>
      <c r="AK332" s="18">
        <f>+IFERROR(VLOOKUP(F332,'Instituciones Educativas'!$A$2:$T$900,12,0),0)</f>
        <v>9</v>
      </c>
      <c r="AL332" s="21">
        <f t="shared" si="180"/>
        <v>-126.30648648648639</v>
      </c>
      <c r="AM332" s="18">
        <f>+IFERROR(VLOOKUP(F332,'Instituciones Educativas'!$A$2:$T$900,13,0),0)-AN332</f>
        <v>7</v>
      </c>
    </row>
    <row r="333" spans="1:41" x14ac:dyDescent="0.25">
      <c r="A333" s="107" t="s">
        <v>760</v>
      </c>
      <c r="B333" s="17">
        <v>104</v>
      </c>
      <c r="C333" s="49" t="str">
        <f>+VLOOKUP(A333,'Instituciones Educativas'!$A$2:$T$900,6,0)</f>
        <v>CAPACHICA</v>
      </c>
      <c r="D333" s="49" t="str">
        <f>IFERROR(VLOOKUP(A333,'Instituciones Educativas'!$A$2:$T$900,7,0),0)</f>
        <v>CARMEN</v>
      </c>
      <c r="E333" s="49" t="str">
        <f>+VLOOKUP(A333,'Censo 2023 Direccion'!$A$2:$M$910,6,0)</f>
        <v>CARMEN</v>
      </c>
      <c r="F333" s="49" t="str">
        <f>+VLOOKUP(A333,'Instituciones Educativas'!$A$2:$T$900,1,0)</f>
        <v>3956864</v>
      </c>
      <c r="G333" s="49" t="str">
        <f>+VLOOKUP(A333,'Instituciones Educativas'!$A$2:$T$900,8,0)</f>
        <v>CARMEN</v>
      </c>
      <c r="H333" s="49" t="str">
        <f>+VLOOKUP(A333,'Instituciones Educativas'!$A$2:$T$900,9,0)</f>
        <v xml:space="preserve">A5 - Inicial  Prog No Escolariz    </v>
      </c>
      <c r="I333" s="18">
        <f t="shared" si="171"/>
        <v>5</v>
      </c>
      <c r="J333" s="18" t="str">
        <f t="shared" si="181"/>
        <v>Rural</v>
      </c>
      <c r="K333" s="18">
        <f t="shared" si="182"/>
        <v>5</v>
      </c>
      <c r="O333" s="18">
        <f t="shared" si="183"/>
        <v>0</v>
      </c>
      <c r="Q333" s="21">
        <f t="shared" si="155"/>
        <v>433.83600000000001</v>
      </c>
      <c r="R333" s="52">
        <f t="shared" si="172"/>
        <v>-45.263157894736835</v>
      </c>
      <c r="S333" s="52">
        <f t="shared" si="173"/>
        <v>241.02</v>
      </c>
      <c r="T333" s="21">
        <f t="shared" si="185"/>
        <v>241.02</v>
      </c>
      <c r="U333" s="70">
        <v>440.32499999999999</v>
      </c>
      <c r="V333" s="21">
        <f t="shared" si="170"/>
        <v>185.4</v>
      </c>
      <c r="W333" s="21">
        <f t="shared" si="174"/>
        <v>27</v>
      </c>
      <c r="X333" s="21">
        <f t="shared" si="151"/>
        <v>0</v>
      </c>
      <c r="Y333" s="21">
        <f t="shared" ref="Y333:Y347" si="187">IF(H333=$M$12,IF(AJ333="Urbana",AK333*1.14*12,IF(AJ333="Rural",AK333*2.14*12)),0)</f>
        <v>128.4</v>
      </c>
      <c r="Z333" s="21">
        <f t="shared" si="175"/>
        <v>3</v>
      </c>
      <c r="AA333" s="21">
        <f t="shared" si="176"/>
        <v>24</v>
      </c>
      <c r="AB333" s="21">
        <f t="shared" si="177"/>
        <v>0</v>
      </c>
      <c r="AC333" s="18">
        <f t="shared" si="178"/>
        <v>3</v>
      </c>
      <c r="AD333" s="18">
        <f t="shared" si="179"/>
        <v>0</v>
      </c>
      <c r="AE333" s="18">
        <f>IFERROR(VLOOKUP(F333,'Unid. Mult.'!$F$3:$J$313,5,0),0)</f>
        <v>0</v>
      </c>
      <c r="AF333" s="18">
        <f>IFERROR(VLOOKUP(F333,'IIEE EIB'!$F$3:$L$219,5,0),0)</f>
        <v>0</v>
      </c>
      <c r="AG333" s="18">
        <f>IFERROR(VLOOKUP(F333,'IIEE EIB'!$F$3:$L$219,6,0),0)</f>
        <v>0</v>
      </c>
      <c r="AH333" s="18">
        <f>IFERROR(VLOOKUP(F333,Rural!$F$2:$J$403,5,0),0)</f>
        <v>0</v>
      </c>
      <c r="AI333" s="18">
        <f>+IFERROR(VLOOKUP(F333,Frontera!$F$3:$J$438,5,0),0)</f>
        <v>0</v>
      </c>
      <c r="AJ333" s="18" t="str">
        <f>+IFERROR(VLOOKUP(F333,'Censo 2023 Direccion'!$A$2:$L$910,9,0),0)</f>
        <v>Rural</v>
      </c>
      <c r="AK333" s="18">
        <f>+IFERROR(VLOOKUP(F333,'Instituciones Educativas'!$A$2:$T$900,12,0),0)</f>
        <v>5</v>
      </c>
      <c r="AL333" s="21">
        <f t="shared" si="180"/>
        <v>-254.92499999999998</v>
      </c>
      <c r="AM333" s="18">
        <f>+IFERROR(VLOOKUP(F333,'Instituciones Educativas'!$A$2:$T$900,13,0),0)-AN333</f>
        <v>5</v>
      </c>
      <c r="AN333" s="64"/>
      <c r="AO333" s="18">
        <f>+AM333-6</f>
        <v>-1</v>
      </c>
    </row>
    <row r="334" spans="1:41" x14ac:dyDescent="0.25">
      <c r="A334" s="107" t="s">
        <v>766</v>
      </c>
      <c r="B334" s="17">
        <v>105</v>
      </c>
      <c r="C334" s="49" t="str">
        <f>+VLOOKUP(A334,'Instituciones Educativas'!$A$2:$T$900,6,0)</f>
        <v>CAPACHICA</v>
      </c>
      <c r="D334" s="49" t="str">
        <f>IFERROR(VLOOKUP(A334,'Instituciones Educativas'!$A$2:$T$900,7,0),0)</f>
        <v>CHIFRON</v>
      </c>
      <c r="E334" s="49" t="str">
        <f>+VLOOKUP(A334,'Censo 2023 Direccion'!$A$2:$M$910,6,0)</f>
        <v>CHIFRON</v>
      </c>
      <c r="F334" s="49" t="str">
        <f>+VLOOKUP(A334,'Instituciones Educativas'!$A$2:$T$900,1,0)</f>
        <v>3953582</v>
      </c>
      <c r="G334" s="49" t="str">
        <f>+VLOOKUP(A334,'Instituciones Educativas'!$A$2:$T$900,8,0)</f>
        <v>CHIFRON</v>
      </c>
      <c r="H334" s="49" t="str">
        <f>+VLOOKUP(A334,'Instituciones Educativas'!$A$2:$T$900,9,0)</f>
        <v xml:space="preserve">A5 - Inicial  Prog No Escolariz    </v>
      </c>
      <c r="I334" s="18">
        <f t="shared" si="171"/>
        <v>8</v>
      </c>
      <c r="J334" s="18" t="str">
        <f t="shared" si="181"/>
        <v>Rural</v>
      </c>
      <c r="K334" s="18">
        <f t="shared" si="182"/>
        <v>12</v>
      </c>
      <c r="O334" s="18">
        <f t="shared" si="183"/>
        <v>-4</v>
      </c>
      <c r="Q334" s="21">
        <f t="shared" ref="Q334:Q335" si="188">+IF(AJ334="rural",IF(AK334&lt;=1,S334*(5),IF(AK334&lt;=2,S334*(3.25),IF(AK334&lt;=3,S334*(2.42),IF(AK334&lt;=4,S334*(2),IF(AK334&lt;=5,S334*(1.8),IF(AK334&lt;=10,S334*(1.48),IF(AK334&lt;=16,S334*(1.18),IF(AK334&lt;=20,S334*(1),IF(AK334&lt;=60,S334*(0.85),IF(AK334&lt;=100,S334*(0.56),IF(AK334&lt;=152,S334*(0.41),IF(AK334&lt;=180,S334*(0.38),IF(AK334&lt;=200,S334*(0.36),IF(AK334&lt;=300,S334*(0.3),S334)))))))))))))))</f>
        <v>570.73536000000001</v>
      </c>
      <c r="R334" s="52">
        <f t="shared" si="172"/>
        <v>-46.023391812865491</v>
      </c>
      <c r="S334" s="52">
        <f t="shared" si="173"/>
        <v>385.63200000000001</v>
      </c>
      <c r="T334" s="21">
        <f t="shared" si="185"/>
        <v>385.63200000000001</v>
      </c>
      <c r="U334" s="70">
        <v>714.44281690140838</v>
      </c>
      <c r="V334" s="21">
        <f t="shared" si="170"/>
        <v>296.64</v>
      </c>
      <c r="W334" s="21">
        <f t="shared" si="174"/>
        <v>43.2</v>
      </c>
      <c r="X334" s="21">
        <f t="shared" si="151"/>
        <v>0</v>
      </c>
      <c r="Y334" s="21">
        <f t="shared" si="187"/>
        <v>205.44</v>
      </c>
      <c r="Z334" s="21">
        <f t="shared" si="175"/>
        <v>4.8000000000000007</v>
      </c>
      <c r="AA334" s="21">
        <f t="shared" si="176"/>
        <v>38.400000000000006</v>
      </c>
      <c r="AB334" s="21">
        <f t="shared" si="177"/>
        <v>0</v>
      </c>
      <c r="AC334" s="18">
        <f t="shared" si="178"/>
        <v>4.8000000000000007</v>
      </c>
      <c r="AD334" s="18">
        <f t="shared" si="179"/>
        <v>0</v>
      </c>
      <c r="AE334" s="18">
        <f>IFERROR(VLOOKUP(F334,'Unid. Mult.'!$F$3:$J$313,5,0),0)</f>
        <v>0</v>
      </c>
      <c r="AF334" s="18">
        <f>IFERROR(VLOOKUP(F334,'IIEE EIB'!$F$3:$L$219,5,0),0)</f>
        <v>0</v>
      </c>
      <c r="AG334" s="18">
        <f>IFERROR(VLOOKUP(F334,'IIEE EIB'!$F$3:$L$219,6,0),0)</f>
        <v>0</v>
      </c>
      <c r="AH334" s="18">
        <f>IFERROR(VLOOKUP(F334,Rural!$F$2:$J$403,5,0),0)</f>
        <v>0</v>
      </c>
      <c r="AI334" s="18">
        <f>+IFERROR(VLOOKUP(F334,Frontera!$F$3:$J$438,5,0),0)</f>
        <v>0</v>
      </c>
      <c r="AJ334" s="18" t="str">
        <f>+IFERROR(VLOOKUP(F334,'Censo 2023 Direccion'!$A$2:$L$910,9,0),0)</f>
        <v>Rural</v>
      </c>
      <c r="AK334" s="18">
        <f>+IFERROR(VLOOKUP(F334,'Instituciones Educativas'!$A$2:$T$900,12,0),0)</f>
        <v>8</v>
      </c>
      <c r="AL334" s="21">
        <f t="shared" si="180"/>
        <v>-417.80281690140839</v>
      </c>
      <c r="AM334" s="18">
        <f>+IFERROR(VLOOKUP(F334,'Instituciones Educativas'!$A$2:$T$900,13,0),0)-AN334</f>
        <v>12</v>
      </c>
      <c r="AN334" s="64"/>
      <c r="AO334" s="18">
        <f t="shared" ref="AO334:AO335" si="189">+AM334-3.4</f>
        <v>8.6</v>
      </c>
    </row>
    <row r="335" spans="1:41" x14ac:dyDescent="0.25">
      <c r="A335" s="107" t="s">
        <v>2382</v>
      </c>
      <c r="B335" s="17">
        <v>106</v>
      </c>
      <c r="C335" s="49" t="str">
        <f>+VLOOKUP(A335,'Instituciones Educativas'!$A$2:$T$900,6,0)</f>
        <v>CAPACHICA</v>
      </c>
      <c r="D335" s="49" t="str">
        <f>IFERROR(VLOOKUP(A335,'Instituciones Educativas'!$A$2:$T$900,7,0),0)</f>
        <v>SALLALLIN</v>
      </c>
      <c r="E335" s="49" t="str">
        <f>+VLOOKUP(A335,'Censo 2023 Direccion'!$A$2:$M$910,6,0)</f>
        <v>SALLALLIN</v>
      </c>
      <c r="F335" s="49" t="str">
        <f>+VLOOKUP(A335,'Instituciones Educativas'!$A$2:$T$900,1,0)</f>
        <v>3985787</v>
      </c>
      <c r="G335" s="49" t="str">
        <f>+VLOOKUP(A335,'Instituciones Educativas'!$A$2:$T$900,8,0)</f>
        <v>SALLALLIN</v>
      </c>
      <c r="H335" s="49" t="str">
        <f>+VLOOKUP(A335,'Instituciones Educativas'!$A$2:$T$900,9,0)</f>
        <v xml:space="preserve">A5 - Inicial  Prog No Escolariz    </v>
      </c>
      <c r="I335" s="18">
        <f t="shared" si="171"/>
        <v>10</v>
      </c>
      <c r="J335" s="18" t="str">
        <f t="shared" si="181"/>
        <v>Rural</v>
      </c>
      <c r="K335" s="18">
        <f t="shared" si="182"/>
        <v>10</v>
      </c>
      <c r="O335" s="18">
        <f t="shared" si="183"/>
        <v>0</v>
      </c>
      <c r="Q335" s="21">
        <f t="shared" si="188"/>
        <v>713.41920000000005</v>
      </c>
      <c r="R335" s="52">
        <f t="shared" si="172"/>
        <v>-30.894736842105253</v>
      </c>
      <c r="S335" s="52">
        <f t="shared" si="173"/>
        <v>482.04</v>
      </c>
      <c r="T335" s="21">
        <f t="shared" si="185"/>
        <v>482.04</v>
      </c>
      <c r="U335" s="70">
        <v>697.54455445544545</v>
      </c>
      <c r="V335" s="21">
        <f t="shared" si="170"/>
        <v>370.8</v>
      </c>
      <c r="W335" s="21">
        <f t="shared" si="174"/>
        <v>54</v>
      </c>
      <c r="X335" s="21">
        <f t="shared" si="151"/>
        <v>0</v>
      </c>
      <c r="Y335" s="21">
        <f t="shared" si="187"/>
        <v>256.8</v>
      </c>
      <c r="Z335" s="21">
        <f t="shared" si="175"/>
        <v>6</v>
      </c>
      <c r="AA335" s="21">
        <f t="shared" si="176"/>
        <v>48</v>
      </c>
      <c r="AB335" s="21">
        <f t="shared" si="177"/>
        <v>0</v>
      </c>
      <c r="AC335" s="18">
        <f t="shared" si="178"/>
        <v>6</v>
      </c>
      <c r="AD335" s="18">
        <f t="shared" si="179"/>
        <v>0</v>
      </c>
      <c r="AE335" s="18">
        <f>IFERROR(VLOOKUP(F335,'Unid. Mult.'!$F$3:$J$313,5,0),0)</f>
        <v>0</v>
      </c>
      <c r="AF335" s="18">
        <f>IFERROR(VLOOKUP(F335,'IIEE EIB'!$F$3:$L$219,5,0),0)</f>
        <v>0</v>
      </c>
      <c r="AG335" s="18">
        <f>IFERROR(VLOOKUP(F335,'IIEE EIB'!$F$3:$L$219,6,0),0)</f>
        <v>0</v>
      </c>
      <c r="AH335" s="18">
        <f>IFERROR(VLOOKUP(F335,Rural!$F$2:$J$403,5,0),0)</f>
        <v>0</v>
      </c>
      <c r="AI335" s="18">
        <f>+IFERROR(VLOOKUP(F335,Frontera!$F$3:$J$438,5,0),0)</f>
        <v>0</v>
      </c>
      <c r="AJ335" s="18" t="str">
        <f>+IFERROR(VLOOKUP(F335,'Censo 2023 Direccion'!$A$2:$L$910,9,0),0)</f>
        <v>Rural</v>
      </c>
      <c r="AK335" s="18">
        <f>+IFERROR(VLOOKUP(F335,'Instituciones Educativas'!$A$2:$T$900,12,0),0)</f>
        <v>10</v>
      </c>
      <c r="AL335" s="21">
        <f t="shared" si="180"/>
        <v>-326.74455445544544</v>
      </c>
      <c r="AM335" s="18">
        <f>+IFERROR(VLOOKUP(F335,'Instituciones Educativas'!$A$2:$T$900,13,0),0)-AN335</f>
        <v>10</v>
      </c>
      <c r="AN335" s="64"/>
      <c r="AO335" s="18">
        <f t="shared" si="189"/>
        <v>6.6</v>
      </c>
    </row>
    <row r="336" spans="1:41" x14ac:dyDescent="0.25">
      <c r="A336" s="107" t="s">
        <v>4945</v>
      </c>
      <c r="B336" s="17">
        <v>107</v>
      </c>
      <c r="C336" s="49" t="str">
        <f>+VLOOKUP(A336,'Instituciones Educativas'!$A$2:$T$900,6,0)</f>
        <v>CAPACHICA</v>
      </c>
      <c r="D336" s="49" t="str">
        <f>IFERROR(VLOOKUP(A336,'Instituciones Educativas'!$A$2:$T$900,7,0),0)</f>
        <v>OTOYLE</v>
      </c>
      <c r="E336" s="49" t="str">
        <f>+VLOOKUP(A336,'Censo 2023 Direccion'!$A$2:$M$910,6,0)</f>
        <v>OTOYLE</v>
      </c>
      <c r="F336" s="49" t="str">
        <f>+VLOOKUP(A336,'Instituciones Educativas'!$A$2:$T$900,1,0)</f>
        <v>3995682</v>
      </c>
      <c r="G336" s="49" t="str">
        <f>+VLOOKUP(A336,'Instituciones Educativas'!$A$2:$T$900,8,0)</f>
        <v>YAPURA</v>
      </c>
      <c r="H336" s="49" t="str">
        <f>+VLOOKUP(A336,'Instituciones Educativas'!$A$2:$T$900,9,0)</f>
        <v xml:space="preserve">A5 - Inicial  Prog No Escolariz    </v>
      </c>
      <c r="I336" s="18">
        <f t="shared" si="171"/>
        <v>7</v>
      </c>
      <c r="J336" s="18" t="str">
        <f t="shared" si="181"/>
        <v>Rural</v>
      </c>
      <c r="K336" s="18">
        <f t="shared" si="182"/>
        <v>0</v>
      </c>
      <c r="O336" s="18">
        <f t="shared" si="183"/>
        <v>7</v>
      </c>
      <c r="Q336" s="21">
        <f t="shared" si="155"/>
        <v>539.88480000000004</v>
      </c>
      <c r="R336" s="52" t="e">
        <f t="shared" si="172"/>
        <v>#DIV/0!</v>
      </c>
      <c r="S336" s="52">
        <f t="shared" si="173"/>
        <v>337.428</v>
      </c>
      <c r="T336" s="21">
        <f t="shared" si="185"/>
        <v>337.428</v>
      </c>
      <c r="U336" s="70">
        <v>0</v>
      </c>
      <c r="V336" s="21">
        <f t="shared" si="170"/>
        <v>259.56</v>
      </c>
      <c r="W336" s="21">
        <f t="shared" si="174"/>
        <v>37.799999999999997</v>
      </c>
      <c r="X336" s="21">
        <f t="shared" si="151"/>
        <v>0</v>
      </c>
      <c r="Y336" s="21">
        <f t="shared" si="187"/>
        <v>179.76</v>
      </c>
      <c r="Z336" s="21">
        <f t="shared" si="175"/>
        <v>4.2</v>
      </c>
      <c r="AA336" s="21">
        <f t="shared" si="176"/>
        <v>33.6</v>
      </c>
      <c r="AB336" s="21">
        <f t="shared" si="177"/>
        <v>0</v>
      </c>
      <c r="AC336" s="18">
        <f t="shared" si="178"/>
        <v>4.2</v>
      </c>
      <c r="AD336" s="18">
        <f t="shared" si="179"/>
        <v>0</v>
      </c>
      <c r="AE336" s="18">
        <f>IFERROR(VLOOKUP(F336,'Unid. Mult.'!$F$3:$J$313,5,0),0)</f>
        <v>0</v>
      </c>
      <c r="AF336" s="18">
        <f>IFERROR(VLOOKUP(F336,'IIEE EIB'!$F$3:$L$219,5,0),0)</f>
        <v>0</v>
      </c>
      <c r="AG336" s="18">
        <f>IFERROR(VLOOKUP(F336,'IIEE EIB'!$F$3:$L$219,6,0),0)</f>
        <v>0</v>
      </c>
      <c r="AH336" s="18">
        <f>IFERROR(VLOOKUP(F336,Rural!$F$2:$J$403,5,0),0)</f>
        <v>0</v>
      </c>
      <c r="AI336" s="18">
        <f>+IFERROR(VLOOKUP(F336,Frontera!$F$3:$J$438,5,0),0)</f>
        <v>0</v>
      </c>
      <c r="AJ336" s="18" t="str">
        <f>+IFERROR(VLOOKUP(F336,'Censo 2023 Direccion'!$A$2:$L$910,9,0),0)</f>
        <v>Rural</v>
      </c>
      <c r="AK336" s="18">
        <f>+IFERROR(VLOOKUP(F336,'Instituciones Educativas'!$A$2:$T$900,12,0),0)</f>
        <v>7</v>
      </c>
      <c r="AL336" s="21">
        <f t="shared" si="180"/>
        <v>259.56</v>
      </c>
      <c r="AM336" s="18">
        <f>+IFERROR(VLOOKUP(F336,'Instituciones Educativas'!$A$2:$T$900,13,0),0)-AN336</f>
        <v>0</v>
      </c>
      <c r="AN336" s="64"/>
      <c r="AO336" s="18">
        <f>+AM336-6</f>
        <v>-6</v>
      </c>
    </row>
    <row r="337" spans="1:41" x14ac:dyDescent="0.25">
      <c r="A337" s="107" t="s">
        <v>823</v>
      </c>
      <c r="B337" s="17">
        <v>108</v>
      </c>
      <c r="C337" s="49" t="str">
        <f>+VLOOKUP(A337,'Instituciones Educativas'!$A$2:$T$900,6,0)</f>
        <v>CHUCUITO</v>
      </c>
      <c r="D337" s="49" t="str">
        <f>IFERROR(VLOOKUP(A337,'Instituciones Educativas'!$A$2:$T$900,7,0),0)</f>
        <v>PARINA</v>
      </c>
      <c r="E337" s="49" t="str">
        <f>+VLOOKUP(A337,'Censo 2023 Direccion'!$A$2:$M$910,6,0)</f>
        <v>PARINA</v>
      </c>
      <c r="F337" s="49" t="str">
        <f>+VLOOKUP(A337,'Instituciones Educativas'!$A$2:$T$900,1,0)</f>
        <v>3932275</v>
      </c>
      <c r="G337" s="49" t="str">
        <f>+VLOOKUP(A337,'Instituciones Educativas'!$A$2:$T$900,8,0)</f>
        <v>PARINA</v>
      </c>
      <c r="H337" s="49" t="str">
        <f>+VLOOKUP(A337,'Instituciones Educativas'!$A$2:$T$900,9,0)</f>
        <v xml:space="preserve">A5 - Inicial  Prog No Escolariz    </v>
      </c>
      <c r="I337" s="18">
        <f t="shared" si="171"/>
        <v>5</v>
      </c>
      <c r="J337" s="18" t="str">
        <f t="shared" si="181"/>
        <v>Rural</v>
      </c>
      <c r="K337" s="18">
        <f t="shared" si="182"/>
        <v>5</v>
      </c>
      <c r="O337" s="18">
        <f t="shared" si="183"/>
        <v>0</v>
      </c>
      <c r="Q337" s="21">
        <f t="shared" si="155"/>
        <v>433.83600000000001</v>
      </c>
      <c r="R337" s="52">
        <f t="shared" si="172"/>
        <v>-45.263157894736835</v>
      </c>
      <c r="S337" s="52">
        <f t="shared" si="173"/>
        <v>241.02</v>
      </c>
      <c r="T337" s="21">
        <f t="shared" si="185"/>
        <v>241.02</v>
      </c>
      <c r="U337" s="70">
        <v>440.32499999999999</v>
      </c>
      <c r="V337" s="21">
        <f t="shared" si="170"/>
        <v>185.4</v>
      </c>
      <c r="W337" s="21">
        <f t="shared" si="174"/>
        <v>27</v>
      </c>
      <c r="X337" s="21">
        <f t="shared" si="151"/>
        <v>0</v>
      </c>
      <c r="Y337" s="21">
        <f t="shared" si="187"/>
        <v>128.4</v>
      </c>
      <c r="Z337" s="21">
        <f t="shared" si="175"/>
        <v>3</v>
      </c>
      <c r="AA337" s="21">
        <f t="shared" si="176"/>
        <v>24</v>
      </c>
      <c r="AB337" s="21">
        <f t="shared" si="177"/>
        <v>0</v>
      </c>
      <c r="AC337" s="18">
        <f t="shared" si="178"/>
        <v>3</v>
      </c>
      <c r="AD337" s="18">
        <f t="shared" si="179"/>
        <v>0</v>
      </c>
      <c r="AE337" s="18">
        <f>IFERROR(VLOOKUP(F337,'Unid. Mult.'!$F$3:$J$313,5,0),0)</f>
        <v>0</v>
      </c>
      <c r="AF337" s="18">
        <f>IFERROR(VLOOKUP(F337,'IIEE EIB'!$F$3:$L$219,5,0),0)</f>
        <v>0</v>
      </c>
      <c r="AG337" s="18">
        <f>IFERROR(VLOOKUP(F337,'IIEE EIB'!$F$3:$L$219,6,0),0)</f>
        <v>0</v>
      </c>
      <c r="AH337" s="18">
        <f>IFERROR(VLOOKUP(F337,Rural!$F$2:$J$403,5,0),0)</f>
        <v>0</v>
      </c>
      <c r="AI337" s="18">
        <f>+IFERROR(VLOOKUP(F337,Frontera!$F$3:$J$438,5,0),0)</f>
        <v>0</v>
      </c>
      <c r="AJ337" s="18" t="str">
        <f>+IFERROR(VLOOKUP(F337,'Censo 2023 Direccion'!$A$2:$L$910,9,0),0)</f>
        <v>Rural</v>
      </c>
      <c r="AK337" s="18">
        <f>+IFERROR(VLOOKUP(F337,'Instituciones Educativas'!$A$2:$T$900,12,0),0)</f>
        <v>5</v>
      </c>
      <c r="AL337" s="21">
        <f t="shared" si="180"/>
        <v>-254.92499999999998</v>
      </c>
      <c r="AM337" s="18">
        <f>+IFERROR(VLOOKUP(F337,'Instituciones Educativas'!$A$2:$T$900,13,0),0)-AN337</f>
        <v>5</v>
      </c>
      <c r="AN337" s="64"/>
    </row>
    <row r="338" spans="1:41" x14ac:dyDescent="0.25">
      <c r="A338" s="107" t="s">
        <v>834</v>
      </c>
      <c r="B338" s="17">
        <v>109</v>
      </c>
      <c r="C338" s="49" t="str">
        <f>+VLOOKUP(A338,'Instituciones Educativas'!$A$2:$T$900,6,0)</f>
        <v>CHUCUITO</v>
      </c>
      <c r="D338" s="49" t="str">
        <f>IFERROR(VLOOKUP(A338,'Instituciones Educativas'!$A$2:$T$900,7,0),0)</f>
        <v>PIRAPI</v>
      </c>
      <c r="E338" s="49" t="str">
        <f>+VLOOKUP(A338,'Censo 2023 Direccion'!$A$2:$M$910,6,0)</f>
        <v>PIRAPI</v>
      </c>
      <c r="F338" s="49" t="str">
        <f>+VLOOKUP(A338,'Instituciones Educativas'!$A$2:$T$900,1,0)</f>
        <v>3916576</v>
      </c>
      <c r="G338" s="49" t="str">
        <f>+VLOOKUP(A338,'Instituciones Educativas'!$A$2:$T$900,8,0)</f>
        <v>QANTATI URURI</v>
      </c>
      <c r="H338" s="49" t="str">
        <f>+VLOOKUP(A338,'Instituciones Educativas'!$A$2:$T$900,9,0)</f>
        <v xml:space="preserve">A5 - Inicial  Prog No Escolariz    </v>
      </c>
      <c r="I338" s="18">
        <f t="shared" si="171"/>
        <v>3</v>
      </c>
      <c r="J338" s="18" t="str">
        <f t="shared" si="181"/>
        <v>Rural</v>
      </c>
      <c r="K338" s="18">
        <f t="shared" si="182"/>
        <v>3</v>
      </c>
      <c r="O338" s="18">
        <f t="shared" si="183"/>
        <v>0</v>
      </c>
      <c r="Q338" s="21">
        <f t="shared" si="155"/>
        <v>349.96103999999997</v>
      </c>
      <c r="R338" s="52">
        <f t="shared" si="172"/>
        <v>-54.385964912280691</v>
      </c>
      <c r="S338" s="52">
        <f t="shared" si="173"/>
        <v>144.61199999999999</v>
      </c>
      <c r="T338" s="21">
        <f t="shared" si="185"/>
        <v>144.61199999999999</v>
      </c>
      <c r="U338" s="70">
        <v>317.03399999999993</v>
      </c>
      <c r="V338" s="21">
        <f t="shared" si="170"/>
        <v>111.24</v>
      </c>
      <c r="W338" s="21">
        <f t="shared" si="174"/>
        <v>16.200000000000003</v>
      </c>
      <c r="X338" s="21">
        <f t="shared" ref="X338:X401" si="190">IF(H338=$M$13,AK338*1*12,IF(H338=$M$14,AK338*1*12,IF(H338=$M$16,AK338*1*12,0)))</f>
        <v>0</v>
      </c>
      <c r="Y338" s="21">
        <f t="shared" si="187"/>
        <v>77.039999999999992</v>
      </c>
      <c r="Z338" s="21">
        <f t="shared" si="175"/>
        <v>1.8000000000000003</v>
      </c>
      <c r="AA338" s="21">
        <f t="shared" si="176"/>
        <v>14.400000000000002</v>
      </c>
      <c r="AB338" s="21">
        <f t="shared" si="177"/>
        <v>0</v>
      </c>
      <c r="AC338" s="18">
        <f t="shared" si="178"/>
        <v>1.8000000000000003</v>
      </c>
      <c r="AD338" s="18">
        <f t="shared" si="179"/>
        <v>0</v>
      </c>
      <c r="AE338" s="18">
        <f>IFERROR(VLOOKUP(F338,'Unid. Mult.'!$F$3:$J$313,5,0),0)</f>
        <v>0</v>
      </c>
      <c r="AF338" s="18">
        <f>IFERROR(VLOOKUP(F338,'IIEE EIB'!$F$3:$L$219,5,0),0)</f>
        <v>0</v>
      </c>
      <c r="AG338" s="18">
        <f>IFERROR(VLOOKUP(F338,'IIEE EIB'!$F$3:$L$219,6,0),0)</f>
        <v>0</v>
      </c>
      <c r="AH338" s="18">
        <f>IFERROR(VLOOKUP(F338,Rural!$F$2:$J$403,5,0),0)</f>
        <v>0</v>
      </c>
      <c r="AI338" s="18">
        <f>+IFERROR(VLOOKUP(F338,Frontera!$F$3:$J$438,5,0),0)</f>
        <v>0</v>
      </c>
      <c r="AJ338" s="18" t="str">
        <f>+IFERROR(VLOOKUP(F338,'Censo 2023 Direccion'!$A$2:$L$910,9,0),0)</f>
        <v>Rural</v>
      </c>
      <c r="AK338" s="18">
        <f>+IFERROR(VLOOKUP(F338,'Instituciones Educativas'!$A$2:$T$900,12,0),0)</f>
        <v>3</v>
      </c>
      <c r="AL338" s="21">
        <f t="shared" si="180"/>
        <v>-205.79399999999993</v>
      </c>
      <c r="AM338" s="18">
        <f>+IFERROR(VLOOKUP(F338,'Instituciones Educativas'!$A$2:$T$900,13,0),0)-AN338</f>
        <v>3</v>
      </c>
      <c r="AN338" s="64"/>
    </row>
    <row r="339" spans="1:41" x14ac:dyDescent="0.25">
      <c r="A339" s="107" t="s">
        <v>798</v>
      </c>
      <c r="B339" s="17">
        <v>110</v>
      </c>
      <c r="C339" s="49" t="str">
        <f>+VLOOKUP(A339,'Instituciones Educativas'!$A$2:$T$900,6,0)</f>
        <v>CHUCUITO</v>
      </c>
      <c r="D339" s="49" t="str">
        <f>IFERROR(VLOOKUP(A339,'Instituciones Educativas'!$A$2:$T$900,7,0),0)</f>
        <v>CHECAMAYA</v>
      </c>
      <c r="E339" s="49" t="str">
        <f>+VLOOKUP(A339,'Censo 2023 Direccion'!$A$2:$M$910,6,0)</f>
        <v>CHECAMAYA</v>
      </c>
      <c r="F339" s="49" t="str">
        <f>+VLOOKUP(A339,'Instituciones Educativas'!$A$2:$T$900,1,0)</f>
        <v>3937894</v>
      </c>
      <c r="G339" s="49" t="str">
        <f>+VLOOKUP(A339,'Instituciones Educativas'!$A$2:$T$900,8,0)</f>
        <v>CHECAMAYA</v>
      </c>
      <c r="H339" s="49" t="str">
        <f>+VLOOKUP(A339,'Instituciones Educativas'!$A$2:$T$900,9,0)</f>
        <v xml:space="preserve">A5 - Inicial  Prog No Escolariz    </v>
      </c>
      <c r="I339" s="18">
        <f t="shared" si="171"/>
        <v>4</v>
      </c>
      <c r="J339" s="18" t="str">
        <f t="shared" si="181"/>
        <v>Rural</v>
      </c>
      <c r="K339" s="18">
        <f t="shared" si="182"/>
        <v>8</v>
      </c>
      <c r="O339" s="18">
        <f t="shared" si="183"/>
        <v>-4</v>
      </c>
      <c r="Q339" s="21">
        <f t="shared" si="155"/>
        <v>385.63200000000001</v>
      </c>
      <c r="R339" s="52">
        <f t="shared" si="172"/>
        <v>-70.921052631578945</v>
      </c>
      <c r="S339" s="52">
        <f t="shared" si="173"/>
        <v>192.816</v>
      </c>
      <c r="T339" s="21">
        <f t="shared" si="185"/>
        <v>192.816</v>
      </c>
      <c r="U339" s="70">
        <v>663.07764705882346</v>
      </c>
      <c r="V339" s="21">
        <f t="shared" si="170"/>
        <v>148.32</v>
      </c>
      <c r="W339" s="21">
        <f t="shared" si="174"/>
        <v>21.6</v>
      </c>
      <c r="X339" s="21">
        <f t="shared" si="190"/>
        <v>0</v>
      </c>
      <c r="Y339" s="21">
        <f t="shared" si="187"/>
        <v>102.72</v>
      </c>
      <c r="Z339" s="21">
        <f t="shared" si="175"/>
        <v>2.4000000000000004</v>
      </c>
      <c r="AA339" s="21">
        <f t="shared" si="176"/>
        <v>19.200000000000003</v>
      </c>
      <c r="AB339" s="21">
        <f t="shared" si="177"/>
        <v>0</v>
      </c>
      <c r="AC339" s="18">
        <f t="shared" si="178"/>
        <v>2.4000000000000004</v>
      </c>
      <c r="AD339" s="18">
        <f t="shared" si="179"/>
        <v>0</v>
      </c>
      <c r="AE339" s="18">
        <f>IFERROR(VLOOKUP(F339,'Unid. Mult.'!$F$3:$J$313,5,0),0)</f>
        <v>0</v>
      </c>
      <c r="AF339" s="18">
        <f>IFERROR(VLOOKUP(F339,'IIEE EIB'!$F$3:$L$219,5,0),0)</f>
        <v>0</v>
      </c>
      <c r="AG339" s="18">
        <f>IFERROR(VLOOKUP(F339,'IIEE EIB'!$F$3:$L$219,6,0),0)</f>
        <v>0</v>
      </c>
      <c r="AH339" s="18">
        <f>IFERROR(VLOOKUP(F339,Rural!$F$2:$J$403,5,0),0)</f>
        <v>0</v>
      </c>
      <c r="AI339" s="18">
        <f>+IFERROR(VLOOKUP(F339,Frontera!$F$3:$J$438,5,0),0)</f>
        <v>0</v>
      </c>
      <c r="AJ339" s="18" t="str">
        <f>+IFERROR(VLOOKUP(F339,'Censo 2023 Direccion'!$A$2:$L$910,9,0),0)</f>
        <v>Rural</v>
      </c>
      <c r="AK339" s="18">
        <f>+IFERROR(VLOOKUP(F339,'Instituciones Educativas'!$A$2:$T$900,12,0),0)</f>
        <v>4</v>
      </c>
      <c r="AL339" s="21">
        <f t="shared" si="180"/>
        <v>-514.75764705882352</v>
      </c>
      <c r="AM339" s="18">
        <f>+IFERROR(VLOOKUP(F339,'Instituciones Educativas'!$A$2:$T$900,13,0),0)-AN339</f>
        <v>8</v>
      </c>
      <c r="AN339" s="64"/>
      <c r="AO339" s="18">
        <f t="shared" ref="AO339" si="191">+AM339-3.4</f>
        <v>4.5999999999999996</v>
      </c>
    </row>
    <row r="340" spans="1:41" x14ac:dyDescent="0.25">
      <c r="A340" s="107" t="s">
        <v>821</v>
      </c>
      <c r="B340" s="17">
        <v>111</v>
      </c>
      <c r="C340" s="49" t="str">
        <f>+VLOOKUP(A340,'Instituciones Educativas'!$A$2:$T$900,6,0)</f>
        <v>CHUCUITO</v>
      </c>
      <c r="D340" s="49" t="str">
        <f>IFERROR(VLOOKUP(A340,'Instituciones Educativas'!$A$2:$T$900,7,0),0)</f>
        <v>BARRIO SANTA BARBARA</v>
      </c>
      <c r="E340" s="49" t="str">
        <f>+VLOOKUP(A340,'Censo 2023 Direccion'!$A$2:$M$910,6,0)</f>
        <v>JIRON POMATA S/N</v>
      </c>
      <c r="F340" s="49" t="str">
        <f>+VLOOKUP(A340,'Instituciones Educativas'!$A$2:$T$900,1,0)</f>
        <v>3947715</v>
      </c>
      <c r="G340" s="49" t="str">
        <f>+VLOOKUP(A340,'Instituciones Educativas'!$A$2:$T$900,8,0)</f>
        <v>NIÑO DE PRAGA</v>
      </c>
      <c r="H340" s="49" t="str">
        <f>+VLOOKUP(A340,'Instituciones Educativas'!$A$2:$T$900,9,0)</f>
        <v xml:space="preserve">A5 - Inicial  Prog No Escolariz    </v>
      </c>
      <c r="I340" s="18">
        <f t="shared" si="171"/>
        <v>7</v>
      </c>
      <c r="J340" s="18" t="str">
        <f t="shared" si="181"/>
        <v>Rural</v>
      </c>
      <c r="K340" s="18">
        <f t="shared" si="182"/>
        <v>11</v>
      </c>
      <c r="O340" s="18">
        <f t="shared" si="183"/>
        <v>-4</v>
      </c>
      <c r="Q340" s="21">
        <f t="shared" si="155"/>
        <v>539.88480000000004</v>
      </c>
      <c r="R340" s="52">
        <f t="shared" si="172"/>
        <v>-52.501087429317096</v>
      </c>
      <c r="S340" s="52">
        <f t="shared" si="173"/>
        <v>337.428</v>
      </c>
      <c r="T340" s="21">
        <f t="shared" si="185"/>
        <v>337.428</v>
      </c>
      <c r="U340" s="70">
        <v>710.39099999999996</v>
      </c>
      <c r="V340" s="21">
        <f t="shared" si="170"/>
        <v>259.56</v>
      </c>
      <c r="W340" s="21">
        <f t="shared" si="174"/>
        <v>37.799999999999997</v>
      </c>
      <c r="X340" s="21">
        <f t="shared" si="190"/>
        <v>0</v>
      </c>
      <c r="Y340" s="21">
        <f t="shared" si="187"/>
        <v>179.76</v>
      </c>
      <c r="Z340" s="21">
        <f t="shared" si="175"/>
        <v>4.2</v>
      </c>
      <c r="AA340" s="21">
        <f t="shared" si="176"/>
        <v>33.6</v>
      </c>
      <c r="AB340" s="21">
        <f t="shared" si="177"/>
        <v>0</v>
      </c>
      <c r="AC340" s="18">
        <f t="shared" si="178"/>
        <v>4.2</v>
      </c>
      <c r="AD340" s="18">
        <f t="shared" si="179"/>
        <v>0</v>
      </c>
      <c r="AE340" s="18">
        <f>IFERROR(VLOOKUP(F340,'Unid. Mult.'!$F$3:$J$313,5,0),0)</f>
        <v>0</v>
      </c>
      <c r="AF340" s="18">
        <f>IFERROR(VLOOKUP(F340,'IIEE EIB'!$F$3:$L$219,5,0),0)</f>
        <v>0</v>
      </c>
      <c r="AG340" s="18">
        <f>IFERROR(VLOOKUP(F340,'IIEE EIB'!$F$3:$L$219,6,0),0)</f>
        <v>0</v>
      </c>
      <c r="AH340" s="18">
        <f>IFERROR(VLOOKUP(F340,Rural!$F$2:$J$403,5,0),0)</f>
        <v>0</v>
      </c>
      <c r="AI340" s="18">
        <f>+IFERROR(VLOOKUP(F340,Frontera!$F$3:$J$438,5,0),0)</f>
        <v>0</v>
      </c>
      <c r="AJ340" s="18" t="str">
        <f>+IFERROR(VLOOKUP(F340,'Censo 2023 Direccion'!$A$2:$L$910,9,0),0)</f>
        <v>Rural</v>
      </c>
      <c r="AK340" s="18">
        <f>+IFERROR(VLOOKUP(F340,'Instituciones Educativas'!$A$2:$T$900,12,0),0)</f>
        <v>7</v>
      </c>
      <c r="AL340" s="21">
        <f t="shared" si="180"/>
        <v>-450.83099999999996</v>
      </c>
      <c r="AM340" s="18">
        <f>+IFERROR(VLOOKUP(F340,'Instituciones Educativas'!$A$2:$T$900,13,0),0)-AN340</f>
        <v>11</v>
      </c>
      <c r="AN340" s="64"/>
      <c r="AO340" s="18">
        <f>+AM340-2.8</f>
        <v>8.1999999999999993</v>
      </c>
    </row>
    <row r="341" spans="1:41" x14ac:dyDescent="0.25">
      <c r="A341" s="107" t="s">
        <v>832</v>
      </c>
      <c r="B341" s="17">
        <v>112</v>
      </c>
      <c r="C341" s="49" t="str">
        <f>+VLOOKUP(A341,'Instituciones Educativas'!$A$2:$T$900,6,0)</f>
        <v>CHUCUITO</v>
      </c>
      <c r="D341" s="49" t="str">
        <f>IFERROR(VLOOKUP(A341,'Instituciones Educativas'!$A$2:$T$900,7,0),0)</f>
        <v>PUCANI</v>
      </c>
      <c r="E341" s="49" t="str">
        <f>+VLOOKUP(A341,'Censo 2023 Direccion'!$A$2:$M$910,6,0)</f>
        <v>PUCANI</v>
      </c>
      <c r="F341" s="49" t="str">
        <f>+VLOOKUP(A341,'Instituciones Educativas'!$A$2:$T$900,1,0)</f>
        <v>2067112</v>
      </c>
      <c r="G341" s="49" t="str">
        <f>+VLOOKUP(A341,'Instituciones Educativas'!$A$2:$T$900,8,0)</f>
        <v>PUCANI</v>
      </c>
      <c r="H341" s="49" t="str">
        <f>+VLOOKUP(A341,'Instituciones Educativas'!$A$2:$T$900,9,0)</f>
        <v xml:space="preserve">A5 - Inicial  Prog No Escolariz    </v>
      </c>
      <c r="I341" s="18">
        <f t="shared" si="171"/>
        <v>3</v>
      </c>
      <c r="J341" s="18" t="str">
        <f t="shared" si="181"/>
        <v>Rural</v>
      </c>
      <c r="K341" s="18">
        <f t="shared" si="182"/>
        <v>3</v>
      </c>
      <c r="O341" s="18">
        <f t="shared" si="183"/>
        <v>0</v>
      </c>
      <c r="Q341" s="21">
        <f t="shared" si="155"/>
        <v>349.96103999999997</v>
      </c>
      <c r="R341" s="52">
        <f t="shared" si="172"/>
        <v>-54.385964912280691</v>
      </c>
      <c r="S341" s="52">
        <f t="shared" si="173"/>
        <v>144.61199999999999</v>
      </c>
      <c r="T341" s="21">
        <f t="shared" si="185"/>
        <v>144.61199999999999</v>
      </c>
      <c r="U341" s="70">
        <v>317.03399999999993</v>
      </c>
      <c r="V341" s="21">
        <f t="shared" si="170"/>
        <v>111.24</v>
      </c>
      <c r="W341" s="21">
        <f t="shared" si="174"/>
        <v>16.200000000000003</v>
      </c>
      <c r="X341" s="21">
        <f t="shared" si="190"/>
        <v>0</v>
      </c>
      <c r="Y341" s="21">
        <f t="shared" si="187"/>
        <v>77.039999999999992</v>
      </c>
      <c r="Z341" s="21">
        <f t="shared" si="175"/>
        <v>1.8000000000000003</v>
      </c>
      <c r="AA341" s="21">
        <f t="shared" si="176"/>
        <v>14.400000000000002</v>
      </c>
      <c r="AB341" s="21">
        <f t="shared" si="177"/>
        <v>0</v>
      </c>
      <c r="AC341" s="18">
        <f t="shared" si="178"/>
        <v>1.8000000000000003</v>
      </c>
      <c r="AD341" s="18">
        <f t="shared" si="179"/>
        <v>0</v>
      </c>
      <c r="AE341" s="18">
        <f>IFERROR(VLOOKUP(F341,'Unid. Mult.'!$F$3:$J$313,5,0),0)</f>
        <v>0</v>
      </c>
      <c r="AF341" s="18">
        <f>IFERROR(VLOOKUP(F341,'IIEE EIB'!$F$3:$L$219,5,0),0)</f>
        <v>0</v>
      </c>
      <c r="AG341" s="18">
        <f>IFERROR(VLOOKUP(F341,'IIEE EIB'!$F$3:$L$219,6,0),0)</f>
        <v>0</v>
      </c>
      <c r="AH341" s="18">
        <f>IFERROR(VLOOKUP(F341,Rural!$F$2:$J$403,5,0),0)</f>
        <v>0</v>
      </c>
      <c r="AI341" s="18">
        <f>+IFERROR(VLOOKUP(F341,Frontera!$F$3:$J$438,5,0),0)</f>
        <v>0</v>
      </c>
      <c r="AJ341" s="18" t="str">
        <f>+IFERROR(VLOOKUP(F341,'Censo 2023 Direccion'!$A$2:$L$910,9,0),0)</f>
        <v>Rural</v>
      </c>
      <c r="AK341" s="18">
        <f>+IFERROR(VLOOKUP(F341,'Instituciones Educativas'!$A$2:$T$900,12,0),0)</f>
        <v>3</v>
      </c>
      <c r="AL341" s="21">
        <f t="shared" si="180"/>
        <v>-205.79399999999993</v>
      </c>
      <c r="AM341" s="18">
        <f>+IFERROR(VLOOKUP(F341,'Instituciones Educativas'!$A$2:$T$900,13,0),0)-AN341</f>
        <v>3</v>
      </c>
      <c r="AN341" s="64"/>
    </row>
    <row r="342" spans="1:41" x14ac:dyDescent="0.25">
      <c r="A342" s="107" t="s">
        <v>838</v>
      </c>
      <c r="B342" s="17">
        <v>113</v>
      </c>
      <c r="C342" s="49" t="str">
        <f>+VLOOKUP(A342,'Instituciones Educativas'!$A$2:$T$900,6,0)</f>
        <v>CHUCUITO</v>
      </c>
      <c r="D342" s="49" t="str">
        <f>IFERROR(VLOOKUP(A342,'Instituciones Educativas'!$A$2:$T$900,7,0),0)</f>
        <v>TAJQUINA</v>
      </c>
      <c r="E342" s="49" t="str">
        <f>+VLOOKUP(A342,'Censo 2023 Direccion'!$A$2:$M$910,6,0)</f>
        <v>TAJQUINA</v>
      </c>
      <c r="F342" s="49" t="str">
        <f>+VLOOKUP(A342,'Instituciones Educativas'!$A$2:$T$900,1,0)</f>
        <v>2067113</v>
      </c>
      <c r="G342" s="49" t="str">
        <f>+VLOOKUP(A342,'Instituciones Educativas'!$A$2:$T$900,8,0)</f>
        <v>TAJQUINA</v>
      </c>
      <c r="H342" s="49" t="str">
        <f>+VLOOKUP(A342,'Instituciones Educativas'!$A$2:$T$900,9,0)</f>
        <v xml:space="preserve">A5 - Inicial  Prog No Escolariz    </v>
      </c>
      <c r="I342" s="18">
        <f t="shared" si="171"/>
        <v>14</v>
      </c>
      <c r="J342" s="18" t="str">
        <f t="shared" si="181"/>
        <v>Rural</v>
      </c>
      <c r="K342" s="18">
        <f t="shared" si="182"/>
        <v>10</v>
      </c>
      <c r="O342" s="18">
        <f t="shared" si="183"/>
        <v>4</v>
      </c>
      <c r="Q342" s="21">
        <f>+IF(AJ342="rural",IF(AK342&lt;=1,S342*(5),IF(AK342&lt;=2,S342*(3.25),IF(AK342&lt;=3,S342*(2.42),IF(AK342&lt;=4,S342*(2),IF(AK342&lt;=5,S342*(1.8),IF(AK342&lt;=10,S342*(1.48),IF(AK342&lt;=16,S342*(1.18),IF(AK342&lt;=20,S342*(1),IF(AK342&lt;=60,S342*(0.85),IF(AK342&lt;=100,S342*(0.56),IF(AK342&lt;=152,S342*(0.41),IF(AK342&lt;=180,S342*(0.38),IF(AK342&lt;=200,S342*(0.36),IF(AK342&lt;=300,S342*(0.3),S342)))))))))))))))</f>
        <v>796.33007999999995</v>
      </c>
      <c r="R342" s="52">
        <f t="shared" si="172"/>
        <v>-3.2526315789473563</v>
      </c>
      <c r="S342" s="52">
        <f t="shared" si="173"/>
        <v>674.85599999999999</v>
      </c>
      <c r="T342" s="21">
        <f t="shared" si="185"/>
        <v>674.85599999999999</v>
      </c>
      <c r="U342" s="70">
        <v>697.54455445544545</v>
      </c>
      <c r="V342" s="21">
        <f t="shared" si="170"/>
        <v>519.12</v>
      </c>
      <c r="W342" s="21">
        <f t="shared" si="174"/>
        <v>75.599999999999994</v>
      </c>
      <c r="X342" s="21">
        <f t="shared" si="190"/>
        <v>0</v>
      </c>
      <c r="Y342" s="21">
        <f t="shared" si="187"/>
        <v>359.52</v>
      </c>
      <c r="Z342" s="21">
        <f t="shared" si="175"/>
        <v>8.4</v>
      </c>
      <c r="AA342" s="21">
        <f t="shared" si="176"/>
        <v>67.2</v>
      </c>
      <c r="AB342" s="21">
        <f t="shared" si="177"/>
        <v>0</v>
      </c>
      <c r="AC342" s="18">
        <f t="shared" si="178"/>
        <v>8.4</v>
      </c>
      <c r="AD342" s="18">
        <f t="shared" si="179"/>
        <v>0</v>
      </c>
      <c r="AE342" s="18">
        <f>IFERROR(VLOOKUP(F342,'Unid. Mult.'!$F$3:$J$313,5,0),0)</f>
        <v>0</v>
      </c>
      <c r="AF342" s="18">
        <f>IFERROR(VLOOKUP(F342,'IIEE EIB'!$F$3:$L$219,5,0),0)</f>
        <v>0</v>
      </c>
      <c r="AG342" s="18">
        <f>IFERROR(VLOOKUP(F342,'IIEE EIB'!$F$3:$L$219,6,0),0)</f>
        <v>0</v>
      </c>
      <c r="AH342" s="18">
        <f>IFERROR(VLOOKUP(F342,Rural!$F$2:$J$403,5,0),0)</f>
        <v>0</v>
      </c>
      <c r="AI342" s="18">
        <f>+IFERROR(VLOOKUP(F342,Frontera!$F$3:$J$438,5,0),0)</f>
        <v>0</v>
      </c>
      <c r="AJ342" s="18" t="str">
        <f>+IFERROR(VLOOKUP(F342,'Censo 2023 Direccion'!$A$2:$L$910,9,0),0)</f>
        <v>Rural</v>
      </c>
      <c r="AK342" s="18">
        <f>+IFERROR(VLOOKUP(F342,'Instituciones Educativas'!$A$2:$T$900,12,0),0)</f>
        <v>14</v>
      </c>
      <c r="AL342" s="21">
        <f t="shared" si="180"/>
        <v>-178.42455445544545</v>
      </c>
      <c r="AM342" s="18">
        <f>+IFERROR(VLOOKUP(F342,'Instituciones Educativas'!$A$2:$T$900,13,0),0)-AN342</f>
        <v>10</v>
      </c>
      <c r="AN342" s="64"/>
    </row>
    <row r="343" spans="1:41" x14ac:dyDescent="0.25">
      <c r="A343" s="107" t="s">
        <v>808</v>
      </c>
      <c r="B343" s="17">
        <v>114</v>
      </c>
      <c r="C343" s="49" t="str">
        <f>+VLOOKUP(A343,'Instituciones Educativas'!$A$2:$T$900,6,0)</f>
        <v>CHUCUITO</v>
      </c>
      <c r="D343" s="49" t="str">
        <f>IFERROR(VLOOKUP(A343,'Instituciones Educativas'!$A$2:$T$900,7,0),0)</f>
        <v>CUSIPATA</v>
      </c>
      <c r="E343" s="49" t="str">
        <f>+VLOOKUP(A343,'Censo 2023 Direccion'!$A$2:$M$910,6,0)</f>
        <v>CUSIPATA SECTOR CUSIPATA</v>
      </c>
      <c r="F343" s="49" t="str">
        <f>+VLOOKUP(A343,'Instituciones Educativas'!$A$2:$T$900,1,0)</f>
        <v>2067801</v>
      </c>
      <c r="G343" s="49" t="str">
        <f>+VLOOKUP(A343,'Instituciones Educativas'!$A$2:$T$900,8,0)</f>
        <v>CUSIPATA</v>
      </c>
      <c r="H343" s="49" t="str">
        <f>+VLOOKUP(A343,'Instituciones Educativas'!$A$2:$T$900,9,0)</f>
        <v xml:space="preserve">A5 - Inicial  Prog No Escolariz    </v>
      </c>
      <c r="I343" s="18">
        <f t="shared" si="171"/>
        <v>7</v>
      </c>
      <c r="J343" s="18" t="str">
        <f t="shared" si="181"/>
        <v>Rural</v>
      </c>
      <c r="K343" s="18">
        <f t="shared" si="182"/>
        <v>8</v>
      </c>
      <c r="O343" s="18">
        <f t="shared" si="183"/>
        <v>-1</v>
      </c>
      <c r="Q343" s="21">
        <f t="shared" si="155"/>
        <v>539.88480000000004</v>
      </c>
      <c r="R343" s="52">
        <f t="shared" si="172"/>
        <v>-49.11184210526315</v>
      </c>
      <c r="S343" s="52">
        <f t="shared" si="173"/>
        <v>337.428</v>
      </c>
      <c r="T343" s="21">
        <f t="shared" si="185"/>
        <v>337.428</v>
      </c>
      <c r="U343" s="70">
        <v>663.07764705882346</v>
      </c>
      <c r="V343" s="21">
        <f t="shared" si="170"/>
        <v>259.56</v>
      </c>
      <c r="W343" s="21">
        <f t="shared" si="174"/>
        <v>37.799999999999997</v>
      </c>
      <c r="X343" s="21">
        <f t="shared" si="190"/>
        <v>0</v>
      </c>
      <c r="Y343" s="21">
        <f t="shared" si="187"/>
        <v>179.76</v>
      </c>
      <c r="Z343" s="21">
        <f t="shared" si="175"/>
        <v>4.2</v>
      </c>
      <c r="AA343" s="21">
        <f t="shared" si="176"/>
        <v>33.6</v>
      </c>
      <c r="AB343" s="21">
        <f t="shared" si="177"/>
        <v>0</v>
      </c>
      <c r="AC343" s="18">
        <f t="shared" si="178"/>
        <v>4.2</v>
      </c>
      <c r="AD343" s="18">
        <f t="shared" si="179"/>
        <v>0</v>
      </c>
      <c r="AE343" s="18">
        <f>IFERROR(VLOOKUP(F343,'Unid. Mult.'!$F$3:$J$313,5,0),0)</f>
        <v>0</v>
      </c>
      <c r="AF343" s="18">
        <f>IFERROR(VLOOKUP(F343,'IIEE EIB'!$F$3:$L$219,5,0),0)</f>
        <v>0</v>
      </c>
      <c r="AG343" s="18">
        <f>IFERROR(VLOOKUP(F343,'IIEE EIB'!$F$3:$L$219,6,0),0)</f>
        <v>0</v>
      </c>
      <c r="AH343" s="18">
        <f>IFERROR(VLOOKUP(F343,Rural!$F$2:$J$403,5,0),0)</f>
        <v>0</v>
      </c>
      <c r="AI343" s="18">
        <f>+IFERROR(VLOOKUP(F343,Frontera!$F$3:$J$438,5,0),0)</f>
        <v>0</v>
      </c>
      <c r="AJ343" s="18" t="str">
        <f>+IFERROR(VLOOKUP(F343,'Censo 2023 Direccion'!$A$2:$L$910,9,0),0)</f>
        <v>Rural</v>
      </c>
      <c r="AK343" s="18">
        <f>+IFERROR(VLOOKUP(F343,'Instituciones Educativas'!$A$2:$T$900,12,0),0)</f>
        <v>7</v>
      </c>
      <c r="AL343" s="21">
        <f t="shared" si="180"/>
        <v>-403.51764705882346</v>
      </c>
      <c r="AM343" s="18">
        <f>+IFERROR(VLOOKUP(F343,'Instituciones Educativas'!$A$2:$T$900,13,0),0)-AN343</f>
        <v>8</v>
      </c>
      <c r="AN343" s="64"/>
      <c r="AO343" s="18">
        <f>+AM343-2</f>
        <v>6</v>
      </c>
    </row>
    <row r="344" spans="1:41" x14ac:dyDescent="0.25">
      <c r="A344" s="107" t="s">
        <v>802</v>
      </c>
      <c r="B344" s="17">
        <v>115</v>
      </c>
      <c r="C344" s="49" t="str">
        <f>+VLOOKUP(A344,'Instituciones Educativas'!$A$2:$T$900,6,0)</f>
        <v>CHUCUITO</v>
      </c>
      <c r="D344" s="49" t="str">
        <f>IFERROR(VLOOKUP(A344,'Instituciones Educativas'!$A$2:$T$900,7,0),0)</f>
        <v>CHINCHERA</v>
      </c>
      <c r="E344" s="49" t="str">
        <f>+VLOOKUP(A344,'Censo 2023 Direccion'!$A$2:$M$910,6,0)</f>
        <v>CHINCHERA CENTRAL</v>
      </c>
      <c r="F344" s="49" t="str">
        <f>+VLOOKUP(A344,'Instituciones Educativas'!$A$2:$T$900,1,0)</f>
        <v>2067805</v>
      </c>
      <c r="G344" s="49" t="str">
        <f>+VLOOKUP(A344,'Instituciones Educativas'!$A$2:$T$900,8,0)</f>
        <v>CHINCHERA CENTRAL</v>
      </c>
      <c r="H344" s="49" t="str">
        <f>+VLOOKUP(A344,'Instituciones Educativas'!$A$2:$T$900,9,0)</f>
        <v xml:space="preserve">A5 - Inicial  Prog No Escolariz    </v>
      </c>
      <c r="I344" s="18">
        <f t="shared" si="171"/>
        <v>6</v>
      </c>
      <c r="J344" s="18" t="str">
        <f t="shared" si="181"/>
        <v>Rural</v>
      </c>
      <c r="K344" s="18">
        <f t="shared" si="182"/>
        <v>7</v>
      </c>
      <c r="O344" s="18">
        <f t="shared" si="183"/>
        <v>-1</v>
      </c>
      <c r="Q344" s="21">
        <f t="shared" si="155"/>
        <v>462.75839999999999</v>
      </c>
      <c r="R344" s="52">
        <f t="shared" si="172"/>
        <v>-38.002148227712134</v>
      </c>
      <c r="S344" s="52">
        <f t="shared" si="173"/>
        <v>289.22399999999999</v>
      </c>
      <c r="T344" s="21">
        <f t="shared" si="185"/>
        <v>289.22399999999999</v>
      </c>
      <c r="U344" s="70">
        <v>466.50648648648644</v>
      </c>
      <c r="V344" s="21">
        <f t="shared" si="170"/>
        <v>222.48</v>
      </c>
      <c r="W344" s="21">
        <f t="shared" si="174"/>
        <v>32.400000000000006</v>
      </c>
      <c r="X344" s="21">
        <f t="shared" si="190"/>
        <v>0</v>
      </c>
      <c r="Y344" s="21">
        <f t="shared" si="187"/>
        <v>154.07999999999998</v>
      </c>
      <c r="Z344" s="21">
        <f t="shared" si="175"/>
        <v>3.6000000000000005</v>
      </c>
      <c r="AA344" s="21">
        <f t="shared" si="176"/>
        <v>28.800000000000004</v>
      </c>
      <c r="AB344" s="21">
        <f t="shared" si="177"/>
        <v>0</v>
      </c>
      <c r="AC344" s="18">
        <f t="shared" si="178"/>
        <v>3.6000000000000005</v>
      </c>
      <c r="AD344" s="18">
        <f t="shared" si="179"/>
        <v>0</v>
      </c>
      <c r="AE344" s="18">
        <f>IFERROR(VLOOKUP(F344,'Unid. Mult.'!$F$3:$J$313,5,0),0)</f>
        <v>0</v>
      </c>
      <c r="AF344" s="18">
        <f>IFERROR(VLOOKUP(F344,'IIEE EIB'!$F$3:$L$219,5,0),0)</f>
        <v>0</v>
      </c>
      <c r="AG344" s="18">
        <f>IFERROR(VLOOKUP(F344,'IIEE EIB'!$F$3:$L$219,6,0),0)</f>
        <v>0</v>
      </c>
      <c r="AH344" s="18">
        <f>IFERROR(VLOOKUP(F344,Rural!$F$2:$J$403,5,0),0)</f>
        <v>0</v>
      </c>
      <c r="AI344" s="18">
        <f>+IFERROR(VLOOKUP(F344,Frontera!$F$3:$J$438,5,0),0)</f>
        <v>0</v>
      </c>
      <c r="AJ344" s="18" t="str">
        <f>+IFERROR(VLOOKUP(F344,'Censo 2023 Direccion'!$A$2:$L$910,9,0),0)</f>
        <v>Rural</v>
      </c>
      <c r="AK344" s="18">
        <f>+IFERROR(VLOOKUP(F344,'Instituciones Educativas'!$A$2:$T$900,12,0),0)</f>
        <v>6</v>
      </c>
      <c r="AL344" s="21">
        <f t="shared" si="180"/>
        <v>-244.02648648648645</v>
      </c>
      <c r="AM344" s="18">
        <f>+IFERROR(VLOOKUP(F344,'Instituciones Educativas'!$A$2:$T$900,13,0),0)-AN344</f>
        <v>7</v>
      </c>
      <c r="AN344" s="64"/>
      <c r="AO344" s="18">
        <f t="shared" ref="AO344" si="192">+AM344-3.4</f>
        <v>3.6</v>
      </c>
    </row>
    <row r="345" spans="1:41" x14ac:dyDescent="0.25">
      <c r="A345" s="107" t="s">
        <v>800</v>
      </c>
      <c r="B345" s="17">
        <v>116</v>
      </c>
      <c r="C345" s="49" t="str">
        <f>+VLOOKUP(A345,'Instituciones Educativas'!$A$2:$T$900,6,0)</f>
        <v>CHUCUITO</v>
      </c>
      <c r="D345" s="49" t="str">
        <f>IFERROR(VLOOKUP(A345,'Instituciones Educativas'!$A$2:$T$900,7,0),0)</f>
        <v>CHINCHERA</v>
      </c>
      <c r="E345" s="49" t="str">
        <f>+VLOOKUP(A345,'Censo 2023 Direccion'!$A$2:$M$910,6,0)</f>
        <v>CHINCHERA</v>
      </c>
      <c r="F345" s="49" t="str">
        <f>+VLOOKUP(A345,'Instituciones Educativas'!$A$2:$T$900,1,0)</f>
        <v>2067826</v>
      </c>
      <c r="G345" s="49" t="str">
        <f>+VLOOKUP(A345,'Instituciones Educativas'!$A$2:$T$900,8,0)</f>
        <v>CHINCHERA</v>
      </c>
      <c r="H345" s="49" t="str">
        <f>+VLOOKUP(A345,'Instituciones Educativas'!$A$2:$T$900,9,0)</f>
        <v xml:space="preserve">A5 - Inicial  Prog No Escolariz    </v>
      </c>
      <c r="I345" s="18">
        <f t="shared" si="171"/>
        <v>5</v>
      </c>
      <c r="J345" s="18" t="str">
        <f t="shared" si="181"/>
        <v>Rural</v>
      </c>
      <c r="K345" s="18">
        <f t="shared" si="182"/>
        <v>6</v>
      </c>
      <c r="O345" s="18">
        <f t="shared" si="183"/>
        <v>-1</v>
      </c>
      <c r="Q345" s="21">
        <f t="shared" si="155"/>
        <v>433.83600000000001</v>
      </c>
      <c r="R345" s="52">
        <f t="shared" si="172"/>
        <v>-46.783625730994146</v>
      </c>
      <c r="S345" s="52">
        <f t="shared" si="173"/>
        <v>241.02</v>
      </c>
      <c r="T345" s="21">
        <f t="shared" si="185"/>
        <v>241.02</v>
      </c>
      <c r="U345" s="70">
        <v>452.90571428571428</v>
      </c>
      <c r="V345" s="21">
        <f t="shared" si="170"/>
        <v>185.4</v>
      </c>
      <c r="W345" s="21">
        <f t="shared" si="174"/>
        <v>27</v>
      </c>
      <c r="X345" s="21">
        <f t="shared" si="190"/>
        <v>0</v>
      </c>
      <c r="Y345" s="21">
        <f t="shared" si="187"/>
        <v>128.4</v>
      </c>
      <c r="Z345" s="21">
        <f t="shared" si="175"/>
        <v>3</v>
      </c>
      <c r="AA345" s="21">
        <f t="shared" si="176"/>
        <v>24</v>
      </c>
      <c r="AB345" s="21">
        <f t="shared" si="177"/>
        <v>0</v>
      </c>
      <c r="AC345" s="18">
        <f t="shared" si="178"/>
        <v>3</v>
      </c>
      <c r="AD345" s="18">
        <f t="shared" si="179"/>
        <v>0</v>
      </c>
      <c r="AE345" s="18">
        <f>IFERROR(VLOOKUP(F345,'Unid. Mult.'!$F$3:$J$313,5,0),0)</f>
        <v>0</v>
      </c>
      <c r="AF345" s="18">
        <f>IFERROR(VLOOKUP(F345,'IIEE EIB'!$F$3:$L$219,5,0),0)</f>
        <v>0</v>
      </c>
      <c r="AG345" s="18">
        <f>IFERROR(VLOOKUP(F345,'IIEE EIB'!$F$3:$L$219,6,0),0)</f>
        <v>0</v>
      </c>
      <c r="AH345" s="18">
        <f>IFERROR(VLOOKUP(F345,Rural!$F$2:$J$403,5,0),0)</f>
        <v>0</v>
      </c>
      <c r="AI345" s="18">
        <f>+IFERROR(VLOOKUP(F345,Frontera!$F$3:$J$438,5,0),0)</f>
        <v>0</v>
      </c>
      <c r="AJ345" s="18" t="str">
        <f>+IFERROR(VLOOKUP(F345,'Censo 2023 Direccion'!$A$2:$L$910,9,0),0)</f>
        <v>Rural</v>
      </c>
      <c r="AK345" s="18">
        <f>+IFERROR(VLOOKUP(F345,'Instituciones Educativas'!$A$2:$T$900,12,0),0)</f>
        <v>5</v>
      </c>
      <c r="AL345" s="21">
        <f t="shared" si="180"/>
        <v>-267.50571428571425</v>
      </c>
      <c r="AM345" s="18">
        <f>+IFERROR(VLOOKUP(F345,'Instituciones Educativas'!$A$2:$T$900,13,0),0)-AN345</f>
        <v>6</v>
      </c>
      <c r="AN345" s="64"/>
      <c r="AO345" s="18">
        <f>+AM345-7.1</f>
        <v>-1.0999999999999996</v>
      </c>
    </row>
    <row r="346" spans="1:41" x14ac:dyDescent="0.25">
      <c r="A346" s="107" t="s">
        <v>805</v>
      </c>
      <c r="B346" s="17">
        <v>117</v>
      </c>
      <c r="C346" s="49" t="str">
        <f>+VLOOKUP(A346,'Instituciones Educativas'!$A$2:$T$900,6,0)</f>
        <v>CHUCUITO</v>
      </c>
      <c r="D346" s="49" t="str">
        <f>IFERROR(VLOOKUP(A346,'Instituciones Educativas'!$A$2:$T$900,7,0),0)</f>
        <v>CONCACHI</v>
      </c>
      <c r="E346" s="49" t="str">
        <f>+VLOOKUP(A346,'Censo 2023 Direccion'!$A$2:$M$910,6,0)</f>
        <v>CONCACHI</v>
      </c>
      <c r="F346" s="49" t="str">
        <f>+VLOOKUP(A346,'Instituciones Educativas'!$A$2:$T$900,1,0)</f>
        <v>2068602</v>
      </c>
      <c r="G346" s="49" t="str">
        <f>+VLOOKUP(A346,'Instituciones Educativas'!$A$2:$T$900,8,0)</f>
        <v>CONCACHI</v>
      </c>
      <c r="H346" s="49" t="str">
        <f>+VLOOKUP(A346,'Instituciones Educativas'!$A$2:$T$900,9,0)</f>
        <v xml:space="preserve">A5 - Inicial  Prog No Escolariz    </v>
      </c>
      <c r="I346" s="18">
        <f t="shared" si="171"/>
        <v>6</v>
      </c>
      <c r="J346" s="18" t="str">
        <f t="shared" si="181"/>
        <v>Rural</v>
      </c>
      <c r="K346" s="18">
        <f t="shared" si="182"/>
        <v>7</v>
      </c>
      <c r="O346" s="18">
        <f t="shared" si="183"/>
        <v>-1</v>
      </c>
      <c r="Q346" s="21">
        <f t="shared" si="155"/>
        <v>462.75839999999999</v>
      </c>
      <c r="R346" s="52">
        <f t="shared" si="172"/>
        <v>-38.002148227712134</v>
      </c>
      <c r="S346" s="52">
        <f t="shared" si="173"/>
        <v>289.22399999999999</v>
      </c>
      <c r="T346" s="21">
        <f t="shared" si="185"/>
        <v>289.22399999999999</v>
      </c>
      <c r="U346" s="70">
        <v>466.50648648648644</v>
      </c>
      <c r="V346" s="21">
        <f t="shared" si="170"/>
        <v>222.48</v>
      </c>
      <c r="W346" s="21">
        <f t="shared" si="174"/>
        <v>32.400000000000006</v>
      </c>
      <c r="X346" s="21">
        <f t="shared" si="190"/>
        <v>0</v>
      </c>
      <c r="Y346" s="21">
        <f t="shared" si="187"/>
        <v>154.07999999999998</v>
      </c>
      <c r="Z346" s="21">
        <f t="shared" si="175"/>
        <v>3.6000000000000005</v>
      </c>
      <c r="AA346" s="21">
        <f t="shared" si="176"/>
        <v>28.800000000000004</v>
      </c>
      <c r="AB346" s="21">
        <f t="shared" si="177"/>
        <v>0</v>
      </c>
      <c r="AC346" s="18">
        <f t="shared" si="178"/>
        <v>3.6000000000000005</v>
      </c>
      <c r="AD346" s="18">
        <f t="shared" si="179"/>
        <v>0</v>
      </c>
      <c r="AE346" s="18">
        <f>IFERROR(VLOOKUP(F346,'Unid. Mult.'!$F$3:$J$313,5,0),0)</f>
        <v>0</v>
      </c>
      <c r="AF346" s="18">
        <f>IFERROR(VLOOKUP(F346,'IIEE EIB'!$F$3:$L$219,5,0),0)</f>
        <v>0</v>
      </c>
      <c r="AG346" s="18">
        <f>IFERROR(VLOOKUP(F346,'IIEE EIB'!$F$3:$L$219,6,0),0)</f>
        <v>0</v>
      </c>
      <c r="AH346" s="18">
        <f>IFERROR(VLOOKUP(F346,Rural!$F$2:$J$403,5,0),0)</f>
        <v>0</v>
      </c>
      <c r="AI346" s="18">
        <f>+IFERROR(VLOOKUP(F346,Frontera!$F$3:$J$438,5,0),0)</f>
        <v>0</v>
      </c>
      <c r="AJ346" s="18" t="str">
        <f>+IFERROR(VLOOKUP(F346,'Censo 2023 Direccion'!$A$2:$L$910,9,0),0)</f>
        <v>Rural</v>
      </c>
      <c r="AK346" s="18">
        <f>+IFERROR(VLOOKUP(F346,'Instituciones Educativas'!$A$2:$T$900,12,0),0)</f>
        <v>6</v>
      </c>
      <c r="AL346" s="21">
        <f t="shared" si="180"/>
        <v>-244.02648648648645</v>
      </c>
      <c r="AM346" s="18">
        <f>+IFERROR(VLOOKUP(F346,'Instituciones Educativas'!$A$2:$T$900,13,0),0)-AN346</f>
        <v>7</v>
      </c>
      <c r="AN346" s="64"/>
      <c r="AO346" s="18">
        <f>+AM346-5.05</f>
        <v>1.9500000000000002</v>
      </c>
    </row>
    <row r="347" spans="1:41" x14ac:dyDescent="0.25">
      <c r="A347" s="107" t="s">
        <v>839</v>
      </c>
      <c r="B347" s="17">
        <v>118</v>
      </c>
      <c r="C347" s="49" t="str">
        <f>+VLOOKUP(A347,'Instituciones Educativas'!$A$2:$T$900,6,0)</f>
        <v>CHUCUITO</v>
      </c>
      <c r="D347" s="49" t="str">
        <f>IFERROR(VLOOKUP(A347,'Instituciones Educativas'!$A$2:$T$900,7,0),0)</f>
        <v>TAJQUINA</v>
      </c>
      <c r="E347" s="49" t="str">
        <f>+VLOOKUP(A347,'Censo 2023 Direccion'!$A$2:$M$910,6,0)</f>
        <v>TAJQUINA</v>
      </c>
      <c r="F347" s="49" t="str">
        <f>+VLOOKUP(A347,'Instituciones Educativas'!$A$2:$T$900,1,0)</f>
        <v>2068603</v>
      </c>
      <c r="G347" s="49" t="str">
        <f>+VLOOKUP(A347,'Instituciones Educativas'!$A$2:$T$900,8,0)</f>
        <v>TAJQUINA</v>
      </c>
      <c r="H347" s="49" t="str">
        <f>+VLOOKUP(A347,'Instituciones Educativas'!$A$2:$T$900,9,0)</f>
        <v xml:space="preserve">A5 - Inicial  Prog No Escolariz    </v>
      </c>
      <c r="I347" s="18">
        <f t="shared" si="171"/>
        <v>8</v>
      </c>
      <c r="J347" s="18" t="str">
        <f t="shared" si="181"/>
        <v>Rural</v>
      </c>
      <c r="K347" s="18">
        <f t="shared" si="182"/>
        <v>13</v>
      </c>
      <c r="O347" s="18">
        <f t="shared" si="183"/>
        <v>-5</v>
      </c>
      <c r="Q347" s="21">
        <f t="shared" ref="Q347:Q349" si="193">+IF(AJ347="rural",IF(AK347&lt;=1,S347*(5),IF(AK347&lt;=2,S347*(3.25),IF(AK347&lt;=3,S347*(2.42),IF(AK347&lt;=4,S347*(2),IF(AK347&lt;=5,S347*(1.8),IF(AK347&lt;=10,S347*(1.48),IF(AK347&lt;=16,S347*(1.18),IF(AK347&lt;=20,S347*(1),IF(AK347&lt;=60,S347*(0.85),IF(AK347&lt;=100,S347*(0.56),IF(AK347&lt;=152,S347*(0.41),IF(AK347&lt;=180,S347*(0.38),IF(AK347&lt;=200,S347*(0.36),IF(AK347&lt;=300,S347*(0.3),S347)))))))))))))))</f>
        <v>570.73536000000001</v>
      </c>
      <c r="R347" s="52">
        <f t="shared" si="172"/>
        <v>-46.429149797570851</v>
      </c>
      <c r="S347" s="52">
        <f t="shared" si="173"/>
        <v>385.63200000000001</v>
      </c>
      <c r="T347" s="21">
        <f t="shared" si="185"/>
        <v>385.63200000000001</v>
      </c>
      <c r="U347" s="70">
        <v>719.85417170495771</v>
      </c>
      <c r="V347" s="21">
        <f t="shared" si="170"/>
        <v>296.64</v>
      </c>
      <c r="W347" s="21">
        <f t="shared" si="174"/>
        <v>43.2</v>
      </c>
      <c r="X347" s="21">
        <f t="shared" si="190"/>
        <v>0</v>
      </c>
      <c r="Y347" s="21">
        <f t="shared" si="187"/>
        <v>205.44</v>
      </c>
      <c r="Z347" s="21">
        <f t="shared" si="175"/>
        <v>4.8000000000000007</v>
      </c>
      <c r="AA347" s="21">
        <f t="shared" si="176"/>
        <v>38.400000000000006</v>
      </c>
      <c r="AB347" s="21">
        <f t="shared" si="177"/>
        <v>0</v>
      </c>
      <c r="AC347" s="18">
        <f t="shared" si="178"/>
        <v>4.8000000000000007</v>
      </c>
      <c r="AD347" s="18">
        <f t="shared" si="179"/>
        <v>0</v>
      </c>
      <c r="AE347" s="18">
        <f>IFERROR(VLOOKUP(F347,'Unid. Mult.'!$F$3:$J$313,5,0),0)</f>
        <v>0</v>
      </c>
      <c r="AF347" s="18">
        <f>IFERROR(VLOOKUP(F347,'IIEE EIB'!$F$3:$L$219,5,0),0)</f>
        <v>0</v>
      </c>
      <c r="AG347" s="18">
        <f>IFERROR(VLOOKUP(F347,'IIEE EIB'!$F$3:$L$219,6,0),0)</f>
        <v>0</v>
      </c>
      <c r="AH347" s="18">
        <f>IFERROR(VLOOKUP(F347,Rural!$F$2:$J$403,5,0),0)</f>
        <v>0</v>
      </c>
      <c r="AI347" s="18">
        <f>+IFERROR(VLOOKUP(F347,Frontera!$F$3:$J$438,5,0),0)</f>
        <v>0</v>
      </c>
      <c r="AJ347" s="18" t="str">
        <f>+IFERROR(VLOOKUP(F347,'Censo 2023 Direccion'!$A$2:$L$910,9,0),0)</f>
        <v>Rural</v>
      </c>
      <c r="AK347" s="18">
        <f>+IFERROR(VLOOKUP(F347,'Instituciones Educativas'!$A$2:$T$900,12,0),0)</f>
        <v>8</v>
      </c>
      <c r="AL347" s="21">
        <f t="shared" si="180"/>
        <v>-423.21417170495772</v>
      </c>
      <c r="AM347" s="18">
        <f>+IFERROR(VLOOKUP(F347,'Instituciones Educativas'!$A$2:$T$900,13,0),0)-AN347</f>
        <v>13</v>
      </c>
      <c r="AN347" s="64"/>
    </row>
    <row r="348" spans="1:41" x14ac:dyDescent="0.25">
      <c r="A348" s="107" t="s">
        <v>826</v>
      </c>
      <c r="B348" s="17">
        <v>119</v>
      </c>
      <c r="C348" s="49" t="str">
        <f>+VLOOKUP(A348,'Instituciones Educativas'!$A$2:$T$900,6,0)</f>
        <v>CHUCUITO</v>
      </c>
      <c r="D348" s="49" t="str">
        <f>IFERROR(VLOOKUP(A348,'Instituciones Educativas'!$A$2:$T$900,7,0),0)</f>
        <v>POTOJANI GRANDE</v>
      </c>
      <c r="E348" s="49" t="str">
        <f>+VLOOKUP(A348,'Censo 2023 Direccion'!$A$2:$M$910,6,0)</f>
        <v>POTOJANI GRANDE I</v>
      </c>
      <c r="F348" s="49" t="str">
        <f>+VLOOKUP(A348,'Instituciones Educativas'!$A$2:$T$900,1,0)</f>
        <v>2068608</v>
      </c>
      <c r="G348" s="49" t="str">
        <f>+VLOOKUP(A348,'Instituciones Educativas'!$A$2:$T$900,8,0)</f>
        <v>POTOJANI GRANDE I</v>
      </c>
      <c r="H348" s="49" t="str">
        <f>+VLOOKUP(A348,'Instituciones Educativas'!$A$2:$T$900,9,0)</f>
        <v xml:space="preserve">A5 - Inicial  Prog No Escolariz    </v>
      </c>
      <c r="I348" s="18">
        <f t="shared" si="171"/>
        <v>9</v>
      </c>
      <c r="J348" s="18" t="str">
        <f t="shared" si="181"/>
        <v>Rural</v>
      </c>
      <c r="K348" s="18">
        <f t="shared" si="182"/>
        <v>12</v>
      </c>
      <c r="O348" s="18">
        <f t="shared" si="183"/>
        <v>-3</v>
      </c>
      <c r="Q348" s="21">
        <f t="shared" si="193"/>
        <v>654.54480000000001</v>
      </c>
      <c r="R348" s="52">
        <f t="shared" si="172"/>
        <v>-38.09721512519161</v>
      </c>
      <c r="S348" s="52">
        <f t="shared" si="173"/>
        <v>442.26000000000005</v>
      </c>
      <c r="T348" s="21">
        <f t="shared" si="185"/>
        <v>442.26000000000005</v>
      </c>
      <c r="U348" s="70">
        <v>714.44281690140838</v>
      </c>
      <c r="V348" s="21">
        <f t="shared" si="170"/>
        <v>340.20000000000005</v>
      </c>
      <c r="W348" s="21">
        <f t="shared" si="174"/>
        <v>48.599999999999994</v>
      </c>
      <c r="X348" s="21">
        <f t="shared" si="190"/>
        <v>0</v>
      </c>
      <c r="Y348" s="21">
        <f t="shared" ref="Y348:Y353" si="194">IF(H348=$M$12,IF(AJ348="Urbana",AK348*1.2*12,IF(AJ348="Rural",AK348*2.2*12)),0)</f>
        <v>237.60000000000002</v>
      </c>
      <c r="Z348" s="21">
        <f t="shared" si="175"/>
        <v>5.4</v>
      </c>
      <c r="AA348" s="21">
        <f t="shared" si="176"/>
        <v>43.2</v>
      </c>
      <c r="AB348" s="21">
        <f t="shared" si="177"/>
        <v>0</v>
      </c>
      <c r="AC348" s="18">
        <f t="shared" si="178"/>
        <v>5.4</v>
      </c>
      <c r="AD348" s="18">
        <f t="shared" si="179"/>
        <v>0</v>
      </c>
      <c r="AE348" s="18">
        <f>IFERROR(VLOOKUP(F348,'Unid. Mult.'!$F$3:$J$313,5,0),0)</f>
        <v>0</v>
      </c>
      <c r="AF348" s="18">
        <f>IFERROR(VLOOKUP(F348,'IIEE EIB'!$F$3:$L$219,5,0),0)</f>
        <v>0</v>
      </c>
      <c r="AG348" s="18">
        <f>IFERROR(VLOOKUP(F348,'IIEE EIB'!$F$3:$L$219,6,0),0)</f>
        <v>0</v>
      </c>
      <c r="AH348" s="18">
        <f>IFERROR(VLOOKUP(F348,Rural!$F$2:$J$403,5,0),0)</f>
        <v>0</v>
      </c>
      <c r="AI348" s="18">
        <f>+IFERROR(VLOOKUP(F348,Frontera!$F$3:$J$438,5,0),0)</f>
        <v>0</v>
      </c>
      <c r="AJ348" s="18" t="str">
        <f>+IFERROR(VLOOKUP(F348,'Censo 2023 Direccion'!$A$2:$L$910,9,0),0)</f>
        <v>Rural</v>
      </c>
      <c r="AK348" s="18">
        <f>+IFERROR(VLOOKUP(F348,'Instituciones Educativas'!$A$2:$T$900,12,0),0)</f>
        <v>9</v>
      </c>
      <c r="AL348" s="21">
        <f t="shared" si="180"/>
        <v>-374.24281690140833</v>
      </c>
      <c r="AM348" s="18">
        <f>+IFERROR(VLOOKUP(F348,'Instituciones Educativas'!$A$2:$T$900,13,0),0)-AN348</f>
        <v>12</v>
      </c>
      <c r="AN348" s="65"/>
    </row>
    <row r="349" spans="1:41" x14ac:dyDescent="0.25">
      <c r="A349" s="107" t="s">
        <v>825</v>
      </c>
      <c r="B349" s="17">
        <v>120</v>
      </c>
      <c r="C349" s="49" t="str">
        <f>+VLOOKUP(A349,'Instituciones Educativas'!$A$2:$T$900,6,0)</f>
        <v>CHUCUITO</v>
      </c>
      <c r="D349" s="49" t="str">
        <f>IFERROR(VLOOKUP(A349,'Instituciones Educativas'!$A$2:$T$900,7,0),0)</f>
        <v>POTOJANI CHICO</v>
      </c>
      <c r="E349" s="49" t="str">
        <f>+VLOOKUP(A349,'Censo 2023 Direccion'!$A$2:$M$910,6,0)</f>
        <v>POTOJANI CHICO</v>
      </c>
      <c r="F349" s="49" t="str">
        <f>+VLOOKUP(A349,'Instituciones Educativas'!$A$2:$T$900,1,0)</f>
        <v>2068610</v>
      </c>
      <c r="G349" s="49" t="str">
        <f>+VLOOKUP(A349,'Instituciones Educativas'!$A$2:$T$900,8,0)</f>
        <v>POTOJANI CHICO</v>
      </c>
      <c r="H349" s="49" t="str">
        <f>+VLOOKUP(A349,'Instituciones Educativas'!$A$2:$T$900,9,0)</f>
        <v xml:space="preserve">A5 - Inicial  Prog No Escolariz    </v>
      </c>
      <c r="I349" s="18">
        <f t="shared" si="171"/>
        <v>12</v>
      </c>
      <c r="J349" s="18" t="str">
        <f t="shared" si="181"/>
        <v>Rural</v>
      </c>
      <c r="K349" s="18">
        <f t="shared" si="182"/>
        <v>10</v>
      </c>
      <c r="O349" s="18">
        <f t="shared" si="183"/>
        <v>2</v>
      </c>
      <c r="Q349" s="21">
        <f t="shared" si="193"/>
        <v>695.82240000000002</v>
      </c>
      <c r="R349" s="52">
        <f t="shared" si="172"/>
        <v>-15.463464486458845</v>
      </c>
      <c r="S349" s="52">
        <f t="shared" si="173"/>
        <v>589.68000000000006</v>
      </c>
      <c r="T349" s="21">
        <f t="shared" si="185"/>
        <v>589.68000000000006</v>
      </c>
      <c r="U349" s="70">
        <v>697.54455445544545</v>
      </c>
      <c r="V349" s="21">
        <f t="shared" si="170"/>
        <v>453.6</v>
      </c>
      <c r="W349" s="21">
        <f t="shared" si="174"/>
        <v>64.800000000000011</v>
      </c>
      <c r="X349" s="21">
        <f t="shared" si="190"/>
        <v>0</v>
      </c>
      <c r="Y349" s="21">
        <f t="shared" si="194"/>
        <v>316.8</v>
      </c>
      <c r="Z349" s="21">
        <f t="shared" si="175"/>
        <v>7.2000000000000011</v>
      </c>
      <c r="AA349" s="21">
        <f t="shared" si="176"/>
        <v>57.600000000000009</v>
      </c>
      <c r="AB349" s="21">
        <f t="shared" si="177"/>
        <v>0</v>
      </c>
      <c r="AC349" s="18">
        <f t="shared" si="178"/>
        <v>7.2000000000000011</v>
      </c>
      <c r="AD349" s="18">
        <f t="shared" si="179"/>
        <v>0</v>
      </c>
      <c r="AE349" s="18">
        <f>IFERROR(VLOOKUP(F349,'Unid. Mult.'!$F$3:$J$313,5,0),0)</f>
        <v>0</v>
      </c>
      <c r="AF349" s="18">
        <f>IFERROR(VLOOKUP(F349,'IIEE EIB'!$F$3:$L$219,5,0),0)</f>
        <v>0</v>
      </c>
      <c r="AG349" s="18">
        <f>IFERROR(VLOOKUP(F349,'IIEE EIB'!$F$3:$L$219,6,0),0)</f>
        <v>0</v>
      </c>
      <c r="AH349" s="18">
        <f>IFERROR(VLOOKUP(F349,Rural!$F$2:$J$403,5,0),0)</f>
        <v>0</v>
      </c>
      <c r="AI349" s="18">
        <f>+IFERROR(VLOOKUP(F349,Frontera!$F$3:$J$438,5,0),0)</f>
        <v>0</v>
      </c>
      <c r="AJ349" s="18" t="str">
        <f>+IFERROR(VLOOKUP(F349,'Censo 2023 Direccion'!$A$2:$L$910,9,0),0)</f>
        <v>Rural</v>
      </c>
      <c r="AK349" s="18">
        <f>+IFERROR(VLOOKUP(F349,'Instituciones Educativas'!$A$2:$T$900,12,0),0)</f>
        <v>12</v>
      </c>
      <c r="AL349" s="21">
        <f t="shared" si="180"/>
        <v>-243.94455445544543</v>
      </c>
      <c r="AM349" s="18">
        <f>+IFERROR(VLOOKUP(F349,'Instituciones Educativas'!$A$2:$T$900,13,0),0)-AN349</f>
        <v>10</v>
      </c>
      <c r="AN349" s="64"/>
      <c r="AO349" s="18">
        <f>+AM349-3.7</f>
        <v>6.3</v>
      </c>
    </row>
    <row r="350" spans="1:41" x14ac:dyDescent="0.25">
      <c r="A350" s="107" t="s">
        <v>829</v>
      </c>
      <c r="B350" s="17">
        <v>121</v>
      </c>
      <c r="C350" s="49" t="str">
        <f>+VLOOKUP(A350,'Instituciones Educativas'!$A$2:$T$900,6,0)</f>
        <v>CHUCUITO</v>
      </c>
      <c r="D350" s="49" t="str">
        <f>IFERROR(VLOOKUP(A350,'Instituciones Educativas'!$A$2:$T$900,7,0),0)</f>
        <v>PATOJANI GRANDE</v>
      </c>
      <c r="E350" s="49" t="str">
        <f>+VLOOKUP(A350,'Censo 2023 Direccion'!$A$2:$M$910,6,0)</f>
        <v>POTOJANI GRANDE II</v>
      </c>
      <c r="F350" s="49" t="str">
        <f>+VLOOKUP(A350,'Instituciones Educativas'!$A$2:$T$900,1,0)</f>
        <v>2068615</v>
      </c>
      <c r="G350" s="49" t="str">
        <f>+VLOOKUP(A350,'Instituciones Educativas'!$A$2:$T$900,8,0)</f>
        <v>POTOJANI GRANDE II</v>
      </c>
      <c r="H350" s="49" t="str">
        <f>+VLOOKUP(A350,'Instituciones Educativas'!$A$2:$T$900,9,0)</f>
        <v xml:space="preserve">A5 - Inicial  Prog No Escolariz    </v>
      </c>
      <c r="I350" s="18">
        <f t="shared" si="171"/>
        <v>6</v>
      </c>
      <c r="J350" s="18" t="str">
        <f t="shared" si="181"/>
        <v>Rural</v>
      </c>
      <c r="K350" s="18">
        <f t="shared" si="182"/>
        <v>8</v>
      </c>
      <c r="O350" s="18">
        <f t="shared" si="183"/>
        <v>-2</v>
      </c>
      <c r="Q350" s="21">
        <f t="shared" si="155"/>
        <v>471.74400000000009</v>
      </c>
      <c r="R350" s="52">
        <f t="shared" si="172"/>
        <v>-55.534619315278476</v>
      </c>
      <c r="S350" s="52">
        <f t="shared" si="173"/>
        <v>294.84000000000003</v>
      </c>
      <c r="T350" s="21">
        <f t="shared" si="185"/>
        <v>294.84000000000003</v>
      </c>
      <c r="U350" s="70">
        <v>663.07764705882346</v>
      </c>
      <c r="V350" s="21">
        <f t="shared" si="170"/>
        <v>226.8</v>
      </c>
      <c r="W350" s="21">
        <f t="shared" si="174"/>
        <v>32.400000000000006</v>
      </c>
      <c r="X350" s="21">
        <f t="shared" si="190"/>
        <v>0</v>
      </c>
      <c r="Y350" s="21">
        <f t="shared" si="194"/>
        <v>158.4</v>
      </c>
      <c r="Z350" s="21">
        <f t="shared" si="175"/>
        <v>3.6000000000000005</v>
      </c>
      <c r="AA350" s="21">
        <f t="shared" si="176"/>
        <v>28.800000000000004</v>
      </c>
      <c r="AB350" s="21">
        <f t="shared" si="177"/>
        <v>0</v>
      </c>
      <c r="AC350" s="18">
        <f t="shared" si="178"/>
        <v>3.6000000000000005</v>
      </c>
      <c r="AD350" s="18">
        <f t="shared" si="179"/>
        <v>0</v>
      </c>
      <c r="AE350" s="18">
        <f>IFERROR(VLOOKUP(F350,'Unid. Mult.'!$F$3:$J$313,5,0),0)</f>
        <v>0</v>
      </c>
      <c r="AF350" s="18">
        <f>IFERROR(VLOOKUP(F350,'IIEE EIB'!$F$3:$L$219,5,0),0)</f>
        <v>0</v>
      </c>
      <c r="AG350" s="18">
        <f>IFERROR(VLOOKUP(F350,'IIEE EIB'!$F$3:$L$219,6,0),0)</f>
        <v>0</v>
      </c>
      <c r="AH350" s="18">
        <f>IFERROR(VLOOKUP(F350,Rural!$F$2:$J$403,5,0),0)</f>
        <v>0</v>
      </c>
      <c r="AI350" s="18">
        <f>+IFERROR(VLOOKUP(F350,Frontera!$F$3:$J$438,5,0),0)</f>
        <v>0</v>
      </c>
      <c r="AJ350" s="18" t="str">
        <f>+IFERROR(VLOOKUP(F350,'Censo 2023 Direccion'!$A$2:$L$910,9,0),0)</f>
        <v>Rural</v>
      </c>
      <c r="AK350" s="18">
        <f>+IFERROR(VLOOKUP(F350,'Instituciones Educativas'!$A$2:$T$900,12,0),0)</f>
        <v>6</v>
      </c>
      <c r="AL350" s="21">
        <f t="shared" si="180"/>
        <v>-436.27764705882345</v>
      </c>
      <c r="AM350" s="18">
        <f>+IFERROR(VLOOKUP(F350,'Instituciones Educativas'!$A$2:$T$900,13,0),0)-AN350</f>
        <v>8</v>
      </c>
      <c r="AN350" s="64"/>
      <c r="AO350" s="18">
        <f>+AM350-6</f>
        <v>2</v>
      </c>
    </row>
    <row r="351" spans="1:41" x14ac:dyDescent="0.25">
      <c r="A351" s="107" t="s">
        <v>813</v>
      </c>
      <c r="B351" s="17">
        <v>122</v>
      </c>
      <c r="C351" s="49" t="str">
        <f>+VLOOKUP(A351,'Instituciones Educativas'!$A$2:$T$900,6,0)</f>
        <v>CHUCUITO</v>
      </c>
      <c r="D351" s="49" t="str">
        <f>IFERROR(VLOOKUP(A351,'Instituciones Educativas'!$A$2:$T$900,7,0),0)</f>
        <v>ICHU RAYA</v>
      </c>
      <c r="E351" s="49" t="str">
        <f>+VLOOKUP(A351,'Censo 2023 Direccion'!$A$2:$M$910,6,0)</f>
        <v>ICHU RAYA</v>
      </c>
      <c r="F351" s="49" t="str">
        <f>+VLOOKUP(A351,'Instituciones Educativas'!$A$2:$T$900,1,0)</f>
        <v>2070501</v>
      </c>
      <c r="G351" s="49" t="str">
        <f>+VLOOKUP(A351,'Instituciones Educativas'!$A$2:$T$900,8,0)</f>
        <v>ICHU RAYA</v>
      </c>
      <c r="H351" s="49" t="str">
        <f>+VLOOKUP(A351,'Instituciones Educativas'!$A$2:$T$900,9,0)</f>
        <v xml:space="preserve">A5 - Inicial  Prog No Escolariz    </v>
      </c>
      <c r="I351" s="18">
        <f t="shared" si="171"/>
        <v>9</v>
      </c>
      <c r="J351" s="18" t="str">
        <f t="shared" si="181"/>
        <v>Rural</v>
      </c>
      <c r="K351" s="18">
        <f t="shared" si="182"/>
        <v>8</v>
      </c>
      <c r="O351" s="18">
        <f t="shared" si="183"/>
        <v>1</v>
      </c>
      <c r="Q351" s="21">
        <f t="shared" ref="Q351:Q352" si="195">+IF(AJ351="rural",IF(AK351&lt;=1,S351*(5),IF(AK351&lt;=2,S351*(3.25),IF(AK351&lt;=3,S351*(2.42),IF(AK351&lt;=4,S351*(2),IF(AK351&lt;=5,S351*(1.8),IF(AK351&lt;=10,S351*(1.48),IF(AK351&lt;=16,S351*(1.18),IF(AK351&lt;=20,S351*(1),IF(AK351&lt;=60,S351*(0.85),IF(AK351&lt;=100,S351*(0.56),IF(AK351&lt;=152,S351*(0.41),IF(AK351&lt;=180,S351*(0.38),IF(AK351&lt;=200,S351*(0.36),IF(AK351&lt;=300,S351*(0.3),S351)))))))))))))))</f>
        <v>654.54480000000001</v>
      </c>
      <c r="R351" s="52">
        <f t="shared" si="172"/>
        <v>-33.301928972917729</v>
      </c>
      <c r="S351" s="52">
        <f t="shared" si="173"/>
        <v>442.26000000000005</v>
      </c>
      <c r="T351" s="21">
        <f t="shared" si="185"/>
        <v>442.26000000000005</v>
      </c>
      <c r="U351" s="70">
        <v>663.07764705882357</v>
      </c>
      <c r="V351" s="21">
        <f t="shared" si="170"/>
        <v>340.20000000000005</v>
      </c>
      <c r="W351" s="21">
        <f t="shared" si="174"/>
        <v>48.599999999999994</v>
      </c>
      <c r="X351" s="21">
        <f t="shared" si="190"/>
        <v>0</v>
      </c>
      <c r="Y351" s="21">
        <f t="shared" si="194"/>
        <v>237.60000000000002</v>
      </c>
      <c r="Z351" s="21">
        <f t="shared" si="175"/>
        <v>5.4</v>
      </c>
      <c r="AA351" s="21">
        <f t="shared" si="176"/>
        <v>43.2</v>
      </c>
      <c r="AB351" s="21">
        <f t="shared" si="177"/>
        <v>0</v>
      </c>
      <c r="AC351" s="18">
        <f t="shared" si="178"/>
        <v>5.4</v>
      </c>
      <c r="AD351" s="18">
        <f t="shared" si="179"/>
        <v>0</v>
      </c>
      <c r="AE351" s="18">
        <f>IFERROR(VLOOKUP(F351,'Unid. Mult.'!$F$3:$J$313,5,0),0)</f>
        <v>0</v>
      </c>
      <c r="AF351" s="18">
        <f>IFERROR(VLOOKUP(F351,'IIEE EIB'!$F$3:$L$219,5,0),0)</f>
        <v>0</v>
      </c>
      <c r="AG351" s="18">
        <f>IFERROR(VLOOKUP(F351,'IIEE EIB'!$F$3:$L$219,6,0),0)</f>
        <v>0</v>
      </c>
      <c r="AH351" s="18">
        <f>IFERROR(VLOOKUP(F351,Rural!$F$2:$J$403,5,0),0)</f>
        <v>0</v>
      </c>
      <c r="AI351" s="18">
        <f>+IFERROR(VLOOKUP(F351,Frontera!$F$3:$J$438,5,0),0)</f>
        <v>0</v>
      </c>
      <c r="AJ351" s="18" t="str">
        <f>+IFERROR(VLOOKUP(F351,'Censo 2023 Direccion'!$A$2:$L$910,9,0),0)</f>
        <v>Rural</v>
      </c>
      <c r="AK351" s="18">
        <f>+IFERROR(VLOOKUP(F351,'Instituciones Educativas'!$A$2:$T$900,12,0),0)</f>
        <v>9</v>
      </c>
      <c r="AL351" s="21">
        <f t="shared" si="180"/>
        <v>-322.87764705882353</v>
      </c>
      <c r="AM351" s="18">
        <f>+IFERROR(VLOOKUP(F351,'Instituciones Educativas'!$A$2:$T$900,13,0),0)-AN351</f>
        <v>8</v>
      </c>
      <c r="AN351" s="64"/>
      <c r="AO351" s="18">
        <f t="shared" ref="AO351" si="196">+AM351-3.4</f>
        <v>4.5999999999999996</v>
      </c>
    </row>
    <row r="352" spans="1:41" x14ac:dyDescent="0.25">
      <c r="A352" s="107" t="s">
        <v>796</v>
      </c>
      <c r="B352" s="17">
        <v>123</v>
      </c>
      <c r="C352" s="49" t="str">
        <f>+VLOOKUP(A352,'Instituciones Educativas'!$A$2:$T$900,6,0)</f>
        <v>CHUCUITO</v>
      </c>
      <c r="D352" s="49" t="str">
        <f>IFERROR(VLOOKUP(A352,'Instituciones Educativas'!$A$2:$T$900,7,0),0)</f>
        <v>CAMATA</v>
      </c>
      <c r="E352" s="49" t="str">
        <f>+VLOOKUP(A352,'Censo 2023 Direccion'!$A$2:$M$910,6,0)</f>
        <v>CAMATA</v>
      </c>
      <c r="F352" s="49" t="str">
        <f>+VLOOKUP(A352,'Instituciones Educativas'!$A$2:$T$900,1,0)</f>
        <v>2070505</v>
      </c>
      <c r="G352" s="49" t="str">
        <f>+VLOOKUP(A352,'Instituciones Educativas'!$A$2:$T$900,8,0)</f>
        <v>CAMATA</v>
      </c>
      <c r="H352" s="49" t="str">
        <f>+VLOOKUP(A352,'Instituciones Educativas'!$A$2:$T$900,9,0)</f>
        <v xml:space="preserve">A5 - Inicial  Prog No Escolariz    </v>
      </c>
      <c r="I352" s="18">
        <f t="shared" si="171"/>
        <v>11</v>
      </c>
      <c r="J352" s="18" t="str">
        <f t="shared" si="181"/>
        <v>Rural</v>
      </c>
      <c r="K352" s="18">
        <f t="shared" si="182"/>
        <v>9</v>
      </c>
      <c r="O352" s="18">
        <f t="shared" si="183"/>
        <v>2</v>
      </c>
      <c r="Q352" s="21">
        <f t="shared" si="195"/>
        <v>637.83720000000005</v>
      </c>
      <c r="R352" s="52">
        <f t="shared" si="172"/>
        <v>-19.107666685592076</v>
      </c>
      <c r="S352" s="52">
        <f t="shared" si="173"/>
        <v>540.54000000000008</v>
      </c>
      <c r="T352" s="21">
        <f t="shared" si="185"/>
        <v>540.54000000000008</v>
      </c>
      <c r="U352" s="70">
        <v>668.22154566744734</v>
      </c>
      <c r="V352" s="21">
        <f t="shared" si="170"/>
        <v>415.80000000000007</v>
      </c>
      <c r="W352" s="21">
        <f t="shared" si="174"/>
        <v>59.400000000000006</v>
      </c>
      <c r="X352" s="21">
        <f t="shared" si="190"/>
        <v>0</v>
      </c>
      <c r="Y352" s="21">
        <f t="shared" si="194"/>
        <v>290.40000000000003</v>
      </c>
      <c r="Z352" s="21">
        <f t="shared" si="175"/>
        <v>6.6000000000000005</v>
      </c>
      <c r="AA352" s="21">
        <f t="shared" si="176"/>
        <v>52.800000000000004</v>
      </c>
      <c r="AB352" s="21">
        <f t="shared" si="177"/>
        <v>0</v>
      </c>
      <c r="AC352" s="18">
        <f t="shared" si="178"/>
        <v>6.6000000000000005</v>
      </c>
      <c r="AD352" s="18">
        <f t="shared" si="179"/>
        <v>0</v>
      </c>
      <c r="AE352" s="18">
        <f>IFERROR(VLOOKUP(F352,'Unid. Mult.'!$F$3:$J$313,5,0),0)</f>
        <v>0</v>
      </c>
      <c r="AF352" s="18">
        <f>IFERROR(VLOOKUP(F352,'IIEE EIB'!$F$3:$L$219,5,0),0)</f>
        <v>0</v>
      </c>
      <c r="AG352" s="18">
        <f>IFERROR(VLOOKUP(F352,'IIEE EIB'!$F$3:$L$219,6,0),0)</f>
        <v>0</v>
      </c>
      <c r="AH352" s="18">
        <f>IFERROR(VLOOKUP(F352,Rural!$F$2:$J$403,5,0),0)</f>
        <v>0</v>
      </c>
      <c r="AI352" s="18">
        <f>+IFERROR(VLOOKUP(F352,Frontera!$F$3:$J$438,5,0),0)</f>
        <v>0</v>
      </c>
      <c r="AJ352" s="18" t="str">
        <f>+IFERROR(VLOOKUP(F352,'Censo 2023 Direccion'!$A$2:$L$910,9,0),0)</f>
        <v>Rural</v>
      </c>
      <c r="AK352" s="18">
        <f>+IFERROR(VLOOKUP(F352,'Instituciones Educativas'!$A$2:$T$900,12,0),0)</f>
        <v>11</v>
      </c>
      <c r="AL352" s="21">
        <f t="shared" si="180"/>
        <v>-252.42154566744728</v>
      </c>
      <c r="AM352" s="18">
        <f>+IFERROR(VLOOKUP(F352,'Instituciones Educativas'!$A$2:$T$900,13,0),0)-AN352</f>
        <v>9</v>
      </c>
      <c r="AO352" s="18">
        <f>+AM352-4.27</f>
        <v>4.7300000000000004</v>
      </c>
    </row>
    <row r="353" spans="1:41" x14ac:dyDescent="0.25">
      <c r="A353" s="107" t="s">
        <v>836</v>
      </c>
      <c r="B353" s="17">
        <v>124</v>
      </c>
      <c r="C353" s="49" t="str">
        <f>+VLOOKUP(A353,'Instituciones Educativas'!$A$2:$T$900,6,0)</f>
        <v>CHUCUITO</v>
      </c>
      <c r="D353" s="49" t="str">
        <f>IFERROR(VLOOKUP(A353,'Instituciones Educativas'!$A$2:$T$900,7,0),0)</f>
        <v>SANTA BARBARA</v>
      </c>
      <c r="E353" s="49" t="str">
        <f>+VLOOKUP(A353,'Censo 2023 Direccion'!$A$2:$M$910,6,0)</f>
        <v>SANTA BARBARA</v>
      </c>
      <c r="F353" s="49" t="str">
        <f>+VLOOKUP(A353,'Instituciones Educativas'!$A$2:$T$900,1,0)</f>
        <v>2070516</v>
      </c>
      <c r="G353" s="49" t="str">
        <f>+VLOOKUP(A353,'Instituciones Educativas'!$A$2:$T$900,8,0)</f>
        <v>SANTA BARBARA</v>
      </c>
      <c r="H353" s="49" t="str">
        <f>+VLOOKUP(A353,'Instituciones Educativas'!$A$2:$T$900,9,0)</f>
        <v xml:space="preserve">A5 - Inicial  Prog No Escolariz    </v>
      </c>
      <c r="I353" s="18">
        <f t="shared" si="171"/>
        <v>7</v>
      </c>
      <c r="J353" s="18" t="str">
        <f t="shared" si="181"/>
        <v>Rural</v>
      </c>
      <c r="K353" s="18">
        <f t="shared" si="182"/>
        <v>8</v>
      </c>
      <c r="O353" s="18">
        <f t="shared" si="183"/>
        <v>-1</v>
      </c>
      <c r="Q353" s="21">
        <f t="shared" ref="Q353:Q392" si="197">+IF(AJ353="rural",IF(AK353&lt;=1,S353*(5),IF(AK353&lt;=2,S353*(3.25),IF(AK353&lt;=3,S353*(2.42),IF(AK353&lt;=4,S353*(2),IF(AK353&lt;=5,S353*(1.8),IF(AK353&lt;=10,S353*(1.6),IF(AK353&lt;=16,S353*(1.3),IF(AK353&lt;=20,S353*(1),IF(AK353&lt;=60,S353*(0.85),IF(AK353&lt;=100,S353*(0.56),IF(AK353&lt;=152,S353*(0.41),IF(AK353&lt;=180,S353*(0.38),IF(AK353&lt;=200,S353*(0.36),IF(AK353&lt;=300,S353*(0.3),S353)))))))))))))))</f>
        <v>550.36800000000005</v>
      </c>
      <c r="R353" s="52">
        <f t="shared" si="172"/>
        <v>-48.12372253449157</v>
      </c>
      <c r="S353" s="52">
        <f t="shared" si="173"/>
        <v>343.98</v>
      </c>
      <c r="T353" s="21">
        <f t="shared" si="185"/>
        <v>343.98</v>
      </c>
      <c r="U353" s="70">
        <v>663.07764705882357</v>
      </c>
      <c r="V353" s="21">
        <f t="shared" si="170"/>
        <v>264.60000000000002</v>
      </c>
      <c r="W353" s="21">
        <f t="shared" si="174"/>
        <v>37.799999999999997</v>
      </c>
      <c r="X353" s="21">
        <f t="shared" si="190"/>
        <v>0</v>
      </c>
      <c r="Y353" s="21">
        <f t="shared" si="194"/>
        <v>184.8</v>
      </c>
      <c r="Z353" s="21">
        <f t="shared" si="175"/>
        <v>4.2</v>
      </c>
      <c r="AA353" s="21">
        <f t="shared" si="176"/>
        <v>33.6</v>
      </c>
      <c r="AB353" s="21">
        <f t="shared" si="177"/>
        <v>0</v>
      </c>
      <c r="AC353" s="18">
        <f t="shared" si="178"/>
        <v>4.2</v>
      </c>
      <c r="AD353" s="18">
        <f t="shared" si="179"/>
        <v>0</v>
      </c>
      <c r="AE353" s="18">
        <f>IFERROR(VLOOKUP(F353,'Unid. Mult.'!$F$3:$J$313,5,0),0)</f>
        <v>0</v>
      </c>
      <c r="AF353" s="18">
        <f>IFERROR(VLOOKUP(F353,'IIEE EIB'!$F$3:$L$219,5,0),0)</f>
        <v>0</v>
      </c>
      <c r="AG353" s="18">
        <f>IFERROR(VLOOKUP(F353,'IIEE EIB'!$F$3:$L$219,6,0),0)</f>
        <v>0</v>
      </c>
      <c r="AH353" s="18">
        <f>IFERROR(VLOOKUP(F353,Rural!$F$2:$J$403,5,0),0)</f>
        <v>0</v>
      </c>
      <c r="AI353" s="18">
        <f>+IFERROR(VLOOKUP(F353,Frontera!$F$3:$J$438,5,0),0)</f>
        <v>0</v>
      </c>
      <c r="AJ353" s="18" t="str">
        <f>+IFERROR(VLOOKUP(F353,'Censo 2023 Direccion'!$A$2:$L$910,9,0),0)</f>
        <v>Rural</v>
      </c>
      <c r="AK353" s="18">
        <f>+IFERROR(VLOOKUP(F353,'Instituciones Educativas'!$A$2:$T$900,12,0),0)</f>
        <v>7</v>
      </c>
      <c r="AL353" s="21">
        <f t="shared" si="180"/>
        <v>-398.47764705882355</v>
      </c>
      <c r="AM353" s="18">
        <f>+IFERROR(VLOOKUP(F353,'Instituciones Educativas'!$A$2:$T$900,13,0),0)-AN353</f>
        <v>8</v>
      </c>
      <c r="AN353" s="64"/>
      <c r="AO353" s="18">
        <f t="shared" ref="AO353" si="198">+AM353-3.4</f>
        <v>4.5999999999999996</v>
      </c>
    </row>
    <row r="354" spans="1:41" x14ac:dyDescent="0.25">
      <c r="A354" s="107" t="s">
        <v>814</v>
      </c>
      <c r="B354" s="17">
        <v>125</v>
      </c>
      <c r="C354" s="49" t="str">
        <f>+VLOOKUP(A354,'Instituciones Educativas'!$A$2:$T$900,6,0)</f>
        <v>CHUCUITO</v>
      </c>
      <c r="D354" s="49" t="str">
        <f>IFERROR(VLOOKUP(A354,'Instituciones Educativas'!$A$2:$T$900,7,0),0)</f>
        <v>ICHU RAYA</v>
      </c>
      <c r="E354" s="49" t="str">
        <f>+VLOOKUP(A354,'Censo 2023 Direccion'!$A$2:$M$910,6,0)</f>
        <v>RAYA</v>
      </c>
      <c r="F354" s="49" t="str">
        <f>+VLOOKUP(A354,'Instituciones Educativas'!$A$2:$T$900,1,0)</f>
        <v>2070518</v>
      </c>
      <c r="G354" s="49" t="str">
        <f>+VLOOKUP(A354,'Instituciones Educativas'!$A$2:$T$900,8,0)</f>
        <v>ICHU RAYA</v>
      </c>
      <c r="H354" s="49" t="str">
        <f>+VLOOKUP(A354,'Instituciones Educativas'!$A$2:$T$900,9,0)</f>
        <v xml:space="preserve">A5 - Inicial  Prog No Escolariz    </v>
      </c>
      <c r="I354" s="18">
        <f t="shared" si="171"/>
        <v>5</v>
      </c>
      <c r="J354" s="18" t="str">
        <f t="shared" si="181"/>
        <v>Rural</v>
      </c>
      <c r="K354" s="18">
        <f t="shared" si="182"/>
        <v>5</v>
      </c>
      <c r="O354" s="18">
        <f t="shared" si="183"/>
        <v>0</v>
      </c>
      <c r="Q354" s="21">
        <f t="shared" si="197"/>
        <v>433.83600000000001</v>
      </c>
      <c r="R354" s="52">
        <f t="shared" si="172"/>
        <v>-45.263157894736835</v>
      </c>
      <c r="S354" s="52">
        <f t="shared" si="173"/>
        <v>241.02</v>
      </c>
      <c r="T354" s="21">
        <f t="shared" si="185"/>
        <v>241.02</v>
      </c>
      <c r="U354" s="70">
        <v>440.32499999999999</v>
      </c>
      <c r="V354" s="21">
        <f t="shared" si="170"/>
        <v>185.4</v>
      </c>
      <c r="W354" s="21">
        <f t="shared" si="174"/>
        <v>27</v>
      </c>
      <c r="X354" s="21">
        <f t="shared" si="190"/>
        <v>0</v>
      </c>
      <c r="Y354" s="21">
        <f t="shared" ref="Y354:Y364" si="199">IF(H354=$M$12,IF(AJ354="Urbana",AK354*1.14*12,IF(AJ354="Rural",AK354*2.14*12)),0)</f>
        <v>128.4</v>
      </c>
      <c r="Z354" s="21">
        <f t="shared" si="175"/>
        <v>3</v>
      </c>
      <c r="AA354" s="21">
        <f t="shared" si="176"/>
        <v>24</v>
      </c>
      <c r="AB354" s="21">
        <f t="shared" si="177"/>
        <v>0</v>
      </c>
      <c r="AC354" s="18">
        <f t="shared" si="178"/>
        <v>3</v>
      </c>
      <c r="AD354" s="18">
        <f t="shared" si="179"/>
        <v>0</v>
      </c>
      <c r="AE354" s="18">
        <f>IFERROR(VLOOKUP(F354,'Unid. Mult.'!$F$3:$J$313,5,0),0)</f>
        <v>0</v>
      </c>
      <c r="AF354" s="18">
        <f>IFERROR(VLOOKUP(F354,'IIEE EIB'!$F$3:$L$219,5,0),0)</f>
        <v>0</v>
      </c>
      <c r="AG354" s="18">
        <f>IFERROR(VLOOKUP(F354,'IIEE EIB'!$F$3:$L$219,6,0),0)</f>
        <v>0</v>
      </c>
      <c r="AH354" s="18">
        <f>IFERROR(VLOOKUP(F354,Rural!$F$2:$J$403,5,0),0)</f>
        <v>0</v>
      </c>
      <c r="AI354" s="18">
        <f>+IFERROR(VLOOKUP(F354,Frontera!$F$3:$J$438,5,0),0)</f>
        <v>0</v>
      </c>
      <c r="AJ354" s="18" t="str">
        <f>+IFERROR(VLOOKUP(F354,'Censo 2023 Direccion'!$A$2:$L$910,9,0),0)</f>
        <v>Rural</v>
      </c>
      <c r="AK354" s="18">
        <f>+IFERROR(VLOOKUP(F354,'Instituciones Educativas'!$A$2:$T$900,12,0),0)</f>
        <v>5</v>
      </c>
      <c r="AL354" s="21">
        <f t="shared" si="180"/>
        <v>-254.92499999999998</v>
      </c>
      <c r="AM354" s="18">
        <f>+IFERROR(VLOOKUP(F354,'Instituciones Educativas'!$A$2:$T$900,13,0),0)-AN354</f>
        <v>5</v>
      </c>
      <c r="AN354" s="64"/>
      <c r="AO354" s="18">
        <f>+AM354-1.6</f>
        <v>3.4</v>
      </c>
    </row>
    <row r="355" spans="1:41" x14ac:dyDescent="0.25">
      <c r="A355" s="107" t="s">
        <v>795</v>
      </c>
      <c r="B355" s="17">
        <v>126</v>
      </c>
      <c r="C355" s="49" t="str">
        <f>+VLOOKUP(A355,'Instituciones Educativas'!$A$2:$T$900,6,0)</f>
        <v>CHUCUITO</v>
      </c>
      <c r="D355" s="49" t="str">
        <f>IFERROR(VLOOKUP(A355,'Instituciones Educativas'!$A$2:$T$900,7,0),0)</f>
        <v>BARCO</v>
      </c>
      <c r="E355" s="49" t="str">
        <f>+VLOOKUP(A355,'Censo 2023 Direccion'!$A$2:$M$910,6,0)</f>
        <v>BARCO</v>
      </c>
      <c r="F355" s="49" t="str">
        <f>+VLOOKUP(A355,'Instituciones Educativas'!$A$2:$T$900,1,0)</f>
        <v>2063701</v>
      </c>
      <c r="G355" s="49" t="str">
        <f>+VLOOKUP(A355,'Instituciones Educativas'!$A$2:$T$900,8,0)</f>
        <v>BARCO</v>
      </c>
      <c r="H355" s="49" t="str">
        <f>+VLOOKUP(A355,'Instituciones Educativas'!$A$2:$T$900,9,0)</f>
        <v xml:space="preserve">A5 - Inicial  Prog No Escolariz    </v>
      </c>
      <c r="I355" s="18">
        <f t="shared" si="171"/>
        <v>3</v>
      </c>
      <c r="J355" s="18" t="str">
        <f t="shared" si="181"/>
        <v>Rural</v>
      </c>
      <c r="K355" s="18">
        <f t="shared" si="182"/>
        <v>2</v>
      </c>
      <c r="O355" s="18">
        <f t="shared" si="183"/>
        <v>1</v>
      </c>
      <c r="Q355" s="21">
        <f t="shared" si="197"/>
        <v>349.96103999999997</v>
      </c>
      <c r="R355" s="52">
        <f t="shared" si="172"/>
        <v>-53.815789473684184</v>
      </c>
      <c r="S355" s="52">
        <f t="shared" si="173"/>
        <v>144.61199999999999</v>
      </c>
      <c r="T355" s="21">
        <f t="shared" si="185"/>
        <v>144.61199999999999</v>
      </c>
      <c r="U355" s="70">
        <v>313.11999999999983</v>
      </c>
      <c r="V355" s="21">
        <f t="shared" si="170"/>
        <v>111.24</v>
      </c>
      <c r="W355" s="21">
        <f t="shared" si="174"/>
        <v>16.200000000000003</v>
      </c>
      <c r="X355" s="21">
        <f t="shared" si="190"/>
        <v>0</v>
      </c>
      <c r="Y355" s="21">
        <f t="shared" si="199"/>
        <v>77.039999999999992</v>
      </c>
      <c r="Z355" s="21">
        <f t="shared" si="175"/>
        <v>1.8000000000000003</v>
      </c>
      <c r="AA355" s="21">
        <f t="shared" si="176"/>
        <v>14.400000000000002</v>
      </c>
      <c r="AB355" s="21">
        <f t="shared" si="177"/>
        <v>0</v>
      </c>
      <c r="AC355" s="18">
        <f t="shared" si="178"/>
        <v>1.8000000000000003</v>
      </c>
      <c r="AD355" s="18">
        <f t="shared" si="179"/>
        <v>0</v>
      </c>
      <c r="AE355" s="18">
        <f>IFERROR(VLOOKUP(F355,'Unid. Mult.'!$F$3:$J$313,5,0),0)</f>
        <v>0</v>
      </c>
      <c r="AF355" s="18">
        <f>IFERROR(VLOOKUP(F355,'IIEE EIB'!$F$3:$L$219,5,0),0)</f>
        <v>0</v>
      </c>
      <c r="AG355" s="18">
        <f>IFERROR(VLOOKUP(F355,'IIEE EIB'!$F$3:$L$219,6,0),0)</f>
        <v>0</v>
      </c>
      <c r="AH355" s="18">
        <f>IFERROR(VLOOKUP(F355,Rural!$F$2:$J$403,5,0),0)</f>
        <v>0</v>
      </c>
      <c r="AI355" s="18">
        <f>+IFERROR(VLOOKUP(F355,Frontera!$F$3:$J$438,5,0),0)</f>
        <v>0</v>
      </c>
      <c r="AJ355" s="18" t="str">
        <f>+IFERROR(VLOOKUP(F355,'Censo 2023 Direccion'!$A$2:$L$910,9,0),0)</f>
        <v>Rural</v>
      </c>
      <c r="AK355" s="18">
        <f>+IFERROR(VLOOKUP(F355,'Instituciones Educativas'!$A$2:$T$900,12,0),0)</f>
        <v>3</v>
      </c>
      <c r="AL355" s="21">
        <f t="shared" si="180"/>
        <v>-201.87999999999982</v>
      </c>
      <c r="AM355" s="18">
        <f>+IFERROR(VLOOKUP(F355,'Instituciones Educativas'!$A$2:$T$900,13,0),0)-AN355</f>
        <v>2</v>
      </c>
      <c r="AN355" s="64"/>
      <c r="AO355" s="18">
        <f>+AM355-2.8</f>
        <v>-0.79999999999999982</v>
      </c>
    </row>
    <row r="356" spans="1:41" x14ac:dyDescent="0.25">
      <c r="A356" s="107" t="s">
        <v>806</v>
      </c>
      <c r="B356" s="17">
        <v>127</v>
      </c>
      <c r="C356" s="49" t="str">
        <f>+VLOOKUP(A356,'Instituciones Educativas'!$A$2:$T$900,6,0)</f>
        <v>CHUCUITO</v>
      </c>
      <c r="D356" s="49" t="str">
        <f>IFERROR(VLOOKUP(A356,'Instituciones Educativas'!$A$2:$T$900,7,0),0)</f>
        <v>CONCACHI</v>
      </c>
      <c r="E356" s="49" t="str">
        <f>+VLOOKUP(A356,'Censo 2023 Direccion'!$A$2:$M$910,6,0)</f>
        <v>CONCACHI</v>
      </c>
      <c r="F356" s="49" t="str">
        <f>+VLOOKUP(A356,'Instituciones Educativas'!$A$2:$T$900,1,0)</f>
        <v>2063706</v>
      </c>
      <c r="G356" s="49" t="str">
        <f>+VLOOKUP(A356,'Instituciones Educativas'!$A$2:$T$900,8,0)</f>
        <v>CONCACHI II</v>
      </c>
      <c r="H356" s="49" t="str">
        <f>+VLOOKUP(A356,'Instituciones Educativas'!$A$2:$T$900,9,0)</f>
        <v xml:space="preserve">A5 - Inicial  Prog No Escolariz    </v>
      </c>
      <c r="I356" s="18">
        <f t="shared" si="171"/>
        <v>4</v>
      </c>
      <c r="J356" s="18" t="str">
        <f t="shared" si="181"/>
        <v>Rural</v>
      </c>
      <c r="K356" s="18">
        <f t="shared" si="182"/>
        <v>3</v>
      </c>
      <c r="O356" s="18">
        <f t="shared" si="183"/>
        <v>1</v>
      </c>
      <c r="Q356" s="21">
        <f t="shared" si="197"/>
        <v>385.63200000000001</v>
      </c>
      <c r="R356" s="52">
        <f t="shared" si="172"/>
        <v>-39.181286549707586</v>
      </c>
      <c r="S356" s="52">
        <f t="shared" si="173"/>
        <v>192.816</v>
      </c>
      <c r="T356" s="21">
        <f t="shared" si="185"/>
        <v>192.816</v>
      </c>
      <c r="U356" s="70">
        <v>317.03399999999993</v>
      </c>
      <c r="V356" s="21">
        <f t="shared" si="170"/>
        <v>148.32</v>
      </c>
      <c r="W356" s="21">
        <f t="shared" si="174"/>
        <v>21.6</v>
      </c>
      <c r="X356" s="21">
        <f t="shared" si="190"/>
        <v>0</v>
      </c>
      <c r="Y356" s="21">
        <f t="shared" si="199"/>
        <v>102.72</v>
      </c>
      <c r="Z356" s="21">
        <f t="shared" si="175"/>
        <v>2.4000000000000004</v>
      </c>
      <c r="AA356" s="21">
        <f t="shared" si="176"/>
        <v>19.200000000000003</v>
      </c>
      <c r="AB356" s="21">
        <f t="shared" si="177"/>
        <v>0</v>
      </c>
      <c r="AC356" s="18">
        <f t="shared" si="178"/>
        <v>2.4000000000000004</v>
      </c>
      <c r="AD356" s="18">
        <f t="shared" si="179"/>
        <v>0</v>
      </c>
      <c r="AE356" s="18">
        <f>IFERROR(VLOOKUP(F356,'Unid. Mult.'!$F$3:$J$313,5,0),0)</f>
        <v>0</v>
      </c>
      <c r="AF356" s="18">
        <f>IFERROR(VLOOKUP(F356,'IIEE EIB'!$F$3:$L$219,5,0),0)</f>
        <v>0</v>
      </c>
      <c r="AG356" s="18">
        <f>IFERROR(VLOOKUP(F356,'IIEE EIB'!$F$3:$L$219,6,0),0)</f>
        <v>0</v>
      </c>
      <c r="AH356" s="18">
        <f>IFERROR(VLOOKUP(F356,Rural!$F$2:$J$403,5,0),0)</f>
        <v>0</v>
      </c>
      <c r="AI356" s="18">
        <f>+IFERROR(VLOOKUP(F356,Frontera!$F$3:$J$438,5,0),0)</f>
        <v>0</v>
      </c>
      <c r="AJ356" s="18" t="str">
        <f>+IFERROR(VLOOKUP(F356,'Censo 2023 Direccion'!$A$2:$L$910,9,0),0)</f>
        <v>Rural</v>
      </c>
      <c r="AK356" s="18">
        <f>+IFERROR(VLOOKUP(F356,'Instituciones Educativas'!$A$2:$T$900,12,0),0)</f>
        <v>4</v>
      </c>
      <c r="AL356" s="21">
        <f t="shared" si="180"/>
        <v>-168.71399999999994</v>
      </c>
      <c r="AM356" s="18">
        <f>+IFERROR(VLOOKUP(F356,'Instituciones Educativas'!$A$2:$T$900,13,0),0)-AN356</f>
        <v>3</v>
      </c>
      <c r="AN356" s="24"/>
    </row>
    <row r="357" spans="1:41" x14ac:dyDescent="0.25">
      <c r="A357" s="107" t="s">
        <v>801</v>
      </c>
      <c r="B357" s="17">
        <v>128</v>
      </c>
      <c r="C357" s="49" t="str">
        <f>+VLOOKUP(A357,'Instituciones Educativas'!$A$2:$T$900,6,0)</f>
        <v>CHUCUITO</v>
      </c>
      <c r="D357" s="49" t="str">
        <f>IFERROR(VLOOKUP(A357,'Instituciones Educativas'!$A$2:$T$900,7,0),0)</f>
        <v>CHINCHERA</v>
      </c>
      <c r="E357" s="49" t="str">
        <f>+VLOOKUP(A357,'Censo 2023 Direccion'!$A$2:$M$910,6,0)</f>
        <v>CHINCHERA</v>
      </c>
      <c r="F357" s="49" t="str">
        <f>+VLOOKUP(A357,'Instituciones Educativas'!$A$2:$T$900,1,0)</f>
        <v>2063726</v>
      </c>
      <c r="G357" s="49" t="str">
        <f>+VLOOKUP(A357,'Instituciones Educativas'!$A$2:$T$900,8,0)</f>
        <v>CHINCHERA</v>
      </c>
      <c r="H357" s="49" t="str">
        <f>+VLOOKUP(A357,'Instituciones Educativas'!$A$2:$T$900,9,0)</f>
        <v xml:space="preserve">A5 - Inicial  Prog No Escolariz    </v>
      </c>
      <c r="I357" s="18">
        <f t="shared" si="171"/>
        <v>4</v>
      </c>
      <c r="J357" s="18" t="str">
        <f t="shared" si="181"/>
        <v>Rural</v>
      </c>
      <c r="K357" s="18">
        <f t="shared" si="182"/>
        <v>9</v>
      </c>
      <c r="O357" s="18">
        <f t="shared" si="183"/>
        <v>-5</v>
      </c>
      <c r="Q357" s="21">
        <f t="shared" si="197"/>
        <v>385.63200000000001</v>
      </c>
      <c r="R357" s="52">
        <f t="shared" si="172"/>
        <v>-71.144899285250162</v>
      </c>
      <c r="S357" s="52">
        <f t="shared" si="173"/>
        <v>192.816</v>
      </c>
      <c r="T357" s="21">
        <f t="shared" si="185"/>
        <v>192.816</v>
      </c>
      <c r="U357" s="70">
        <v>668.22154566744734</v>
      </c>
      <c r="V357" s="21">
        <f t="shared" si="170"/>
        <v>148.32</v>
      </c>
      <c r="W357" s="21">
        <f t="shared" si="174"/>
        <v>21.6</v>
      </c>
      <c r="X357" s="21">
        <f t="shared" si="190"/>
        <v>0</v>
      </c>
      <c r="Y357" s="21">
        <f t="shared" si="199"/>
        <v>102.72</v>
      </c>
      <c r="Z357" s="21">
        <f t="shared" si="175"/>
        <v>2.4000000000000004</v>
      </c>
      <c r="AA357" s="21">
        <f t="shared" si="176"/>
        <v>19.200000000000003</v>
      </c>
      <c r="AB357" s="21">
        <f t="shared" si="177"/>
        <v>0</v>
      </c>
      <c r="AC357" s="18">
        <f t="shared" si="178"/>
        <v>2.4000000000000004</v>
      </c>
      <c r="AD357" s="18">
        <f t="shared" si="179"/>
        <v>0</v>
      </c>
      <c r="AE357" s="18">
        <f>IFERROR(VLOOKUP(F357,'Unid. Mult.'!$F$3:$J$313,5,0),0)</f>
        <v>0</v>
      </c>
      <c r="AF357" s="18">
        <f>IFERROR(VLOOKUP(F357,'IIEE EIB'!$F$3:$L$219,5,0),0)</f>
        <v>0</v>
      </c>
      <c r="AG357" s="18">
        <f>IFERROR(VLOOKUP(F357,'IIEE EIB'!$F$3:$L$219,6,0),0)</f>
        <v>0</v>
      </c>
      <c r="AH357" s="18">
        <f>IFERROR(VLOOKUP(F357,Rural!$F$2:$J$403,5,0),0)</f>
        <v>0</v>
      </c>
      <c r="AI357" s="18">
        <f>+IFERROR(VLOOKUP(F357,Frontera!$F$3:$J$438,5,0),0)</f>
        <v>0</v>
      </c>
      <c r="AJ357" s="18" t="str">
        <f>+IFERROR(VLOOKUP(F357,'Censo 2023 Direccion'!$A$2:$L$910,9,0),0)</f>
        <v>Rural</v>
      </c>
      <c r="AK357" s="18">
        <f>+IFERROR(VLOOKUP(F357,'Instituciones Educativas'!$A$2:$T$900,12,0),0)</f>
        <v>4</v>
      </c>
      <c r="AL357" s="21">
        <f t="shared" si="180"/>
        <v>-519.90154566744741</v>
      </c>
      <c r="AM357" s="18">
        <f>+IFERROR(VLOOKUP(F357,'Instituciones Educativas'!$A$2:$T$900,13,0),0)-AN357</f>
        <v>9</v>
      </c>
      <c r="AN357" s="64"/>
      <c r="AO357" s="18">
        <f>+AM357-8.27</f>
        <v>0.73000000000000043</v>
      </c>
    </row>
    <row r="358" spans="1:41" x14ac:dyDescent="0.25">
      <c r="A358" s="107" t="s">
        <v>4983</v>
      </c>
      <c r="B358" s="17">
        <v>129</v>
      </c>
      <c r="C358" s="49" t="str">
        <f>+VLOOKUP(A358,'Instituciones Educativas'!$A$2:$T$900,6,0)</f>
        <v>CHUCUITO</v>
      </c>
      <c r="D358" s="49" t="str">
        <f>IFERROR(VLOOKUP(A358,'Instituciones Educativas'!$A$2:$T$900,7,0),0)</f>
        <v>CALACHACA</v>
      </c>
      <c r="E358" s="49" t="str">
        <f>+VLOOKUP(A358,'Censo 2023 Direccion'!$A$2:$M$910,6,0)</f>
        <v>HUANCARANI</v>
      </c>
      <c r="F358" s="49" t="str">
        <f>+VLOOKUP(A358,'Instituciones Educativas'!$A$2:$T$900,1,0)</f>
        <v>3995683</v>
      </c>
      <c r="G358" s="49" t="str">
        <f>+VLOOKUP(A358,'Instituciones Educativas'!$A$2:$T$900,8,0)</f>
        <v>CALACHACA</v>
      </c>
      <c r="H358" s="49" t="str">
        <f>+VLOOKUP(A358,'Instituciones Educativas'!$A$2:$T$900,9,0)</f>
        <v xml:space="preserve">A5 - Inicial  Prog No Escolariz    </v>
      </c>
      <c r="I358" s="18">
        <f t="shared" si="171"/>
        <v>3</v>
      </c>
      <c r="J358" s="18" t="str">
        <f t="shared" si="181"/>
        <v>Rural</v>
      </c>
      <c r="K358" s="18">
        <f t="shared" si="182"/>
        <v>0</v>
      </c>
      <c r="O358" s="18">
        <f t="shared" si="183"/>
        <v>3</v>
      </c>
      <c r="Q358" s="21">
        <f t="shared" si="197"/>
        <v>349.96103999999997</v>
      </c>
      <c r="R358" s="52" t="e">
        <f t="shared" si="172"/>
        <v>#DIV/0!</v>
      </c>
      <c r="S358" s="52">
        <f t="shared" si="173"/>
        <v>144.61199999999999</v>
      </c>
      <c r="T358" s="21">
        <f t="shared" si="185"/>
        <v>144.61199999999999</v>
      </c>
      <c r="U358" s="70">
        <v>0</v>
      </c>
      <c r="V358" s="21">
        <f t="shared" si="170"/>
        <v>111.24</v>
      </c>
      <c r="W358" s="21">
        <f t="shared" si="174"/>
        <v>16.200000000000003</v>
      </c>
      <c r="X358" s="21">
        <f t="shared" si="190"/>
        <v>0</v>
      </c>
      <c r="Y358" s="21">
        <f t="shared" si="199"/>
        <v>77.039999999999992</v>
      </c>
      <c r="Z358" s="21">
        <f t="shared" si="175"/>
        <v>1.8000000000000003</v>
      </c>
      <c r="AA358" s="21">
        <f t="shared" si="176"/>
        <v>14.400000000000002</v>
      </c>
      <c r="AB358" s="21">
        <f t="shared" si="177"/>
        <v>0</v>
      </c>
      <c r="AC358" s="18">
        <f t="shared" si="178"/>
        <v>1.8000000000000003</v>
      </c>
      <c r="AD358" s="18">
        <f t="shared" si="179"/>
        <v>0</v>
      </c>
      <c r="AE358" s="18">
        <f>IFERROR(VLOOKUP(F358,'Unid. Mult.'!$F$3:$J$313,5,0),0)</f>
        <v>0</v>
      </c>
      <c r="AF358" s="18">
        <f>IFERROR(VLOOKUP(F358,'IIEE EIB'!$F$3:$L$219,5,0),0)</f>
        <v>0</v>
      </c>
      <c r="AG358" s="18">
        <f>IFERROR(VLOOKUP(F358,'IIEE EIB'!$F$3:$L$219,6,0),0)</f>
        <v>0</v>
      </c>
      <c r="AH358" s="18">
        <f>IFERROR(VLOOKUP(F358,Rural!$F$2:$J$403,5,0),0)</f>
        <v>0</v>
      </c>
      <c r="AI358" s="18">
        <f>+IFERROR(VLOOKUP(F358,Frontera!$F$3:$J$438,5,0),0)</f>
        <v>0</v>
      </c>
      <c r="AJ358" s="18" t="str">
        <f>+IFERROR(VLOOKUP(F358,'Censo 2023 Direccion'!$A$2:$L$910,9,0),0)</f>
        <v>Rural</v>
      </c>
      <c r="AK358" s="18">
        <f>+IFERROR(VLOOKUP(F358,'Instituciones Educativas'!$A$2:$T$900,12,0),0)</f>
        <v>3</v>
      </c>
      <c r="AL358" s="21">
        <f t="shared" si="180"/>
        <v>111.24</v>
      </c>
      <c r="AM358" s="18">
        <f>+IFERROR(VLOOKUP(F358,'Instituciones Educativas'!$A$2:$T$900,13,0),0)-AN358</f>
        <v>0</v>
      </c>
      <c r="AN358" s="64"/>
    </row>
    <row r="359" spans="1:41" x14ac:dyDescent="0.25">
      <c r="A359" s="107" t="s">
        <v>4985</v>
      </c>
      <c r="B359" s="17">
        <v>130</v>
      </c>
      <c r="C359" s="49" t="str">
        <f>+VLOOKUP(A359,'Instituciones Educativas'!$A$2:$T$900,6,0)</f>
        <v>CHUCUITO</v>
      </c>
      <c r="D359" s="49" t="str">
        <f>IFERROR(VLOOKUP(A359,'Instituciones Educativas'!$A$2:$T$900,7,0),0)</f>
        <v>TACASAYA</v>
      </c>
      <c r="E359" s="49" t="str">
        <f>+VLOOKUP(A359,'Censo 2023 Direccion'!$A$2:$M$910,6,0)</f>
        <v>TACASAYA</v>
      </c>
      <c r="F359" s="49" t="str">
        <f>+VLOOKUP(A359,'Instituciones Educativas'!$A$2:$T$900,1,0)</f>
        <v>3995688</v>
      </c>
      <c r="G359" s="49" t="str">
        <f>+VLOOKUP(A359,'Instituciones Educativas'!$A$2:$T$900,8,0)</f>
        <v>CHACAPUÑA</v>
      </c>
      <c r="H359" s="49" t="str">
        <f>+VLOOKUP(A359,'Instituciones Educativas'!$A$2:$T$900,9,0)</f>
        <v xml:space="preserve">A5 - Inicial  Prog No Escolariz    </v>
      </c>
      <c r="I359" s="18">
        <f t="shared" si="171"/>
        <v>8</v>
      </c>
      <c r="J359" s="18" t="str">
        <f t="shared" si="181"/>
        <v>Rural</v>
      </c>
      <c r="K359" s="18">
        <f t="shared" si="182"/>
        <v>0</v>
      </c>
      <c r="O359" s="18">
        <f t="shared" si="183"/>
        <v>8</v>
      </c>
      <c r="Q359" s="21">
        <f>+IF(AJ359="rural",IF(AK359&lt;=1,S359*(5),IF(AK359&lt;=2,S359*(3.25),IF(AK359&lt;=3,S359*(2.42),IF(AK359&lt;=4,S359*(2),IF(AK359&lt;=5,S359*(1.8),IF(AK359&lt;=10,S359*(1.48),IF(AK359&lt;=16,S359*(1.18),IF(AK359&lt;=20,S359*(1),IF(AK359&lt;=60,S359*(0.85),IF(AK359&lt;=100,S359*(0.56),IF(AK359&lt;=152,S359*(0.41),IF(AK359&lt;=180,S359*(0.38),IF(AK359&lt;=200,S359*(0.36),IF(AK359&lt;=300,S359*(0.3),S359)))))))))))))))</f>
        <v>570.73536000000001</v>
      </c>
      <c r="R359" s="52" t="e">
        <f t="shared" si="172"/>
        <v>#DIV/0!</v>
      </c>
      <c r="S359" s="52">
        <f t="shared" si="173"/>
        <v>385.63200000000001</v>
      </c>
      <c r="T359" s="21">
        <f t="shared" si="185"/>
        <v>385.63200000000001</v>
      </c>
      <c r="U359" s="70">
        <v>0</v>
      </c>
      <c r="V359" s="21">
        <f t="shared" si="170"/>
        <v>296.64</v>
      </c>
      <c r="W359" s="21">
        <f t="shared" si="174"/>
        <v>43.2</v>
      </c>
      <c r="X359" s="21">
        <f t="shared" si="190"/>
        <v>0</v>
      </c>
      <c r="Y359" s="21">
        <f t="shared" si="199"/>
        <v>205.44</v>
      </c>
      <c r="Z359" s="21">
        <f t="shared" si="175"/>
        <v>4.8000000000000007</v>
      </c>
      <c r="AA359" s="21">
        <f t="shared" si="176"/>
        <v>38.400000000000006</v>
      </c>
      <c r="AB359" s="21">
        <f t="shared" si="177"/>
        <v>0</v>
      </c>
      <c r="AC359" s="18">
        <f t="shared" si="178"/>
        <v>4.8000000000000007</v>
      </c>
      <c r="AD359" s="18">
        <f t="shared" si="179"/>
        <v>0</v>
      </c>
      <c r="AE359" s="18">
        <f>IFERROR(VLOOKUP(F359,'Unid. Mult.'!$F$3:$J$313,5,0),0)</f>
        <v>0</v>
      </c>
      <c r="AF359" s="18">
        <f>IFERROR(VLOOKUP(F359,'IIEE EIB'!$F$3:$L$219,5,0),0)</f>
        <v>0</v>
      </c>
      <c r="AG359" s="18">
        <f>IFERROR(VLOOKUP(F359,'IIEE EIB'!$F$3:$L$219,6,0),0)</f>
        <v>0</v>
      </c>
      <c r="AH359" s="18">
        <f>IFERROR(VLOOKUP(F359,Rural!$F$2:$J$403,5,0),0)</f>
        <v>0</v>
      </c>
      <c r="AI359" s="18">
        <f>+IFERROR(VLOOKUP(F359,Frontera!$F$3:$J$438,5,0),0)</f>
        <v>0</v>
      </c>
      <c r="AJ359" s="18" t="str">
        <f>+IFERROR(VLOOKUP(F359,'Censo 2023 Direccion'!$A$2:$L$910,9,0),0)</f>
        <v>Rural</v>
      </c>
      <c r="AK359" s="18">
        <f>+IFERROR(VLOOKUP(F359,'Instituciones Educativas'!$A$2:$T$900,12,0),0)</f>
        <v>8</v>
      </c>
      <c r="AL359" s="21">
        <f t="shared" si="180"/>
        <v>296.64</v>
      </c>
      <c r="AM359" s="18">
        <f>+IFERROR(VLOOKUP(F359,'Instituciones Educativas'!$A$2:$T$900,13,0),0)-AN359</f>
        <v>0</v>
      </c>
      <c r="AN359" s="64"/>
      <c r="AO359" s="18">
        <f>+AM359-1.6</f>
        <v>-1.6</v>
      </c>
    </row>
    <row r="360" spans="1:41" x14ac:dyDescent="0.25">
      <c r="A360" s="107" t="s">
        <v>4987</v>
      </c>
      <c r="B360" s="17">
        <v>131</v>
      </c>
      <c r="C360" s="49" t="str">
        <f>+VLOOKUP(A360,'Instituciones Educativas'!$A$2:$T$900,6,0)</f>
        <v>CHUCUITO</v>
      </c>
      <c r="D360" s="49" t="str">
        <f>IFERROR(VLOOKUP(A360,'Instituciones Educativas'!$A$2:$T$900,7,0),0)</f>
        <v>BARCO</v>
      </c>
      <c r="E360" s="49" t="str">
        <f>+VLOOKUP(A360,'Censo 2023 Direccion'!$A$2:$M$910,6,0)</f>
        <v>BARCO</v>
      </c>
      <c r="F360" s="49" t="str">
        <f>+VLOOKUP(A360,'Instituciones Educativas'!$A$2:$T$900,1,0)</f>
        <v>3995681</v>
      </c>
      <c r="G360" s="49" t="str">
        <f>+VLOOKUP(A360,'Instituciones Educativas'!$A$2:$T$900,8,0)</f>
        <v>PALOMITAS DE BARCO</v>
      </c>
      <c r="H360" s="49" t="str">
        <f>+VLOOKUP(A360,'Instituciones Educativas'!$A$2:$T$900,9,0)</f>
        <v xml:space="preserve">A5 - Inicial  Prog No Escolariz    </v>
      </c>
      <c r="I360" s="18">
        <f t="shared" si="171"/>
        <v>6</v>
      </c>
      <c r="J360" s="18" t="str">
        <f t="shared" si="181"/>
        <v>Rural</v>
      </c>
      <c r="K360" s="18">
        <f t="shared" si="182"/>
        <v>0</v>
      </c>
      <c r="O360" s="18">
        <f t="shared" si="183"/>
        <v>6</v>
      </c>
      <c r="Q360" s="21">
        <f t="shared" si="197"/>
        <v>462.75839999999999</v>
      </c>
      <c r="R360" s="52" t="e">
        <f t="shared" si="172"/>
        <v>#DIV/0!</v>
      </c>
      <c r="S360" s="52">
        <f t="shared" si="173"/>
        <v>289.22399999999999</v>
      </c>
      <c r="T360" s="21">
        <f t="shared" si="185"/>
        <v>289.22399999999999</v>
      </c>
      <c r="U360" s="70">
        <v>0</v>
      </c>
      <c r="V360" s="21">
        <f t="shared" si="170"/>
        <v>222.48</v>
      </c>
      <c r="W360" s="21">
        <f t="shared" si="174"/>
        <v>32.400000000000006</v>
      </c>
      <c r="X360" s="21">
        <f t="shared" si="190"/>
        <v>0</v>
      </c>
      <c r="Y360" s="21">
        <f t="shared" si="199"/>
        <v>154.07999999999998</v>
      </c>
      <c r="Z360" s="21">
        <f t="shared" si="175"/>
        <v>3.6000000000000005</v>
      </c>
      <c r="AA360" s="21">
        <f t="shared" si="176"/>
        <v>28.800000000000004</v>
      </c>
      <c r="AB360" s="21">
        <f t="shared" si="177"/>
        <v>0</v>
      </c>
      <c r="AC360" s="18">
        <f t="shared" si="178"/>
        <v>3.6000000000000005</v>
      </c>
      <c r="AD360" s="18">
        <f t="shared" si="179"/>
        <v>0</v>
      </c>
      <c r="AE360" s="18">
        <f>IFERROR(VLOOKUP(F360,'Unid. Mult.'!$F$3:$J$313,5,0),0)</f>
        <v>0</v>
      </c>
      <c r="AF360" s="18">
        <f>IFERROR(VLOOKUP(F360,'IIEE EIB'!$F$3:$L$219,5,0),0)</f>
        <v>0</v>
      </c>
      <c r="AG360" s="18">
        <f>IFERROR(VLOOKUP(F360,'IIEE EIB'!$F$3:$L$219,6,0),0)</f>
        <v>0</v>
      </c>
      <c r="AH360" s="18">
        <f>IFERROR(VLOOKUP(F360,Rural!$F$2:$J$403,5,0),0)</f>
        <v>0</v>
      </c>
      <c r="AI360" s="18">
        <f>+IFERROR(VLOOKUP(F360,Frontera!$F$3:$J$438,5,0),0)</f>
        <v>0</v>
      </c>
      <c r="AJ360" s="18" t="str">
        <f>+IFERROR(VLOOKUP(F360,'Censo 2023 Direccion'!$A$2:$L$910,9,0),0)</f>
        <v>Rural</v>
      </c>
      <c r="AK360" s="18">
        <f>+IFERROR(VLOOKUP(F360,'Instituciones Educativas'!$A$2:$T$900,12,0),0)</f>
        <v>6</v>
      </c>
      <c r="AL360" s="21">
        <f t="shared" si="180"/>
        <v>222.48</v>
      </c>
      <c r="AM360" s="18">
        <f>+IFERROR(VLOOKUP(F360,'Instituciones Educativas'!$A$2:$T$900,13,0),0)-AN360</f>
        <v>0</v>
      </c>
      <c r="AN360" s="64"/>
      <c r="AO360" s="18">
        <f t="shared" ref="AO360:AO361" si="200">+AM360-5.05</f>
        <v>-5.05</v>
      </c>
    </row>
    <row r="361" spans="1:41" x14ac:dyDescent="0.25">
      <c r="A361" s="107" t="s">
        <v>4989</v>
      </c>
      <c r="B361" s="17">
        <v>132</v>
      </c>
      <c r="C361" s="49" t="str">
        <f>+VLOOKUP(A361,'Instituciones Educativas'!$A$2:$T$900,6,0)</f>
        <v>CHUCUITO</v>
      </c>
      <c r="D361" s="49" t="str">
        <f>IFERROR(VLOOKUP(A361,'Instituciones Educativas'!$A$2:$T$900,7,0),0)</f>
        <v>ICHU RAYA</v>
      </c>
      <c r="E361" s="49" t="str">
        <f>+VLOOKUP(A361,'Censo 2023 Direccion'!$A$2:$M$910,6,0)</f>
        <v>ICHU RAYA</v>
      </c>
      <c r="F361" s="49" t="str">
        <f>+VLOOKUP(A361,'Instituciones Educativas'!$A$2:$T$900,1,0)</f>
        <v>3999537</v>
      </c>
      <c r="G361" s="49" t="str">
        <f>+VLOOKUP(A361,'Instituciones Educativas'!$A$2:$T$900,8,0)</f>
        <v>AMIGUITOS DE ICHU RAYA</v>
      </c>
      <c r="H361" s="49" t="str">
        <f>+VLOOKUP(A361,'Instituciones Educativas'!$A$2:$T$900,9,0)</f>
        <v xml:space="preserve">A5 - Inicial  Prog No Escolariz    </v>
      </c>
      <c r="I361" s="18">
        <f t="shared" si="171"/>
        <v>6</v>
      </c>
      <c r="J361" s="18" t="str">
        <f t="shared" si="181"/>
        <v>Rural</v>
      </c>
      <c r="K361" s="18">
        <f t="shared" si="182"/>
        <v>0</v>
      </c>
      <c r="O361" s="18">
        <f t="shared" si="183"/>
        <v>6</v>
      </c>
      <c r="Q361" s="21">
        <f t="shared" si="197"/>
        <v>462.75839999999999</v>
      </c>
      <c r="R361" s="52" t="e">
        <f t="shared" si="172"/>
        <v>#DIV/0!</v>
      </c>
      <c r="S361" s="52">
        <f t="shared" si="173"/>
        <v>289.22399999999999</v>
      </c>
      <c r="T361" s="21">
        <f t="shared" si="185"/>
        <v>289.22399999999999</v>
      </c>
      <c r="U361" s="70">
        <v>0</v>
      </c>
      <c r="V361" s="21">
        <f t="shared" si="170"/>
        <v>222.48</v>
      </c>
      <c r="W361" s="21">
        <f t="shared" si="174"/>
        <v>32.400000000000006</v>
      </c>
      <c r="X361" s="21">
        <f t="shared" si="190"/>
        <v>0</v>
      </c>
      <c r="Y361" s="21">
        <f t="shared" si="199"/>
        <v>154.07999999999998</v>
      </c>
      <c r="Z361" s="21">
        <f t="shared" si="175"/>
        <v>3.6000000000000005</v>
      </c>
      <c r="AA361" s="21">
        <f t="shared" si="176"/>
        <v>28.800000000000004</v>
      </c>
      <c r="AB361" s="21">
        <f t="shared" si="177"/>
        <v>0</v>
      </c>
      <c r="AC361" s="18">
        <f t="shared" si="178"/>
        <v>3.6000000000000005</v>
      </c>
      <c r="AD361" s="18">
        <f t="shared" si="179"/>
        <v>0</v>
      </c>
      <c r="AE361" s="18">
        <f>IFERROR(VLOOKUP(F361,'Unid. Mult.'!$F$3:$J$313,5,0),0)</f>
        <v>0</v>
      </c>
      <c r="AF361" s="18">
        <f>IFERROR(VLOOKUP(F361,'IIEE EIB'!$F$3:$L$219,5,0),0)</f>
        <v>0</v>
      </c>
      <c r="AG361" s="18">
        <f>IFERROR(VLOOKUP(F361,'IIEE EIB'!$F$3:$L$219,6,0),0)</f>
        <v>0</v>
      </c>
      <c r="AH361" s="18">
        <f>IFERROR(VLOOKUP(F361,Rural!$F$2:$J$403,5,0),0)</f>
        <v>0</v>
      </c>
      <c r="AI361" s="18">
        <f>+IFERROR(VLOOKUP(F361,Frontera!$F$3:$J$438,5,0),0)</f>
        <v>0</v>
      </c>
      <c r="AJ361" s="18" t="str">
        <f>+IFERROR(VLOOKUP(F361,'Censo 2023 Direccion'!$A$2:$L$910,9,0),0)</f>
        <v>Rural</v>
      </c>
      <c r="AK361" s="18">
        <f>+IFERROR(VLOOKUP(F361,'Instituciones Educativas'!$A$2:$T$900,12,0),0)</f>
        <v>6</v>
      </c>
      <c r="AL361" s="21">
        <f t="shared" si="180"/>
        <v>222.48</v>
      </c>
      <c r="AM361" s="18">
        <f>+IFERROR(VLOOKUP(F361,'Instituciones Educativas'!$A$2:$T$900,13,0),0)-AN361</f>
        <v>0</v>
      </c>
      <c r="AN361" s="64"/>
      <c r="AO361" s="18">
        <f t="shared" si="200"/>
        <v>-5.05</v>
      </c>
    </row>
    <row r="362" spans="1:41" x14ac:dyDescent="0.25">
      <c r="A362" s="107" t="s">
        <v>2398</v>
      </c>
      <c r="B362" s="17">
        <v>133</v>
      </c>
      <c r="C362" s="49" t="str">
        <f>+VLOOKUP(A362,'Instituciones Educativas'!$A$2:$T$900,6,0)</f>
        <v>CHUCUITO</v>
      </c>
      <c r="D362" s="49" t="str">
        <f>IFERROR(VLOOKUP(A362,'Instituciones Educativas'!$A$2:$T$900,7,0),0)</f>
        <v>PARINA</v>
      </c>
      <c r="E362" s="49" t="str">
        <f>+VLOOKUP(A362,'Censo 2023 Direccion'!$A$2:$M$910,6,0)</f>
        <v>CHUJUMURI</v>
      </c>
      <c r="F362" s="49" t="str">
        <f>+VLOOKUP(A362,'Instituciones Educativas'!$A$2:$T$900,1,0)</f>
        <v>3985779</v>
      </c>
      <c r="G362" s="49" t="str">
        <f>+VLOOKUP(A362,'Instituciones Educativas'!$A$2:$T$900,8,0)</f>
        <v>CHUJUMURI</v>
      </c>
      <c r="H362" s="49" t="str">
        <f>+VLOOKUP(A362,'Instituciones Educativas'!$A$2:$T$900,9,0)</f>
        <v xml:space="preserve">A5 - Inicial  Prog No Escolariz    </v>
      </c>
      <c r="I362" s="18">
        <f t="shared" si="171"/>
        <v>4</v>
      </c>
      <c r="J362" s="18" t="str">
        <f t="shared" si="181"/>
        <v>Rural</v>
      </c>
      <c r="K362" s="18">
        <f t="shared" si="182"/>
        <v>5</v>
      </c>
      <c r="O362" s="18">
        <f t="shared" si="183"/>
        <v>-1</v>
      </c>
      <c r="Q362" s="21">
        <f t="shared" si="197"/>
        <v>385.63200000000001</v>
      </c>
      <c r="R362" s="52">
        <f t="shared" si="172"/>
        <v>-56.21052631578948</v>
      </c>
      <c r="S362" s="52">
        <f t="shared" si="173"/>
        <v>192.816</v>
      </c>
      <c r="T362" s="21">
        <f t="shared" si="185"/>
        <v>192.816</v>
      </c>
      <c r="U362" s="70">
        <v>440.32499999999999</v>
      </c>
      <c r="V362" s="21">
        <f t="shared" si="170"/>
        <v>148.32</v>
      </c>
      <c r="W362" s="21">
        <f t="shared" si="174"/>
        <v>21.6</v>
      </c>
      <c r="X362" s="21">
        <f t="shared" si="190"/>
        <v>0</v>
      </c>
      <c r="Y362" s="21">
        <f t="shared" si="199"/>
        <v>102.72</v>
      </c>
      <c r="Z362" s="21">
        <f t="shared" si="175"/>
        <v>2.4000000000000004</v>
      </c>
      <c r="AA362" s="21">
        <f t="shared" si="176"/>
        <v>19.200000000000003</v>
      </c>
      <c r="AB362" s="21">
        <f t="shared" si="177"/>
        <v>0</v>
      </c>
      <c r="AC362" s="18">
        <f t="shared" si="178"/>
        <v>2.4000000000000004</v>
      </c>
      <c r="AD362" s="18">
        <f t="shared" si="179"/>
        <v>0</v>
      </c>
      <c r="AE362" s="18">
        <f>IFERROR(VLOOKUP(F362,'Unid. Mult.'!$F$3:$J$313,5,0),0)</f>
        <v>0</v>
      </c>
      <c r="AF362" s="18">
        <f>IFERROR(VLOOKUP(F362,'IIEE EIB'!$F$3:$L$219,5,0),0)</f>
        <v>0</v>
      </c>
      <c r="AG362" s="18">
        <f>IFERROR(VLOOKUP(F362,'IIEE EIB'!$F$3:$L$219,6,0),0)</f>
        <v>0</v>
      </c>
      <c r="AH362" s="18">
        <f>IFERROR(VLOOKUP(F362,Rural!$F$2:$J$403,5,0),0)</f>
        <v>0</v>
      </c>
      <c r="AI362" s="18">
        <f>+IFERROR(VLOOKUP(F362,Frontera!$F$3:$J$438,5,0),0)</f>
        <v>0</v>
      </c>
      <c r="AJ362" s="18" t="str">
        <f>+IFERROR(VLOOKUP(F362,'Censo 2023 Direccion'!$A$2:$L$910,9,0),0)</f>
        <v>Rural</v>
      </c>
      <c r="AK362" s="18">
        <f>+IFERROR(VLOOKUP(F362,'Instituciones Educativas'!$A$2:$T$900,12,0),0)</f>
        <v>4</v>
      </c>
      <c r="AL362" s="21">
        <f t="shared" si="180"/>
        <v>-292.005</v>
      </c>
      <c r="AM362" s="18">
        <f>+IFERROR(VLOOKUP(F362,'Instituciones Educativas'!$A$2:$T$900,13,0),0)-AN362</f>
        <v>5</v>
      </c>
      <c r="AN362" s="64"/>
    </row>
    <row r="363" spans="1:41" x14ac:dyDescent="0.25">
      <c r="A363" s="107" t="s">
        <v>2400</v>
      </c>
      <c r="B363" s="17">
        <v>134</v>
      </c>
      <c r="C363" s="49" t="str">
        <f>+VLOOKUP(A363,'Instituciones Educativas'!$A$2:$T$900,6,0)</f>
        <v>CHUCUITO</v>
      </c>
      <c r="D363" s="49" t="str">
        <f>IFERROR(VLOOKUP(A363,'Instituciones Educativas'!$A$2:$T$900,7,0),0)</f>
        <v>COCHIRAYA</v>
      </c>
      <c r="E363" s="49" t="str">
        <f>+VLOOKUP(A363,'Censo 2023 Direccion'!$A$2:$M$910,6,0)</f>
        <v>COCHIRAYA</v>
      </c>
      <c r="F363" s="49" t="str">
        <f>+VLOOKUP(A363,'Instituciones Educativas'!$A$2:$T$900,1,0)</f>
        <v>3985780</v>
      </c>
      <c r="G363" s="49" t="str">
        <f>+VLOOKUP(A363,'Instituciones Educativas'!$A$2:$T$900,8,0)</f>
        <v>COCHIRAYA</v>
      </c>
      <c r="H363" s="49" t="str">
        <f>+VLOOKUP(A363,'Instituciones Educativas'!$A$2:$T$900,9,0)</f>
        <v xml:space="preserve">A5 - Inicial  Prog No Escolariz    </v>
      </c>
      <c r="I363" s="18">
        <f t="shared" si="171"/>
        <v>6</v>
      </c>
      <c r="J363" s="18" t="str">
        <f t="shared" si="181"/>
        <v>Rural</v>
      </c>
      <c r="K363" s="18">
        <f t="shared" si="182"/>
        <v>5</v>
      </c>
      <c r="O363" s="18">
        <f t="shared" si="183"/>
        <v>1</v>
      </c>
      <c r="Q363" s="21">
        <f t="shared" si="197"/>
        <v>462.75839999999999</v>
      </c>
      <c r="R363" s="52">
        <f t="shared" si="172"/>
        <v>-34.315789473684212</v>
      </c>
      <c r="S363" s="52">
        <f t="shared" si="173"/>
        <v>289.22399999999999</v>
      </c>
      <c r="T363" s="21">
        <f t="shared" si="185"/>
        <v>289.22399999999999</v>
      </c>
      <c r="U363" s="70">
        <v>440.32499999999999</v>
      </c>
      <c r="V363" s="21">
        <f t="shared" si="170"/>
        <v>222.48</v>
      </c>
      <c r="W363" s="21">
        <f t="shared" si="174"/>
        <v>32.400000000000006</v>
      </c>
      <c r="X363" s="21">
        <f t="shared" si="190"/>
        <v>0</v>
      </c>
      <c r="Y363" s="21">
        <f t="shared" si="199"/>
        <v>154.07999999999998</v>
      </c>
      <c r="Z363" s="21">
        <f t="shared" si="175"/>
        <v>3.6000000000000005</v>
      </c>
      <c r="AA363" s="21">
        <f t="shared" si="176"/>
        <v>28.800000000000004</v>
      </c>
      <c r="AB363" s="21">
        <f t="shared" si="177"/>
        <v>0</v>
      </c>
      <c r="AC363" s="18">
        <f t="shared" si="178"/>
        <v>3.6000000000000005</v>
      </c>
      <c r="AD363" s="18">
        <f t="shared" si="179"/>
        <v>0</v>
      </c>
      <c r="AE363" s="18">
        <f>IFERROR(VLOOKUP(F363,'Unid. Mult.'!$F$3:$J$313,5,0),0)</f>
        <v>0</v>
      </c>
      <c r="AF363" s="18">
        <f>IFERROR(VLOOKUP(F363,'IIEE EIB'!$F$3:$L$219,5,0),0)</f>
        <v>0</v>
      </c>
      <c r="AG363" s="18">
        <f>IFERROR(VLOOKUP(F363,'IIEE EIB'!$F$3:$L$219,6,0),0)</f>
        <v>0</v>
      </c>
      <c r="AH363" s="18">
        <f>IFERROR(VLOOKUP(F363,Rural!$F$2:$J$403,5,0),0)</f>
        <v>0</v>
      </c>
      <c r="AI363" s="18">
        <f>+IFERROR(VLOOKUP(F363,Frontera!$F$3:$J$438,5,0),0)</f>
        <v>0</v>
      </c>
      <c r="AJ363" s="18" t="str">
        <f>+IFERROR(VLOOKUP(F363,'Censo 2023 Direccion'!$A$2:$L$910,9,0),0)</f>
        <v>Rural</v>
      </c>
      <c r="AK363" s="18">
        <f>+IFERROR(VLOOKUP(F363,'Instituciones Educativas'!$A$2:$T$900,12,0),0)</f>
        <v>6</v>
      </c>
      <c r="AL363" s="21">
        <f t="shared" si="180"/>
        <v>-217.845</v>
      </c>
      <c r="AM363" s="18">
        <f>+IFERROR(VLOOKUP(F363,'Instituciones Educativas'!$A$2:$T$900,13,0),0)-AN363</f>
        <v>5</v>
      </c>
      <c r="AN363" s="64"/>
      <c r="AO363" s="18">
        <f>+AM363-4.27</f>
        <v>0.73000000000000043</v>
      </c>
    </row>
    <row r="364" spans="1:41" x14ac:dyDescent="0.25">
      <c r="A364" s="107" t="s">
        <v>2401</v>
      </c>
      <c r="B364" s="17">
        <v>135</v>
      </c>
      <c r="C364" s="49" t="str">
        <f>+VLOOKUP(A364,'Instituciones Educativas'!$A$2:$T$900,6,0)</f>
        <v>CHUCUITO</v>
      </c>
      <c r="D364" s="49" t="str">
        <f>IFERROR(VLOOKUP(A364,'Instituciones Educativas'!$A$2:$T$900,7,0),0)</f>
        <v>HUAYRAPATA</v>
      </c>
      <c r="E364" s="49" t="str">
        <f>+VLOOKUP(A364,'Censo 2023 Direccion'!$A$2:$M$910,6,0)</f>
        <v>HUAYRAPATA</v>
      </c>
      <c r="F364" s="49" t="str">
        <f>+VLOOKUP(A364,'Instituciones Educativas'!$A$2:$T$900,1,0)</f>
        <v>3985790</v>
      </c>
      <c r="G364" s="49" t="str">
        <f>+VLOOKUP(A364,'Instituciones Educativas'!$A$2:$T$900,8,0)</f>
        <v>HUAYRAPATA</v>
      </c>
      <c r="H364" s="49" t="str">
        <f>+VLOOKUP(A364,'Instituciones Educativas'!$A$2:$T$900,9,0)</f>
        <v xml:space="preserve">A5 - Inicial  Prog No Escolariz    </v>
      </c>
      <c r="I364" s="18">
        <f t="shared" si="171"/>
        <v>6</v>
      </c>
      <c r="J364" s="18" t="str">
        <f t="shared" si="181"/>
        <v>Rural</v>
      </c>
      <c r="K364" s="18">
        <f t="shared" si="182"/>
        <v>8</v>
      </c>
      <c r="O364" s="18">
        <f t="shared" si="183"/>
        <v>-2</v>
      </c>
      <c r="Q364" s="21">
        <f t="shared" si="197"/>
        <v>462.75839999999999</v>
      </c>
      <c r="R364" s="52">
        <f t="shared" si="172"/>
        <v>-56.381578947368425</v>
      </c>
      <c r="S364" s="52">
        <f t="shared" si="173"/>
        <v>289.22399999999999</v>
      </c>
      <c r="T364" s="21">
        <f t="shared" si="185"/>
        <v>289.22399999999999</v>
      </c>
      <c r="U364" s="70">
        <v>663.07764705882357</v>
      </c>
      <c r="V364" s="21">
        <f t="shared" si="170"/>
        <v>222.48</v>
      </c>
      <c r="W364" s="21">
        <f t="shared" si="174"/>
        <v>32.400000000000006</v>
      </c>
      <c r="X364" s="21">
        <f t="shared" si="190"/>
        <v>0</v>
      </c>
      <c r="Y364" s="21">
        <f t="shared" si="199"/>
        <v>154.07999999999998</v>
      </c>
      <c r="Z364" s="21">
        <f t="shared" si="175"/>
        <v>3.6000000000000005</v>
      </c>
      <c r="AA364" s="21">
        <f t="shared" si="176"/>
        <v>28.800000000000004</v>
      </c>
      <c r="AB364" s="21">
        <f t="shared" si="177"/>
        <v>0</v>
      </c>
      <c r="AC364" s="18">
        <f t="shared" si="178"/>
        <v>3.6000000000000005</v>
      </c>
      <c r="AD364" s="18">
        <f t="shared" si="179"/>
        <v>0</v>
      </c>
      <c r="AE364" s="18">
        <f>IFERROR(VLOOKUP(F364,'Unid. Mult.'!$F$3:$J$313,5,0),0)</f>
        <v>0</v>
      </c>
      <c r="AF364" s="18">
        <f>IFERROR(VLOOKUP(F364,'IIEE EIB'!$F$3:$L$219,5,0),0)</f>
        <v>0</v>
      </c>
      <c r="AG364" s="18">
        <f>IFERROR(VLOOKUP(F364,'IIEE EIB'!$F$3:$L$219,6,0),0)</f>
        <v>0</v>
      </c>
      <c r="AH364" s="18">
        <f>IFERROR(VLOOKUP(F364,Rural!$F$2:$J$403,5,0),0)</f>
        <v>0</v>
      </c>
      <c r="AI364" s="18">
        <f>+IFERROR(VLOOKUP(F364,Frontera!$F$3:$J$438,5,0),0)</f>
        <v>0</v>
      </c>
      <c r="AJ364" s="18" t="str">
        <f>+IFERROR(VLOOKUP(F364,'Censo 2023 Direccion'!$A$2:$L$910,9,0),0)</f>
        <v>Rural</v>
      </c>
      <c r="AK364" s="18">
        <f>+IFERROR(VLOOKUP(F364,'Instituciones Educativas'!$A$2:$T$900,12,0),0)</f>
        <v>6</v>
      </c>
      <c r="AL364" s="21">
        <f t="shared" si="180"/>
        <v>-440.59764705882355</v>
      </c>
      <c r="AM364" s="18">
        <f>+IFERROR(VLOOKUP(F364,'Instituciones Educativas'!$A$2:$T$900,13,0),0)-AN364</f>
        <v>8</v>
      </c>
      <c r="AN364" s="64"/>
      <c r="AO364" s="18">
        <f t="shared" ref="AO364:AO366" si="201">+AM364-2</f>
        <v>6</v>
      </c>
    </row>
    <row r="365" spans="1:41" x14ac:dyDescent="0.25">
      <c r="A365" s="107" t="s">
        <v>1789</v>
      </c>
      <c r="B365" s="17">
        <v>136</v>
      </c>
      <c r="C365" s="49" t="str">
        <f>+VLOOKUP(A365,'Instituciones Educativas'!$A$2:$T$900,6,0)</f>
        <v>CHUCUITO</v>
      </c>
      <c r="D365" s="49" t="str">
        <f>IFERROR(VLOOKUP(A365,'Instituciones Educativas'!$A$2:$T$900,7,0),0)</f>
        <v>INQUINCHO CHURO</v>
      </c>
      <c r="E365" s="49" t="str">
        <f>+VLOOKUP(A365,'Censo 2023 Direccion'!$A$2:$M$910,6,0)</f>
        <v>CHURO</v>
      </c>
      <c r="F365" s="49" t="str">
        <f>+VLOOKUP(A365,'Instituciones Educativas'!$A$2:$T$900,1,0)</f>
        <v>3971064</v>
      </c>
      <c r="G365" s="49" t="str">
        <f>+VLOOKUP(A365,'Instituciones Educativas'!$A$2:$T$900,8,0)</f>
        <v>CHURO</v>
      </c>
      <c r="H365" s="49" t="str">
        <f>+VLOOKUP(A365,'Instituciones Educativas'!$A$2:$T$900,9,0)</f>
        <v xml:space="preserve">A5 - Inicial  Prog No Escolariz    </v>
      </c>
      <c r="I365" s="18">
        <f t="shared" si="171"/>
        <v>3</v>
      </c>
      <c r="J365" s="18" t="str">
        <f t="shared" si="181"/>
        <v>Rural</v>
      </c>
      <c r="K365" s="18">
        <f t="shared" si="182"/>
        <v>5</v>
      </c>
      <c r="O365" s="18">
        <f t="shared" si="183"/>
        <v>-2</v>
      </c>
      <c r="Q365" s="21">
        <f t="shared" si="197"/>
        <v>356.75640000000004</v>
      </c>
      <c r="R365" s="52">
        <f t="shared" si="172"/>
        <v>-66.520183955033204</v>
      </c>
      <c r="S365" s="52">
        <f t="shared" si="173"/>
        <v>147.42000000000002</v>
      </c>
      <c r="T365" s="21">
        <f t="shared" si="185"/>
        <v>147.42000000000002</v>
      </c>
      <c r="U365" s="70">
        <v>440.32499999999999</v>
      </c>
      <c r="V365" s="21">
        <f t="shared" si="170"/>
        <v>113.4</v>
      </c>
      <c r="W365" s="21">
        <f t="shared" si="174"/>
        <v>16.200000000000003</v>
      </c>
      <c r="X365" s="21">
        <f t="shared" si="190"/>
        <v>0</v>
      </c>
      <c r="Y365" s="21">
        <f>IF(H365=$M$12,IF(AJ365="Urbana",AK365*1.2*12,IF(AJ365="Rural",AK365*2.2*12)),0)</f>
        <v>79.2</v>
      </c>
      <c r="Z365" s="21">
        <f t="shared" si="175"/>
        <v>1.8000000000000003</v>
      </c>
      <c r="AA365" s="21">
        <f t="shared" si="176"/>
        <v>14.400000000000002</v>
      </c>
      <c r="AB365" s="21">
        <f t="shared" si="177"/>
        <v>0</v>
      </c>
      <c r="AC365" s="18">
        <f t="shared" si="178"/>
        <v>1.8000000000000003</v>
      </c>
      <c r="AD365" s="18">
        <f t="shared" si="179"/>
        <v>0</v>
      </c>
      <c r="AE365" s="18">
        <f>IFERROR(VLOOKUP(F365,'Unid. Mult.'!$F$3:$J$313,5,0),0)</f>
        <v>0</v>
      </c>
      <c r="AF365" s="18">
        <f>IFERROR(VLOOKUP(F365,'IIEE EIB'!$F$3:$L$219,5,0),0)</f>
        <v>0</v>
      </c>
      <c r="AG365" s="18">
        <f>IFERROR(VLOOKUP(F365,'IIEE EIB'!$F$3:$L$219,6,0),0)</f>
        <v>0</v>
      </c>
      <c r="AH365" s="18">
        <f>IFERROR(VLOOKUP(F365,Rural!$F$2:$J$403,5,0),0)</f>
        <v>0</v>
      </c>
      <c r="AI365" s="18">
        <f>+IFERROR(VLOOKUP(F365,Frontera!$F$3:$J$438,5,0),0)</f>
        <v>0</v>
      </c>
      <c r="AJ365" s="18" t="str">
        <f>+IFERROR(VLOOKUP(F365,'Censo 2023 Direccion'!$A$2:$L$910,9,0),0)</f>
        <v>Rural</v>
      </c>
      <c r="AK365" s="18">
        <f>+IFERROR(VLOOKUP(F365,'Instituciones Educativas'!$A$2:$T$900,12,0),0)</f>
        <v>3</v>
      </c>
      <c r="AL365" s="21">
        <f t="shared" si="180"/>
        <v>-326.92499999999995</v>
      </c>
      <c r="AM365" s="18">
        <f>+IFERROR(VLOOKUP(F365,'Instituciones Educativas'!$A$2:$T$900,13,0),0)-AN365</f>
        <v>5</v>
      </c>
      <c r="AN365" s="64"/>
      <c r="AO365" s="18">
        <f t="shared" si="201"/>
        <v>3</v>
      </c>
    </row>
    <row r="366" spans="1:41" x14ac:dyDescent="0.25">
      <c r="A366" s="107" t="s">
        <v>1793</v>
      </c>
      <c r="B366" s="17">
        <v>137</v>
      </c>
      <c r="C366" s="49" t="str">
        <f>+VLOOKUP(A366,'Instituciones Educativas'!$A$2:$T$900,6,0)</f>
        <v>CHUCUITO</v>
      </c>
      <c r="D366" s="49" t="str">
        <f>IFERROR(VLOOKUP(A366,'Instituciones Educativas'!$A$2:$T$900,7,0),0)</f>
        <v>LUQUINA CHICO</v>
      </c>
      <c r="E366" s="49" t="str">
        <f>+VLOOKUP(A366,'Censo 2023 Direccion'!$A$2:$M$910,6,0)</f>
        <v>LUQUINA CHICO</v>
      </c>
      <c r="F366" s="49" t="str">
        <f>+VLOOKUP(A366,'Instituciones Educativas'!$A$2:$T$900,1,0)</f>
        <v>3971065</v>
      </c>
      <c r="G366" s="49" t="str">
        <f>+VLOOKUP(A366,'Instituciones Educativas'!$A$2:$T$900,8,0)</f>
        <v>LUQUINA CHICO</v>
      </c>
      <c r="H366" s="49" t="str">
        <f>+VLOOKUP(A366,'Instituciones Educativas'!$A$2:$T$900,9,0)</f>
        <v xml:space="preserve">A5 - Inicial  Prog No Escolariz    </v>
      </c>
      <c r="I366" s="18">
        <f t="shared" si="171"/>
        <v>5</v>
      </c>
      <c r="J366" s="18" t="str">
        <f t="shared" si="181"/>
        <v>Rural</v>
      </c>
      <c r="K366" s="18">
        <f t="shared" si="182"/>
        <v>11</v>
      </c>
      <c r="O366" s="18">
        <f t="shared" si="183"/>
        <v>-6</v>
      </c>
      <c r="Q366" s="21">
        <f t="shared" si="197"/>
        <v>433.83600000000001</v>
      </c>
      <c r="R366" s="52">
        <f t="shared" si="172"/>
        <v>-66.072205306655064</v>
      </c>
      <c r="S366" s="52">
        <f t="shared" si="173"/>
        <v>241.02</v>
      </c>
      <c r="T366" s="21">
        <f t="shared" si="185"/>
        <v>241.02</v>
      </c>
      <c r="U366" s="70">
        <v>710.39099999999996</v>
      </c>
      <c r="V366" s="21">
        <f t="shared" si="170"/>
        <v>185.4</v>
      </c>
      <c r="W366" s="21">
        <f t="shared" si="174"/>
        <v>27</v>
      </c>
      <c r="X366" s="21">
        <f t="shared" si="190"/>
        <v>0</v>
      </c>
      <c r="Y366" s="21">
        <f t="shared" ref="Y366:Y372" si="202">IF(H366=$M$12,IF(AJ366="Urbana",AK366*1.14*12,IF(AJ366="Rural",AK366*2.14*12)),0)</f>
        <v>128.4</v>
      </c>
      <c r="Z366" s="21">
        <f t="shared" si="175"/>
        <v>3</v>
      </c>
      <c r="AA366" s="21">
        <f t="shared" si="176"/>
        <v>24</v>
      </c>
      <c r="AB366" s="21">
        <f t="shared" si="177"/>
        <v>0</v>
      </c>
      <c r="AC366" s="18">
        <f t="shared" si="178"/>
        <v>3</v>
      </c>
      <c r="AD366" s="18">
        <f t="shared" si="179"/>
        <v>0</v>
      </c>
      <c r="AE366" s="18">
        <f>IFERROR(VLOOKUP(F366,'Unid. Mult.'!$F$3:$J$313,5,0),0)</f>
        <v>0</v>
      </c>
      <c r="AF366" s="18">
        <f>IFERROR(VLOOKUP(F366,'IIEE EIB'!$F$3:$L$219,5,0),0)</f>
        <v>0</v>
      </c>
      <c r="AG366" s="18">
        <f>IFERROR(VLOOKUP(F366,'IIEE EIB'!$F$3:$L$219,6,0),0)</f>
        <v>0</v>
      </c>
      <c r="AH366" s="18">
        <f>IFERROR(VLOOKUP(F366,Rural!$F$2:$J$403,5,0),0)</f>
        <v>0</v>
      </c>
      <c r="AI366" s="18">
        <f>+IFERROR(VLOOKUP(F366,Frontera!$F$3:$J$438,5,0),0)</f>
        <v>0</v>
      </c>
      <c r="AJ366" s="18" t="str">
        <f>+IFERROR(VLOOKUP(F366,'Censo 2023 Direccion'!$A$2:$L$910,9,0),0)</f>
        <v>Rural</v>
      </c>
      <c r="AK366" s="18">
        <f>+IFERROR(VLOOKUP(F366,'Instituciones Educativas'!$A$2:$T$900,12,0),0)</f>
        <v>5</v>
      </c>
      <c r="AL366" s="21">
        <f t="shared" si="180"/>
        <v>-524.99099999999999</v>
      </c>
      <c r="AM366" s="18">
        <f>+IFERROR(VLOOKUP(F366,'Instituciones Educativas'!$A$2:$T$900,13,0),0)-AN366</f>
        <v>11</v>
      </c>
      <c r="AN366" s="64"/>
      <c r="AO366" s="18">
        <f t="shared" si="201"/>
        <v>9</v>
      </c>
    </row>
    <row r="367" spans="1:41" x14ac:dyDescent="0.25">
      <c r="A367" s="107" t="s">
        <v>842</v>
      </c>
      <c r="B367" s="17">
        <v>138</v>
      </c>
      <c r="C367" s="49" t="str">
        <f>+VLOOKUP(A367,'Instituciones Educativas'!$A$2:$T$900,6,0)</f>
        <v>COATA</v>
      </c>
      <c r="D367" s="49" t="str">
        <f>IFERROR(VLOOKUP(A367,'Instituciones Educativas'!$A$2:$T$900,7,0),0)</f>
        <v>CHINCHE</v>
      </c>
      <c r="E367" s="49" t="str">
        <f>+VLOOKUP(A367,'Censo 2023 Direccion'!$A$2:$M$910,6,0)</f>
        <v>CHINCHE</v>
      </c>
      <c r="F367" s="49" t="str">
        <f>+VLOOKUP(A367,'Instituciones Educativas'!$A$2:$T$900,1,0)</f>
        <v>2048118</v>
      </c>
      <c r="G367" s="49" t="str">
        <f>+VLOOKUP(A367,'Instituciones Educativas'!$A$2:$T$900,8,0)</f>
        <v>CHINCHE</v>
      </c>
      <c r="H367" s="49" t="str">
        <f>+VLOOKUP(A367,'Instituciones Educativas'!$A$2:$T$900,9,0)</f>
        <v xml:space="preserve">A5 - Inicial  Prog No Escolariz    </v>
      </c>
      <c r="I367" s="18">
        <f t="shared" si="171"/>
        <v>4</v>
      </c>
      <c r="J367" s="18" t="str">
        <f t="shared" si="181"/>
        <v>Rural</v>
      </c>
      <c r="K367" s="18">
        <f t="shared" si="182"/>
        <v>5</v>
      </c>
      <c r="O367" s="18">
        <f t="shared" si="183"/>
        <v>-1</v>
      </c>
      <c r="Q367" s="21">
        <f t="shared" si="197"/>
        <v>385.63200000000001</v>
      </c>
      <c r="R367" s="52">
        <f t="shared" si="172"/>
        <v>-56.21052631578948</v>
      </c>
      <c r="S367" s="52">
        <f t="shared" si="173"/>
        <v>192.816</v>
      </c>
      <c r="T367" s="21">
        <f t="shared" si="185"/>
        <v>192.816</v>
      </c>
      <c r="U367" s="70">
        <v>440.32499999999999</v>
      </c>
      <c r="V367" s="21">
        <f t="shared" si="170"/>
        <v>148.32</v>
      </c>
      <c r="W367" s="21">
        <f t="shared" si="174"/>
        <v>21.6</v>
      </c>
      <c r="X367" s="21">
        <f t="shared" si="190"/>
        <v>0</v>
      </c>
      <c r="Y367" s="21">
        <f t="shared" si="202"/>
        <v>102.72</v>
      </c>
      <c r="Z367" s="21">
        <f t="shared" si="175"/>
        <v>2.4000000000000004</v>
      </c>
      <c r="AA367" s="21">
        <f t="shared" si="176"/>
        <v>19.200000000000003</v>
      </c>
      <c r="AB367" s="21">
        <f t="shared" si="177"/>
        <v>0</v>
      </c>
      <c r="AC367" s="18">
        <f t="shared" si="178"/>
        <v>2.4000000000000004</v>
      </c>
      <c r="AD367" s="18">
        <f t="shared" si="179"/>
        <v>0</v>
      </c>
      <c r="AE367" s="18">
        <f>IFERROR(VLOOKUP(F367,'Unid. Mult.'!$F$3:$J$313,5,0),0)</f>
        <v>0</v>
      </c>
      <c r="AF367" s="18">
        <f>IFERROR(VLOOKUP(F367,'IIEE EIB'!$F$3:$L$219,5,0),0)</f>
        <v>0</v>
      </c>
      <c r="AG367" s="18">
        <f>IFERROR(VLOOKUP(F367,'IIEE EIB'!$F$3:$L$219,6,0),0)</f>
        <v>0</v>
      </c>
      <c r="AH367" s="18">
        <f>IFERROR(VLOOKUP(F367,Rural!$F$2:$J$403,5,0),0)</f>
        <v>0</v>
      </c>
      <c r="AI367" s="18">
        <f>+IFERROR(VLOOKUP(F367,Frontera!$F$3:$J$438,5,0),0)</f>
        <v>0</v>
      </c>
      <c r="AJ367" s="18" t="str">
        <f>+IFERROR(VLOOKUP(F367,'Censo 2023 Direccion'!$A$2:$L$910,9,0),0)</f>
        <v>Rural</v>
      </c>
      <c r="AK367" s="18">
        <f>+IFERROR(VLOOKUP(F367,'Instituciones Educativas'!$A$2:$T$900,12,0),0)</f>
        <v>4</v>
      </c>
      <c r="AL367" s="21">
        <f t="shared" si="180"/>
        <v>-292.005</v>
      </c>
      <c r="AM367" s="18">
        <f>+IFERROR(VLOOKUP(F367,'Instituciones Educativas'!$A$2:$T$900,13,0),0)-AN367</f>
        <v>5</v>
      </c>
      <c r="AN367" s="64"/>
      <c r="AO367" s="18">
        <f t="shared" ref="AO367" si="203">+AM367-3.4</f>
        <v>1.6</v>
      </c>
    </row>
    <row r="368" spans="1:41" x14ac:dyDescent="0.25">
      <c r="A368" s="107" t="s">
        <v>869</v>
      </c>
      <c r="B368" s="17">
        <v>139</v>
      </c>
      <c r="C368" s="49" t="str">
        <f>+VLOOKUP(A368,'Instituciones Educativas'!$A$2:$T$900,6,0)</f>
        <v>COATA</v>
      </c>
      <c r="D368" s="49" t="str">
        <f>IFERROR(VLOOKUP(A368,'Instituciones Educativas'!$A$2:$T$900,7,0),0)</f>
        <v>TARIZANI</v>
      </c>
      <c r="E368" s="49" t="str">
        <f>+VLOOKUP(A368,'Censo 2023 Direccion'!$A$2:$M$910,6,0)</f>
        <v>TARIZANI SECTOR SECTOR TARIZANI</v>
      </c>
      <c r="F368" s="49" t="str">
        <f>+VLOOKUP(A368,'Instituciones Educativas'!$A$2:$T$900,1,0)</f>
        <v>2048120</v>
      </c>
      <c r="G368" s="49" t="str">
        <f>+VLOOKUP(A368,'Instituciones Educativas'!$A$2:$T$900,8,0)</f>
        <v>TARIZANI</v>
      </c>
      <c r="H368" s="49" t="str">
        <f>+VLOOKUP(A368,'Instituciones Educativas'!$A$2:$T$900,9,0)</f>
        <v xml:space="preserve">A5 - Inicial  Prog No Escolariz    </v>
      </c>
      <c r="I368" s="18">
        <f t="shared" si="171"/>
        <v>9</v>
      </c>
      <c r="J368" s="18" t="str">
        <f t="shared" si="181"/>
        <v>Rural</v>
      </c>
      <c r="K368" s="18">
        <f t="shared" si="182"/>
        <v>11</v>
      </c>
      <c r="O368" s="18">
        <f t="shared" si="183"/>
        <v>-2</v>
      </c>
      <c r="Q368" s="21">
        <f>+IF(AJ368="rural",IF(AK368&lt;=1,S368*(5),IF(AK368&lt;=2,S368*(3.25),IF(AK368&lt;=3,S368*(2.42),IF(AK368&lt;=4,S368*(2),IF(AK368&lt;=5,S368*(1.8),IF(AK368&lt;=10,S368*(1.48),IF(AK368&lt;=16,S368*(1.18),IF(AK368&lt;=20,S368*(1),IF(AK368&lt;=60,S368*(0.85),IF(AK368&lt;=100,S368*(0.56),IF(AK368&lt;=152,S368*(0.41),IF(AK368&lt;=180,S368*(0.38),IF(AK368&lt;=200,S368*(0.36),IF(AK368&lt;=300,S368*(0.3),S368)))))))))))))))</f>
        <v>642.07728000000009</v>
      </c>
      <c r="R368" s="52">
        <f t="shared" si="172"/>
        <v>-38.929969551979113</v>
      </c>
      <c r="S368" s="52">
        <f t="shared" si="173"/>
        <v>433.83600000000007</v>
      </c>
      <c r="T368" s="21">
        <f t="shared" si="185"/>
        <v>433.83600000000007</v>
      </c>
      <c r="U368" s="70">
        <v>710.39099999999996</v>
      </c>
      <c r="V368" s="21">
        <f t="shared" si="170"/>
        <v>333.72</v>
      </c>
      <c r="W368" s="21">
        <f t="shared" si="174"/>
        <v>48.599999999999994</v>
      </c>
      <c r="X368" s="21">
        <f t="shared" si="190"/>
        <v>0</v>
      </c>
      <c r="Y368" s="21">
        <f t="shared" si="202"/>
        <v>231.12</v>
      </c>
      <c r="Z368" s="21">
        <f t="shared" si="175"/>
        <v>5.4</v>
      </c>
      <c r="AA368" s="21">
        <f t="shared" si="176"/>
        <v>43.2</v>
      </c>
      <c r="AB368" s="21">
        <f t="shared" si="177"/>
        <v>0</v>
      </c>
      <c r="AC368" s="18">
        <f t="shared" si="178"/>
        <v>5.4</v>
      </c>
      <c r="AD368" s="18">
        <f t="shared" si="179"/>
        <v>0</v>
      </c>
      <c r="AE368" s="18">
        <f>IFERROR(VLOOKUP(F368,'Unid. Mult.'!$F$3:$J$313,5,0),0)</f>
        <v>0</v>
      </c>
      <c r="AF368" s="18">
        <f>IFERROR(VLOOKUP(F368,'IIEE EIB'!$F$3:$L$219,5,0),0)</f>
        <v>0</v>
      </c>
      <c r="AG368" s="18">
        <f>IFERROR(VLOOKUP(F368,'IIEE EIB'!$F$3:$L$219,6,0),0)</f>
        <v>0</v>
      </c>
      <c r="AH368" s="18">
        <f>IFERROR(VLOOKUP(F368,Rural!$F$2:$J$403,5,0),0)</f>
        <v>0</v>
      </c>
      <c r="AI368" s="18">
        <f>+IFERROR(VLOOKUP(F368,Frontera!$F$3:$J$438,5,0),0)</f>
        <v>0</v>
      </c>
      <c r="AJ368" s="18" t="str">
        <f>+IFERROR(VLOOKUP(F368,'Censo 2023 Direccion'!$A$2:$L$910,9,0),0)</f>
        <v>Rural</v>
      </c>
      <c r="AK368" s="18">
        <f>+IFERROR(VLOOKUP(F368,'Instituciones Educativas'!$A$2:$T$900,12,0),0)</f>
        <v>9</v>
      </c>
      <c r="AL368" s="21">
        <f t="shared" si="180"/>
        <v>-376.67099999999994</v>
      </c>
      <c r="AM368" s="18">
        <f>+IFERROR(VLOOKUP(F368,'Instituciones Educativas'!$A$2:$T$900,13,0),0)-AN368</f>
        <v>11</v>
      </c>
      <c r="AN368" s="64"/>
      <c r="AO368" s="18">
        <f>+AM368-8.27</f>
        <v>2.7300000000000004</v>
      </c>
    </row>
    <row r="369" spans="1:41" x14ac:dyDescent="0.25">
      <c r="A369" s="107" t="s">
        <v>852</v>
      </c>
      <c r="B369" s="17">
        <v>140</v>
      </c>
      <c r="C369" s="49" t="str">
        <f>+VLOOKUP(A369,'Instituciones Educativas'!$A$2:$T$900,6,0)</f>
        <v>COATA</v>
      </c>
      <c r="D369" s="49" t="str">
        <f>IFERROR(VLOOKUP(A369,'Instituciones Educativas'!$A$2:$T$900,7,0),0)</f>
        <v>SUCASCO</v>
      </c>
      <c r="E369" s="49" t="str">
        <f>+VLOOKUP(A369,'Censo 2023 Direccion'!$A$2:$M$910,6,0)</f>
        <v>SUCASCO</v>
      </c>
      <c r="F369" s="49" t="str">
        <f>+VLOOKUP(A369,'Instituciones Educativas'!$A$2:$T$900,1,0)</f>
        <v>2048829</v>
      </c>
      <c r="G369" s="49" t="str">
        <f>+VLOOKUP(A369,'Instituciones Educativas'!$A$2:$T$900,8,0)</f>
        <v>MISTICACHI</v>
      </c>
      <c r="H369" s="49" t="str">
        <f>+VLOOKUP(A369,'Instituciones Educativas'!$A$2:$T$900,9,0)</f>
        <v xml:space="preserve">A5 - Inicial  Prog No Escolariz    </v>
      </c>
      <c r="I369" s="18">
        <f t="shared" si="171"/>
        <v>6</v>
      </c>
      <c r="J369" s="18" t="str">
        <f t="shared" si="181"/>
        <v>Rural</v>
      </c>
      <c r="K369" s="18">
        <f t="shared" si="182"/>
        <v>7</v>
      </c>
      <c r="O369" s="18">
        <f t="shared" si="183"/>
        <v>-1</v>
      </c>
      <c r="Q369" s="21">
        <f t="shared" si="197"/>
        <v>462.75839999999999</v>
      </c>
      <c r="R369" s="52">
        <f t="shared" si="172"/>
        <v>-38.002148227712134</v>
      </c>
      <c r="S369" s="52">
        <f t="shared" si="173"/>
        <v>289.22399999999999</v>
      </c>
      <c r="T369" s="21">
        <f t="shared" si="185"/>
        <v>289.22399999999999</v>
      </c>
      <c r="U369" s="70">
        <v>466.50648648648644</v>
      </c>
      <c r="V369" s="21">
        <f t="shared" si="170"/>
        <v>222.48</v>
      </c>
      <c r="W369" s="21">
        <f t="shared" si="174"/>
        <v>32.400000000000006</v>
      </c>
      <c r="X369" s="21">
        <f t="shared" si="190"/>
        <v>0</v>
      </c>
      <c r="Y369" s="21">
        <f t="shared" si="202"/>
        <v>154.07999999999998</v>
      </c>
      <c r="Z369" s="21">
        <f t="shared" si="175"/>
        <v>3.6000000000000005</v>
      </c>
      <c r="AA369" s="21">
        <f t="shared" si="176"/>
        <v>28.800000000000004</v>
      </c>
      <c r="AB369" s="21">
        <f t="shared" si="177"/>
        <v>0</v>
      </c>
      <c r="AC369" s="18">
        <f t="shared" si="178"/>
        <v>3.6000000000000005</v>
      </c>
      <c r="AD369" s="18">
        <f t="shared" si="179"/>
        <v>0</v>
      </c>
      <c r="AE369" s="18">
        <f>IFERROR(VLOOKUP(F369,'Unid. Mult.'!$F$3:$J$313,5,0),0)</f>
        <v>0</v>
      </c>
      <c r="AF369" s="18">
        <f>IFERROR(VLOOKUP(F369,'IIEE EIB'!$F$3:$L$219,5,0),0)</f>
        <v>0</v>
      </c>
      <c r="AG369" s="18">
        <f>IFERROR(VLOOKUP(F369,'IIEE EIB'!$F$3:$L$219,6,0),0)</f>
        <v>0</v>
      </c>
      <c r="AH369" s="18">
        <f>IFERROR(VLOOKUP(F369,Rural!$F$2:$J$403,5,0),0)</f>
        <v>0</v>
      </c>
      <c r="AI369" s="18">
        <f>+IFERROR(VLOOKUP(F369,Frontera!$F$3:$J$438,5,0),0)</f>
        <v>0</v>
      </c>
      <c r="AJ369" s="18" t="str">
        <f>+IFERROR(VLOOKUP(F369,'Censo 2023 Direccion'!$A$2:$L$910,9,0),0)</f>
        <v>Rural</v>
      </c>
      <c r="AK369" s="18">
        <f>+IFERROR(VLOOKUP(F369,'Instituciones Educativas'!$A$2:$T$900,12,0),0)</f>
        <v>6</v>
      </c>
      <c r="AL369" s="21">
        <f t="shared" si="180"/>
        <v>-244.02648648648645</v>
      </c>
      <c r="AM369" s="18">
        <f>+IFERROR(VLOOKUP(F369,'Instituciones Educativas'!$A$2:$T$900,13,0),0)-AN369</f>
        <v>7</v>
      </c>
      <c r="AN369" s="64"/>
      <c r="AO369" s="18">
        <f t="shared" ref="AO369:AO370" si="204">+AM369-1.6</f>
        <v>5.4</v>
      </c>
    </row>
    <row r="370" spans="1:41" x14ac:dyDescent="0.25">
      <c r="A370" s="107" t="s">
        <v>867</v>
      </c>
      <c r="B370" s="17">
        <v>141</v>
      </c>
      <c r="C370" s="49" t="str">
        <f>+VLOOKUP(A370,'Instituciones Educativas'!$A$2:$T$900,6,0)</f>
        <v>COATA</v>
      </c>
      <c r="D370" s="49" t="str">
        <f>IFERROR(VLOOKUP(A370,'Instituciones Educativas'!$A$2:$T$900,7,0),0)</f>
        <v>SORAZA</v>
      </c>
      <c r="E370" s="49" t="str">
        <f>+VLOOKUP(A370,'Censo 2023 Direccion'!$A$2:$M$910,6,0)</f>
        <v>SORAZA</v>
      </c>
      <c r="F370" s="49" t="str">
        <f>+VLOOKUP(A370,'Instituciones Educativas'!$A$2:$T$900,1,0)</f>
        <v>2048831</v>
      </c>
      <c r="G370" s="49" t="str">
        <f>+VLOOKUP(A370,'Instituciones Educativas'!$A$2:$T$900,8,0)</f>
        <v>SORAZA</v>
      </c>
      <c r="H370" s="49" t="str">
        <f>+VLOOKUP(A370,'Instituciones Educativas'!$A$2:$T$900,9,0)</f>
        <v xml:space="preserve">A5 - Inicial  Prog No Escolariz    </v>
      </c>
      <c r="I370" s="18">
        <f t="shared" si="171"/>
        <v>7</v>
      </c>
      <c r="J370" s="18" t="str">
        <f t="shared" si="181"/>
        <v>Rural</v>
      </c>
      <c r="K370" s="18">
        <f t="shared" si="182"/>
        <v>8</v>
      </c>
      <c r="O370" s="18">
        <f t="shared" si="183"/>
        <v>-1</v>
      </c>
      <c r="Q370" s="21">
        <f t="shared" si="197"/>
        <v>539.88480000000004</v>
      </c>
      <c r="R370" s="52">
        <f t="shared" si="172"/>
        <v>-49.11184210526315</v>
      </c>
      <c r="S370" s="52">
        <f t="shared" si="173"/>
        <v>337.428</v>
      </c>
      <c r="T370" s="21">
        <f t="shared" si="185"/>
        <v>337.428</v>
      </c>
      <c r="U370" s="70">
        <v>663.07764705882346</v>
      </c>
      <c r="V370" s="21">
        <f t="shared" si="170"/>
        <v>259.56</v>
      </c>
      <c r="W370" s="21">
        <f t="shared" si="174"/>
        <v>37.799999999999997</v>
      </c>
      <c r="X370" s="21">
        <f t="shared" si="190"/>
        <v>0</v>
      </c>
      <c r="Y370" s="21">
        <f t="shared" si="202"/>
        <v>179.76</v>
      </c>
      <c r="Z370" s="21">
        <f t="shared" si="175"/>
        <v>4.2</v>
      </c>
      <c r="AA370" s="21">
        <f t="shared" si="176"/>
        <v>33.6</v>
      </c>
      <c r="AB370" s="21">
        <f t="shared" si="177"/>
        <v>0</v>
      </c>
      <c r="AC370" s="18">
        <f t="shared" si="178"/>
        <v>4.2</v>
      </c>
      <c r="AD370" s="18">
        <f t="shared" si="179"/>
        <v>0</v>
      </c>
      <c r="AE370" s="18">
        <f>IFERROR(VLOOKUP(F370,'Unid. Mult.'!$F$3:$J$313,5,0),0)</f>
        <v>0</v>
      </c>
      <c r="AF370" s="18">
        <f>IFERROR(VLOOKUP(F370,'IIEE EIB'!$F$3:$L$219,5,0),0)</f>
        <v>0</v>
      </c>
      <c r="AG370" s="18">
        <f>IFERROR(VLOOKUP(F370,'IIEE EIB'!$F$3:$L$219,6,0),0)</f>
        <v>0</v>
      </c>
      <c r="AH370" s="18">
        <f>IFERROR(VLOOKUP(F370,Rural!$F$2:$J$403,5,0),0)</f>
        <v>0</v>
      </c>
      <c r="AI370" s="18">
        <f>+IFERROR(VLOOKUP(F370,Frontera!$F$3:$J$438,5,0),0)</f>
        <v>0</v>
      </c>
      <c r="AJ370" s="18" t="str">
        <f>+IFERROR(VLOOKUP(F370,'Censo 2023 Direccion'!$A$2:$L$910,9,0),0)</f>
        <v>Rural</v>
      </c>
      <c r="AK370" s="18">
        <f>+IFERROR(VLOOKUP(F370,'Instituciones Educativas'!$A$2:$T$900,12,0),0)</f>
        <v>7</v>
      </c>
      <c r="AL370" s="21">
        <f t="shared" si="180"/>
        <v>-403.51764705882346</v>
      </c>
      <c r="AM370" s="18">
        <f>+IFERROR(VLOOKUP(F370,'Instituciones Educativas'!$A$2:$T$900,13,0),0)-AN370</f>
        <v>8</v>
      </c>
      <c r="AN370" s="64"/>
      <c r="AO370" s="18">
        <f t="shared" si="204"/>
        <v>6.4</v>
      </c>
    </row>
    <row r="371" spans="1:41" x14ac:dyDescent="0.25">
      <c r="A371" s="107" t="s">
        <v>841</v>
      </c>
      <c r="B371" s="17">
        <v>142</v>
      </c>
      <c r="C371" s="49" t="str">
        <f>+VLOOKUP(A371,'Instituciones Educativas'!$A$2:$T$900,6,0)</f>
        <v>COATA</v>
      </c>
      <c r="D371" s="49" t="str">
        <f>IFERROR(VLOOKUP(A371,'Instituciones Educativas'!$A$2:$T$900,7,0),0)</f>
        <v>ALMOZANCHE</v>
      </c>
      <c r="E371" s="49" t="str">
        <f>+VLOOKUP(A371,'Censo 2023 Direccion'!$A$2:$M$910,6,0)</f>
        <v>ALMOZANCHE</v>
      </c>
      <c r="F371" s="49" t="str">
        <f>+VLOOKUP(A371,'Instituciones Educativas'!$A$2:$T$900,1,0)</f>
        <v>3884999</v>
      </c>
      <c r="G371" s="49" t="str">
        <f>+VLOOKUP(A371,'Instituciones Educativas'!$A$2:$T$900,8,0)</f>
        <v>ALMOZANCHE</v>
      </c>
      <c r="H371" s="49" t="str">
        <f>+VLOOKUP(A371,'Instituciones Educativas'!$A$2:$T$900,9,0)</f>
        <v xml:space="preserve">A5 - Inicial  Prog No Escolariz    </v>
      </c>
      <c r="I371" s="18">
        <f t="shared" si="171"/>
        <v>7</v>
      </c>
      <c r="J371" s="18" t="str">
        <f t="shared" si="181"/>
        <v>Rural</v>
      </c>
      <c r="K371" s="18">
        <f t="shared" si="182"/>
        <v>7</v>
      </c>
      <c r="O371" s="18">
        <f t="shared" si="183"/>
        <v>0</v>
      </c>
      <c r="Q371" s="21">
        <f t="shared" si="197"/>
        <v>539.88480000000004</v>
      </c>
      <c r="R371" s="52">
        <f t="shared" si="172"/>
        <v>-27.66917293233082</v>
      </c>
      <c r="S371" s="52">
        <f t="shared" si="173"/>
        <v>337.428</v>
      </c>
      <c r="T371" s="21">
        <f t="shared" si="185"/>
        <v>337.428</v>
      </c>
      <c r="U371" s="70">
        <v>466.50648648648644</v>
      </c>
      <c r="V371" s="21">
        <f t="shared" si="170"/>
        <v>259.56</v>
      </c>
      <c r="W371" s="21">
        <f t="shared" si="174"/>
        <v>37.799999999999997</v>
      </c>
      <c r="X371" s="21">
        <f t="shared" si="190"/>
        <v>0</v>
      </c>
      <c r="Y371" s="21">
        <f t="shared" si="202"/>
        <v>179.76</v>
      </c>
      <c r="Z371" s="21">
        <f t="shared" si="175"/>
        <v>4.2</v>
      </c>
      <c r="AA371" s="21">
        <f t="shared" si="176"/>
        <v>33.6</v>
      </c>
      <c r="AB371" s="21">
        <f t="shared" si="177"/>
        <v>0</v>
      </c>
      <c r="AC371" s="18">
        <f t="shared" si="178"/>
        <v>4.2</v>
      </c>
      <c r="AD371" s="18">
        <f t="shared" si="179"/>
        <v>0</v>
      </c>
      <c r="AE371" s="18">
        <f>IFERROR(VLOOKUP(F371,'Unid. Mult.'!$F$3:$J$313,5,0),0)</f>
        <v>0</v>
      </c>
      <c r="AF371" s="18">
        <f>IFERROR(VLOOKUP(F371,'IIEE EIB'!$F$3:$L$219,5,0),0)</f>
        <v>0</v>
      </c>
      <c r="AG371" s="18">
        <f>IFERROR(VLOOKUP(F371,'IIEE EIB'!$F$3:$L$219,6,0),0)</f>
        <v>0</v>
      </c>
      <c r="AH371" s="18">
        <f>IFERROR(VLOOKUP(F371,Rural!$F$2:$J$403,5,0),0)</f>
        <v>0</v>
      </c>
      <c r="AI371" s="18">
        <f>+IFERROR(VLOOKUP(F371,Frontera!$F$3:$J$438,5,0),0)</f>
        <v>0</v>
      </c>
      <c r="AJ371" s="18" t="str">
        <f>+IFERROR(VLOOKUP(F371,'Censo 2023 Direccion'!$A$2:$L$910,9,0),0)</f>
        <v>Rural</v>
      </c>
      <c r="AK371" s="18">
        <f>+IFERROR(VLOOKUP(F371,'Instituciones Educativas'!$A$2:$T$900,12,0),0)</f>
        <v>7</v>
      </c>
      <c r="AL371" s="21">
        <f t="shared" si="180"/>
        <v>-206.94648648648644</v>
      </c>
      <c r="AM371" s="18">
        <f>+IFERROR(VLOOKUP(F371,'Instituciones Educativas'!$A$2:$T$900,13,0),0)-AN371</f>
        <v>7</v>
      </c>
      <c r="AN371" s="64"/>
    </row>
    <row r="372" spans="1:41" x14ac:dyDescent="0.25">
      <c r="A372" s="107" t="s">
        <v>857</v>
      </c>
      <c r="B372" s="17">
        <v>143</v>
      </c>
      <c r="C372" s="49" t="str">
        <f>+VLOOKUP(A372,'Instituciones Educativas'!$A$2:$T$900,6,0)</f>
        <v>COATA</v>
      </c>
      <c r="D372" s="49" t="str">
        <f>IFERROR(VLOOKUP(A372,'Instituciones Educativas'!$A$2:$T$900,7,0),0)</f>
        <v>CARATA</v>
      </c>
      <c r="E372" s="49" t="str">
        <f>+VLOOKUP(A372,'Censo 2023 Direccion'!$A$2:$M$910,6,0)</f>
        <v>CARATA</v>
      </c>
      <c r="F372" s="49" t="str">
        <f>+VLOOKUP(A372,'Instituciones Educativas'!$A$2:$T$900,1,0)</f>
        <v>3937891</v>
      </c>
      <c r="G372" s="49" t="str">
        <f>+VLOOKUP(A372,'Instituciones Educativas'!$A$2:$T$900,8,0)</f>
        <v>MUSUQ T'IKA</v>
      </c>
      <c r="H372" s="49" t="str">
        <f>+VLOOKUP(A372,'Instituciones Educativas'!$A$2:$T$900,9,0)</f>
        <v xml:space="preserve">A5 - Inicial  Prog No Escolariz    </v>
      </c>
      <c r="I372" s="18">
        <f t="shared" si="171"/>
        <v>7</v>
      </c>
      <c r="J372" s="18" t="str">
        <f t="shared" si="181"/>
        <v>Rural</v>
      </c>
      <c r="K372" s="18">
        <f t="shared" si="182"/>
        <v>9</v>
      </c>
      <c r="O372" s="18">
        <f t="shared" si="183"/>
        <v>-2</v>
      </c>
      <c r="Q372" s="21">
        <f t="shared" si="197"/>
        <v>539.88480000000004</v>
      </c>
      <c r="R372" s="52">
        <f t="shared" si="172"/>
        <v>-49.503573749187794</v>
      </c>
      <c r="S372" s="52">
        <f t="shared" si="173"/>
        <v>337.428</v>
      </c>
      <c r="T372" s="21">
        <f t="shared" si="185"/>
        <v>337.428</v>
      </c>
      <c r="U372" s="70">
        <v>668.22154566744734</v>
      </c>
      <c r="V372" s="21">
        <f t="shared" si="170"/>
        <v>259.56</v>
      </c>
      <c r="W372" s="21">
        <f t="shared" si="174"/>
        <v>37.799999999999997</v>
      </c>
      <c r="X372" s="21">
        <f t="shared" si="190"/>
        <v>0</v>
      </c>
      <c r="Y372" s="21">
        <f t="shared" si="202"/>
        <v>179.76</v>
      </c>
      <c r="Z372" s="21">
        <f t="shared" si="175"/>
        <v>4.2</v>
      </c>
      <c r="AA372" s="21">
        <f t="shared" si="176"/>
        <v>33.6</v>
      </c>
      <c r="AB372" s="21">
        <f t="shared" si="177"/>
        <v>0</v>
      </c>
      <c r="AC372" s="18">
        <f t="shared" si="178"/>
        <v>4.2</v>
      </c>
      <c r="AD372" s="18">
        <f t="shared" si="179"/>
        <v>0</v>
      </c>
      <c r="AE372" s="18">
        <f>IFERROR(VLOOKUP(F372,'Unid. Mult.'!$F$3:$J$313,5,0),0)</f>
        <v>0</v>
      </c>
      <c r="AF372" s="18">
        <f>IFERROR(VLOOKUP(F372,'IIEE EIB'!$F$3:$L$219,5,0),0)</f>
        <v>0</v>
      </c>
      <c r="AG372" s="18">
        <f>IFERROR(VLOOKUP(F372,'IIEE EIB'!$F$3:$L$219,6,0),0)</f>
        <v>0</v>
      </c>
      <c r="AH372" s="18">
        <f>IFERROR(VLOOKUP(F372,Rural!$F$2:$J$403,5,0),0)</f>
        <v>0</v>
      </c>
      <c r="AI372" s="18">
        <f>+IFERROR(VLOOKUP(F372,Frontera!$F$3:$J$438,5,0),0)</f>
        <v>0</v>
      </c>
      <c r="AJ372" s="18" t="str">
        <f>+IFERROR(VLOOKUP(F372,'Censo 2023 Direccion'!$A$2:$L$910,9,0),0)</f>
        <v>Rural</v>
      </c>
      <c r="AK372" s="18">
        <f>+IFERROR(VLOOKUP(F372,'Instituciones Educativas'!$A$2:$T$900,12,0),0)</f>
        <v>7</v>
      </c>
      <c r="AL372" s="21">
        <f t="shared" si="180"/>
        <v>-408.66154566744734</v>
      </c>
      <c r="AM372" s="18">
        <f>+IFERROR(VLOOKUP(F372,'Instituciones Educativas'!$A$2:$T$900,13,0),0)-AN372</f>
        <v>9</v>
      </c>
      <c r="AN372" s="64"/>
    </row>
    <row r="373" spans="1:41" x14ac:dyDescent="0.25">
      <c r="A373" s="107" t="s">
        <v>848</v>
      </c>
      <c r="B373" s="17">
        <v>144</v>
      </c>
      <c r="C373" s="49" t="str">
        <f>+VLOOKUP(A373,'Instituciones Educativas'!$A$2:$T$900,6,0)</f>
        <v>COATA</v>
      </c>
      <c r="D373" s="49" t="str">
        <f>IFERROR(VLOOKUP(A373,'Instituciones Educativas'!$A$2:$T$900,7,0),0)</f>
        <v>PUTUCUNI PATA</v>
      </c>
      <c r="E373" s="49" t="str">
        <f>+VLOOKUP(A373,'Censo 2023 Direccion'!$A$2:$M$910,6,0)</f>
        <v>PUTUCUNI PATA</v>
      </c>
      <c r="F373" s="49" t="str">
        <f>+VLOOKUP(A373,'Instituciones Educativas'!$A$2:$T$900,1,0)</f>
        <v>3941370</v>
      </c>
      <c r="G373" s="49" t="str">
        <f>+VLOOKUP(A373,'Instituciones Educativas'!$A$2:$T$900,8,0)</f>
        <v>LOS BALSERITOS</v>
      </c>
      <c r="H373" s="49" t="str">
        <f>+VLOOKUP(A373,'Instituciones Educativas'!$A$2:$T$900,9,0)</f>
        <v xml:space="preserve">A5 - Inicial  Prog No Escolariz    </v>
      </c>
      <c r="I373" s="18">
        <f t="shared" si="171"/>
        <v>9</v>
      </c>
      <c r="J373" s="18" t="str">
        <f t="shared" si="181"/>
        <v>Rural</v>
      </c>
      <c r="K373" s="18">
        <f t="shared" si="182"/>
        <v>8</v>
      </c>
      <c r="O373" s="18">
        <f t="shared" si="183"/>
        <v>1</v>
      </c>
      <c r="Q373" s="21">
        <f>+IF(AJ373="rural",IF(AK373&lt;=1,S373*(5),IF(AK373&lt;=2,S373*(3.25),IF(AK373&lt;=3,S373*(2.42),IF(AK373&lt;=4,S373*(2),IF(AK373&lt;=5,S373*(1.8),IF(AK373&lt;=10,S373*(1.48),IF(AK373&lt;=16,S373*(1.18),IF(AK373&lt;=20,S373*(1),IF(AK373&lt;=60,S373*(0.85),IF(AK373&lt;=100,S373*(0.56),IF(AK373&lt;=152,S373*(0.41),IF(AK373&lt;=180,S373*(0.38),IF(AK373&lt;=200,S373*(0.36),IF(AK373&lt;=300,S373*(0.3),S373)))))))))))))))</f>
        <v>654.54480000000001</v>
      </c>
      <c r="R373" s="52">
        <f t="shared" si="172"/>
        <v>-33.301928972917715</v>
      </c>
      <c r="S373" s="52">
        <f t="shared" si="173"/>
        <v>442.26000000000005</v>
      </c>
      <c r="T373" s="21">
        <f t="shared" si="185"/>
        <v>442.26000000000005</v>
      </c>
      <c r="U373" s="70">
        <v>663.07764705882346</v>
      </c>
      <c r="V373" s="21">
        <f t="shared" si="170"/>
        <v>340.20000000000005</v>
      </c>
      <c r="W373" s="21">
        <f t="shared" si="174"/>
        <v>48.599999999999994</v>
      </c>
      <c r="X373" s="21">
        <f t="shared" si="190"/>
        <v>0</v>
      </c>
      <c r="Y373" s="21">
        <f t="shared" ref="Y373:Y397" si="205">IF(H373=$M$12,IF(AJ373="Urbana",AK373*1.2*12,IF(AJ373="Rural",AK373*2.2*12)),0)</f>
        <v>237.60000000000002</v>
      </c>
      <c r="Z373" s="21">
        <f t="shared" si="175"/>
        <v>5.4</v>
      </c>
      <c r="AA373" s="21">
        <f t="shared" si="176"/>
        <v>43.2</v>
      </c>
      <c r="AB373" s="21">
        <f t="shared" si="177"/>
        <v>0</v>
      </c>
      <c r="AC373" s="18">
        <f t="shared" si="178"/>
        <v>5.4</v>
      </c>
      <c r="AD373" s="18">
        <f t="shared" si="179"/>
        <v>0</v>
      </c>
      <c r="AE373" s="18">
        <f>IFERROR(VLOOKUP(F373,'Unid. Mult.'!$F$3:$J$313,5,0),0)</f>
        <v>0</v>
      </c>
      <c r="AF373" s="18">
        <f>IFERROR(VLOOKUP(F373,'IIEE EIB'!$F$3:$L$219,5,0),0)</f>
        <v>0</v>
      </c>
      <c r="AG373" s="18">
        <f>IFERROR(VLOOKUP(F373,'IIEE EIB'!$F$3:$L$219,6,0),0)</f>
        <v>0</v>
      </c>
      <c r="AH373" s="18">
        <f>IFERROR(VLOOKUP(F373,Rural!$F$2:$J$403,5,0),0)</f>
        <v>0</v>
      </c>
      <c r="AI373" s="18">
        <f>+IFERROR(VLOOKUP(F373,Frontera!$F$3:$J$438,5,0),0)</f>
        <v>0</v>
      </c>
      <c r="AJ373" s="18" t="str">
        <f>+IFERROR(VLOOKUP(F373,'Censo 2023 Direccion'!$A$2:$L$910,9,0),0)</f>
        <v>Rural</v>
      </c>
      <c r="AK373" s="18">
        <f>+IFERROR(VLOOKUP(F373,'Instituciones Educativas'!$A$2:$T$900,12,0),0)</f>
        <v>9</v>
      </c>
      <c r="AL373" s="21">
        <f t="shared" si="180"/>
        <v>-322.87764705882341</v>
      </c>
      <c r="AM373" s="18">
        <f>+IFERROR(VLOOKUP(F373,'Instituciones Educativas'!$A$2:$T$900,13,0),0)-AN373</f>
        <v>8</v>
      </c>
      <c r="AN373" s="64"/>
    </row>
    <row r="374" spans="1:41" x14ac:dyDescent="0.25">
      <c r="A374" s="107" t="s">
        <v>844</v>
      </c>
      <c r="B374" s="17">
        <v>145</v>
      </c>
      <c r="C374" s="49" t="str">
        <f>+VLOOKUP(A374,'Instituciones Educativas'!$A$2:$T$900,6,0)</f>
        <v>COATA</v>
      </c>
      <c r="D374" s="49" t="str">
        <f>IFERROR(VLOOKUP(A374,'Instituciones Educativas'!$A$2:$T$900,7,0),0)</f>
        <v>JOCHI SAN FRANCISCO</v>
      </c>
      <c r="E374" s="49" t="str">
        <f>+VLOOKUP(A374,'Censo 2023 Direccion'!$A$2:$M$910,6,0)</f>
        <v>JOCHI SAN FRANCISCO</v>
      </c>
      <c r="F374" s="49" t="str">
        <f>+VLOOKUP(A374,'Instituciones Educativas'!$A$2:$T$900,1,0)</f>
        <v>3917319</v>
      </c>
      <c r="G374" s="49" t="str">
        <f>+VLOOKUP(A374,'Instituciones Educativas'!$A$2:$T$900,8,0)</f>
        <v>JOCHI</v>
      </c>
      <c r="H374" s="49" t="str">
        <f>+VLOOKUP(A374,'Instituciones Educativas'!$A$2:$T$900,9,0)</f>
        <v xml:space="preserve">A5 - Inicial  Prog No Escolariz    </v>
      </c>
      <c r="I374" s="18">
        <f t="shared" si="171"/>
        <v>7</v>
      </c>
      <c r="J374" s="18" t="str">
        <f t="shared" si="181"/>
        <v>Rural</v>
      </c>
      <c r="K374" s="18">
        <f t="shared" si="182"/>
        <v>8</v>
      </c>
      <c r="O374" s="18">
        <f t="shared" si="183"/>
        <v>-1</v>
      </c>
      <c r="Q374" s="21">
        <f t="shared" si="197"/>
        <v>550.36800000000005</v>
      </c>
      <c r="R374" s="52">
        <f t="shared" si="172"/>
        <v>-48.12372253449157</v>
      </c>
      <c r="S374" s="52">
        <f t="shared" si="173"/>
        <v>343.98</v>
      </c>
      <c r="T374" s="21">
        <f t="shared" si="185"/>
        <v>343.98</v>
      </c>
      <c r="U374" s="70">
        <v>663.07764705882357</v>
      </c>
      <c r="V374" s="21">
        <f t="shared" si="170"/>
        <v>264.60000000000002</v>
      </c>
      <c r="W374" s="21">
        <f t="shared" si="174"/>
        <v>37.799999999999997</v>
      </c>
      <c r="X374" s="21">
        <f t="shared" si="190"/>
        <v>0</v>
      </c>
      <c r="Y374" s="21">
        <f t="shared" si="205"/>
        <v>184.8</v>
      </c>
      <c r="Z374" s="21">
        <f t="shared" si="175"/>
        <v>4.2</v>
      </c>
      <c r="AA374" s="21">
        <f t="shared" si="176"/>
        <v>33.6</v>
      </c>
      <c r="AB374" s="21">
        <f t="shared" si="177"/>
        <v>0</v>
      </c>
      <c r="AC374" s="18">
        <f t="shared" si="178"/>
        <v>4.2</v>
      </c>
      <c r="AD374" s="18">
        <f t="shared" si="179"/>
        <v>0</v>
      </c>
      <c r="AE374" s="18">
        <f>IFERROR(VLOOKUP(F374,'Unid. Mult.'!$F$3:$J$313,5,0),0)</f>
        <v>0</v>
      </c>
      <c r="AF374" s="18">
        <f>IFERROR(VLOOKUP(F374,'IIEE EIB'!$F$3:$L$219,5,0),0)</f>
        <v>0</v>
      </c>
      <c r="AG374" s="18">
        <f>IFERROR(VLOOKUP(F374,'IIEE EIB'!$F$3:$L$219,6,0),0)</f>
        <v>0</v>
      </c>
      <c r="AH374" s="18">
        <f>IFERROR(VLOOKUP(F374,Rural!$F$2:$J$403,5,0),0)</f>
        <v>0</v>
      </c>
      <c r="AI374" s="18">
        <f>+IFERROR(VLOOKUP(F374,Frontera!$F$3:$J$438,5,0),0)</f>
        <v>0</v>
      </c>
      <c r="AJ374" s="18" t="str">
        <f>+IFERROR(VLOOKUP(F374,'Censo 2023 Direccion'!$A$2:$L$910,9,0),0)</f>
        <v>Rural</v>
      </c>
      <c r="AK374" s="18">
        <f>+IFERROR(VLOOKUP(F374,'Instituciones Educativas'!$A$2:$T$900,12,0),0)</f>
        <v>7</v>
      </c>
      <c r="AL374" s="21">
        <f t="shared" si="180"/>
        <v>-398.47764705882355</v>
      </c>
      <c r="AM374" s="18">
        <f>+IFERROR(VLOOKUP(F374,'Instituciones Educativas'!$A$2:$T$900,13,0),0)-AN374</f>
        <v>8</v>
      </c>
      <c r="AN374" s="64"/>
      <c r="AO374" s="18">
        <f>+AM374-3.7</f>
        <v>4.3</v>
      </c>
    </row>
    <row r="375" spans="1:41" x14ac:dyDescent="0.25">
      <c r="A375" s="107" t="s">
        <v>862</v>
      </c>
      <c r="B375" s="17">
        <v>146</v>
      </c>
      <c r="C375" s="49" t="str">
        <f>+VLOOKUP(A375,'Instituciones Educativas'!$A$2:$T$900,6,0)</f>
        <v>COATA</v>
      </c>
      <c r="D375" s="49" t="str">
        <f>IFERROR(VLOOKUP(A375,'Instituciones Educativas'!$A$2:$T$900,7,0),0)</f>
        <v>LLUCO</v>
      </c>
      <c r="E375" s="49" t="str">
        <f>+VLOOKUP(A375,'Censo 2023 Direccion'!$A$2:$M$910,6,0)</f>
        <v>LLUCO</v>
      </c>
      <c r="F375" s="49" t="str">
        <f>+VLOOKUP(A375,'Instituciones Educativas'!$A$2:$T$900,1,0)</f>
        <v>3917316</v>
      </c>
      <c r="G375" s="49" t="str">
        <f>+VLOOKUP(A375,'Instituciones Educativas'!$A$2:$T$900,8,0)</f>
        <v>PUJLLAY WASI</v>
      </c>
      <c r="H375" s="49" t="str">
        <f>+VLOOKUP(A375,'Instituciones Educativas'!$A$2:$T$900,9,0)</f>
        <v xml:space="preserve">A5 - Inicial  Prog No Escolariz    </v>
      </c>
      <c r="I375" s="18">
        <f t="shared" si="171"/>
        <v>6</v>
      </c>
      <c r="J375" s="18" t="str">
        <f t="shared" si="181"/>
        <v>Rural</v>
      </c>
      <c r="K375" s="18">
        <f t="shared" si="182"/>
        <v>6</v>
      </c>
      <c r="O375" s="18">
        <f t="shared" si="183"/>
        <v>0</v>
      </c>
      <c r="Q375" s="21">
        <f t="shared" si="197"/>
        <v>471.74400000000009</v>
      </c>
      <c r="R375" s="52">
        <f t="shared" si="172"/>
        <v>-34.900357690342354</v>
      </c>
      <c r="S375" s="52">
        <f t="shared" si="173"/>
        <v>294.84000000000003</v>
      </c>
      <c r="T375" s="21">
        <f t="shared" si="185"/>
        <v>294.84000000000003</v>
      </c>
      <c r="U375" s="70">
        <v>452.90571428571428</v>
      </c>
      <c r="V375" s="21">
        <f t="shared" si="170"/>
        <v>226.8</v>
      </c>
      <c r="W375" s="21">
        <f t="shared" si="174"/>
        <v>32.400000000000006</v>
      </c>
      <c r="X375" s="21">
        <f t="shared" si="190"/>
        <v>0</v>
      </c>
      <c r="Y375" s="21">
        <f t="shared" si="205"/>
        <v>158.4</v>
      </c>
      <c r="Z375" s="21">
        <f t="shared" si="175"/>
        <v>3.6000000000000005</v>
      </c>
      <c r="AA375" s="21">
        <f t="shared" si="176"/>
        <v>28.800000000000004</v>
      </c>
      <c r="AB375" s="21">
        <f t="shared" si="177"/>
        <v>0</v>
      </c>
      <c r="AC375" s="18">
        <f t="shared" si="178"/>
        <v>3.6000000000000005</v>
      </c>
      <c r="AD375" s="18">
        <f t="shared" si="179"/>
        <v>0</v>
      </c>
      <c r="AE375" s="18">
        <f>IFERROR(VLOOKUP(F375,'Unid. Mult.'!$F$3:$J$313,5,0),0)</f>
        <v>0</v>
      </c>
      <c r="AF375" s="18">
        <f>IFERROR(VLOOKUP(F375,'IIEE EIB'!$F$3:$L$219,5,0),0)</f>
        <v>0</v>
      </c>
      <c r="AG375" s="18">
        <f>IFERROR(VLOOKUP(F375,'IIEE EIB'!$F$3:$L$219,6,0),0)</f>
        <v>0</v>
      </c>
      <c r="AH375" s="18">
        <f>IFERROR(VLOOKUP(F375,Rural!$F$2:$J$403,5,0),0)</f>
        <v>0</v>
      </c>
      <c r="AI375" s="18">
        <f>+IFERROR(VLOOKUP(F375,Frontera!$F$3:$J$438,5,0),0)</f>
        <v>0</v>
      </c>
      <c r="AJ375" s="18" t="str">
        <f>+IFERROR(VLOOKUP(F375,'Censo 2023 Direccion'!$A$2:$L$910,9,0),0)</f>
        <v>Rural</v>
      </c>
      <c r="AK375" s="18">
        <f>+IFERROR(VLOOKUP(F375,'Instituciones Educativas'!$A$2:$T$900,12,0),0)</f>
        <v>6</v>
      </c>
      <c r="AL375" s="21">
        <f t="shared" si="180"/>
        <v>-226.10571428571427</v>
      </c>
      <c r="AM375" s="18">
        <f>+IFERROR(VLOOKUP(F375,'Instituciones Educativas'!$A$2:$T$900,13,0),0)-AN375</f>
        <v>6</v>
      </c>
      <c r="AO375" s="18">
        <f>+AM375-8.27</f>
        <v>-2.2699999999999996</v>
      </c>
    </row>
    <row r="376" spans="1:41" x14ac:dyDescent="0.25">
      <c r="A376" s="107" t="s">
        <v>859</v>
      </c>
      <c r="B376" s="17">
        <v>147</v>
      </c>
      <c r="C376" s="49" t="str">
        <f>+VLOOKUP(A376,'Instituciones Educativas'!$A$2:$T$900,6,0)</f>
        <v>COATA</v>
      </c>
      <c r="D376" s="49" t="str">
        <f>IFERROR(VLOOKUP(A376,'Instituciones Educativas'!$A$2:$T$900,7,0),0)</f>
        <v>SUCASCO</v>
      </c>
      <c r="E376" s="49" t="str">
        <f>+VLOOKUP(A376,'Censo 2023 Direccion'!$A$2:$M$910,6,0)</f>
        <v>BELLAVISTA</v>
      </c>
      <c r="F376" s="49" t="str">
        <f>+VLOOKUP(A376,'Instituciones Educativas'!$A$2:$T$900,1,0)</f>
        <v>3932955</v>
      </c>
      <c r="G376" s="49" t="str">
        <f>+VLOOKUP(A376,'Instituciones Educativas'!$A$2:$T$900,8,0)</f>
        <v>NUEVA BELLAVISTA</v>
      </c>
      <c r="H376" s="49" t="str">
        <f>+VLOOKUP(A376,'Instituciones Educativas'!$A$2:$T$900,9,0)</f>
        <v xml:space="preserve">A5 - Inicial  Prog No Escolariz    </v>
      </c>
      <c r="I376" s="18">
        <f t="shared" si="171"/>
        <v>7</v>
      </c>
      <c r="J376" s="18" t="str">
        <f t="shared" si="181"/>
        <v>Rural</v>
      </c>
      <c r="K376" s="18">
        <f t="shared" si="182"/>
        <v>9</v>
      </c>
      <c r="O376" s="18">
        <f t="shared" si="183"/>
        <v>-2</v>
      </c>
      <c r="Q376" s="21">
        <f t="shared" si="197"/>
        <v>550.36800000000005</v>
      </c>
      <c r="R376" s="52">
        <f t="shared" si="172"/>
        <v>-48.523060618104054</v>
      </c>
      <c r="S376" s="52">
        <f t="shared" si="173"/>
        <v>343.98</v>
      </c>
      <c r="T376" s="21">
        <f t="shared" si="185"/>
        <v>343.98</v>
      </c>
      <c r="U376" s="70">
        <v>668.22154566744734</v>
      </c>
      <c r="V376" s="21">
        <f t="shared" si="170"/>
        <v>264.60000000000002</v>
      </c>
      <c r="W376" s="21">
        <f t="shared" si="174"/>
        <v>37.799999999999997</v>
      </c>
      <c r="X376" s="21">
        <f t="shared" si="190"/>
        <v>0</v>
      </c>
      <c r="Y376" s="21">
        <f t="shared" si="205"/>
        <v>184.8</v>
      </c>
      <c r="Z376" s="21">
        <f t="shared" si="175"/>
        <v>4.2</v>
      </c>
      <c r="AA376" s="21">
        <f t="shared" si="176"/>
        <v>33.6</v>
      </c>
      <c r="AB376" s="21">
        <f t="shared" si="177"/>
        <v>0</v>
      </c>
      <c r="AC376" s="18">
        <f t="shared" si="178"/>
        <v>4.2</v>
      </c>
      <c r="AD376" s="18">
        <f t="shared" si="179"/>
        <v>0</v>
      </c>
      <c r="AE376" s="18">
        <f>IFERROR(VLOOKUP(F376,'Unid. Mult.'!$F$3:$J$313,5,0),0)</f>
        <v>0</v>
      </c>
      <c r="AF376" s="18">
        <f>IFERROR(VLOOKUP(F376,'IIEE EIB'!$F$3:$L$219,5,0),0)</f>
        <v>0</v>
      </c>
      <c r="AG376" s="18">
        <f>IFERROR(VLOOKUP(F376,'IIEE EIB'!$F$3:$L$219,6,0),0)</f>
        <v>0</v>
      </c>
      <c r="AH376" s="18">
        <f>IFERROR(VLOOKUP(F376,Rural!$F$2:$J$403,5,0),0)</f>
        <v>0</v>
      </c>
      <c r="AI376" s="18">
        <f>+IFERROR(VLOOKUP(F376,Frontera!$F$3:$J$438,5,0),0)</f>
        <v>0</v>
      </c>
      <c r="AJ376" s="18" t="str">
        <f>+IFERROR(VLOOKUP(F376,'Censo 2023 Direccion'!$A$2:$L$910,9,0),0)</f>
        <v>Rural</v>
      </c>
      <c r="AK376" s="18">
        <f>+IFERROR(VLOOKUP(F376,'Instituciones Educativas'!$A$2:$T$900,12,0),0)</f>
        <v>7</v>
      </c>
      <c r="AL376" s="21">
        <f t="shared" si="180"/>
        <v>-403.62154566744732</v>
      </c>
      <c r="AM376" s="18">
        <f>+IFERROR(VLOOKUP(F376,'Instituciones Educativas'!$A$2:$T$900,13,0),0)-AN376</f>
        <v>9</v>
      </c>
      <c r="AN376" s="64"/>
      <c r="AO376" s="18">
        <f>+AM376-1.6</f>
        <v>7.4</v>
      </c>
    </row>
    <row r="377" spans="1:41" x14ac:dyDescent="0.25">
      <c r="A377" s="107" t="s">
        <v>850</v>
      </c>
      <c r="B377" s="17">
        <v>148</v>
      </c>
      <c r="C377" s="49" t="str">
        <f>+VLOOKUP(A377,'Instituciones Educativas'!$A$2:$T$900,6,0)</f>
        <v>COATA</v>
      </c>
      <c r="D377" s="49" t="str">
        <f>IFERROR(VLOOKUP(A377,'Instituciones Educativas'!$A$2:$T$900,7,0),0)</f>
        <v>UQUISILLA</v>
      </c>
      <c r="E377" s="49" t="str">
        <f>+VLOOKUP(A377,'Censo 2023 Direccion'!$A$2:$M$910,6,0)</f>
        <v>UQUISILLA</v>
      </c>
      <c r="F377" s="49" t="str">
        <f>+VLOOKUP(A377,'Instituciones Educativas'!$A$2:$T$900,1,0)</f>
        <v>3932956</v>
      </c>
      <c r="G377" s="49" t="str">
        <f>+VLOOKUP(A377,'Instituciones Educativas'!$A$2:$T$900,8,0)</f>
        <v>MI CASITA</v>
      </c>
      <c r="H377" s="49" t="str">
        <f>+VLOOKUP(A377,'Instituciones Educativas'!$A$2:$T$900,9,0)</f>
        <v xml:space="preserve">A5 - Inicial  Prog No Escolariz    </v>
      </c>
      <c r="I377" s="18">
        <f t="shared" si="171"/>
        <v>5</v>
      </c>
      <c r="J377" s="18" t="str">
        <f t="shared" si="181"/>
        <v>Rural</v>
      </c>
      <c r="K377" s="18">
        <f t="shared" si="182"/>
        <v>7</v>
      </c>
      <c r="O377" s="18">
        <f t="shared" si="183"/>
        <v>-2</v>
      </c>
      <c r="Q377" s="21">
        <f t="shared" si="197"/>
        <v>442.26000000000005</v>
      </c>
      <c r="R377" s="52">
        <f t="shared" si="172"/>
        <v>-47.331922038104963</v>
      </c>
      <c r="S377" s="52">
        <f t="shared" si="173"/>
        <v>245.70000000000002</v>
      </c>
      <c r="T377" s="21">
        <f t="shared" si="185"/>
        <v>245.70000000000002</v>
      </c>
      <c r="U377" s="70">
        <v>466.50648648648644</v>
      </c>
      <c r="V377" s="21">
        <f t="shared" si="170"/>
        <v>189</v>
      </c>
      <c r="W377" s="21">
        <f t="shared" si="174"/>
        <v>27</v>
      </c>
      <c r="X377" s="21">
        <f t="shared" si="190"/>
        <v>0</v>
      </c>
      <c r="Y377" s="21">
        <f t="shared" si="205"/>
        <v>132</v>
      </c>
      <c r="Z377" s="21">
        <f t="shared" si="175"/>
        <v>3</v>
      </c>
      <c r="AA377" s="21">
        <f t="shared" si="176"/>
        <v>24</v>
      </c>
      <c r="AB377" s="21">
        <f t="shared" si="177"/>
        <v>0</v>
      </c>
      <c r="AC377" s="18">
        <f t="shared" si="178"/>
        <v>3</v>
      </c>
      <c r="AD377" s="18">
        <f t="shared" si="179"/>
        <v>0</v>
      </c>
      <c r="AE377" s="18">
        <f>IFERROR(VLOOKUP(F377,'Unid. Mult.'!$F$3:$J$313,5,0),0)</f>
        <v>0</v>
      </c>
      <c r="AF377" s="18">
        <f>IFERROR(VLOOKUP(F377,'IIEE EIB'!$F$3:$L$219,5,0),0)</f>
        <v>0</v>
      </c>
      <c r="AG377" s="18">
        <f>IFERROR(VLOOKUP(F377,'IIEE EIB'!$F$3:$L$219,6,0),0)</f>
        <v>0</v>
      </c>
      <c r="AH377" s="18">
        <f>IFERROR(VLOOKUP(F377,Rural!$F$2:$J$403,5,0),0)</f>
        <v>0</v>
      </c>
      <c r="AI377" s="18">
        <f>+IFERROR(VLOOKUP(F377,Frontera!$F$3:$J$438,5,0),0)</f>
        <v>0</v>
      </c>
      <c r="AJ377" s="18" t="str">
        <f>+IFERROR(VLOOKUP(F377,'Censo 2023 Direccion'!$A$2:$L$910,9,0),0)</f>
        <v>Rural</v>
      </c>
      <c r="AK377" s="18">
        <f>+IFERROR(VLOOKUP(F377,'Instituciones Educativas'!$A$2:$T$900,12,0),0)</f>
        <v>5</v>
      </c>
      <c r="AL377" s="21">
        <f t="shared" si="180"/>
        <v>-277.50648648648644</v>
      </c>
      <c r="AM377" s="18">
        <f>+IFERROR(VLOOKUP(F377,'Instituciones Educativas'!$A$2:$T$900,13,0),0)-AN377</f>
        <v>7</v>
      </c>
      <c r="AN377" s="64"/>
      <c r="AO377" s="18">
        <f>+AM377-12.1</f>
        <v>-5.0999999999999996</v>
      </c>
    </row>
    <row r="378" spans="1:41" x14ac:dyDescent="0.25">
      <c r="A378" s="107" t="s">
        <v>865</v>
      </c>
      <c r="B378" s="17">
        <v>149</v>
      </c>
      <c r="C378" s="49" t="str">
        <f>+VLOOKUP(A378,'Instituciones Educativas'!$A$2:$T$900,6,0)</f>
        <v>COATA</v>
      </c>
      <c r="D378" s="49" t="str">
        <f>IFERROR(VLOOKUP(A378,'Instituciones Educativas'!$A$2:$T$900,7,0),0)</f>
        <v>MUNOS</v>
      </c>
      <c r="E378" s="49" t="str">
        <f>+VLOOKUP(A378,'Censo 2023 Direccion'!$A$2:$M$910,6,0)</f>
        <v>MUNOS</v>
      </c>
      <c r="F378" s="49" t="str">
        <f>+VLOOKUP(A378,'Instituciones Educativas'!$A$2:$T$900,1,0)</f>
        <v>3926415</v>
      </c>
      <c r="G378" s="49" t="str">
        <f>+VLOOKUP(A378,'Instituciones Educativas'!$A$2:$T$900,8,0)</f>
        <v>PUKLLAY WASI</v>
      </c>
      <c r="H378" s="49" t="str">
        <f>+VLOOKUP(A378,'Instituciones Educativas'!$A$2:$T$900,9,0)</f>
        <v xml:space="preserve">A5 - Inicial  Prog No Escolariz    </v>
      </c>
      <c r="I378" s="18">
        <f t="shared" si="171"/>
        <v>8</v>
      </c>
      <c r="J378" s="18" t="str">
        <f t="shared" si="181"/>
        <v>Rural</v>
      </c>
      <c r="K378" s="18">
        <f t="shared" si="182"/>
        <v>10</v>
      </c>
      <c r="O378" s="18">
        <f t="shared" si="183"/>
        <v>-2</v>
      </c>
      <c r="Q378" s="21">
        <f t="shared" ref="Q378:Q385" si="206">+IF(AJ378="rural",IF(AK378&lt;=1,S378*(5),IF(AK378&lt;=2,S378*(3.25),IF(AK378&lt;=3,S378*(2.42),IF(AK378&lt;=4,S378*(2),IF(AK378&lt;=5,S378*(1.8),IF(AK378&lt;=10,S378*(1.48),IF(AK378&lt;=16,S378*(1.18),IF(AK378&lt;=20,S378*(1),IF(AK378&lt;=60,S378*(0.85),IF(AK378&lt;=100,S378*(0.56),IF(AK378&lt;=152,S378*(0.41),IF(AK378&lt;=180,S378*(0.38),IF(AK378&lt;=200,S378*(0.36),IF(AK378&lt;=300,S378*(0.3),S378)))))))))))))))</f>
        <v>581.81760000000008</v>
      </c>
      <c r="R378" s="52">
        <f t="shared" si="172"/>
        <v>-43.642309657639231</v>
      </c>
      <c r="S378" s="52">
        <f t="shared" si="173"/>
        <v>393.12000000000006</v>
      </c>
      <c r="T378" s="21">
        <f t="shared" si="185"/>
        <v>393.12000000000006</v>
      </c>
      <c r="U378" s="70">
        <v>697.54455445544545</v>
      </c>
      <c r="V378" s="21">
        <f t="shared" si="170"/>
        <v>302.40000000000003</v>
      </c>
      <c r="W378" s="21">
        <f t="shared" si="174"/>
        <v>43.2</v>
      </c>
      <c r="X378" s="21">
        <f t="shared" si="190"/>
        <v>0</v>
      </c>
      <c r="Y378" s="21">
        <f t="shared" si="205"/>
        <v>211.20000000000002</v>
      </c>
      <c r="Z378" s="21">
        <f t="shared" si="175"/>
        <v>4.8000000000000007</v>
      </c>
      <c r="AA378" s="21">
        <f t="shared" si="176"/>
        <v>38.400000000000006</v>
      </c>
      <c r="AB378" s="21">
        <f t="shared" si="177"/>
        <v>0</v>
      </c>
      <c r="AC378" s="18">
        <f t="shared" si="178"/>
        <v>4.8000000000000007</v>
      </c>
      <c r="AD378" s="18">
        <f t="shared" si="179"/>
        <v>0</v>
      </c>
      <c r="AE378" s="18">
        <f>IFERROR(VLOOKUP(F378,'Unid. Mult.'!$F$3:$J$313,5,0),0)</f>
        <v>0</v>
      </c>
      <c r="AF378" s="18">
        <f>IFERROR(VLOOKUP(F378,'IIEE EIB'!$F$3:$L$219,5,0),0)</f>
        <v>0</v>
      </c>
      <c r="AG378" s="18">
        <f>IFERROR(VLOOKUP(F378,'IIEE EIB'!$F$3:$L$219,6,0),0)</f>
        <v>0</v>
      </c>
      <c r="AH378" s="18">
        <f>IFERROR(VLOOKUP(F378,Rural!$F$2:$J$403,5,0),0)</f>
        <v>0</v>
      </c>
      <c r="AI378" s="18">
        <f>+IFERROR(VLOOKUP(F378,Frontera!$F$3:$J$438,5,0),0)</f>
        <v>0</v>
      </c>
      <c r="AJ378" s="18" t="str">
        <f>+IFERROR(VLOOKUP(F378,'Censo 2023 Direccion'!$A$2:$L$910,9,0),0)</f>
        <v>Rural</v>
      </c>
      <c r="AK378" s="18">
        <f>+IFERROR(VLOOKUP(F378,'Instituciones Educativas'!$A$2:$T$900,12,0),0)</f>
        <v>8</v>
      </c>
      <c r="AL378" s="21">
        <f t="shared" si="180"/>
        <v>-395.14455445544542</v>
      </c>
      <c r="AM378" s="18">
        <f>+IFERROR(VLOOKUP(F378,'Instituciones Educativas'!$A$2:$T$900,13,0),0)-AN378</f>
        <v>10</v>
      </c>
      <c r="AO378" s="18">
        <f>+AM378-21.8</f>
        <v>-11.8</v>
      </c>
    </row>
    <row r="379" spans="1:41" x14ac:dyDescent="0.25">
      <c r="A379" s="107" t="s">
        <v>1794</v>
      </c>
      <c r="B379" s="17">
        <v>150</v>
      </c>
      <c r="C379" s="49" t="str">
        <f>+VLOOKUP(A379,'Instituciones Educativas'!$A$2:$T$900,6,0)</f>
        <v>COATA</v>
      </c>
      <c r="D379" s="49" t="str">
        <f>IFERROR(VLOOKUP(A379,'Instituciones Educativas'!$A$2:$T$900,7,0),0)</f>
        <v>JOCHI SAN FRANCISCO</v>
      </c>
      <c r="E379" s="49" t="str">
        <f>+VLOOKUP(A379,'Censo 2023 Direccion'!$A$2:$M$910,6,0)</f>
        <v>JOCHI SAN FRANCISCO</v>
      </c>
      <c r="F379" s="49" t="str">
        <f>+VLOOKUP(A379,'Instituciones Educativas'!$A$2:$T$900,1,0)</f>
        <v>3971087</v>
      </c>
      <c r="G379" s="49" t="str">
        <f>+VLOOKUP(A379,'Instituciones Educativas'!$A$2:$T$900,8,0)</f>
        <v>CHILICHUPA</v>
      </c>
      <c r="H379" s="49" t="str">
        <f>+VLOOKUP(A379,'Instituciones Educativas'!$A$2:$T$900,9,0)</f>
        <v xml:space="preserve">A5 - Inicial  Prog No Escolariz    </v>
      </c>
      <c r="I379" s="18">
        <f t="shared" si="171"/>
        <v>9</v>
      </c>
      <c r="J379" s="18" t="str">
        <f t="shared" si="181"/>
        <v>Rural</v>
      </c>
      <c r="K379" s="18">
        <f t="shared" si="182"/>
        <v>10</v>
      </c>
      <c r="O379" s="18">
        <f t="shared" si="183"/>
        <v>-1</v>
      </c>
      <c r="Q379" s="21">
        <f t="shared" si="206"/>
        <v>654.54480000000001</v>
      </c>
      <c r="R379" s="52">
        <f t="shared" si="172"/>
        <v>-36.597598364844139</v>
      </c>
      <c r="S379" s="52">
        <f t="shared" si="173"/>
        <v>442.26000000000005</v>
      </c>
      <c r="T379" s="21">
        <f t="shared" si="185"/>
        <v>442.26000000000005</v>
      </c>
      <c r="U379" s="70">
        <v>697.54455445544545</v>
      </c>
      <c r="V379" s="21">
        <f t="shared" si="170"/>
        <v>340.20000000000005</v>
      </c>
      <c r="W379" s="21">
        <f t="shared" si="174"/>
        <v>48.599999999999994</v>
      </c>
      <c r="X379" s="21">
        <f t="shared" si="190"/>
        <v>0</v>
      </c>
      <c r="Y379" s="21">
        <f t="shared" si="205"/>
        <v>237.60000000000002</v>
      </c>
      <c r="Z379" s="21">
        <f t="shared" si="175"/>
        <v>5.4</v>
      </c>
      <c r="AA379" s="21">
        <f t="shared" si="176"/>
        <v>43.2</v>
      </c>
      <c r="AB379" s="21">
        <f t="shared" si="177"/>
        <v>0</v>
      </c>
      <c r="AC379" s="18">
        <f t="shared" si="178"/>
        <v>5.4</v>
      </c>
      <c r="AD379" s="18">
        <f t="shared" si="179"/>
        <v>0</v>
      </c>
      <c r="AE379" s="18">
        <f>IFERROR(VLOOKUP(F379,'Unid. Mult.'!$F$3:$J$313,5,0),0)</f>
        <v>0</v>
      </c>
      <c r="AF379" s="18">
        <f>IFERROR(VLOOKUP(F379,'IIEE EIB'!$F$3:$L$219,5,0),0)</f>
        <v>0</v>
      </c>
      <c r="AG379" s="18">
        <f>IFERROR(VLOOKUP(F379,'IIEE EIB'!$F$3:$L$219,6,0),0)</f>
        <v>0</v>
      </c>
      <c r="AH379" s="18">
        <f>IFERROR(VLOOKUP(F379,Rural!$F$2:$J$403,5,0),0)</f>
        <v>0</v>
      </c>
      <c r="AI379" s="18">
        <f>+IFERROR(VLOOKUP(F379,Frontera!$F$3:$J$438,5,0),0)</f>
        <v>0</v>
      </c>
      <c r="AJ379" s="18" t="str">
        <f>+IFERROR(VLOOKUP(F379,'Censo 2023 Direccion'!$A$2:$L$910,9,0),0)</f>
        <v>Rural</v>
      </c>
      <c r="AK379" s="18">
        <f>+IFERROR(VLOOKUP(F379,'Instituciones Educativas'!$A$2:$T$900,12,0),0)</f>
        <v>9</v>
      </c>
      <c r="AL379" s="21">
        <f t="shared" si="180"/>
        <v>-357.3445544554454</v>
      </c>
      <c r="AM379" s="18">
        <f>+IFERROR(VLOOKUP(F379,'Instituciones Educativas'!$A$2:$T$900,13,0),0)-AN379</f>
        <v>10</v>
      </c>
      <c r="AO379" s="18">
        <f>+AM379-23.44</f>
        <v>-13.440000000000001</v>
      </c>
    </row>
    <row r="380" spans="1:41" x14ac:dyDescent="0.25">
      <c r="A380" s="107" t="s">
        <v>1796</v>
      </c>
      <c r="B380" s="17">
        <v>151</v>
      </c>
      <c r="C380" s="49" t="str">
        <f>+VLOOKUP(A380,'Instituciones Educativas'!$A$2:$T$900,6,0)</f>
        <v>COATA</v>
      </c>
      <c r="D380" s="49" t="str">
        <f>IFERROR(VLOOKUP(A380,'Instituciones Educativas'!$A$2:$T$900,7,0),0)</f>
        <v>ANGEL CARATA</v>
      </c>
      <c r="E380" s="49" t="str">
        <f>+VLOOKUP(A380,'Censo 2023 Direccion'!$A$2:$M$910,6,0)</f>
        <v>ANGEL CARATA</v>
      </c>
      <c r="F380" s="49" t="str">
        <f>+VLOOKUP(A380,'Instituciones Educativas'!$A$2:$T$900,1,0)</f>
        <v>3971075</v>
      </c>
      <c r="G380" s="49" t="str">
        <f>+VLOOKUP(A380,'Instituciones Educativas'!$A$2:$T$900,8,0)</f>
        <v>PASITOS MAGICOS</v>
      </c>
      <c r="H380" s="49" t="str">
        <f>+VLOOKUP(A380,'Instituciones Educativas'!$A$2:$T$900,9,0)</f>
        <v xml:space="preserve">A5 - Inicial  Prog No Escolariz    </v>
      </c>
      <c r="I380" s="18">
        <f t="shared" si="171"/>
        <v>10</v>
      </c>
      <c r="J380" s="18" t="str">
        <f t="shared" si="181"/>
        <v>Rural</v>
      </c>
      <c r="K380" s="18">
        <f t="shared" si="182"/>
        <v>11</v>
      </c>
      <c r="O380" s="18">
        <f t="shared" si="183"/>
        <v>-1</v>
      </c>
      <c r="Q380" s="21">
        <f t="shared" si="206"/>
        <v>727.27200000000005</v>
      </c>
      <c r="R380" s="52">
        <f t="shared" si="172"/>
        <v>-30.826826353374404</v>
      </c>
      <c r="S380" s="52">
        <f t="shared" si="173"/>
        <v>491.40000000000003</v>
      </c>
      <c r="T380" s="21">
        <f t="shared" si="185"/>
        <v>491.40000000000003</v>
      </c>
      <c r="U380" s="70">
        <v>710.39099999999996</v>
      </c>
      <c r="V380" s="21">
        <f t="shared" si="170"/>
        <v>378</v>
      </c>
      <c r="W380" s="21">
        <f t="shared" si="174"/>
        <v>54</v>
      </c>
      <c r="X380" s="21">
        <f t="shared" si="190"/>
        <v>0</v>
      </c>
      <c r="Y380" s="21">
        <f t="shared" si="205"/>
        <v>264</v>
      </c>
      <c r="Z380" s="21">
        <f t="shared" si="175"/>
        <v>6</v>
      </c>
      <c r="AA380" s="21">
        <f t="shared" si="176"/>
        <v>48</v>
      </c>
      <c r="AB380" s="21">
        <f t="shared" si="177"/>
        <v>0</v>
      </c>
      <c r="AC380" s="18">
        <f t="shared" si="178"/>
        <v>6</v>
      </c>
      <c r="AD380" s="18">
        <f t="shared" si="179"/>
        <v>0</v>
      </c>
      <c r="AE380" s="18">
        <f>IFERROR(VLOOKUP(F380,'Unid. Mult.'!$F$3:$J$313,5,0),0)</f>
        <v>0</v>
      </c>
      <c r="AF380" s="18">
        <f>IFERROR(VLOOKUP(F380,'IIEE EIB'!$F$3:$L$219,5,0),0)</f>
        <v>0</v>
      </c>
      <c r="AG380" s="18">
        <f>IFERROR(VLOOKUP(F380,'IIEE EIB'!$F$3:$L$219,6,0),0)</f>
        <v>0</v>
      </c>
      <c r="AH380" s="18">
        <f>IFERROR(VLOOKUP(F380,Rural!$F$2:$J$403,5,0),0)</f>
        <v>0</v>
      </c>
      <c r="AI380" s="18">
        <f>+IFERROR(VLOOKUP(F380,Frontera!$F$3:$J$438,5,0),0)</f>
        <v>0</v>
      </c>
      <c r="AJ380" s="18" t="str">
        <f>+IFERROR(VLOOKUP(F380,'Censo 2023 Direccion'!$A$2:$L$910,9,0),0)</f>
        <v>Rural</v>
      </c>
      <c r="AK380" s="18">
        <f>+IFERROR(VLOOKUP(F380,'Instituciones Educativas'!$A$2:$T$900,12,0),0)</f>
        <v>10</v>
      </c>
      <c r="AL380" s="21">
        <f t="shared" si="180"/>
        <v>-332.39099999999996</v>
      </c>
      <c r="AM380" s="18">
        <f>+IFERROR(VLOOKUP(F380,'Instituciones Educativas'!$A$2:$T$900,13,0),0)-AN380</f>
        <v>11</v>
      </c>
      <c r="AN380" s="64"/>
      <c r="AO380" s="18">
        <f>+AM380-7.1</f>
        <v>3.9000000000000004</v>
      </c>
    </row>
    <row r="381" spans="1:41" x14ac:dyDescent="0.25">
      <c r="A381" s="107" t="s">
        <v>855</v>
      </c>
      <c r="B381" s="17">
        <v>152</v>
      </c>
      <c r="C381" s="49" t="str">
        <f>+VLOOKUP(A381,'Instituciones Educativas'!$A$2:$T$900,6,0)</f>
        <v>COATA</v>
      </c>
      <c r="D381" s="49" t="str">
        <f>IFERROR(VLOOKUP(A381,'Instituciones Educativas'!$A$2:$T$900,7,0),0)</f>
        <v>SANTA CRUZ</v>
      </c>
      <c r="E381" s="49" t="str">
        <f>+VLOOKUP(A381,'Censo 2023 Direccion'!$A$2:$M$910,6,0)</f>
        <v>SANTA CRUZ</v>
      </c>
      <c r="F381" s="49" t="str">
        <f>+VLOOKUP(A381,'Instituciones Educativas'!$A$2:$T$900,1,0)</f>
        <v>3953581</v>
      </c>
      <c r="G381" s="49" t="str">
        <f>+VLOOKUP(A381,'Instituciones Educativas'!$A$2:$T$900,8,0)</f>
        <v>MUNAY TIKA</v>
      </c>
      <c r="H381" s="49" t="str">
        <f>+VLOOKUP(A381,'Instituciones Educativas'!$A$2:$T$900,9,0)</f>
        <v xml:space="preserve">A5 - Inicial  Prog No Escolariz    </v>
      </c>
      <c r="I381" s="18">
        <f t="shared" si="171"/>
        <v>10</v>
      </c>
      <c r="J381" s="18" t="str">
        <f t="shared" si="181"/>
        <v>Rural</v>
      </c>
      <c r="K381" s="18">
        <f t="shared" si="182"/>
        <v>11</v>
      </c>
      <c r="O381" s="18">
        <f t="shared" si="183"/>
        <v>-1</v>
      </c>
      <c r="Q381" s="21">
        <f t="shared" si="206"/>
        <v>727.27200000000005</v>
      </c>
      <c r="R381" s="52">
        <f t="shared" si="172"/>
        <v>-30.826826353374404</v>
      </c>
      <c r="S381" s="52">
        <f t="shared" si="173"/>
        <v>491.40000000000003</v>
      </c>
      <c r="T381" s="21">
        <f t="shared" si="185"/>
        <v>491.40000000000003</v>
      </c>
      <c r="U381" s="70">
        <v>710.39099999999996</v>
      </c>
      <c r="V381" s="21">
        <f t="shared" si="170"/>
        <v>378</v>
      </c>
      <c r="W381" s="21">
        <f t="shared" si="174"/>
        <v>54</v>
      </c>
      <c r="X381" s="21">
        <f t="shared" si="190"/>
        <v>0</v>
      </c>
      <c r="Y381" s="21">
        <f t="shared" si="205"/>
        <v>264</v>
      </c>
      <c r="Z381" s="21">
        <f t="shared" si="175"/>
        <v>6</v>
      </c>
      <c r="AA381" s="21">
        <f t="shared" si="176"/>
        <v>48</v>
      </c>
      <c r="AB381" s="21">
        <f t="shared" si="177"/>
        <v>0</v>
      </c>
      <c r="AC381" s="18">
        <f t="shared" si="178"/>
        <v>6</v>
      </c>
      <c r="AD381" s="18">
        <f t="shared" si="179"/>
        <v>0</v>
      </c>
      <c r="AE381" s="18">
        <f>IFERROR(VLOOKUP(F381,'Unid. Mult.'!$F$3:$J$313,5,0),0)</f>
        <v>0</v>
      </c>
      <c r="AF381" s="18">
        <f>IFERROR(VLOOKUP(F381,'IIEE EIB'!$F$3:$L$219,5,0),0)</f>
        <v>0</v>
      </c>
      <c r="AG381" s="18">
        <f>IFERROR(VLOOKUP(F381,'IIEE EIB'!$F$3:$L$219,6,0),0)</f>
        <v>0</v>
      </c>
      <c r="AH381" s="18">
        <f>IFERROR(VLOOKUP(F381,Rural!$F$2:$J$403,5,0),0)</f>
        <v>0</v>
      </c>
      <c r="AI381" s="18">
        <f>+IFERROR(VLOOKUP(F381,Frontera!$F$3:$J$438,5,0),0)</f>
        <v>0</v>
      </c>
      <c r="AJ381" s="18" t="str">
        <f>+IFERROR(VLOOKUP(F381,'Censo 2023 Direccion'!$A$2:$L$910,9,0),0)</f>
        <v>Rural</v>
      </c>
      <c r="AK381" s="18">
        <f>+IFERROR(VLOOKUP(F381,'Instituciones Educativas'!$A$2:$T$900,12,0),0)</f>
        <v>10</v>
      </c>
      <c r="AL381" s="21">
        <f t="shared" si="180"/>
        <v>-332.39099999999996</v>
      </c>
      <c r="AM381" s="18">
        <f>+IFERROR(VLOOKUP(F381,'Instituciones Educativas'!$A$2:$T$900,13,0),0)-AN381</f>
        <v>11</v>
      </c>
      <c r="AN381" s="65"/>
    </row>
    <row r="382" spans="1:41" x14ac:dyDescent="0.25">
      <c r="A382" s="107" t="s">
        <v>2411</v>
      </c>
      <c r="B382" s="17">
        <v>153</v>
      </c>
      <c r="C382" s="49" t="str">
        <f>+VLOOKUP(A382,'Instituciones Educativas'!$A$2:$T$900,6,0)</f>
        <v>COATA</v>
      </c>
      <c r="D382" s="49" t="str">
        <f>IFERROR(VLOOKUP(A382,'Instituciones Educativas'!$A$2:$T$900,7,0),0)</f>
        <v>COATA</v>
      </c>
      <c r="E382" s="49" t="str">
        <f>+VLOOKUP(A382,'Censo 2023 Direccion'!$A$2:$M$910,6,0)</f>
        <v>JIRON VIRGEN DE LA PRESENTACION S/N</v>
      </c>
      <c r="F382" s="49" t="str">
        <f>+VLOOKUP(A382,'Instituciones Educativas'!$A$2:$T$900,1,0)</f>
        <v>3990012</v>
      </c>
      <c r="G382" s="49" t="str">
        <f>+VLOOKUP(A382,'Instituciones Educativas'!$A$2:$T$900,8,0)</f>
        <v>SAN ISIDRO DE COATA</v>
      </c>
      <c r="H382" s="49" t="str">
        <f>+VLOOKUP(A382,'Instituciones Educativas'!$A$2:$T$900,9,0)</f>
        <v xml:space="preserve">A5 - Inicial  Prog No Escolariz    </v>
      </c>
      <c r="I382" s="18">
        <f t="shared" si="171"/>
        <v>10</v>
      </c>
      <c r="J382" s="18" t="str">
        <f t="shared" si="181"/>
        <v>Rural</v>
      </c>
      <c r="K382" s="18">
        <f t="shared" si="182"/>
        <v>8</v>
      </c>
      <c r="O382" s="18">
        <f t="shared" si="183"/>
        <v>2</v>
      </c>
      <c r="Q382" s="21">
        <f t="shared" si="206"/>
        <v>727.27200000000005</v>
      </c>
      <c r="R382" s="52">
        <f t="shared" si="172"/>
        <v>-25.891032192130815</v>
      </c>
      <c r="S382" s="52">
        <f t="shared" si="173"/>
        <v>491.40000000000003</v>
      </c>
      <c r="T382" s="21">
        <f t="shared" si="185"/>
        <v>491.40000000000003</v>
      </c>
      <c r="U382" s="70">
        <v>663.07764705882357</v>
      </c>
      <c r="V382" s="21">
        <f t="shared" si="170"/>
        <v>378</v>
      </c>
      <c r="W382" s="21">
        <f t="shared" si="174"/>
        <v>54</v>
      </c>
      <c r="X382" s="21">
        <f t="shared" si="190"/>
        <v>0</v>
      </c>
      <c r="Y382" s="21">
        <f t="shared" si="205"/>
        <v>264</v>
      </c>
      <c r="Z382" s="21">
        <f t="shared" si="175"/>
        <v>6</v>
      </c>
      <c r="AA382" s="21">
        <f t="shared" si="176"/>
        <v>48</v>
      </c>
      <c r="AB382" s="21">
        <f t="shared" si="177"/>
        <v>0</v>
      </c>
      <c r="AC382" s="18">
        <f t="shared" si="178"/>
        <v>6</v>
      </c>
      <c r="AD382" s="18">
        <f t="shared" si="179"/>
        <v>0</v>
      </c>
      <c r="AE382" s="18">
        <f>IFERROR(VLOOKUP(F382,'Unid. Mult.'!$F$3:$J$313,5,0),0)</f>
        <v>0</v>
      </c>
      <c r="AF382" s="18">
        <f>IFERROR(VLOOKUP(F382,'IIEE EIB'!$F$3:$L$219,5,0),0)</f>
        <v>0</v>
      </c>
      <c r="AG382" s="18">
        <f>IFERROR(VLOOKUP(F382,'IIEE EIB'!$F$3:$L$219,6,0),0)</f>
        <v>0</v>
      </c>
      <c r="AH382" s="18">
        <f>IFERROR(VLOOKUP(F382,Rural!$F$2:$J$403,5,0),0)</f>
        <v>0</v>
      </c>
      <c r="AI382" s="18">
        <f>+IFERROR(VLOOKUP(F382,Frontera!$F$3:$J$438,5,0),0)</f>
        <v>0</v>
      </c>
      <c r="AJ382" s="18" t="str">
        <f>+IFERROR(VLOOKUP(F382,'Censo 2023 Direccion'!$A$2:$L$910,9,0),0)</f>
        <v>Rural</v>
      </c>
      <c r="AK382" s="18">
        <f>+IFERROR(VLOOKUP(F382,'Instituciones Educativas'!$A$2:$T$900,12,0),0)</f>
        <v>10</v>
      </c>
      <c r="AL382" s="21">
        <f t="shared" si="180"/>
        <v>-285.07764705882357</v>
      </c>
      <c r="AM382" s="18">
        <f>+IFERROR(VLOOKUP(F382,'Instituciones Educativas'!$A$2:$T$900,13,0),0)-AN382</f>
        <v>8</v>
      </c>
      <c r="AN382" s="64"/>
      <c r="AO382" s="18">
        <f>+AM382-11.5</f>
        <v>-3.5</v>
      </c>
    </row>
    <row r="383" spans="1:41" x14ac:dyDescent="0.25">
      <c r="A383" s="107" t="s">
        <v>871</v>
      </c>
      <c r="B383" s="17">
        <v>154</v>
      </c>
      <c r="C383" s="49" t="str">
        <f>+VLOOKUP(A383,'Instituciones Educativas'!$A$2:$T$900,6,0)</f>
        <v>HUATA</v>
      </c>
      <c r="D383" s="49" t="str">
        <f>IFERROR(VLOOKUP(A383,'Instituciones Educativas'!$A$2:$T$900,7,0),0)</f>
        <v>YASIN</v>
      </c>
      <c r="E383" s="49" t="str">
        <f>+VLOOKUP(A383,'Censo 2023 Direccion'!$A$2:$M$910,6,0)</f>
        <v>YASIN</v>
      </c>
      <c r="F383" s="49" t="str">
        <f>+VLOOKUP(A383,'Instituciones Educativas'!$A$2:$T$900,1,0)</f>
        <v>3937890</v>
      </c>
      <c r="G383" s="49" t="str">
        <f>+VLOOKUP(A383,'Instituciones Educativas'!$A$2:$T$900,8,0)</f>
        <v>HUELLITAS DE YASIN</v>
      </c>
      <c r="H383" s="49" t="str">
        <f>+VLOOKUP(A383,'Instituciones Educativas'!$A$2:$T$900,9,0)</f>
        <v xml:space="preserve">A5 - Inicial  Prog No Escolariz    </v>
      </c>
      <c r="I383" s="18">
        <f t="shared" si="171"/>
        <v>12</v>
      </c>
      <c r="J383" s="18" t="str">
        <f t="shared" si="181"/>
        <v>Rural</v>
      </c>
      <c r="K383" s="18">
        <f t="shared" si="182"/>
        <v>12</v>
      </c>
      <c r="O383" s="18">
        <f t="shared" si="183"/>
        <v>0</v>
      </c>
      <c r="Q383" s="21">
        <f t="shared" si="206"/>
        <v>695.82240000000002</v>
      </c>
      <c r="R383" s="52">
        <f t="shared" si="172"/>
        <v>-17.462953500255477</v>
      </c>
      <c r="S383" s="52">
        <f t="shared" si="173"/>
        <v>589.68000000000006</v>
      </c>
      <c r="T383" s="21">
        <f t="shared" si="185"/>
        <v>589.68000000000006</v>
      </c>
      <c r="U383" s="70">
        <v>714.44281690140838</v>
      </c>
      <c r="V383" s="21">
        <f t="shared" si="170"/>
        <v>453.6</v>
      </c>
      <c r="W383" s="21">
        <f t="shared" si="174"/>
        <v>64.800000000000011</v>
      </c>
      <c r="X383" s="21">
        <f t="shared" si="190"/>
        <v>0</v>
      </c>
      <c r="Y383" s="21">
        <f t="shared" si="205"/>
        <v>316.8</v>
      </c>
      <c r="Z383" s="21">
        <f t="shared" si="175"/>
        <v>7.2000000000000011</v>
      </c>
      <c r="AA383" s="21">
        <f t="shared" si="176"/>
        <v>57.600000000000009</v>
      </c>
      <c r="AB383" s="21">
        <f t="shared" si="177"/>
        <v>0</v>
      </c>
      <c r="AC383" s="18">
        <f t="shared" si="178"/>
        <v>7.2000000000000011</v>
      </c>
      <c r="AD383" s="18">
        <f t="shared" si="179"/>
        <v>0</v>
      </c>
      <c r="AE383" s="18">
        <f>IFERROR(VLOOKUP(F383,'Unid. Mult.'!$F$3:$J$313,5,0),0)</f>
        <v>0</v>
      </c>
      <c r="AF383" s="18">
        <f>IFERROR(VLOOKUP(F383,'IIEE EIB'!$F$3:$L$219,5,0),0)</f>
        <v>0</v>
      </c>
      <c r="AG383" s="18">
        <f>IFERROR(VLOOKUP(F383,'IIEE EIB'!$F$3:$L$219,6,0),0)</f>
        <v>0</v>
      </c>
      <c r="AH383" s="18">
        <f>IFERROR(VLOOKUP(F383,Rural!$F$2:$J$403,5,0),0)</f>
        <v>0</v>
      </c>
      <c r="AI383" s="18">
        <f>+IFERROR(VLOOKUP(F383,Frontera!$F$3:$J$438,5,0),0)</f>
        <v>0</v>
      </c>
      <c r="AJ383" s="18" t="str">
        <f>+IFERROR(VLOOKUP(F383,'Censo 2023 Direccion'!$A$2:$L$910,9,0),0)</f>
        <v>Rural</v>
      </c>
      <c r="AK383" s="18">
        <f>+IFERROR(VLOOKUP(F383,'Instituciones Educativas'!$A$2:$T$900,12,0),0)</f>
        <v>12</v>
      </c>
      <c r="AL383" s="21">
        <f t="shared" si="180"/>
        <v>-260.84281690140836</v>
      </c>
      <c r="AM383" s="18">
        <f>+IFERROR(VLOOKUP(F383,'Instituciones Educativas'!$A$2:$T$900,13,0),0)-AN383</f>
        <v>12</v>
      </c>
    </row>
    <row r="384" spans="1:41" x14ac:dyDescent="0.25">
      <c r="A384" s="107" t="s">
        <v>876</v>
      </c>
      <c r="B384" s="17">
        <v>155</v>
      </c>
      <c r="C384" s="49" t="str">
        <f>+VLOOKUP(A384,'Instituciones Educativas'!$A$2:$T$900,6,0)</f>
        <v>HUATA</v>
      </c>
      <c r="D384" s="49" t="str">
        <f>IFERROR(VLOOKUP(A384,'Instituciones Educativas'!$A$2:$T$900,7,0),0)</f>
        <v>VISCACHANI</v>
      </c>
      <c r="E384" s="49" t="str">
        <f>+VLOOKUP(A384,'Censo 2023 Direccion'!$A$2:$M$910,6,0)</f>
        <v>VISCACHANI</v>
      </c>
      <c r="F384" s="49" t="str">
        <f>+VLOOKUP(A384,'Instituciones Educativas'!$A$2:$T$900,1,0)</f>
        <v>3947758</v>
      </c>
      <c r="G384" s="49" t="str">
        <f>+VLOOKUP(A384,'Instituciones Educativas'!$A$2:$T$900,8,0)</f>
        <v>MUNAY RIJCHARIY</v>
      </c>
      <c r="H384" s="49" t="str">
        <f>+VLOOKUP(A384,'Instituciones Educativas'!$A$2:$T$900,9,0)</f>
        <v xml:space="preserve">A5 - Inicial  Prog No Escolariz    </v>
      </c>
      <c r="I384" s="18">
        <f t="shared" si="171"/>
        <v>8</v>
      </c>
      <c r="J384" s="18" t="str">
        <f t="shared" si="181"/>
        <v>Rural</v>
      </c>
      <c r="K384" s="18">
        <f t="shared" si="182"/>
        <v>7</v>
      </c>
      <c r="O384" s="18">
        <f t="shared" si="183"/>
        <v>1</v>
      </c>
      <c r="Q384" s="21">
        <f t="shared" si="206"/>
        <v>581.81760000000008</v>
      </c>
      <c r="R384" s="52">
        <f t="shared" si="172"/>
        <v>-15.731075260967931</v>
      </c>
      <c r="S384" s="52">
        <f t="shared" si="173"/>
        <v>393.12000000000006</v>
      </c>
      <c r="T384" s="21">
        <f t="shared" si="185"/>
        <v>393.12000000000006</v>
      </c>
      <c r="U384" s="70">
        <v>466.50648648648644</v>
      </c>
      <c r="V384" s="21">
        <f t="shared" si="170"/>
        <v>302.40000000000003</v>
      </c>
      <c r="W384" s="21">
        <f t="shared" si="174"/>
        <v>43.2</v>
      </c>
      <c r="X384" s="21">
        <f t="shared" si="190"/>
        <v>0</v>
      </c>
      <c r="Y384" s="21">
        <f t="shared" si="205"/>
        <v>211.20000000000002</v>
      </c>
      <c r="Z384" s="21">
        <f t="shared" si="175"/>
        <v>4.8000000000000007</v>
      </c>
      <c r="AA384" s="21">
        <f t="shared" si="176"/>
        <v>38.400000000000006</v>
      </c>
      <c r="AB384" s="21">
        <f t="shared" si="177"/>
        <v>0</v>
      </c>
      <c r="AC384" s="18">
        <f t="shared" si="178"/>
        <v>4.8000000000000007</v>
      </c>
      <c r="AD384" s="18">
        <f t="shared" si="179"/>
        <v>0</v>
      </c>
      <c r="AE384" s="18">
        <f>IFERROR(VLOOKUP(F384,'Unid. Mult.'!$F$3:$J$313,5,0),0)</f>
        <v>0</v>
      </c>
      <c r="AF384" s="18">
        <f>IFERROR(VLOOKUP(F384,'IIEE EIB'!$F$3:$L$219,5,0),0)</f>
        <v>0</v>
      </c>
      <c r="AG384" s="18">
        <f>IFERROR(VLOOKUP(F384,'IIEE EIB'!$F$3:$L$219,6,0),0)</f>
        <v>0</v>
      </c>
      <c r="AH384" s="18">
        <f>IFERROR(VLOOKUP(F384,Rural!$F$2:$J$403,5,0),0)</f>
        <v>0</v>
      </c>
      <c r="AI384" s="18">
        <f>+IFERROR(VLOOKUP(F384,Frontera!$F$3:$J$438,5,0),0)</f>
        <v>0</v>
      </c>
      <c r="AJ384" s="18" t="str">
        <f>+IFERROR(VLOOKUP(F384,'Censo 2023 Direccion'!$A$2:$L$910,9,0),0)</f>
        <v>Rural</v>
      </c>
      <c r="AK384" s="18">
        <f>+IFERROR(VLOOKUP(F384,'Instituciones Educativas'!$A$2:$T$900,12,0),0)</f>
        <v>8</v>
      </c>
      <c r="AL384" s="21">
        <f t="shared" si="180"/>
        <v>-164.1064864864864</v>
      </c>
      <c r="AM384" s="18">
        <f>+IFERROR(VLOOKUP(F384,'Instituciones Educativas'!$A$2:$T$900,13,0),0)-AN384</f>
        <v>7</v>
      </c>
      <c r="AN384" s="65"/>
    </row>
    <row r="385" spans="1:41" x14ac:dyDescent="0.25">
      <c r="A385" s="107" t="s">
        <v>878</v>
      </c>
      <c r="B385" s="17">
        <v>156</v>
      </c>
      <c r="C385" s="49" t="str">
        <f>+VLOOKUP(A385,'Instituciones Educativas'!$A$2:$T$900,6,0)</f>
        <v>HUATA</v>
      </c>
      <c r="D385" s="49" t="str">
        <f>IFERROR(VLOOKUP(A385,'Instituciones Educativas'!$A$2:$T$900,7,0),0)</f>
        <v>TUFRE</v>
      </c>
      <c r="E385" s="49" t="str">
        <f>+VLOOKUP(A385,'Censo 2023 Direccion'!$A$2:$M$910,6,0)</f>
        <v>TUFRE</v>
      </c>
      <c r="F385" s="49" t="str">
        <f>+VLOOKUP(A385,'Instituciones Educativas'!$A$2:$T$900,1,0)</f>
        <v>2047312</v>
      </c>
      <c r="G385" s="49" t="str">
        <f>+VLOOKUP(A385,'Instituciones Educativas'!$A$2:$T$900,8,0)</f>
        <v>TUFRE CHAQUI</v>
      </c>
      <c r="H385" s="49" t="str">
        <f>+VLOOKUP(A385,'Instituciones Educativas'!$A$2:$T$900,9,0)</f>
        <v xml:space="preserve">A5 - Inicial  Prog No Escolariz    </v>
      </c>
      <c r="I385" s="18">
        <f t="shared" si="171"/>
        <v>9</v>
      </c>
      <c r="J385" s="18" t="str">
        <f t="shared" si="181"/>
        <v>Rural</v>
      </c>
      <c r="K385" s="18">
        <f t="shared" si="182"/>
        <v>9</v>
      </c>
      <c r="O385" s="18">
        <f t="shared" si="183"/>
        <v>0</v>
      </c>
      <c r="Q385" s="21">
        <f t="shared" si="206"/>
        <v>654.54480000000001</v>
      </c>
      <c r="R385" s="52">
        <f t="shared" si="172"/>
        <v>-33.81536365184806</v>
      </c>
      <c r="S385" s="52">
        <f t="shared" si="173"/>
        <v>442.26000000000005</v>
      </c>
      <c r="T385" s="21">
        <f t="shared" si="185"/>
        <v>442.26000000000005</v>
      </c>
      <c r="U385" s="70">
        <v>668.22154566744734</v>
      </c>
      <c r="V385" s="21">
        <f t="shared" ref="V385:V448" si="207">+Z385+AA385+AB385+AC385+AD385+Y385+X385+W385</f>
        <v>340.20000000000005</v>
      </c>
      <c r="W385" s="21">
        <f t="shared" si="174"/>
        <v>48.599999999999994</v>
      </c>
      <c r="X385" s="21">
        <f t="shared" si="190"/>
        <v>0</v>
      </c>
      <c r="Y385" s="21">
        <f t="shared" si="205"/>
        <v>237.60000000000002</v>
      </c>
      <c r="Z385" s="21">
        <f t="shared" si="175"/>
        <v>5.4</v>
      </c>
      <c r="AA385" s="21">
        <f t="shared" si="176"/>
        <v>43.2</v>
      </c>
      <c r="AB385" s="21">
        <f t="shared" si="177"/>
        <v>0</v>
      </c>
      <c r="AC385" s="18">
        <f t="shared" si="178"/>
        <v>5.4</v>
      </c>
      <c r="AD385" s="18">
        <f t="shared" si="179"/>
        <v>0</v>
      </c>
      <c r="AE385" s="18">
        <f>IFERROR(VLOOKUP(F385,'Unid. Mult.'!$F$3:$J$313,5,0),0)</f>
        <v>0</v>
      </c>
      <c r="AF385" s="18">
        <f>IFERROR(VLOOKUP(F385,'IIEE EIB'!$F$3:$L$219,5,0),0)</f>
        <v>0</v>
      </c>
      <c r="AG385" s="18">
        <f>IFERROR(VLOOKUP(F385,'IIEE EIB'!$F$3:$L$219,6,0),0)</f>
        <v>0</v>
      </c>
      <c r="AH385" s="18">
        <f>IFERROR(VLOOKUP(F385,Rural!$F$2:$J$403,5,0),0)</f>
        <v>0</v>
      </c>
      <c r="AI385" s="18">
        <f>+IFERROR(VLOOKUP(F385,Frontera!$F$3:$J$438,5,0),0)</f>
        <v>0</v>
      </c>
      <c r="AJ385" s="18" t="str">
        <f>+IFERROR(VLOOKUP(F385,'Censo 2023 Direccion'!$A$2:$L$910,9,0),0)</f>
        <v>Rural</v>
      </c>
      <c r="AK385" s="18">
        <f>+IFERROR(VLOOKUP(F385,'Instituciones Educativas'!$A$2:$T$900,12,0),0)</f>
        <v>9</v>
      </c>
      <c r="AL385" s="21">
        <f t="shared" si="180"/>
        <v>-328.0215456674473</v>
      </c>
      <c r="AM385" s="18">
        <f>+IFERROR(VLOOKUP(F385,'Instituciones Educativas'!$A$2:$T$900,13,0),0)-AN385</f>
        <v>9</v>
      </c>
      <c r="AN385" s="65"/>
    </row>
    <row r="386" spans="1:41" x14ac:dyDescent="0.25">
      <c r="A386" s="107" t="s">
        <v>873</v>
      </c>
      <c r="B386" s="17">
        <v>157</v>
      </c>
      <c r="C386" s="49" t="str">
        <f>+VLOOKUP(A386,'Instituciones Educativas'!$A$2:$T$900,6,0)</f>
        <v>HUATA</v>
      </c>
      <c r="D386" s="49" t="str">
        <f>IFERROR(VLOOKUP(A386,'Instituciones Educativas'!$A$2:$T$900,7,0),0)</f>
        <v>QUIVILLACA</v>
      </c>
      <c r="E386" s="49" t="str">
        <f>+VLOOKUP(A386,'Censo 2023 Direccion'!$A$2:$M$910,6,0)</f>
        <v>PARI ESQUINA</v>
      </c>
      <c r="F386" s="49" t="str">
        <f>+VLOOKUP(A386,'Instituciones Educativas'!$A$2:$T$900,1,0)</f>
        <v>2047313</v>
      </c>
      <c r="G386" s="49" t="str">
        <f>+VLOOKUP(A386,'Instituciones Educativas'!$A$2:$T$900,8,0)</f>
        <v>JESUS DE PRAGA</v>
      </c>
      <c r="H386" s="49" t="str">
        <f>+VLOOKUP(A386,'Instituciones Educativas'!$A$2:$T$900,9,0)</f>
        <v xml:space="preserve">A5 - Inicial  Prog No Escolariz    </v>
      </c>
      <c r="I386" s="18">
        <f t="shared" ref="I386:I449" si="208">+AK386</f>
        <v>6</v>
      </c>
      <c r="J386" s="18" t="str">
        <f t="shared" si="181"/>
        <v>Rural</v>
      </c>
      <c r="K386" s="18">
        <f t="shared" si="182"/>
        <v>9</v>
      </c>
      <c r="O386" s="18">
        <f t="shared" si="183"/>
        <v>-3</v>
      </c>
      <c r="Q386" s="21">
        <f t="shared" si="197"/>
        <v>471.74400000000009</v>
      </c>
      <c r="R386" s="52">
        <f t="shared" ref="R386:R449" si="209">+(S386-U386)/U386*100</f>
        <v>-55.876909101232044</v>
      </c>
      <c r="S386" s="52">
        <f t="shared" ref="S386:S449" si="210">+T386</f>
        <v>294.84000000000003</v>
      </c>
      <c r="T386" s="21">
        <f t="shared" si="185"/>
        <v>294.84000000000003</v>
      </c>
      <c r="U386" s="70">
        <v>668.22154566744734</v>
      </c>
      <c r="V386" s="21">
        <f t="shared" si="207"/>
        <v>226.8</v>
      </c>
      <c r="W386" s="21">
        <f t="shared" ref="W386:W449" si="211">AK386*0.45*12</f>
        <v>32.400000000000006</v>
      </c>
      <c r="X386" s="21">
        <f t="shared" si="190"/>
        <v>0</v>
      </c>
      <c r="Y386" s="21">
        <f t="shared" si="205"/>
        <v>158.4</v>
      </c>
      <c r="Z386" s="21">
        <f t="shared" ref="Z386:Z449" si="212">+IF(AI386="Frontera",I386*0.1*12,IF(AI386=0,I386*0.05*12,0))</f>
        <v>3.6000000000000005</v>
      </c>
      <c r="AA386" s="21">
        <f t="shared" ref="AA386:AA449" si="213">+IF(AF386="aimara",I386*0.35*12,IF(AF386="quechua sureño",I386*0.35*12,IF(AF386=0,I386*0.2*12,0)))+IF(AG386="aimara",I386*0.35*12,IF(AG386="quechua sureño",I386*0.35*12,IF(AG386=0,I386*0.2*12,0)))</f>
        <v>28.800000000000004</v>
      </c>
      <c r="AB386" s="21">
        <f t="shared" ref="AB386:AB449" si="214">+IF(AE386="Unidocente",I386*0.8*12,IF(AE386="Multigrado",I386*0.6*12,IF(AE386=0,I386*0*12,0)))</f>
        <v>0</v>
      </c>
      <c r="AC386" s="18">
        <f t="shared" ref="AC386:AC449" si="215">+IF(AH386="Rural 1",I386*3.5*12,IF(AH386="Rural 2",I386*2.8*12,IF(AH386="Rural 3",I386*2*12,IF(AH386= 0,I386*0.05*12,0))))</f>
        <v>3.6000000000000005</v>
      </c>
      <c r="AD386" s="18">
        <f t="shared" ref="AD386:AD449" si="216">IF(H386=$M$12,0,IF(AJ386="Urbana",AK386*0.8*12,AK386*1.3*12))</f>
        <v>0</v>
      </c>
      <c r="AE386" s="18">
        <f>IFERROR(VLOOKUP(F386,'Unid. Mult.'!$F$3:$J$313,5,0),0)</f>
        <v>0</v>
      </c>
      <c r="AF386" s="18">
        <f>IFERROR(VLOOKUP(F386,'IIEE EIB'!$F$3:$L$219,5,0),0)</f>
        <v>0</v>
      </c>
      <c r="AG386" s="18">
        <f>IFERROR(VLOOKUP(F386,'IIEE EIB'!$F$3:$L$219,6,0),0)</f>
        <v>0</v>
      </c>
      <c r="AH386" s="18">
        <f>IFERROR(VLOOKUP(F386,Rural!$F$2:$J$403,5,0),0)</f>
        <v>0</v>
      </c>
      <c r="AI386" s="18">
        <f>+IFERROR(VLOOKUP(F386,Frontera!$F$3:$J$438,5,0),0)</f>
        <v>0</v>
      </c>
      <c r="AJ386" s="18" t="str">
        <f>+IFERROR(VLOOKUP(F386,'Censo 2023 Direccion'!$A$2:$L$910,9,0),0)</f>
        <v>Rural</v>
      </c>
      <c r="AK386" s="18">
        <f>+IFERROR(VLOOKUP(F386,'Instituciones Educativas'!$A$2:$T$900,12,0),0)</f>
        <v>6</v>
      </c>
      <c r="AL386" s="21">
        <f t="shared" ref="AL386:AL449" si="217">+V386-U386</f>
        <v>-441.42154566744733</v>
      </c>
      <c r="AM386" s="18">
        <f>+IFERROR(VLOOKUP(F386,'Instituciones Educativas'!$A$2:$T$900,13,0),0)-AN386</f>
        <v>9</v>
      </c>
      <c r="AN386" s="65"/>
    </row>
    <row r="387" spans="1:41" x14ac:dyDescent="0.25">
      <c r="A387" s="107" t="s">
        <v>883</v>
      </c>
      <c r="B387" s="17">
        <v>158</v>
      </c>
      <c r="C387" s="49" t="str">
        <f>+VLOOKUP(A387,'Instituciones Educativas'!$A$2:$T$900,6,0)</f>
        <v>MAÑAZO</v>
      </c>
      <c r="D387" s="49" t="str">
        <f>IFERROR(VLOOKUP(A387,'Instituciones Educativas'!$A$2:$T$900,7,0),0)</f>
        <v>COLLPANI</v>
      </c>
      <c r="E387" s="49" t="str">
        <f>+VLOOKUP(A387,'Censo 2023 Direccion'!$A$2:$M$910,6,0)</f>
        <v>COLLPANI</v>
      </c>
      <c r="F387" s="49" t="str">
        <f>+VLOOKUP(A387,'Instituciones Educativas'!$A$2:$T$900,1,0)</f>
        <v>2040801</v>
      </c>
      <c r="G387" s="49" t="str">
        <f>+VLOOKUP(A387,'Instituciones Educativas'!$A$2:$T$900,8,0)</f>
        <v>COLLPANI</v>
      </c>
      <c r="H387" s="49" t="str">
        <f>+VLOOKUP(A387,'Instituciones Educativas'!$A$2:$T$900,9,0)</f>
        <v xml:space="preserve">A5 - Inicial  Prog No Escolariz    </v>
      </c>
      <c r="I387" s="18">
        <f t="shared" si="208"/>
        <v>8</v>
      </c>
      <c r="J387" s="18" t="str">
        <f t="shared" ref="J387:J450" si="218">+AJ387</f>
        <v>Rural</v>
      </c>
      <c r="K387" s="18">
        <f t="shared" ref="K387:K450" si="219">+AM387</f>
        <v>7</v>
      </c>
      <c r="O387" s="18">
        <f t="shared" ref="O387:O450" si="220">+I387-K387</f>
        <v>1</v>
      </c>
      <c r="Q387" s="21">
        <f t="shared" ref="Q387:Q388" si="221">+IF(AJ387="rural",IF(AK387&lt;=1,S387*(5),IF(AK387&lt;=2,S387*(3.25),IF(AK387&lt;=3,S387*(2.42),IF(AK387&lt;=4,S387*(2),IF(AK387&lt;=5,S387*(1.8),IF(AK387&lt;=10,S387*(1.48),IF(AK387&lt;=16,S387*(1.18),IF(AK387&lt;=20,S387*(1),IF(AK387&lt;=60,S387*(0.85),IF(AK387&lt;=100,S387*(0.56),IF(AK387&lt;=152,S387*(0.41),IF(AK387&lt;=180,S387*(0.38),IF(AK387&lt;=200,S387*(0.36),IF(AK387&lt;=300,S387*(0.3),S387)))))))))))))))</f>
        <v>581.81760000000008</v>
      </c>
      <c r="R387" s="52">
        <f t="shared" si="209"/>
        <v>-15.731075260967952</v>
      </c>
      <c r="S387" s="52">
        <f t="shared" si="210"/>
        <v>393.12000000000006</v>
      </c>
      <c r="T387" s="21">
        <f t="shared" ref="T387:T450" si="222">+V387*1.3</f>
        <v>393.12000000000006</v>
      </c>
      <c r="U387" s="70">
        <v>466.50648648648655</v>
      </c>
      <c r="V387" s="21">
        <f t="shared" si="207"/>
        <v>302.40000000000003</v>
      </c>
      <c r="W387" s="21">
        <f t="shared" si="211"/>
        <v>43.2</v>
      </c>
      <c r="X387" s="21">
        <f t="shared" si="190"/>
        <v>0</v>
      </c>
      <c r="Y387" s="21">
        <f t="shared" si="205"/>
        <v>211.20000000000002</v>
      </c>
      <c r="Z387" s="21">
        <f t="shared" si="212"/>
        <v>4.8000000000000007</v>
      </c>
      <c r="AA387" s="21">
        <f t="shared" si="213"/>
        <v>38.400000000000006</v>
      </c>
      <c r="AB387" s="21">
        <f t="shared" si="214"/>
        <v>0</v>
      </c>
      <c r="AC387" s="18">
        <f t="shared" si="215"/>
        <v>4.8000000000000007</v>
      </c>
      <c r="AD387" s="18">
        <f t="shared" si="216"/>
        <v>0</v>
      </c>
      <c r="AE387" s="18">
        <f>IFERROR(VLOOKUP(F387,'Unid. Mult.'!$F$3:$J$313,5,0),0)</f>
        <v>0</v>
      </c>
      <c r="AF387" s="18">
        <f>IFERROR(VLOOKUP(F387,'IIEE EIB'!$F$3:$L$219,5,0),0)</f>
        <v>0</v>
      </c>
      <c r="AG387" s="18">
        <f>IFERROR(VLOOKUP(F387,'IIEE EIB'!$F$3:$L$219,6,0),0)</f>
        <v>0</v>
      </c>
      <c r="AH387" s="18">
        <f>IFERROR(VLOOKUP(F387,Rural!$F$2:$J$403,5,0),0)</f>
        <v>0</v>
      </c>
      <c r="AI387" s="18">
        <f>+IFERROR(VLOOKUP(F387,Frontera!$F$3:$J$438,5,0),0)</f>
        <v>0</v>
      </c>
      <c r="AJ387" s="18" t="str">
        <f>+IFERROR(VLOOKUP(F387,'Censo 2023 Direccion'!$A$2:$L$910,9,0),0)</f>
        <v>Rural</v>
      </c>
      <c r="AK387" s="18">
        <f>+IFERROR(VLOOKUP(F387,'Instituciones Educativas'!$A$2:$T$900,12,0),0)</f>
        <v>8</v>
      </c>
      <c r="AL387" s="21">
        <f t="shared" si="217"/>
        <v>-164.10648648648652</v>
      </c>
      <c r="AM387" s="18">
        <f>+IFERROR(VLOOKUP(F387,'Instituciones Educativas'!$A$2:$T$900,13,0),0)-AN387</f>
        <v>7</v>
      </c>
      <c r="AO387" s="18">
        <f>+AM387-4.27</f>
        <v>2.7300000000000004</v>
      </c>
    </row>
    <row r="388" spans="1:41" x14ac:dyDescent="0.25">
      <c r="A388" s="107" t="s">
        <v>889</v>
      </c>
      <c r="B388" s="17">
        <v>159</v>
      </c>
      <c r="C388" s="49" t="str">
        <f>+VLOOKUP(A388,'Instituciones Educativas'!$A$2:$T$900,6,0)</f>
        <v>MAÑAZO</v>
      </c>
      <c r="D388" s="49" t="str">
        <f>IFERROR(VLOOKUP(A388,'Instituciones Educativas'!$A$2:$T$900,7,0),0)</f>
        <v>ESTACACHI</v>
      </c>
      <c r="E388" s="49" t="str">
        <f>+VLOOKUP(A388,'Censo 2023 Direccion'!$A$2:$M$910,6,0)</f>
        <v>ESTACACHI</v>
      </c>
      <c r="F388" s="49" t="str">
        <f>+VLOOKUP(A388,'Instituciones Educativas'!$A$2:$T$900,1,0)</f>
        <v>2040803</v>
      </c>
      <c r="G388" s="49" t="str">
        <f>+VLOOKUP(A388,'Instituciones Educativas'!$A$2:$T$900,8,0)</f>
        <v>ESTACACHI</v>
      </c>
      <c r="H388" s="49" t="str">
        <f>+VLOOKUP(A388,'Instituciones Educativas'!$A$2:$T$900,9,0)</f>
        <v xml:space="preserve">A5 - Inicial  Prog No Escolariz    </v>
      </c>
      <c r="I388" s="18">
        <f t="shared" si="208"/>
        <v>10</v>
      </c>
      <c r="J388" s="18" t="str">
        <f t="shared" si="218"/>
        <v>Rural</v>
      </c>
      <c r="K388" s="18">
        <f t="shared" si="219"/>
        <v>9</v>
      </c>
      <c r="O388" s="18">
        <f t="shared" si="220"/>
        <v>1</v>
      </c>
      <c r="Q388" s="21">
        <f t="shared" si="221"/>
        <v>727.27200000000005</v>
      </c>
      <c r="R388" s="52">
        <f t="shared" si="209"/>
        <v>-26.461515168720073</v>
      </c>
      <c r="S388" s="52">
        <f t="shared" si="210"/>
        <v>491.40000000000003</v>
      </c>
      <c r="T388" s="21">
        <f t="shared" si="222"/>
        <v>491.40000000000003</v>
      </c>
      <c r="U388" s="70">
        <v>668.22154566744734</v>
      </c>
      <c r="V388" s="21">
        <f t="shared" si="207"/>
        <v>378</v>
      </c>
      <c r="W388" s="21">
        <f t="shared" si="211"/>
        <v>54</v>
      </c>
      <c r="X388" s="21">
        <f t="shared" si="190"/>
        <v>0</v>
      </c>
      <c r="Y388" s="21">
        <f t="shared" si="205"/>
        <v>264</v>
      </c>
      <c r="Z388" s="21">
        <f t="shared" si="212"/>
        <v>6</v>
      </c>
      <c r="AA388" s="21">
        <f t="shared" si="213"/>
        <v>48</v>
      </c>
      <c r="AB388" s="21">
        <f t="shared" si="214"/>
        <v>0</v>
      </c>
      <c r="AC388" s="18">
        <f t="shared" si="215"/>
        <v>6</v>
      </c>
      <c r="AD388" s="18">
        <f t="shared" si="216"/>
        <v>0</v>
      </c>
      <c r="AE388" s="18">
        <f>IFERROR(VLOOKUP(F388,'Unid. Mult.'!$F$3:$J$313,5,0),0)</f>
        <v>0</v>
      </c>
      <c r="AF388" s="18">
        <f>IFERROR(VLOOKUP(F388,'IIEE EIB'!$F$3:$L$219,5,0),0)</f>
        <v>0</v>
      </c>
      <c r="AG388" s="18">
        <f>IFERROR(VLOOKUP(F388,'IIEE EIB'!$F$3:$L$219,6,0),0)</f>
        <v>0</v>
      </c>
      <c r="AH388" s="18">
        <f>IFERROR(VLOOKUP(F388,Rural!$F$2:$J$403,5,0),0)</f>
        <v>0</v>
      </c>
      <c r="AI388" s="18">
        <f>+IFERROR(VLOOKUP(F388,Frontera!$F$3:$J$438,5,0),0)</f>
        <v>0</v>
      </c>
      <c r="AJ388" s="18" t="str">
        <f>+IFERROR(VLOOKUP(F388,'Censo 2023 Direccion'!$A$2:$L$910,9,0),0)</f>
        <v>Rural</v>
      </c>
      <c r="AK388" s="18">
        <f>+IFERROR(VLOOKUP(F388,'Instituciones Educativas'!$A$2:$T$900,12,0),0)</f>
        <v>10</v>
      </c>
      <c r="AL388" s="21">
        <f t="shared" si="217"/>
        <v>-290.22154566744734</v>
      </c>
      <c r="AM388" s="18">
        <f>+IFERROR(VLOOKUP(F388,'Instituciones Educativas'!$A$2:$T$900,13,0),0)-AN388</f>
        <v>9</v>
      </c>
      <c r="AN388" s="64"/>
    </row>
    <row r="389" spans="1:41" x14ac:dyDescent="0.25">
      <c r="A389" s="107" t="s">
        <v>885</v>
      </c>
      <c r="B389" s="17">
        <v>160</v>
      </c>
      <c r="C389" s="49" t="str">
        <f>+VLOOKUP(A389,'Instituciones Educativas'!$A$2:$T$900,6,0)</f>
        <v>MAÑAZO</v>
      </c>
      <c r="D389" s="49" t="str">
        <f>IFERROR(VLOOKUP(A389,'Instituciones Educativas'!$A$2:$T$900,7,0),0)</f>
        <v>CONAVIRI</v>
      </c>
      <c r="E389" s="49" t="str">
        <f>+VLOOKUP(A389,'Censo 2023 Direccion'!$A$2:$M$910,6,0)</f>
        <v>CONAVIRI</v>
      </c>
      <c r="F389" s="49" t="str">
        <f>+VLOOKUP(A389,'Instituciones Educativas'!$A$2:$T$900,1,0)</f>
        <v>2040810</v>
      </c>
      <c r="G389" s="49" t="str">
        <f>+VLOOKUP(A389,'Instituciones Educativas'!$A$2:$T$900,8,0)</f>
        <v>CONAVIRI</v>
      </c>
      <c r="H389" s="49" t="str">
        <f>+VLOOKUP(A389,'Instituciones Educativas'!$A$2:$T$900,9,0)</f>
        <v xml:space="preserve">A5 - Inicial  Prog No Escolariz    </v>
      </c>
      <c r="I389" s="18">
        <f t="shared" si="208"/>
        <v>4</v>
      </c>
      <c r="J389" s="18" t="str">
        <f t="shared" si="218"/>
        <v>Rural</v>
      </c>
      <c r="K389" s="18">
        <f t="shared" si="219"/>
        <v>3</v>
      </c>
      <c r="O389" s="18">
        <f t="shared" si="220"/>
        <v>1</v>
      </c>
      <c r="Q389" s="21">
        <f t="shared" si="197"/>
        <v>393.12000000000006</v>
      </c>
      <c r="R389" s="52">
        <f t="shared" si="209"/>
        <v>-38.000340657468897</v>
      </c>
      <c r="S389" s="52">
        <f t="shared" si="210"/>
        <v>196.56000000000003</v>
      </c>
      <c r="T389" s="21">
        <f t="shared" si="222"/>
        <v>196.56000000000003</v>
      </c>
      <c r="U389" s="70">
        <v>317.03399999999993</v>
      </c>
      <c r="V389" s="21">
        <f t="shared" si="207"/>
        <v>151.20000000000002</v>
      </c>
      <c r="W389" s="21">
        <f t="shared" si="211"/>
        <v>21.6</v>
      </c>
      <c r="X389" s="21">
        <f t="shared" si="190"/>
        <v>0</v>
      </c>
      <c r="Y389" s="21">
        <f t="shared" si="205"/>
        <v>105.60000000000001</v>
      </c>
      <c r="Z389" s="21">
        <f t="shared" si="212"/>
        <v>2.4000000000000004</v>
      </c>
      <c r="AA389" s="21">
        <f t="shared" si="213"/>
        <v>19.200000000000003</v>
      </c>
      <c r="AB389" s="21">
        <f t="shared" si="214"/>
        <v>0</v>
      </c>
      <c r="AC389" s="18">
        <f t="shared" si="215"/>
        <v>2.4000000000000004</v>
      </c>
      <c r="AD389" s="18">
        <f t="shared" si="216"/>
        <v>0</v>
      </c>
      <c r="AE389" s="18">
        <f>IFERROR(VLOOKUP(F389,'Unid. Mult.'!$F$3:$J$313,5,0),0)</f>
        <v>0</v>
      </c>
      <c r="AF389" s="18">
        <f>IFERROR(VLOOKUP(F389,'IIEE EIB'!$F$3:$L$219,5,0),0)</f>
        <v>0</v>
      </c>
      <c r="AG389" s="18">
        <f>IFERROR(VLOOKUP(F389,'IIEE EIB'!$F$3:$L$219,6,0),0)</f>
        <v>0</v>
      </c>
      <c r="AH389" s="18">
        <f>IFERROR(VLOOKUP(F389,Rural!$F$2:$J$403,5,0),0)</f>
        <v>0</v>
      </c>
      <c r="AI389" s="18">
        <f>+IFERROR(VLOOKUP(F389,Frontera!$F$3:$J$438,5,0),0)</f>
        <v>0</v>
      </c>
      <c r="AJ389" s="18" t="str">
        <f>+IFERROR(VLOOKUP(F389,'Censo 2023 Direccion'!$A$2:$L$910,9,0),0)</f>
        <v>Rural</v>
      </c>
      <c r="AK389" s="18">
        <f>+IFERROR(VLOOKUP(F389,'Instituciones Educativas'!$A$2:$T$900,12,0),0)</f>
        <v>4</v>
      </c>
      <c r="AL389" s="21">
        <f t="shared" si="217"/>
        <v>-165.83399999999992</v>
      </c>
      <c r="AM389" s="18">
        <f>+IFERROR(VLOOKUP(F389,'Instituciones Educativas'!$A$2:$T$900,13,0),0)-AN389</f>
        <v>3</v>
      </c>
      <c r="AN389" s="64"/>
    </row>
    <row r="390" spans="1:41" x14ac:dyDescent="0.25">
      <c r="A390" s="107" t="s">
        <v>886</v>
      </c>
      <c r="B390" s="17">
        <v>161</v>
      </c>
      <c r="C390" s="49" t="str">
        <f>+VLOOKUP(A390,'Instituciones Educativas'!$A$2:$T$900,6,0)</f>
        <v>MAÑAZO</v>
      </c>
      <c r="D390" s="49" t="str">
        <f>IFERROR(VLOOKUP(A390,'Instituciones Educativas'!$A$2:$T$900,7,0),0)</f>
        <v>AÑAZANI</v>
      </c>
      <c r="E390" s="49" t="str">
        <f>+VLOOKUP(A390,'Censo 2023 Direccion'!$A$2:$M$910,6,0)</f>
        <v>AÑAZANI</v>
      </c>
      <c r="F390" s="49" t="str">
        <f>+VLOOKUP(A390,'Instituciones Educativas'!$A$2:$T$900,1,0)</f>
        <v>2040811</v>
      </c>
      <c r="G390" s="49" t="str">
        <f>+VLOOKUP(A390,'Instituciones Educativas'!$A$2:$T$900,8,0)</f>
        <v>CRECIENDO JUNTOS</v>
      </c>
      <c r="H390" s="49" t="str">
        <f>+VLOOKUP(A390,'Instituciones Educativas'!$A$2:$T$900,9,0)</f>
        <v xml:space="preserve">A5 - Inicial  Prog No Escolariz    </v>
      </c>
      <c r="I390" s="18">
        <f t="shared" si="208"/>
        <v>8</v>
      </c>
      <c r="J390" s="18" t="str">
        <f t="shared" si="218"/>
        <v>Rural</v>
      </c>
      <c r="K390" s="18">
        <f t="shared" si="219"/>
        <v>8</v>
      </c>
      <c r="O390" s="18">
        <f t="shared" si="220"/>
        <v>0</v>
      </c>
      <c r="Q390" s="21">
        <f t="shared" ref="Q390:Q391" si="223">+IF(AJ390="rural",IF(AK390&lt;=1,S390*(5),IF(AK390&lt;=2,S390*(3.25),IF(AK390&lt;=3,S390*(2.42),IF(AK390&lt;=4,S390*(2),IF(AK390&lt;=5,S390*(1.8),IF(AK390&lt;=10,S390*(1.48),IF(AK390&lt;=16,S390*(1.18),IF(AK390&lt;=20,S390*(1),IF(AK390&lt;=60,S390*(0.85),IF(AK390&lt;=100,S390*(0.56),IF(AK390&lt;=152,S390*(0.41),IF(AK390&lt;=180,S390*(0.38),IF(AK390&lt;=200,S390*(0.36),IF(AK390&lt;=300,S390*(0.3),S390)))))))))))))))</f>
        <v>581.81760000000008</v>
      </c>
      <c r="R390" s="52">
        <f t="shared" si="209"/>
        <v>-40.712825753704635</v>
      </c>
      <c r="S390" s="52">
        <f t="shared" si="210"/>
        <v>393.12000000000006</v>
      </c>
      <c r="T390" s="21">
        <f t="shared" si="222"/>
        <v>393.12000000000006</v>
      </c>
      <c r="U390" s="70">
        <v>663.07764705882346</v>
      </c>
      <c r="V390" s="21">
        <f t="shared" si="207"/>
        <v>302.40000000000003</v>
      </c>
      <c r="W390" s="21">
        <f t="shared" si="211"/>
        <v>43.2</v>
      </c>
      <c r="X390" s="21">
        <f t="shared" si="190"/>
        <v>0</v>
      </c>
      <c r="Y390" s="21">
        <f t="shared" si="205"/>
        <v>211.20000000000002</v>
      </c>
      <c r="Z390" s="21">
        <f t="shared" si="212"/>
        <v>4.8000000000000007</v>
      </c>
      <c r="AA390" s="21">
        <f t="shared" si="213"/>
        <v>38.400000000000006</v>
      </c>
      <c r="AB390" s="21">
        <f t="shared" si="214"/>
        <v>0</v>
      </c>
      <c r="AC390" s="18">
        <f t="shared" si="215"/>
        <v>4.8000000000000007</v>
      </c>
      <c r="AD390" s="18">
        <f t="shared" si="216"/>
        <v>0</v>
      </c>
      <c r="AE390" s="18">
        <f>IFERROR(VLOOKUP(F390,'Unid. Mult.'!$F$3:$J$313,5,0),0)</f>
        <v>0</v>
      </c>
      <c r="AF390" s="18">
        <f>IFERROR(VLOOKUP(F390,'IIEE EIB'!$F$3:$L$219,5,0),0)</f>
        <v>0</v>
      </c>
      <c r="AG390" s="18">
        <f>IFERROR(VLOOKUP(F390,'IIEE EIB'!$F$3:$L$219,6,0),0)</f>
        <v>0</v>
      </c>
      <c r="AH390" s="18">
        <f>IFERROR(VLOOKUP(F390,Rural!$F$2:$J$403,5,0),0)</f>
        <v>0</v>
      </c>
      <c r="AI390" s="18">
        <f>+IFERROR(VLOOKUP(F390,Frontera!$F$3:$J$438,5,0),0)</f>
        <v>0</v>
      </c>
      <c r="AJ390" s="18" t="str">
        <f>+IFERROR(VLOOKUP(F390,'Censo 2023 Direccion'!$A$2:$L$910,9,0),0)</f>
        <v>Rural</v>
      </c>
      <c r="AK390" s="18">
        <f>+IFERROR(VLOOKUP(F390,'Instituciones Educativas'!$A$2:$T$900,12,0),0)</f>
        <v>8</v>
      </c>
      <c r="AL390" s="21">
        <f t="shared" si="217"/>
        <v>-360.67764705882342</v>
      </c>
      <c r="AM390" s="18">
        <f>+IFERROR(VLOOKUP(F390,'Instituciones Educativas'!$A$2:$T$900,13,0),0)-AN390</f>
        <v>8</v>
      </c>
      <c r="AN390" s="64"/>
    </row>
    <row r="391" spans="1:41" x14ac:dyDescent="0.25">
      <c r="A391" s="107" t="s">
        <v>881</v>
      </c>
      <c r="B391" s="17">
        <v>162</v>
      </c>
      <c r="C391" s="49" t="str">
        <f>+VLOOKUP(A391,'Instituciones Educativas'!$A$2:$T$900,6,0)</f>
        <v>MAÑAZO</v>
      </c>
      <c r="D391" s="49" t="str">
        <f>IFERROR(VLOOKUP(A391,'Instituciones Educativas'!$A$2:$T$900,7,0),0)</f>
        <v>AÑAZANI</v>
      </c>
      <c r="E391" s="49" t="str">
        <f>+VLOOKUP(A391,'Censo 2023 Direccion'!$A$2:$M$910,6,0)</f>
        <v>AÑAZANI</v>
      </c>
      <c r="F391" s="49" t="str">
        <f>+VLOOKUP(A391,'Instituciones Educativas'!$A$2:$T$900,1,0)</f>
        <v>2041620</v>
      </c>
      <c r="G391" s="49" t="str">
        <f>+VLOOKUP(A391,'Instituciones Educativas'!$A$2:$T$900,8,0)</f>
        <v>AÑAZANI</v>
      </c>
      <c r="H391" s="49" t="str">
        <f>+VLOOKUP(A391,'Instituciones Educativas'!$A$2:$T$900,9,0)</f>
        <v xml:space="preserve">A5 - Inicial  Prog No Escolariz    </v>
      </c>
      <c r="I391" s="18">
        <f t="shared" si="208"/>
        <v>8</v>
      </c>
      <c r="J391" s="18" t="str">
        <f t="shared" si="218"/>
        <v>Rural</v>
      </c>
      <c r="K391" s="18">
        <f t="shared" si="219"/>
        <v>13</v>
      </c>
      <c r="O391" s="18">
        <f t="shared" si="220"/>
        <v>-5</v>
      </c>
      <c r="Q391" s="21">
        <f t="shared" si="223"/>
        <v>581.81760000000008</v>
      </c>
      <c r="R391" s="52">
        <f t="shared" si="209"/>
        <v>-45.388939114028531</v>
      </c>
      <c r="S391" s="52">
        <f t="shared" si="210"/>
        <v>393.12000000000006</v>
      </c>
      <c r="T391" s="21">
        <f t="shared" si="222"/>
        <v>393.12000000000006</v>
      </c>
      <c r="U391" s="70">
        <v>719.85417170495771</v>
      </c>
      <c r="V391" s="21">
        <f t="shared" si="207"/>
        <v>302.40000000000003</v>
      </c>
      <c r="W391" s="21">
        <f t="shared" si="211"/>
        <v>43.2</v>
      </c>
      <c r="X391" s="21">
        <f t="shared" si="190"/>
        <v>0</v>
      </c>
      <c r="Y391" s="21">
        <f t="shared" si="205"/>
        <v>211.20000000000002</v>
      </c>
      <c r="Z391" s="21">
        <f t="shared" si="212"/>
        <v>4.8000000000000007</v>
      </c>
      <c r="AA391" s="21">
        <f t="shared" si="213"/>
        <v>38.400000000000006</v>
      </c>
      <c r="AB391" s="21">
        <f t="shared" si="214"/>
        <v>0</v>
      </c>
      <c r="AC391" s="18">
        <f t="shared" si="215"/>
        <v>4.8000000000000007</v>
      </c>
      <c r="AD391" s="18">
        <f t="shared" si="216"/>
        <v>0</v>
      </c>
      <c r="AE391" s="18">
        <f>IFERROR(VLOOKUP(F391,'Unid. Mult.'!$F$3:$J$313,5,0),0)</f>
        <v>0</v>
      </c>
      <c r="AF391" s="18">
        <f>IFERROR(VLOOKUP(F391,'IIEE EIB'!$F$3:$L$219,5,0),0)</f>
        <v>0</v>
      </c>
      <c r="AG391" s="18">
        <f>IFERROR(VLOOKUP(F391,'IIEE EIB'!$F$3:$L$219,6,0),0)</f>
        <v>0</v>
      </c>
      <c r="AH391" s="18">
        <f>IFERROR(VLOOKUP(F391,Rural!$F$2:$J$403,5,0),0)</f>
        <v>0</v>
      </c>
      <c r="AI391" s="18">
        <f>+IFERROR(VLOOKUP(F391,Frontera!$F$3:$J$438,5,0),0)</f>
        <v>0</v>
      </c>
      <c r="AJ391" s="18" t="str">
        <f>+IFERROR(VLOOKUP(F391,'Censo 2023 Direccion'!$A$2:$L$910,9,0),0)</f>
        <v>Rural</v>
      </c>
      <c r="AK391" s="18">
        <f>+IFERROR(VLOOKUP(F391,'Instituciones Educativas'!$A$2:$T$900,12,0),0)</f>
        <v>8</v>
      </c>
      <c r="AL391" s="21">
        <f t="shared" si="217"/>
        <v>-417.45417170495767</v>
      </c>
      <c r="AM391" s="18">
        <f>+IFERROR(VLOOKUP(F391,'Instituciones Educativas'!$A$2:$T$900,13,0),0)-AN391</f>
        <v>13</v>
      </c>
      <c r="AN391" s="64"/>
    </row>
    <row r="392" spans="1:41" x14ac:dyDescent="0.25">
      <c r="A392" s="107" t="s">
        <v>895</v>
      </c>
      <c r="B392" s="17">
        <v>163</v>
      </c>
      <c r="C392" s="49" t="str">
        <f>+VLOOKUP(A392,'Instituciones Educativas'!$A$2:$T$900,6,0)</f>
        <v>MAÑAZO</v>
      </c>
      <c r="D392" s="49" t="str">
        <f>IFERROR(VLOOKUP(A392,'Instituciones Educativas'!$A$2:$T$900,7,0),0)</f>
        <v>JAHUASQUIPA</v>
      </c>
      <c r="E392" s="49" t="str">
        <f>+VLOOKUP(A392,'Censo 2023 Direccion'!$A$2:$M$910,6,0)</f>
        <v>JAHUASQUIPA</v>
      </c>
      <c r="F392" s="49" t="str">
        <f>+VLOOKUP(A392,'Instituciones Educativas'!$A$2:$T$900,1,0)</f>
        <v>2041625</v>
      </c>
      <c r="G392" s="49" t="str">
        <f>+VLOOKUP(A392,'Instituciones Educativas'!$A$2:$T$900,8,0)</f>
        <v>JAHUASQUIPA</v>
      </c>
      <c r="H392" s="49" t="str">
        <f>+VLOOKUP(A392,'Instituciones Educativas'!$A$2:$T$900,9,0)</f>
        <v xml:space="preserve">A5 - Inicial  Prog No Escolariz    </v>
      </c>
      <c r="I392" s="18">
        <f t="shared" si="208"/>
        <v>7</v>
      </c>
      <c r="J392" s="18" t="str">
        <f t="shared" si="218"/>
        <v>Rural</v>
      </c>
      <c r="K392" s="18">
        <f t="shared" si="219"/>
        <v>7</v>
      </c>
      <c r="O392" s="18">
        <f t="shared" si="220"/>
        <v>0</v>
      </c>
      <c r="Q392" s="21">
        <f t="shared" si="197"/>
        <v>550.36800000000005</v>
      </c>
      <c r="R392" s="52">
        <f t="shared" si="209"/>
        <v>-26.264690853346949</v>
      </c>
      <c r="S392" s="52">
        <f t="shared" si="210"/>
        <v>343.98</v>
      </c>
      <c r="T392" s="21">
        <f t="shared" si="222"/>
        <v>343.98</v>
      </c>
      <c r="U392" s="70">
        <v>466.50648648648644</v>
      </c>
      <c r="V392" s="21">
        <f t="shared" si="207"/>
        <v>264.60000000000002</v>
      </c>
      <c r="W392" s="21">
        <f t="shared" si="211"/>
        <v>37.799999999999997</v>
      </c>
      <c r="X392" s="21">
        <f t="shared" si="190"/>
        <v>0</v>
      </c>
      <c r="Y392" s="21">
        <f t="shared" si="205"/>
        <v>184.8</v>
      </c>
      <c r="Z392" s="21">
        <f t="shared" si="212"/>
        <v>4.2</v>
      </c>
      <c r="AA392" s="21">
        <f t="shared" si="213"/>
        <v>33.6</v>
      </c>
      <c r="AB392" s="21">
        <f t="shared" si="214"/>
        <v>0</v>
      </c>
      <c r="AC392" s="18">
        <f t="shared" si="215"/>
        <v>4.2</v>
      </c>
      <c r="AD392" s="18">
        <f t="shared" si="216"/>
        <v>0</v>
      </c>
      <c r="AE392" s="18">
        <f>IFERROR(VLOOKUP(F392,'Unid. Mult.'!$F$3:$J$313,5,0),0)</f>
        <v>0</v>
      </c>
      <c r="AF392" s="18">
        <f>IFERROR(VLOOKUP(F392,'IIEE EIB'!$F$3:$L$219,5,0),0)</f>
        <v>0</v>
      </c>
      <c r="AG392" s="18">
        <f>IFERROR(VLOOKUP(F392,'IIEE EIB'!$F$3:$L$219,6,0),0)</f>
        <v>0</v>
      </c>
      <c r="AH392" s="18">
        <f>IFERROR(VLOOKUP(F392,Rural!$F$2:$J$403,5,0),0)</f>
        <v>0</v>
      </c>
      <c r="AI392" s="18">
        <f>+IFERROR(VLOOKUP(F392,Frontera!$F$3:$J$438,5,0),0)</f>
        <v>0</v>
      </c>
      <c r="AJ392" s="18" t="str">
        <f>+IFERROR(VLOOKUP(F392,'Censo 2023 Direccion'!$A$2:$L$910,9,0),0)</f>
        <v>Rural</v>
      </c>
      <c r="AK392" s="18">
        <f>+IFERROR(VLOOKUP(F392,'Instituciones Educativas'!$A$2:$T$900,12,0),0)</f>
        <v>7</v>
      </c>
      <c r="AL392" s="21">
        <f t="shared" si="217"/>
        <v>-201.90648648648641</v>
      </c>
      <c r="AM392" s="18">
        <f>+IFERROR(VLOOKUP(F392,'Instituciones Educativas'!$A$2:$T$900,13,0),0)-AN392</f>
        <v>7</v>
      </c>
      <c r="AN392" s="64"/>
    </row>
    <row r="393" spans="1:41" x14ac:dyDescent="0.25">
      <c r="A393" s="107" t="s">
        <v>896</v>
      </c>
      <c r="B393" s="17">
        <v>164</v>
      </c>
      <c r="C393" s="49" t="str">
        <f>+VLOOKUP(A393,'Instituciones Educativas'!$A$2:$T$900,6,0)</f>
        <v>MAÑAZO</v>
      </c>
      <c r="D393" s="49" t="str">
        <f>IFERROR(VLOOKUP(A393,'Instituciones Educativas'!$A$2:$T$900,7,0),0)</f>
        <v>HACIENDA CANLLACCOLLO</v>
      </c>
      <c r="E393" s="49" t="str">
        <f>+VLOOKUP(A393,'Censo 2023 Direccion'!$A$2:$M$910,6,0)</f>
        <v>MAXI PATA</v>
      </c>
      <c r="F393" s="49" t="str">
        <f>+VLOOKUP(A393,'Instituciones Educativas'!$A$2:$T$900,1,0)</f>
        <v>2041626</v>
      </c>
      <c r="G393" s="49" t="str">
        <f>+VLOOKUP(A393,'Instituciones Educativas'!$A$2:$T$900,8,0)</f>
        <v>MAXIPATA</v>
      </c>
      <c r="H393" s="49" t="str">
        <f>+VLOOKUP(A393,'Instituciones Educativas'!$A$2:$T$900,9,0)</f>
        <v xml:space="preserve">A5 - Inicial  Prog No Escolariz    </v>
      </c>
      <c r="I393" s="18">
        <f t="shared" si="208"/>
        <v>8</v>
      </c>
      <c r="J393" s="18" t="str">
        <f t="shared" si="218"/>
        <v>Rural</v>
      </c>
      <c r="K393" s="18">
        <f t="shared" si="219"/>
        <v>7</v>
      </c>
      <c r="O393" s="18">
        <f t="shared" si="220"/>
        <v>1</v>
      </c>
      <c r="Q393" s="21">
        <f t="shared" ref="Q393:Q394" si="224">+IF(AJ393="rural",IF(AK393&lt;=1,S393*(5),IF(AK393&lt;=2,S393*(3.25),IF(AK393&lt;=3,S393*(2.42),IF(AK393&lt;=4,S393*(2),IF(AK393&lt;=5,S393*(1.8),IF(AK393&lt;=10,S393*(1.48),IF(AK393&lt;=16,S393*(1.18),IF(AK393&lt;=20,S393*(1),IF(AK393&lt;=60,S393*(0.85),IF(AK393&lt;=100,S393*(0.56),IF(AK393&lt;=152,S393*(0.41),IF(AK393&lt;=180,S393*(0.38),IF(AK393&lt;=200,S393*(0.36),IF(AK393&lt;=300,S393*(0.3),S393)))))))))))))))</f>
        <v>581.81760000000008</v>
      </c>
      <c r="R393" s="52">
        <f t="shared" si="209"/>
        <v>-15.731075260967931</v>
      </c>
      <c r="S393" s="52">
        <f t="shared" si="210"/>
        <v>393.12000000000006</v>
      </c>
      <c r="T393" s="21">
        <f t="shared" si="222"/>
        <v>393.12000000000006</v>
      </c>
      <c r="U393" s="70">
        <v>466.50648648648644</v>
      </c>
      <c r="V393" s="21">
        <f t="shared" si="207"/>
        <v>302.40000000000003</v>
      </c>
      <c r="W393" s="21">
        <f t="shared" si="211"/>
        <v>43.2</v>
      </c>
      <c r="X393" s="21">
        <f t="shared" si="190"/>
        <v>0</v>
      </c>
      <c r="Y393" s="21">
        <f t="shared" si="205"/>
        <v>211.20000000000002</v>
      </c>
      <c r="Z393" s="21">
        <f t="shared" si="212"/>
        <v>4.8000000000000007</v>
      </c>
      <c r="AA393" s="21">
        <f t="shared" si="213"/>
        <v>38.400000000000006</v>
      </c>
      <c r="AB393" s="21">
        <f t="shared" si="214"/>
        <v>0</v>
      </c>
      <c r="AC393" s="18">
        <f t="shared" si="215"/>
        <v>4.8000000000000007</v>
      </c>
      <c r="AD393" s="18">
        <f t="shared" si="216"/>
        <v>0</v>
      </c>
      <c r="AE393" s="18">
        <f>IFERROR(VLOOKUP(F393,'Unid. Mult.'!$F$3:$J$313,5,0),0)</f>
        <v>0</v>
      </c>
      <c r="AF393" s="18">
        <f>IFERROR(VLOOKUP(F393,'IIEE EIB'!$F$3:$L$219,5,0),0)</f>
        <v>0</v>
      </c>
      <c r="AG393" s="18">
        <f>IFERROR(VLOOKUP(F393,'IIEE EIB'!$F$3:$L$219,6,0),0)</f>
        <v>0</v>
      </c>
      <c r="AH393" s="18">
        <f>IFERROR(VLOOKUP(F393,Rural!$F$2:$J$403,5,0),0)</f>
        <v>0</v>
      </c>
      <c r="AI393" s="18">
        <f>+IFERROR(VLOOKUP(F393,Frontera!$F$3:$J$438,5,0),0)</f>
        <v>0</v>
      </c>
      <c r="AJ393" s="18" t="str">
        <f>+IFERROR(VLOOKUP(F393,'Censo 2023 Direccion'!$A$2:$L$910,9,0),0)</f>
        <v>Rural</v>
      </c>
      <c r="AK393" s="18">
        <f>+IFERROR(VLOOKUP(F393,'Instituciones Educativas'!$A$2:$T$900,12,0),0)</f>
        <v>8</v>
      </c>
      <c r="AL393" s="21">
        <f t="shared" si="217"/>
        <v>-164.1064864864864</v>
      </c>
      <c r="AM393" s="18">
        <f>+IFERROR(VLOOKUP(F393,'Instituciones Educativas'!$A$2:$T$900,13,0),0)-AN393</f>
        <v>7</v>
      </c>
      <c r="AN393" s="64"/>
    </row>
    <row r="394" spans="1:41" x14ac:dyDescent="0.25">
      <c r="A394" s="107" t="s">
        <v>900</v>
      </c>
      <c r="B394" s="17">
        <v>165</v>
      </c>
      <c r="C394" s="49" t="str">
        <f>+VLOOKUP(A394,'Instituciones Educativas'!$A$2:$T$900,6,0)</f>
        <v>MAÑAZO</v>
      </c>
      <c r="D394" s="49" t="str">
        <f>IFERROR(VLOOKUP(A394,'Instituciones Educativas'!$A$2:$T$900,7,0),0)</f>
        <v>TOTORANI</v>
      </c>
      <c r="E394" s="49" t="str">
        <f>+VLOOKUP(A394,'Censo 2023 Direccion'!$A$2:$M$910,6,0)</f>
        <v>TOTORANI</v>
      </c>
      <c r="F394" s="49" t="str">
        <f>+VLOOKUP(A394,'Instituciones Educativas'!$A$2:$T$900,1,0)</f>
        <v>2041627</v>
      </c>
      <c r="G394" s="49" t="str">
        <f>+VLOOKUP(A394,'Instituciones Educativas'!$A$2:$T$900,8,0)</f>
        <v>TOTORANI</v>
      </c>
      <c r="H394" s="49" t="str">
        <f>+VLOOKUP(A394,'Instituciones Educativas'!$A$2:$T$900,9,0)</f>
        <v xml:space="preserve">A5 - Inicial  Prog No Escolariz    </v>
      </c>
      <c r="I394" s="18">
        <f t="shared" si="208"/>
        <v>9</v>
      </c>
      <c r="J394" s="18" t="str">
        <f t="shared" si="218"/>
        <v>Rural</v>
      </c>
      <c r="K394" s="18">
        <f t="shared" si="219"/>
        <v>8</v>
      </c>
      <c r="O394" s="18">
        <f t="shared" si="220"/>
        <v>1</v>
      </c>
      <c r="Q394" s="21">
        <f t="shared" si="224"/>
        <v>654.54480000000001</v>
      </c>
      <c r="R394" s="52">
        <f t="shared" si="209"/>
        <v>-33.301928972917715</v>
      </c>
      <c r="S394" s="52">
        <f t="shared" si="210"/>
        <v>442.26000000000005</v>
      </c>
      <c r="T394" s="21">
        <f t="shared" si="222"/>
        <v>442.26000000000005</v>
      </c>
      <c r="U394" s="70">
        <v>663.07764705882346</v>
      </c>
      <c r="V394" s="21">
        <f t="shared" si="207"/>
        <v>340.20000000000005</v>
      </c>
      <c r="W394" s="21">
        <f t="shared" si="211"/>
        <v>48.599999999999994</v>
      </c>
      <c r="X394" s="21">
        <f t="shared" si="190"/>
        <v>0</v>
      </c>
      <c r="Y394" s="21">
        <f t="shared" si="205"/>
        <v>237.60000000000002</v>
      </c>
      <c r="Z394" s="21">
        <f t="shared" si="212"/>
        <v>5.4</v>
      </c>
      <c r="AA394" s="21">
        <f t="shared" si="213"/>
        <v>43.2</v>
      </c>
      <c r="AB394" s="21">
        <f t="shared" si="214"/>
        <v>0</v>
      </c>
      <c r="AC394" s="18">
        <f t="shared" si="215"/>
        <v>5.4</v>
      </c>
      <c r="AD394" s="18">
        <f t="shared" si="216"/>
        <v>0</v>
      </c>
      <c r="AE394" s="18">
        <f>IFERROR(VLOOKUP(F394,'Unid. Mult.'!$F$3:$J$313,5,0),0)</f>
        <v>0</v>
      </c>
      <c r="AF394" s="18">
        <f>IFERROR(VLOOKUP(F394,'IIEE EIB'!$F$3:$L$219,5,0),0)</f>
        <v>0</v>
      </c>
      <c r="AG394" s="18">
        <f>IFERROR(VLOOKUP(F394,'IIEE EIB'!$F$3:$L$219,6,0),0)</f>
        <v>0</v>
      </c>
      <c r="AH394" s="18">
        <f>IFERROR(VLOOKUP(F394,Rural!$F$2:$J$403,5,0),0)</f>
        <v>0</v>
      </c>
      <c r="AI394" s="18">
        <f>+IFERROR(VLOOKUP(F394,Frontera!$F$3:$J$438,5,0),0)</f>
        <v>0</v>
      </c>
      <c r="AJ394" s="18" t="str">
        <f>+IFERROR(VLOOKUP(F394,'Censo 2023 Direccion'!$A$2:$L$910,9,0),0)</f>
        <v>Rural</v>
      </c>
      <c r="AK394" s="18">
        <f>+IFERROR(VLOOKUP(F394,'Instituciones Educativas'!$A$2:$T$900,12,0),0)</f>
        <v>9</v>
      </c>
      <c r="AL394" s="21">
        <f t="shared" si="217"/>
        <v>-322.87764705882341</v>
      </c>
      <c r="AM394" s="18">
        <f>+IFERROR(VLOOKUP(F394,'Instituciones Educativas'!$A$2:$T$900,13,0),0)-AN394</f>
        <v>8</v>
      </c>
      <c r="AN394" s="64"/>
    </row>
    <row r="395" spans="1:41" x14ac:dyDescent="0.25">
      <c r="A395" s="107" t="s">
        <v>898</v>
      </c>
      <c r="B395" s="17">
        <v>166</v>
      </c>
      <c r="C395" s="49" t="str">
        <f>+VLOOKUP(A395,'Instituciones Educativas'!$A$2:$T$900,6,0)</f>
        <v>MAÑAZO</v>
      </c>
      <c r="D395" s="49" t="str">
        <f>IFERROR(VLOOKUP(A395,'Instituciones Educativas'!$A$2:$T$900,7,0),0)</f>
        <v>CENTRAL</v>
      </c>
      <c r="E395" s="49" t="str">
        <f>+VLOOKUP(A395,'Censo 2023 Direccion'!$A$2:$M$910,6,0)</f>
        <v>JIRON PATA CALLE S/N</v>
      </c>
      <c r="F395" s="49" t="str">
        <f>+VLOOKUP(A395,'Instituciones Educativas'!$A$2:$T$900,1,0)</f>
        <v>3947712</v>
      </c>
      <c r="G395" s="49" t="str">
        <f>+VLOOKUP(A395,'Instituciones Educativas'!$A$2:$T$900,8,0)</f>
        <v>SEMILLAS DE FE</v>
      </c>
      <c r="H395" s="49" t="str">
        <f>+VLOOKUP(A395,'Instituciones Educativas'!$A$2:$T$900,9,0)</f>
        <v xml:space="preserve">A5 - Inicial  Prog No Escolariz    </v>
      </c>
      <c r="I395" s="18">
        <f t="shared" si="208"/>
        <v>8</v>
      </c>
      <c r="J395" s="18" t="str">
        <f t="shared" si="218"/>
        <v>Urbana</v>
      </c>
      <c r="K395" s="18">
        <f t="shared" si="219"/>
        <v>14</v>
      </c>
      <c r="O395" s="18">
        <f t="shared" si="220"/>
        <v>-6</v>
      </c>
      <c r="Q395" s="21">
        <f t="shared" ref="Q395:Q396" si="225">+IF(AJ395="Urbana",IF(AK395&lt;=5,S395*(2.8),IF(AK395&lt;=10,S395*(2.1),IF(AK395&lt;=13,S395*(1.9),IF(AK395&lt;=22,S395*(1.6),IF(AK395&lt;=50,S395*(1.41),IF(AK395&lt;=100,S395*(0.9),IF(AK395&lt;=194,S395*(0.8),IF(AK395&lt;=230,S395*(0.63),IF(AK395&lt;=405,S395*(0.55),IF(AK395&lt;=620,S395*(0.44),IF(AK395&lt;=968,S395*(0.35),IF(AK395&lt;=1000,S395*(0.37),IF(AK395&lt;=1200,S395*(0.39),IF(AK395&lt;=1800,S395*(0.26))))))))))))))))</f>
        <v>563.47199999999998</v>
      </c>
      <c r="R395" s="52">
        <f t="shared" si="209"/>
        <v>-46.938775510204096</v>
      </c>
      <c r="S395" s="52">
        <f t="shared" si="210"/>
        <v>268.32</v>
      </c>
      <c r="T395" s="21">
        <f t="shared" si="222"/>
        <v>268.32</v>
      </c>
      <c r="U395" s="70">
        <v>505.68000000000012</v>
      </c>
      <c r="V395" s="21">
        <f t="shared" si="207"/>
        <v>206.39999999999998</v>
      </c>
      <c r="W395" s="21">
        <f t="shared" si="211"/>
        <v>43.2</v>
      </c>
      <c r="X395" s="21">
        <f t="shared" si="190"/>
        <v>0</v>
      </c>
      <c r="Y395" s="21">
        <f t="shared" si="205"/>
        <v>115.19999999999999</v>
      </c>
      <c r="Z395" s="21">
        <f t="shared" si="212"/>
        <v>4.8000000000000007</v>
      </c>
      <c r="AA395" s="21">
        <f t="shared" si="213"/>
        <v>38.400000000000006</v>
      </c>
      <c r="AB395" s="21">
        <f t="shared" si="214"/>
        <v>0</v>
      </c>
      <c r="AC395" s="18">
        <f t="shared" si="215"/>
        <v>4.8000000000000007</v>
      </c>
      <c r="AD395" s="18">
        <f t="shared" si="216"/>
        <v>0</v>
      </c>
      <c r="AE395" s="18">
        <f>IFERROR(VLOOKUP(F395,'Unid. Mult.'!$F$3:$J$313,5,0),0)</f>
        <v>0</v>
      </c>
      <c r="AF395" s="18">
        <f>IFERROR(VLOOKUP(F395,'IIEE EIB'!$F$3:$L$219,5,0),0)</f>
        <v>0</v>
      </c>
      <c r="AG395" s="18">
        <f>IFERROR(VLOOKUP(F395,'IIEE EIB'!$F$3:$L$219,6,0),0)</f>
        <v>0</v>
      </c>
      <c r="AH395" s="18">
        <f>IFERROR(VLOOKUP(F395,Rural!$F$2:$J$403,5,0),0)</f>
        <v>0</v>
      </c>
      <c r="AI395" s="18">
        <f>+IFERROR(VLOOKUP(F395,Frontera!$F$3:$J$438,5,0),0)</f>
        <v>0</v>
      </c>
      <c r="AJ395" s="18" t="str">
        <f>+IFERROR(VLOOKUP(F395,'Censo 2023 Direccion'!$A$2:$L$910,9,0),0)</f>
        <v>Urbana</v>
      </c>
      <c r="AK395" s="18">
        <f>+IFERROR(VLOOKUP(F395,'Instituciones Educativas'!$A$2:$T$900,12,0),0)</f>
        <v>8</v>
      </c>
      <c r="AL395" s="21">
        <f t="shared" si="217"/>
        <v>-299.28000000000014</v>
      </c>
      <c r="AM395" s="18">
        <f>+IFERROR(VLOOKUP(F395,'Instituciones Educativas'!$A$2:$T$900,13,0),0)-AN395</f>
        <v>14</v>
      </c>
    </row>
    <row r="396" spans="1:41" x14ac:dyDescent="0.25">
      <c r="A396" s="107" t="s">
        <v>892</v>
      </c>
      <c r="B396" s="17">
        <v>167</v>
      </c>
      <c r="C396" s="49" t="str">
        <f>+VLOOKUP(A396,'Instituciones Educativas'!$A$2:$T$900,6,0)</f>
        <v>MAÑAZO</v>
      </c>
      <c r="D396" s="49" t="str">
        <f>IFERROR(VLOOKUP(A396,'Instituciones Educativas'!$A$2:$T$900,7,0),0)</f>
        <v>MAÑAZO</v>
      </c>
      <c r="E396" s="49" t="str">
        <f>+VLOOKUP(A396,'Censo 2023 Direccion'!$A$2:$M$910,6,0)</f>
        <v>CARRETERA PANAMERICANA S/N</v>
      </c>
      <c r="F396" s="49" t="str">
        <f>+VLOOKUP(A396,'Instituciones Educativas'!$A$2:$T$900,1,0)</f>
        <v>3917320</v>
      </c>
      <c r="G396" s="49" t="str">
        <f>+VLOOKUP(A396,'Instituciones Educativas'!$A$2:$T$900,8,0)</f>
        <v>GOTITAS DE FE</v>
      </c>
      <c r="H396" s="49" t="str">
        <f>+VLOOKUP(A396,'Instituciones Educativas'!$A$2:$T$900,9,0)</f>
        <v xml:space="preserve">A5 - Inicial  Prog No Escolariz    </v>
      </c>
      <c r="I396" s="18">
        <f t="shared" si="208"/>
        <v>6</v>
      </c>
      <c r="J396" s="18" t="str">
        <f t="shared" si="218"/>
        <v>Urbana</v>
      </c>
      <c r="K396" s="18">
        <f t="shared" si="219"/>
        <v>15</v>
      </c>
      <c r="O396" s="18">
        <f t="shared" si="220"/>
        <v>-9</v>
      </c>
      <c r="Q396" s="21">
        <f t="shared" si="225"/>
        <v>422.60400000000004</v>
      </c>
      <c r="R396" s="52">
        <f t="shared" si="209"/>
        <v>-60.434782608695656</v>
      </c>
      <c r="S396" s="52">
        <f t="shared" si="210"/>
        <v>201.24</v>
      </c>
      <c r="T396" s="21">
        <f t="shared" si="222"/>
        <v>201.24</v>
      </c>
      <c r="U396" s="70">
        <v>508.62857142857149</v>
      </c>
      <c r="V396" s="21">
        <f t="shared" si="207"/>
        <v>154.80000000000001</v>
      </c>
      <c r="W396" s="21">
        <f t="shared" si="211"/>
        <v>32.400000000000006</v>
      </c>
      <c r="X396" s="21">
        <f t="shared" si="190"/>
        <v>0</v>
      </c>
      <c r="Y396" s="21">
        <f t="shared" si="205"/>
        <v>86.399999999999991</v>
      </c>
      <c r="Z396" s="21">
        <f t="shared" si="212"/>
        <v>3.6000000000000005</v>
      </c>
      <c r="AA396" s="21">
        <f t="shared" si="213"/>
        <v>28.800000000000004</v>
      </c>
      <c r="AB396" s="21">
        <f t="shared" si="214"/>
        <v>0</v>
      </c>
      <c r="AC396" s="18">
        <f t="shared" si="215"/>
        <v>3.6000000000000005</v>
      </c>
      <c r="AD396" s="18">
        <f t="shared" si="216"/>
        <v>0</v>
      </c>
      <c r="AE396" s="18">
        <f>IFERROR(VLOOKUP(F396,'Unid. Mult.'!$F$3:$J$313,5,0),0)</f>
        <v>0</v>
      </c>
      <c r="AF396" s="18">
        <f>IFERROR(VLOOKUP(F396,'IIEE EIB'!$F$3:$L$219,5,0),0)</f>
        <v>0</v>
      </c>
      <c r="AG396" s="18">
        <f>IFERROR(VLOOKUP(F396,'IIEE EIB'!$F$3:$L$219,6,0),0)</f>
        <v>0</v>
      </c>
      <c r="AH396" s="18">
        <f>IFERROR(VLOOKUP(F396,Rural!$F$2:$J$403,5,0),0)</f>
        <v>0</v>
      </c>
      <c r="AI396" s="18">
        <f>+IFERROR(VLOOKUP(F396,Frontera!$F$3:$J$438,5,0),0)</f>
        <v>0</v>
      </c>
      <c r="AJ396" s="18" t="str">
        <f>+IFERROR(VLOOKUP(F396,'Censo 2023 Direccion'!$A$2:$L$910,9,0),0)</f>
        <v>Urbana</v>
      </c>
      <c r="AK396" s="18">
        <f>+IFERROR(VLOOKUP(F396,'Instituciones Educativas'!$A$2:$T$900,12,0),0)</f>
        <v>6</v>
      </c>
      <c r="AL396" s="21">
        <f t="shared" si="217"/>
        <v>-353.82857142857148</v>
      </c>
      <c r="AM396" s="18">
        <f>+IFERROR(VLOOKUP(F396,'Instituciones Educativas'!$A$2:$T$900,13,0),0)-AN396</f>
        <v>15</v>
      </c>
    </row>
    <row r="397" spans="1:41" x14ac:dyDescent="0.25">
      <c r="A397" s="107" t="s">
        <v>2428</v>
      </c>
      <c r="B397" s="17">
        <v>168</v>
      </c>
      <c r="C397" s="49" t="str">
        <f>+VLOOKUP(A397,'Instituciones Educativas'!$A$2:$T$900,6,0)</f>
        <v>MAÑAZO</v>
      </c>
      <c r="D397" s="49" t="str">
        <f>IFERROR(VLOOKUP(A397,'Instituciones Educativas'!$A$2:$T$900,7,0),0)</f>
        <v>MAÑAZO</v>
      </c>
      <c r="E397" s="49" t="str">
        <f>+VLOOKUP(A397,'Censo 2023 Direccion'!$A$2:$M$910,6,0)</f>
        <v>AVENIDA CIRCUNVALACION S/N</v>
      </c>
      <c r="F397" s="49" t="str">
        <f>+VLOOKUP(A397,'Instituciones Educativas'!$A$2:$T$900,1,0)</f>
        <v>3990008</v>
      </c>
      <c r="G397" s="49" t="str">
        <f>+VLOOKUP(A397,'Instituciones Educativas'!$A$2:$T$900,8,0)</f>
        <v>LOS PIMPOLLITOS DE SANTA ROSA</v>
      </c>
      <c r="H397" s="49" t="str">
        <f>+VLOOKUP(A397,'Instituciones Educativas'!$A$2:$T$900,9,0)</f>
        <v xml:space="preserve">A5 - Inicial  Prog No Escolariz    </v>
      </c>
      <c r="I397" s="18">
        <f t="shared" si="208"/>
        <v>12</v>
      </c>
      <c r="J397" s="18" t="str">
        <f t="shared" si="218"/>
        <v>Urbana</v>
      </c>
      <c r="K397" s="18">
        <f t="shared" si="219"/>
        <v>13</v>
      </c>
      <c r="O397" s="18">
        <f t="shared" si="220"/>
        <v>-1</v>
      </c>
      <c r="Q397" s="21">
        <f>+IF(AJ397="Urbana",IF(AK397&lt;=5,S397*(2.8),IF(AK397&lt;=10,S397*(1.6),IF(AK397&lt;=13,S397*(1.4),IF(AK397&lt;=22,S397*(1.08),IF(AK397&lt;=50,S397*(1.41),IF(AK397&lt;=100,S397*(0.9),IF(AK397&lt;=194,S397*(0.8),IF(AK397&lt;=230,S397*(0.63),IF(AK397&lt;=405,S397*(0.55),IF(AK397&lt;=620,S397*(0.44),IF(AK397&lt;=968,S397*(0.35),IF(AK397&lt;=1000,S397*(0.37),IF(AK397&lt;=1200,S397*(0.39),IF(AK397&lt;=1800,S397*(0.26))))))))))))))))</f>
        <v>563.47199999999998</v>
      </c>
      <c r="R397" s="52">
        <f t="shared" si="209"/>
        <v>-19.732441471571903</v>
      </c>
      <c r="S397" s="52">
        <f t="shared" si="210"/>
        <v>402.48</v>
      </c>
      <c r="T397" s="21">
        <f t="shared" si="222"/>
        <v>402.48</v>
      </c>
      <c r="U397" s="70">
        <v>501.423</v>
      </c>
      <c r="V397" s="21">
        <f t="shared" si="207"/>
        <v>309.60000000000002</v>
      </c>
      <c r="W397" s="21">
        <f t="shared" si="211"/>
        <v>64.800000000000011</v>
      </c>
      <c r="X397" s="21">
        <f t="shared" si="190"/>
        <v>0</v>
      </c>
      <c r="Y397" s="21">
        <f t="shared" si="205"/>
        <v>172.79999999999998</v>
      </c>
      <c r="Z397" s="21">
        <f t="shared" si="212"/>
        <v>7.2000000000000011</v>
      </c>
      <c r="AA397" s="21">
        <f t="shared" si="213"/>
        <v>57.600000000000009</v>
      </c>
      <c r="AB397" s="21">
        <f t="shared" si="214"/>
        <v>0</v>
      </c>
      <c r="AC397" s="18">
        <f t="shared" si="215"/>
        <v>7.2000000000000011</v>
      </c>
      <c r="AD397" s="18">
        <f t="shared" si="216"/>
        <v>0</v>
      </c>
      <c r="AE397" s="18">
        <f>IFERROR(VLOOKUP(F397,'Unid. Mult.'!$F$3:$J$313,5,0),0)</f>
        <v>0</v>
      </c>
      <c r="AF397" s="18">
        <f>IFERROR(VLOOKUP(F397,'IIEE EIB'!$F$3:$L$219,5,0),0)</f>
        <v>0</v>
      </c>
      <c r="AG397" s="18">
        <f>IFERROR(VLOOKUP(F397,'IIEE EIB'!$F$3:$L$219,6,0),0)</f>
        <v>0</v>
      </c>
      <c r="AH397" s="18">
        <f>IFERROR(VLOOKUP(F397,Rural!$F$2:$J$403,5,0),0)</f>
        <v>0</v>
      </c>
      <c r="AI397" s="18">
        <f>+IFERROR(VLOOKUP(F397,Frontera!$F$3:$J$438,5,0),0)</f>
        <v>0</v>
      </c>
      <c r="AJ397" s="18" t="str">
        <f>+IFERROR(VLOOKUP(F397,'Censo 2023 Direccion'!$A$2:$L$910,9,0),0)</f>
        <v>Urbana</v>
      </c>
      <c r="AK397" s="18">
        <f>+IFERROR(VLOOKUP(F397,'Instituciones Educativas'!$A$2:$T$900,12,0),0)</f>
        <v>12</v>
      </c>
      <c r="AL397" s="21">
        <f t="shared" si="217"/>
        <v>-191.82299999999998</v>
      </c>
      <c r="AM397" s="18">
        <f>+IFERROR(VLOOKUP(F397,'Instituciones Educativas'!$A$2:$T$900,13,0),0)-AN397</f>
        <v>13</v>
      </c>
    </row>
    <row r="398" spans="1:41" x14ac:dyDescent="0.25">
      <c r="A398" s="107" t="s">
        <v>2424</v>
      </c>
      <c r="B398" s="17">
        <v>169</v>
      </c>
      <c r="C398" s="49" t="str">
        <f>+VLOOKUP(A398,'Instituciones Educativas'!$A$2:$T$900,6,0)</f>
        <v>MAÑAZO</v>
      </c>
      <c r="D398" s="49" t="str">
        <f>IFERROR(VLOOKUP(A398,'Instituciones Educativas'!$A$2:$T$900,7,0),0)</f>
        <v>JATUNMAYO</v>
      </c>
      <c r="E398" s="49" t="str">
        <f>+VLOOKUP(A398,'Censo 2023 Direccion'!$A$2:$M$910,6,0)</f>
        <v>JATUNMAYO</v>
      </c>
      <c r="F398" s="49" t="str">
        <f>+VLOOKUP(A398,'Instituciones Educativas'!$A$2:$T$900,1,0)</f>
        <v>3983265</v>
      </c>
      <c r="G398" s="49" t="str">
        <f>+VLOOKUP(A398,'Instituciones Educativas'!$A$2:$T$900,8,0)</f>
        <v>JATUNMAYO</v>
      </c>
      <c r="H398" s="49" t="str">
        <f>+VLOOKUP(A398,'Instituciones Educativas'!$A$2:$T$900,9,0)</f>
        <v xml:space="preserve">A5 - Inicial  Prog No Escolariz    </v>
      </c>
      <c r="I398" s="18">
        <f t="shared" si="208"/>
        <v>8</v>
      </c>
      <c r="J398" s="18" t="str">
        <f t="shared" si="218"/>
        <v>Rural</v>
      </c>
      <c r="K398" s="18">
        <f t="shared" si="219"/>
        <v>8</v>
      </c>
      <c r="O398" s="18">
        <f t="shared" si="220"/>
        <v>0</v>
      </c>
      <c r="Q398" s="21">
        <f>+IF(AJ398="rural",IF(AK398&lt;=1,S398*(5),IF(AK398&lt;=2,S398*(3.25),IF(AK398&lt;=3,S398*(2.42),IF(AK398&lt;=4,S398*(2),IF(AK398&lt;=5,S398*(1.8),IF(AK398&lt;=10,S398*(1.48),IF(AK398&lt;=16,S398*(1.18),IF(AK398&lt;=20,S398*(1),IF(AK398&lt;=60,S398*(0.85),IF(AK398&lt;=100,S398*(0.56),IF(AK398&lt;=152,S398*(0.41),IF(AK398&lt;=180,S398*(0.38),IF(AK398&lt;=200,S398*(0.36),IF(AK398&lt;=300,S398*(0.3),S398)))))))))))))))</f>
        <v>570.73536000000001</v>
      </c>
      <c r="R398" s="52">
        <f t="shared" si="209"/>
        <v>-41.842105263157883</v>
      </c>
      <c r="S398" s="52">
        <f t="shared" si="210"/>
        <v>385.63200000000001</v>
      </c>
      <c r="T398" s="21">
        <f t="shared" si="222"/>
        <v>385.63200000000001</v>
      </c>
      <c r="U398" s="70">
        <v>663.07764705882346</v>
      </c>
      <c r="V398" s="21">
        <f t="shared" si="207"/>
        <v>296.64</v>
      </c>
      <c r="W398" s="21">
        <f t="shared" si="211"/>
        <v>43.2</v>
      </c>
      <c r="X398" s="21">
        <f t="shared" si="190"/>
        <v>0</v>
      </c>
      <c r="Y398" s="21">
        <f>IF(H398=$M$12,IF(AJ398="Urbana",AK398*1.14*12,IF(AJ398="Rural",AK398*2.14*12)),0)</f>
        <v>205.44</v>
      </c>
      <c r="Z398" s="21">
        <f t="shared" si="212"/>
        <v>4.8000000000000007</v>
      </c>
      <c r="AA398" s="21">
        <f t="shared" si="213"/>
        <v>38.400000000000006</v>
      </c>
      <c r="AB398" s="21">
        <f t="shared" si="214"/>
        <v>0</v>
      </c>
      <c r="AC398" s="18">
        <f t="shared" si="215"/>
        <v>4.8000000000000007</v>
      </c>
      <c r="AD398" s="18">
        <f t="shared" si="216"/>
        <v>0</v>
      </c>
      <c r="AE398" s="18">
        <f>IFERROR(VLOOKUP(F398,'Unid. Mult.'!$F$3:$J$313,5,0),0)</f>
        <v>0</v>
      </c>
      <c r="AF398" s="18">
        <f>IFERROR(VLOOKUP(F398,'IIEE EIB'!$F$3:$L$219,5,0),0)</f>
        <v>0</v>
      </c>
      <c r="AG398" s="18">
        <f>IFERROR(VLOOKUP(F398,'IIEE EIB'!$F$3:$L$219,6,0),0)</f>
        <v>0</v>
      </c>
      <c r="AH398" s="18">
        <f>IFERROR(VLOOKUP(F398,Rural!$F$2:$J$403,5,0),0)</f>
        <v>0</v>
      </c>
      <c r="AI398" s="18">
        <f>+IFERROR(VLOOKUP(F398,Frontera!$F$3:$J$438,5,0),0)</f>
        <v>0</v>
      </c>
      <c r="AJ398" s="18" t="str">
        <f>+IFERROR(VLOOKUP(F398,'Censo 2023 Direccion'!$A$2:$L$910,9,0),0)</f>
        <v>Rural</v>
      </c>
      <c r="AK398" s="18">
        <f>+IFERROR(VLOOKUP(F398,'Instituciones Educativas'!$A$2:$T$900,12,0),0)</f>
        <v>8</v>
      </c>
      <c r="AL398" s="21">
        <f t="shared" si="217"/>
        <v>-366.43764705882347</v>
      </c>
      <c r="AM398" s="18">
        <f>+IFERROR(VLOOKUP(F398,'Instituciones Educativas'!$A$2:$T$900,13,0),0)-AN398</f>
        <v>8</v>
      </c>
      <c r="AN398" s="64"/>
      <c r="AO398" s="18">
        <f>+AM398-3.7</f>
        <v>4.3</v>
      </c>
    </row>
    <row r="399" spans="1:41" x14ac:dyDescent="0.25">
      <c r="A399" s="107" t="s">
        <v>2426</v>
      </c>
      <c r="B399" s="17">
        <v>170</v>
      </c>
      <c r="C399" s="49" t="str">
        <f>+VLOOKUP(A399,'Instituciones Educativas'!$A$2:$T$900,6,0)</f>
        <v>MAÑAZO</v>
      </c>
      <c r="D399" s="49" t="str">
        <f>IFERROR(VLOOKUP(A399,'Instituciones Educativas'!$A$2:$T$900,7,0),0)</f>
        <v>OCCOCOLLO</v>
      </c>
      <c r="E399" s="49" t="str">
        <f>+VLOOKUP(A399,'Censo 2023 Direccion'!$A$2:$M$910,6,0)</f>
        <v>OCCOCOLLO</v>
      </c>
      <c r="F399" s="49" t="str">
        <f>+VLOOKUP(A399,'Instituciones Educativas'!$A$2:$T$900,1,0)</f>
        <v>3983266</v>
      </c>
      <c r="G399" s="49" t="str">
        <f>+VLOOKUP(A399,'Instituciones Educativas'!$A$2:$T$900,8,0)</f>
        <v>OCCOCOLLO</v>
      </c>
      <c r="H399" s="49" t="str">
        <f>+VLOOKUP(A399,'Instituciones Educativas'!$A$2:$T$900,9,0)</f>
        <v xml:space="preserve">A5 - Inicial  Prog No Escolariz    </v>
      </c>
      <c r="I399" s="18">
        <f t="shared" si="208"/>
        <v>7</v>
      </c>
      <c r="J399" s="18" t="str">
        <f t="shared" si="218"/>
        <v>Rural</v>
      </c>
      <c r="K399" s="18">
        <f t="shared" si="219"/>
        <v>9</v>
      </c>
      <c r="O399" s="18">
        <f t="shared" si="220"/>
        <v>-2</v>
      </c>
      <c r="Q399" s="21">
        <f t="shared" ref="Q399" si="226">+IF(AJ399="rural",IF(AK399&lt;=1,S399*(5),IF(AK399&lt;=2,S399*(3.25),IF(AK399&lt;=3,S399*(2.42),IF(AK399&lt;=4,S399*(2),IF(AK399&lt;=5,S399*(1.8),IF(AK399&lt;=10,S399*(1.6),IF(AK399&lt;=16,S399*(1.3),IF(AK399&lt;=20,S399*(1),IF(AK399&lt;=60,S399*(0.85),IF(AK399&lt;=100,S399*(0.56),IF(AK399&lt;=152,S399*(0.41),IF(AK399&lt;=180,S399*(0.38),IF(AK399&lt;=200,S399*(0.36),IF(AK399&lt;=300,S399*(0.3),S399)))))))))))))))</f>
        <v>550.36800000000005</v>
      </c>
      <c r="R399" s="52">
        <f t="shared" si="209"/>
        <v>-48.523060618104054</v>
      </c>
      <c r="S399" s="52">
        <f t="shared" si="210"/>
        <v>343.98</v>
      </c>
      <c r="T399" s="21">
        <f t="shared" si="222"/>
        <v>343.98</v>
      </c>
      <c r="U399" s="70">
        <v>668.22154566744734</v>
      </c>
      <c r="V399" s="21">
        <f t="shared" si="207"/>
        <v>264.60000000000002</v>
      </c>
      <c r="W399" s="21">
        <f t="shared" si="211"/>
        <v>37.799999999999997</v>
      </c>
      <c r="X399" s="21">
        <f t="shared" si="190"/>
        <v>0</v>
      </c>
      <c r="Y399" s="21">
        <f t="shared" ref="Y399:Y419" si="227">IF(H399=$M$12,IF(AJ399="Urbana",AK399*1.2*12,IF(AJ399="Rural",AK399*2.2*12)),0)</f>
        <v>184.8</v>
      </c>
      <c r="Z399" s="21">
        <f t="shared" si="212"/>
        <v>4.2</v>
      </c>
      <c r="AA399" s="21">
        <f t="shared" si="213"/>
        <v>33.6</v>
      </c>
      <c r="AB399" s="21">
        <f t="shared" si="214"/>
        <v>0</v>
      </c>
      <c r="AC399" s="18">
        <f t="shared" si="215"/>
        <v>4.2</v>
      </c>
      <c r="AD399" s="18">
        <f t="shared" si="216"/>
        <v>0</v>
      </c>
      <c r="AE399" s="18">
        <f>IFERROR(VLOOKUP(F399,'Unid. Mult.'!$F$3:$J$313,5,0),0)</f>
        <v>0</v>
      </c>
      <c r="AF399" s="18">
        <f>IFERROR(VLOOKUP(F399,'IIEE EIB'!$F$3:$L$219,5,0),0)</f>
        <v>0</v>
      </c>
      <c r="AG399" s="18">
        <f>IFERROR(VLOOKUP(F399,'IIEE EIB'!$F$3:$L$219,6,0),0)</f>
        <v>0</v>
      </c>
      <c r="AH399" s="18">
        <f>IFERROR(VLOOKUP(F399,Rural!$F$2:$J$403,5,0),0)</f>
        <v>0</v>
      </c>
      <c r="AI399" s="18">
        <f>+IFERROR(VLOOKUP(F399,Frontera!$F$3:$J$438,5,0),0)</f>
        <v>0</v>
      </c>
      <c r="AJ399" s="18" t="str">
        <f>+IFERROR(VLOOKUP(F399,'Censo 2023 Direccion'!$A$2:$L$910,9,0),0)</f>
        <v>Rural</v>
      </c>
      <c r="AK399" s="18">
        <f>+IFERROR(VLOOKUP(F399,'Instituciones Educativas'!$A$2:$T$900,12,0),0)</f>
        <v>7</v>
      </c>
      <c r="AL399" s="21">
        <f t="shared" si="217"/>
        <v>-403.62154566744732</v>
      </c>
      <c r="AM399" s="18">
        <f>+IFERROR(VLOOKUP(F399,'Instituciones Educativas'!$A$2:$T$900,13,0),0)-AN399</f>
        <v>9</v>
      </c>
      <c r="AN399" s="64"/>
    </row>
    <row r="400" spans="1:41" x14ac:dyDescent="0.25">
      <c r="A400" s="107" t="s">
        <v>5049</v>
      </c>
      <c r="B400" s="17">
        <v>171</v>
      </c>
      <c r="C400" s="49" t="str">
        <f>+VLOOKUP(A400,'Instituciones Educativas'!$A$2:$T$900,6,0)</f>
        <v>MAÑAZO</v>
      </c>
      <c r="D400" s="49" t="str">
        <f>IFERROR(VLOOKUP(A400,'Instituciones Educativas'!$A$2:$T$900,7,0),0)</f>
        <v>BARRIO SANTA ROSA</v>
      </c>
      <c r="E400" s="49" t="str">
        <f>+VLOOKUP(A400,'Censo 2023 Direccion'!$A$2:$M$910,6,0)</f>
        <v>JIRON LIMA S/N</v>
      </c>
      <c r="F400" s="49" t="str">
        <f>+VLOOKUP(A400,'Instituciones Educativas'!$A$2:$T$900,1,0)</f>
        <v>4000358</v>
      </c>
      <c r="G400" s="49" t="str">
        <f>+VLOOKUP(A400,'Instituciones Educativas'!$A$2:$T$900,8,0)</f>
        <v>LOS INGENIOSOS DE MAÑAZO</v>
      </c>
      <c r="H400" s="49" t="str">
        <f>+VLOOKUP(A400,'Instituciones Educativas'!$A$2:$T$900,9,0)</f>
        <v xml:space="preserve">A5 - Inicial  Prog No Escolariz    </v>
      </c>
      <c r="I400" s="18">
        <f t="shared" si="208"/>
        <v>9</v>
      </c>
      <c r="J400" s="18" t="str">
        <f t="shared" si="218"/>
        <v>Urbana</v>
      </c>
      <c r="K400" s="18">
        <f t="shared" si="219"/>
        <v>0</v>
      </c>
      <c r="O400" s="18">
        <f t="shared" si="220"/>
        <v>9</v>
      </c>
      <c r="Q400" s="21">
        <f t="shared" ref="Q400:Q401" si="228">+IF(AJ400="Urbana",IF(AK400&lt;=5,S400*(2.8),IF(AK400&lt;=10,S400*(2.1),IF(AK400&lt;=13,S400*(1.9),IF(AK400&lt;=22,S400*(1.6),IF(AK400&lt;=50,S400*(1.41),IF(AK400&lt;=100,S400*(0.9),IF(AK400&lt;=194,S400*(0.8),IF(AK400&lt;=230,S400*(0.63),IF(AK400&lt;=405,S400*(0.55),IF(AK400&lt;=620,S400*(0.44),IF(AK400&lt;=968,S400*(0.35),IF(AK400&lt;=1000,S400*(0.37),IF(AK400&lt;=1200,S400*(0.39),IF(AK400&lt;=1800,S400*(0.26))))))))))))))))</f>
        <v>633.90600000000006</v>
      </c>
      <c r="R400" s="52" t="e">
        <f t="shared" si="209"/>
        <v>#DIV/0!</v>
      </c>
      <c r="S400" s="52">
        <f t="shared" si="210"/>
        <v>301.86</v>
      </c>
      <c r="T400" s="21">
        <f t="shared" si="222"/>
        <v>301.86</v>
      </c>
      <c r="U400" s="70">
        <v>0</v>
      </c>
      <c r="V400" s="21">
        <f t="shared" si="207"/>
        <v>232.2</v>
      </c>
      <c r="W400" s="21">
        <f t="shared" si="211"/>
        <v>48.599999999999994</v>
      </c>
      <c r="X400" s="21">
        <f t="shared" si="190"/>
        <v>0</v>
      </c>
      <c r="Y400" s="21">
        <f t="shared" si="227"/>
        <v>129.6</v>
      </c>
      <c r="Z400" s="21">
        <f t="shared" si="212"/>
        <v>5.4</v>
      </c>
      <c r="AA400" s="21">
        <f t="shared" si="213"/>
        <v>43.2</v>
      </c>
      <c r="AB400" s="21">
        <f t="shared" si="214"/>
        <v>0</v>
      </c>
      <c r="AC400" s="18">
        <f t="shared" si="215"/>
        <v>5.4</v>
      </c>
      <c r="AD400" s="18">
        <f t="shared" si="216"/>
        <v>0</v>
      </c>
      <c r="AE400" s="18">
        <f>IFERROR(VLOOKUP(F400,'Unid. Mult.'!$F$3:$J$313,5,0),0)</f>
        <v>0</v>
      </c>
      <c r="AF400" s="18">
        <f>IFERROR(VLOOKUP(F400,'IIEE EIB'!$F$3:$L$219,5,0),0)</f>
        <v>0</v>
      </c>
      <c r="AG400" s="18">
        <f>IFERROR(VLOOKUP(F400,'IIEE EIB'!$F$3:$L$219,6,0),0)</f>
        <v>0</v>
      </c>
      <c r="AH400" s="18">
        <f>IFERROR(VLOOKUP(F400,Rural!$F$2:$J$403,5,0),0)</f>
        <v>0</v>
      </c>
      <c r="AI400" s="18">
        <f>+IFERROR(VLOOKUP(F400,Frontera!$F$3:$J$438,5,0),0)</f>
        <v>0</v>
      </c>
      <c r="AJ400" s="18" t="str">
        <f>+IFERROR(VLOOKUP(F400,'Censo 2023 Direccion'!$A$2:$L$910,9,0),0)</f>
        <v>Urbana</v>
      </c>
      <c r="AK400" s="18">
        <f>+IFERROR(VLOOKUP(F400,'Instituciones Educativas'!$A$2:$T$900,12,0),0)</f>
        <v>9</v>
      </c>
      <c r="AL400" s="21">
        <f t="shared" si="217"/>
        <v>232.2</v>
      </c>
      <c r="AM400" s="18">
        <f>+IFERROR(VLOOKUP(F400,'Instituciones Educativas'!$A$2:$T$900,13,0),0)-AN400</f>
        <v>0</v>
      </c>
    </row>
    <row r="401" spans="1:40" x14ac:dyDescent="0.25">
      <c r="A401" s="107" t="s">
        <v>5051</v>
      </c>
      <c r="B401" s="17">
        <v>172</v>
      </c>
      <c r="C401" s="49" t="str">
        <f>+VLOOKUP(A401,'Instituciones Educativas'!$A$2:$T$900,6,0)</f>
        <v>MAÑAZO</v>
      </c>
      <c r="D401" s="49" t="str">
        <f>IFERROR(VLOOKUP(A401,'Instituciones Educativas'!$A$2:$T$900,7,0),0)</f>
        <v>BARRIO SANTA ROSA</v>
      </c>
      <c r="E401" s="49" t="str">
        <f>+VLOOKUP(A401,'Censo 2023 Direccion'!$A$2:$M$910,6,0)</f>
        <v>JIRON LIMA S/N</v>
      </c>
      <c r="F401" s="49" t="str">
        <f>+VLOOKUP(A401,'Instituciones Educativas'!$A$2:$T$900,1,0)</f>
        <v>4000359</v>
      </c>
      <c r="G401" s="49" t="str">
        <f>+VLOOKUP(A401,'Instituciones Educativas'!$A$2:$T$900,8,0)</f>
        <v>NIÑOS CREATIVOS DE MAÑAZO</v>
      </c>
      <c r="H401" s="49" t="str">
        <f>+VLOOKUP(A401,'Instituciones Educativas'!$A$2:$T$900,9,0)</f>
        <v xml:space="preserve">A5 - Inicial  Prog No Escolariz    </v>
      </c>
      <c r="I401" s="18">
        <f t="shared" si="208"/>
        <v>6</v>
      </c>
      <c r="J401" s="18" t="str">
        <f t="shared" si="218"/>
        <v>Urbana</v>
      </c>
      <c r="K401" s="18">
        <f t="shared" si="219"/>
        <v>0</v>
      </c>
      <c r="O401" s="18">
        <f t="shared" si="220"/>
        <v>6</v>
      </c>
      <c r="Q401" s="21">
        <f t="shared" si="228"/>
        <v>422.60400000000004</v>
      </c>
      <c r="R401" s="52" t="e">
        <f t="shared" si="209"/>
        <v>#DIV/0!</v>
      </c>
      <c r="S401" s="52">
        <f t="shared" si="210"/>
        <v>201.24</v>
      </c>
      <c r="T401" s="21">
        <f t="shared" si="222"/>
        <v>201.24</v>
      </c>
      <c r="U401" s="70">
        <v>0</v>
      </c>
      <c r="V401" s="21">
        <f t="shared" si="207"/>
        <v>154.80000000000001</v>
      </c>
      <c r="W401" s="21">
        <f t="shared" si="211"/>
        <v>32.400000000000006</v>
      </c>
      <c r="X401" s="21">
        <f t="shared" si="190"/>
        <v>0</v>
      </c>
      <c r="Y401" s="21">
        <f t="shared" si="227"/>
        <v>86.399999999999991</v>
      </c>
      <c r="Z401" s="21">
        <f t="shared" si="212"/>
        <v>3.6000000000000005</v>
      </c>
      <c r="AA401" s="21">
        <f t="shared" si="213"/>
        <v>28.800000000000004</v>
      </c>
      <c r="AB401" s="21">
        <f t="shared" si="214"/>
        <v>0</v>
      </c>
      <c r="AC401" s="18">
        <f t="shared" si="215"/>
        <v>3.6000000000000005</v>
      </c>
      <c r="AD401" s="18">
        <f t="shared" si="216"/>
        <v>0</v>
      </c>
      <c r="AE401" s="18">
        <f>IFERROR(VLOOKUP(F401,'Unid. Mult.'!$F$3:$J$313,5,0),0)</f>
        <v>0</v>
      </c>
      <c r="AF401" s="18">
        <f>IFERROR(VLOOKUP(F401,'IIEE EIB'!$F$3:$L$219,5,0),0)</f>
        <v>0</v>
      </c>
      <c r="AG401" s="18">
        <f>IFERROR(VLOOKUP(F401,'IIEE EIB'!$F$3:$L$219,6,0),0)</f>
        <v>0</v>
      </c>
      <c r="AH401" s="18">
        <f>IFERROR(VLOOKUP(F401,Rural!$F$2:$J$403,5,0),0)</f>
        <v>0</v>
      </c>
      <c r="AI401" s="18">
        <f>+IFERROR(VLOOKUP(F401,Frontera!$F$3:$J$438,5,0),0)</f>
        <v>0</v>
      </c>
      <c r="AJ401" s="18" t="str">
        <f>+IFERROR(VLOOKUP(F401,'Censo 2023 Direccion'!$A$2:$L$910,9,0),0)</f>
        <v>Urbana</v>
      </c>
      <c r="AK401" s="18">
        <f>+IFERROR(VLOOKUP(F401,'Instituciones Educativas'!$A$2:$T$900,12,0),0)</f>
        <v>6</v>
      </c>
      <c r="AL401" s="21">
        <f t="shared" si="217"/>
        <v>154.80000000000001</v>
      </c>
      <c r="AM401" s="18">
        <f>+IFERROR(VLOOKUP(F401,'Instituciones Educativas'!$A$2:$T$900,13,0),0)-AN401</f>
        <v>0</v>
      </c>
    </row>
    <row r="402" spans="1:40" x14ac:dyDescent="0.25">
      <c r="A402" s="107" t="s">
        <v>912</v>
      </c>
      <c r="B402" s="17">
        <v>173</v>
      </c>
      <c r="C402" s="49" t="str">
        <f>+VLOOKUP(A402,'Instituciones Educativas'!$A$2:$T$900,6,0)</f>
        <v>PAUCARCOLLA</v>
      </c>
      <c r="D402" s="49" t="str">
        <f>IFERROR(VLOOKUP(A402,'Instituciones Educativas'!$A$2:$T$900,7,0),0)</f>
        <v>CORTE ESTACION</v>
      </c>
      <c r="E402" s="49" t="str">
        <f>+VLOOKUP(A402,'Censo 2023 Direccion'!$A$2:$M$910,6,0)</f>
        <v>CORTE ESTACION</v>
      </c>
      <c r="F402" s="49" t="str">
        <f>+VLOOKUP(A402,'Instituciones Educativas'!$A$2:$T$900,1,0)</f>
        <v>3917321</v>
      </c>
      <c r="G402" s="49" t="str">
        <f>+VLOOKUP(A402,'Instituciones Educativas'!$A$2:$T$900,8,0)</f>
        <v>LAS CARMELITAS</v>
      </c>
      <c r="H402" s="49" t="str">
        <f>+VLOOKUP(A402,'Instituciones Educativas'!$A$2:$T$900,9,0)</f>
        <v xml:space="preserve">A5 - Inicial  Prog No Escolariz    </v>
      </c>
      <c r="I402" s="18">
        <f t="shared" si="208"/>
        <v>5</v>
      </c>
      <c r="J402" s="18" t="str">
        <f t="shared" si="218"/>
        <v>Rural</v>
      </c>
      <c r="K402" s="18">
        <f t="shared" si="219"/>
        <v>6</v>
      </c>
      <c r="O402" s="18">
        <f t="shared" si="220"/>
        <v>-1</v>
      </c>
      <c r="Q402" s="21">
        <f t="shared" ref="Q402:Q452" si="229">+IF(AJ402="rural",IF(AK402&lt;=1,S402*(5),IF(AK402&lt;=2,S402*(3.25),IF(AK402&lt;=3,S402*(2.42),IF(AK402&lt;=4,S402*(2),IF(AK402&lt;=5,S402*(1.8),IF(AK402&lt;=10,S402*(1.6),IF(AK402&lt;=16,S402*(1.3),IF(AK402&lt;=20,S402*(1),IF(AK402&lt;=60,S402*(0.85),IF(AK402&lt;=100,S402*(0.56),IF(AK402&lt;=152,S402*(0.41),IF(AK402&lt;=180,S402*(0.38),IF(AK402&lt;=200,S402*(0.36),IF(AK402&lt;=300,S402*(0.3),S402)))))))))))))))</f>
        <v>442.26000000000005</v>
      </c>
      <c r="R402" s="52">
        <f t="shared" si="209"/>
        <v>-45.750298075285293</v>
      </c>
      <c r="S402" s="52">
        <f t="shared" si="210"/>
        <v>245.70000000000002</v>
      </c>
      <c r="T402" s="21">
        <f t="shared" si="222"/>
        <v>245.70000000000002</v>
      </c>
      <c r="U402" s="70">
        <v>452.90571428571428</v>
      </c>
      <c r="V402" s="21">
        <f t="shared" si="207"/>
        <v>189</v>
      </c>
      <c r="W402" s="21">
        <f t="shared" si="211"/>
        <v>27</v>
      </c>
      <c r="X402" s="21">
        <f t="shared" ref="X402:X465" si="230">IF(H402=$M$13,AK402*1*12,IF(H402=$M$14,AK402*1*12,IF(H402=$M$16,AK402*1*12,0)))</f>
        <v>0</v>
      </c>
      <c r="Y402" s="21">
        <f t="shared" si="227"/>
        <v>132</v>
      </c>
      <c r="Z402" s="21">
        <f t="shared" si="212"/>
        <v>3</v>
      </c>
      <c r="AA402" s="21">
        <f t="shared" si="213"/>
        <v>24</v>
      </c>
      <c r="AB402" s="21">
        <f t="shared" si="214"/>
        <v>0</v>
      </c>
      <c r="AC402" s="18">
        <f t="shared" si="215"/>
        <v>3</v>
      </c>
      <c r="AD402" s="18">
        <f t="shared" si="216"/>
        <v>0</v>
      </c>
      <c r="AE402" s="18">
        <f>IFERROR(VLOOKUP(F402,'Unid. Mult.'!$F$3:$J$313,5,0),0)</f>
        <v>0</v>
      </c>
      <c r="AF402" s="18">
        <f>IFERROR(VLOOKUP(F402,'IIEE EIB'!$F$3:$L$219,5,0),0)</f>
        <v>0</v>
      </c>
      <c r="AG402" s="18">
        <f>IFERROR(VLOOKUP(F402,'IIEE EIB'!$F$3:$L$219,6,0),0)</f>
        <v>0</v>
      </c>
      <c r="AH402" s="18">
        <f>IFERROR(VLOOKUP(F402,Rural!$F$2:$J$403,5,0),0)</f>
        <v>0</v>
      </c>
      <c r="AI402" s="18">
        <f>+IFERROR(VLOOKUP(F402,Frontera!$F$3:$J$438,5,0),0)</f>
        <v>0</v>
      </c>
      <c r="AJ402" s="18" t="str">
        <f>+IFERROR(VLOOKUP(F402,'Censo 2023 Direccion'!$A$2:$L$910,9,0),0)</f>
        <v>Rural</v>
      </c>
      <c r="AK402" s="18">
        <f>+IFERROR(VLOOKUP(F402,'Instituciones Educativas'!$A$2:$T$900,12,0),0)</f>
        <v>5</v>
      </c>
      <c r="AL402" s="21">
        <f t="shared" si="217"/>
        <v>-263.90571428571428</v>
      </c>
      <c r="AM402" s="18">
        <f>+IFERROR(VLOOKUP(F402,'Instituciones Educativas'!$A$2:$T$900,13,0),0)-AN402</f>
        <v>6</v>
      </c>
      <c r="AN402" s="64"/>
    </row>
    <row r="403" spans="1:40" x14ac:dyDescent="0.25">
      <c r="A403" s="107" t="s">
        <v>918</v>
      </c>
      <c r="B403" s="17">
        <v>174</v>
      </c>
      <c r="C403" s="49" t="str">
        <f>+VLOOKUP(A403,'Instituciones Educativas'!$A$2:$T$900,6,0)</f>
        <v>PAUCARCOLLA</v>
      </c>
      <c r="D403" s="49" t="str">
        <f>IFERROR(VLOOKUP(A403,'Instituciones Educativas'!$A$2:$T$900,7,0),0)</f>
        <v>SUCAIRE/SUCARI</v>
      </c>
      <c r="E403" s="49" t="str">
        <f>+VLOOKUP(A403,'Censo 2023 Direccion'!$A$2:$M$910,6,0)</f>
        <v>SUCARI</v>
      </c>
      <c r="F403" s="49" t="str">
        <f>+VLOOKUP(A403,'Instituciones Educativas'!$A$2:$T$900,1,0)</f>
        <v>3947756</v>
      </c>
      <c r="G403" s="49" t="str">
        <f>+VLOOKUP(A403,'Instituciones Educativas'!$A$2:$T$900,8,0)</f>
        <v>SONRISITAS</v>
      </c>
      <c r="H403" s="49" t="str">
        <f>+VLOOKUP(A403,'Instituciones Educativas'!$A$2:$T$900,9,0)</f>
        <v xml:space="preserve">A5 - Inicial  Prog No Escolariz    </v>
      </c>
      <c r="I403" s="18">
        <f t="shared" si="208"/>
        <v>5</v>
      </c>
      <c r="J403" s="18" t="str">
        <f t="shared" si="218"/>
        <v>Rural</v>
      </c>
      <c r="K403" s="18">
        <f t="shared" si="219"/>
        <v>5</v>
      </c>
      <c r="O403" s="18">
        <f t="shared" si="220"/>
        <v>0</v>
      </c>
      <c r="Q403" s="21">
        <f t="shared" si="229"/>
        <v>442.26000000000005</v>
      </c>
      <c r="R403" s="52">
        <f t="shared" si="209"/>
        <v>-44.200306591722018</v>
      </c>
      <c r="S403" s="52">
        <f t="shared" si="210"/>
        <v>245.70000000000002</v>
      </c>
      <c r="T403" s="21">
        <f t="shared" si="222"/>
        <v>245.70000000000002</v>
      </c>
      <c r="U403" s="70">
        <v>440.32499999999999</v>
      </c>
      <c r="V403" s="21">
        <f t="shared" si="207"/>
        <v>189</v>
      </c>
      <c r="W403" s="21">
        <f t="shared" si="211"/>
        <v>27</v>
      </c>
      <c r="X403" s="21">
        <f t="shared" si="230"/>
        <v>0</v>
      </c>
      <c r="Y403" s="21">
        <f t="shared" si="227"/>
        <v>132</v>
      </c>
      <c r="Z403" s="21">
        <f t="shared" si="212"/>
        <v>3</v>
      </c>
      <c r="AA403" s="21">
        <f t="shared" si="213"/>
        <v>24</v>
      </c>
      <c r="AB403" s="21">
        <f t="shared" si="214"/>
        <v>0</v>
      </c>
      <c r="AC403" s="18">
        <f t="shared" si="215"/>
        <v>3</v>
      </c>
      <c r="AD403" s="18">
        <f t="shared" si="216"/>
        <v>0</v>
      </c>
      <c r="AE403" s="18">
        <f>IFERROR(VLOOKUP(F403,'Unid. Mult.'!$F$3:$J$313,5,0),0)</f>
        <v>0</v>
      </c>
      <c r="AF403" s="18">
        <f>IFERROR(VLOOKUP(F403,'IIEE EIB'!$F$3:$L$219,5,0),0)</f>
        <v>0</v>
      </c>
      <c r="AG403" s="18">
        <f>IFERROR(VLOOKUP(F403,'IIEE EIB'!$F$3:$L$219,6,0),0)</f>
        <v>0</v>
      </c>
      <c r="AH403" s="18">
        <f>IFERROR(VLOOKUP(F403,Rural!$F$2:$J$403,5,0),0)</f>
        <v>0</v>
      </c>
      <c r="AI403" s="18">
        <f>+IFERROR(VLOOKUP(F403,Frontera!$F$3:$J$438,5,0),0)</f>
        <v>0</v>
      </c>
      <c r="AJ403" s="18" t="str">
        <f>+IFERROR(VLOOKUP(F403,'Censo 2023 Direccion'!$A$2:$L$910,9,0),0)</f>
        <v>Rural</v>
      </c>
      <c r="AK403" s="18">
        <f>+IFERROR(VLOOKUP(F403,'Instituciones Educativas'!$A$2:$T$900,12,0),0)</f>
        <v>5</v>
      </c>
      <c r="AL403" s="21">
        <f t="shared" si="217"/>
        <v>-251.32499999999999</v>
      </c>
      <c r="AM403" s="18">
        <f>+IFERROR(VLOOKUP(F403,'Instituciones Educativas'!$A$2:$T$900,13,0),0)-AN403</f>
        <v>5</v>
      </c>
      <c r="AN403" s="64"/>
    </row>
    <row r="404" spans="1:40" x14ac:dyDescent="0.25">
      <c r="A404" s="107" t="s">
        <v>904</v>
      </c>
      <c r="B404" s="17">
        <v>175</v>
      </c>
      <c r="C404" s="49" t="str">
        <f>+VLOOKUP(A404,'Instituciones Educativas'!$A$2:$T$900,6,0)</f>
        <v>PAUCARCOLLA</v>
      </c>
      <c r="D404" s="49" t="str">
        <f>IFERROR(VLOOKUP(A404,'Instituciones Educativas'!$A$2:$T$900,7,0),0)</f>
        <v>ANEXO CORTE</v>
      </c>
      <c r="E404" s="49" t="str">
        <f>+VLOOKUP(A404,'Censo 2023 Direccion'!$A$2:$M$910,6,0)</f>
        <v>ANEXO CORTE ESTACION</v>
      </c>
      <c r="F404" s="49" t="str">
        <f>+VLOOKUP(A404,'Instituciones Educativas'!$A$2:$T$900,1,0)</f>
        <v>2052313</v>
      </c>
      <c r="G404" s="49" t="str">
        <f>+VLOOKUP(A404,'Instituciones Educativas'!$A$2:$T$900,8,0)</f>
        <v>ANEXO CORTE ESTACION</v>
      </c>
      <c r="H404" s="49" t="str">
        <f>+VLOOKUP(A404,'Instituciones Educativas'!$A$2:$T$900,9,0)</f>
        <v xml:space="preserve">A5 - Inicial  Prog No Escolariz    </v>
      </c>
      <c r="I404" s="18">
        <f t="shared" si="208"/>
        <v>9</v>
      </c>
      <c r="J404" s="18" t="str">
        <f t="shared" si="218"/>
        <v>Rural</v>
      </c>
      <c r="K404" s="18">
        <f t="shared" si="219"/>
        <v>8</v>
      </c>
      <c r="O404" s="18">
        <f t="shared" si="220"/>
        <v>1</v>
      </c>
      <c r="Q404" s="21">
        <f>+IF(AJ404="rural",IF(AK404&lt;=1,S404*(5),IF(AK404&lt;=2,S404*(3.25),IF(AK404&lt;=3,S404*(2.42),IF(AK404&lt;=4,S404*(2),IF(AK404&lt;=5,S404*(1.8),IF(AK404&lt;=10,S404*(1.48),IF(AK404&lt;=16,S404*(1.18),IF(AK404&lt;=20,S404*(1),IF(AK404&lt;=60,S404*(0.85),IF(AK404&lt;=100,S404*(0.56),IF(AK404&lt;=152,S404*(0.41),IF(AK404&lt;=180,S404*(0.38),IF(AK404&lt;=200,S404*(0.36),IF(AK404&lt;=300,S404*(0.3),S404)))))))))))))))</f>
        <v>654.54480000000001</v>
      </c>
      <c r="R404" s="52">
        <f t="shared" si="209"/>
        <v>-33.301928972917715</v>
      </c>
      <c r="S404" s="52">
        <f t="shared" si="210"/>
        <v>442.26000000000005</v>
      </c>
      <c r="T404" s="21">
        <f t="shared" si="222"/>
        <v>442.26000000000005</v>
      </c>
      <c r="U404" s="70">
        <v>663.07764705882346</v>
      </c>
      <c r="V404" s="21">
        <f t="shared" si="207"/>
        <v>340.20000000000005</v>
      </c>
      <c r="W404" s="21">
        <f t="shared" si="211"/>
        <v>48.599999999999994</v>
      </c>
      <c r="X404" s="21">
        <f t="shared" si="230"/>
        <v>0</v>
      </c>
      <c r="Y404" s="21">
        <f t="shared" si="227"/>
        <v>237.60000000000002</v>
      </c>
      <c r="Z404" s="21">
        <f t="shared" si="212"/>
        <v>5.4</v>
      </c>
      <c r="AA404" s="21">
        <f t="shared" si="213"/>
        <v>43.2</v>
      </c>
      <c r="AB404" s="21">
        <f t="shared" si="214"/>
        <v>0</v>
      </c>
      <c r="AC404" s="18">
        <f t="shared" si="215"/>
        <v>5.4</v>
      </c>
      <c r="AD404" s="18">
        <f t="shared" si="216"/>
        <v>0</v>
      </c>
      <c r="AE404" s="18">
        <f>IFERROR(VLOOKUP(F404,'Unid. Mult.'!$F$3:$J$313,5,0),0)</f>
        <v>0</v>
      </c>
      <c r="AF404" s="18">
        <f>IFERROR(VLOOKUP(F404,'IIEE EIB'!$F$3:$L$219,5,0),0)</f>
        <v>0</v>
      </c>
      <c r="AG404" s="18">
        <f>IFERROR(VLOOKUP(F404,'IIEE EIB'!$F$3:$L$219,6,0),0)</f>
        <v>0</v>
      </c>
      <c r="AH404" s="18">
        <f>IFERROR(VLOOKUP(F404,Rural!$F$2:$J$403,5,0),0)</f>
        <v>0</v>
      </c>
      <c r="AI404" s="18">
        <f>+IFERROR(VLOOKUP(F404,Frontera!$F$3:$J$438,5,0),0)</f>
        <v>0</v>
      </c>
      <c r="AJ404" s="18" t="str">
        <f>+IFERROR(VLOOKUP(F404,'Censo 2023 Direccion'!$A$2:$L$910,9,0),0)</f>
        <v>Rural</v>
      </c>
      <c r="AK404" s="18">
        <f>+IFERROR(VLOOKUP(F404,'Instituciones Educativas'!$A$2:$T$900,12,0),0)</f>
        <v>9</v>
      </c>
      <c r="AL404" s="21">
        <f t="shared" si="217"/>
        <v>-322.87764705882341</v>
      </c>
      <c r="AM404" s="18">
        <f>+IFERROR(VLOOKUP(F404,'Instituciones Educativas'!$A$2:$T$900,13,0),0)-AN404</f>
        <v>8</v>
      </c>
      <c r="AN404" s="64"/>
    </row>
    <row r="405" spans="1:40" x14ac:dyDescent="0.25">
      <c r="A405" s="107" t="s">
        <v>911</v>
      </c>
      <c r="B405" s="17">
        <v>176</v>
      </c>
      <c r="C405" s="49" t="str">
        <f>+VLOOKUP(A405,'Instituciones Educativas'!$A$2:$T$900,6,0)</f>
        <v>PAUCARCOLLA</v>
      </c>
      <c r="D405" s="49" t="str">
        <f>IFERROR(VLOOKUP(A405,'Instituciones Educativas'!$A$2:$T$900,7,0),0)</f>
        <v>CHULLARA</v>
      </c>
      <c r="E405" s="49" t="str">
        <f>+VLOOKUP(A405,'Censo 2023 Direccion'!$A$2:$M$910,6,0)</f>
        <v>CHULARA</v>
      </c>
      <c r="F405" s="49" t="str">
        <f>+VLOOKUP(A405,'Instituciones Educativas'!$A$2:$T$900,1,0)</f>
        <v>2052316</v>
      </c>
      <c r="G405" s="49" t="str">
        <f>+VLOOKUP(A405,'Instituciones Educativas'!$A$2:$T$900,8,0)</f>
        <v>CHULLARA</v>
      </c>
      <c r="H405" s="49" t="str">
        <f>+VLOOKUP(A405,'Instituciones Educativas'!$A$2:$T$900,9,0)</f>
        <v xml:space="preserve">A5 - Inicial  Prog No Escolariz    </v>
      </c>
      <c r="I405" s="18">
        <f t="shared" si="208"/>
        <v>6</v>
      </c>
      <c r="J405" s="18" t="str">
        <f t="shared" si="218"/>
        <v>Rural</v>
      </c>
      <c r="K405" s="18">
        <f t="shared" si="219"/>
        <v>10</v>
      </c>
      <c r="O405" s="18">
        <f t="shared" si="220"/>
        <v>-4</v>
      </c>
      <c r="Q405" s="21">
        <f t="shared" si="229"/>
        <v>471.74400000000009</v>
      </c>
      <c r="R405" s="52">
        <f t="shared" si="209"/>
        <v>-57.73173224322943</v>
      </c>
      <c r="S405" s="52">
        <f t="shared" si="210"/>
        <v>294.84000000000003</v>
      </c>
      <c r="T405" s="21">
        <f t="shared" si="222"/>
        <v>294.84000000000003</v>
      </c>
      <c r="U405" s="70">
        <v>697.54455445544545</v>
      </c>
      <c r="V405" s="21">
        <f t="shared" si="207"/>
        <v>226.8</v>
      </c>
      <c r="W405" s="21">
        <f t="shared" si="211"/>
        <v>32.400000000000006</v>
      </c>
      <c r="X405" s="21">
        <f t="shared" si="230"/>
        <v>0</v>
      </c>
      <c r="Y405" s="21">
        <f t="shared" si="227"/>
        <v>158.4</v>
      </c>
      <c r="Z405" s="21">
        <f t="shared" si="212"/>
        <v>3.6000000000000005</v>
      </c>
      <c r="AA405" s="21">
        <f t="shared" si="213"/>
        <v>28.800000000000004</v>
      </c>
      <c r="AB405" s="21">
        <f t="shared" si="214"/>
        <v>0</v>
      </c>
      <c r="AC405" s="18">
        <f t="shared" si="215"/>
        <v>3.6000000000000005</v>
      </c>
      <c r="AD405" s="18">
        <f t="shared" si="216"/>
        <v>0</v>
      </c>
      <c r="AE405" s="18">
        <f>IFERROR(VLOOKUP(F405,'Unid. Mult.'!$F$3:$J$313,5,0),0)</f>
        <v>0</v>
      </c>
      <c r="AF405" s="18">
        <f>IFERROR(VLOOKUP(F405,'IIEE EIB'!$F$3:$L$219,5,0),0)</f>
        <v>0</v>
      </c>
      <c r="AG405" s="18">
        <f>IFERROR(VLOOKUP(F405,'IIEE EIB'!$F$3:$L$219,6,0),0)</f>
        <v>0</v>
      </c>
      <c r="AH405" s="18">
        <f>IFERROR(VLOOKUP(F405,Rural!$F$2:$J$403,5,0),0)</f>
        <v>0</v>
      </c>
      <c r="AI405" s="18">
        <f>+IFERROR(VLOOKUP(F405,Frontera!$F$3:$J$438,5,0),0)</f>
        <v>0</v>
      </c>
      <c r="AJ405" s="18" t="str">
        <f>+IFERROR(VLOOKUP(F405,'Censo 2023 Direccion'!$A$2:$L$910,9,0),0)</f>
        <v>Rural</v>
      </c>
      <c r="AK405" s="18">
        <f>+IFERROR(VLOOKUP(F405,'Instituciones Educativas'!$A$2:$T$900,12,0),0)</f>
        <v>6</v>
      </c>
      <c r="AL405" s="21">
        <f t="shared" si="217"/>
        <v>-470.74455445544544</v>
      </c>
      <c r="AM405" s="18">
        <f>+IFERROR(VLOOKUP(F405,'Instituciones Educativas'!$A$2:$T$900,13,0),0)-AN405</f>
        <v>10</v>
      </c>
      <c r="AN405" s="64"/>
    </row>
    <row r="406" spans="1:40" x14ac:dyDescent="0.25">
      <c r="A406" s="107" t="s">
        <v>915</v>
      </c>
      <c r="B406" s="17">
        <v>177</v>
      </c>
      <c r="C406" s="49" t="str">
        <f>+VLOOKUP(A406,'Instituciones Educativas'!$A$2:$T$900,6,0)</f>
        <v>PAUCARCOLLA</v>
      </c>
      <c r="D406" s="49" t="str">
        <f>IFERROR(VLOOKUP(A406,'Instituciones Educativas'!$A$2:$T$900,7,0),0)</f>
        <v>ILPAMAYO PATA</v>
      </c>
      <c r="E406" s="49" t="str">
        <f>+VLOOKUP(A406,'Censo 2023 Direccion'!$A$2:$M$910,6,0)</f>
        <v>ILPAMAYO PATA</v>
      </c>
      <c r="F406" s="49" t="str">
        <f>+VLOOKUP(A406,'Instituciones Educativas'!$A$2:$T$900,1,0)</f>
        <v>2052318</v>
      </c>
      <c r="G406" s="49" t="str">
        <f>+VLOOKUP(A406,'Instituciones Educativas'!$A$2:$T$900,8,0)</f>
        <v>SANKAYO</v>
      </c>
      <c r="H406" s="49" t="str">
        <f>+VLOOKUP(A406,'Instituciones Educativas'!$A$2:$T$900,9,0)</f>
        <v xml:space="preserve">A5 - Inicial  Prog No Escolariz    </v>
      </c>
      <c r="I406" s="18">
        <f t="shared" si="208"/>
        <v>9</v>
      </c>
      <c r="J406" s="18" t="str">
        <f t="shared" si="218"/>
        <v>Rural</v>
      </c>
      <c r="K406" s="18">
        <f t="shared" si="219"/>
        <v>7</v>
      </c>
      <c r="O406" s="18">
        <f t="shared" si="220"/>
        <v>2</v>
      </c>
      <c r="Q406" s="21">
        <f>+IF(AJ406="rural",IF(AK406&lt;=1,S406*(5),IF(AK406&lt;=2,S406*(3.25),IF(AK406&lt;=3,S406*(2.42),IF(AK406&lt;=4,S406*(2),IF(AK406&lt;=5,S406*(1.8),IF(AK406&lt;=10,S406*(1.48),IF(AK406&lt;=16,S406*(1.18),IF(AK406&lt;=20,S406*(1),IF(AK406&lt;=60,S406*(0.85),IF(AK406&lt;=100,S406*(0.56),IF(AK406&lt;=152,S406*(0.41),IF(AK406&lt;=180,S406*(0.38),IF(AK406&lt;=200,S406*(0.36),IF(AK406&lt;=300,S406*(0.3),S406)))))))))))))))</f>
        <v>654.54480000000001</v>
      </c>
      <c r="R406" s="52">
        <f t="shared" si="209"/>
        <v>-5.1974596685889285</v>
      </c>
      <c r="S406" s="52">
        <f t="shared" si="210"/>
        <v>442.26000000000005</v>
      </c>
      <c r="T406" s="21">
        <f t="shared" si="222"/>
        <v>442.26000000000005</v>
      </c>
      <c r="U406" s="70">
        <v>466.50648648648644</v>
      </c>
      <c r="V406" s="21">
        <f t="shared" si="207"/>
        <v>340.20000000000005</v>
      </c>
      <c r="W406" s="21">
        <f t="shared" si="211"/>
        <v>48.599999999999994</v>
      </c>
      <c r="X406" s="21">
        <f t="shared" si="230"/>
        <v>0</v>
      </c>
      <c r="Y406" s="21">
        <f t="shared" si="227"/>
        <v>237.60000000000002</v>
      </c>
      <c r="Z406" s="21">
        <f t="shared" si="212"/>
        <v>5.4</v>
      </c>
      <c r="AA406" s="21">
        <f t="shared" si="213"/>
        <v>43.2</v>
      </c>
      <c r="AB406" s="21">
        <f t="shared" si="214"/>
        <v>0</v>
      </c>
      <c r="AC406" s="18">
        <f t="shared" si="215"/>
        <v>5.4</v>
      </c>
      <c r="AD406" s="18">
        <f t="shared" si="216"/>
        <v>0</v>
      </c>
      <c r="AE406" s="18">
        <f>IFERROR(VLOOKUP(F406,'Unid. Mult.'!$F$3:$J$313,5,0),0)</f>
        <v>0</v>
      </c>
      <c r="AF406" s="18">
        <f>IFERROR(VLOOKUP(F406,'IIEE EIB'!$F$3:$L$219,5,0),0)</f>
        <v>0</v>
      </c>
      <c r="AG406" s="18">
        <f>IFERROR(VLOOKUP(F406,'IIEE EIB'!$F$3:$L$219,6,0),0)</f>
        <v>0</v>
      </c>
      <c r="AH406" s="18">
        <f>IFERROR(VLOOKUP(F406,Rural!$F$2:$J$403,5,0),0)</f>
        <v>0</v>
      </c>
      <c r="AI406" s="18">
        <f>+IFERROR(VLOOKUP(F406,Frontera!$F$3:$J$438,5,0),0)</f>
        <v>0</v>
      </c>
      <c r="AJ406" s="18" t="str">
        <f>+IFERROR(VLOOKUP(F406,'Censo 2023 Direccion'!$A$2:$L$910,9,0),0)</f>
        <v>Rural</v>
      </c>
      <c r="AK406" s="18">
        <f>+IFERROR(VLOOKUP(F406,'Instituciones Educativas'!$A$2:$T$900,12,0),0)</f>
        <v>9</v>
      </c>
      <c r="AL406" s="21">
        <f t="shared" si="217"/>
        <v>-126.30648648648639</v>
      </c>
      <c r="AM406" s="18">
        <f>+IFERROR(VLOOKUP(F406,'Instituciones Educativas'!$A$2:$T$900,13,0),0)-AN406</f>
        <v>7</v>
      </c>
      <c r="AN406" s="64"/>
    </row>
    <row r="407" spans="1:40" x14ac:dyDescent="0.25">
      <c r="A407" s="107" t="s">
        <v>909</v>
      </c>
      <c r="B407" s="17">
        <v>178</v>
      </c>
      <c r="C407" s="49" t="str">
        <f>+VLOOKUP(A407,'Instituciones Educativas'!$A$2:$T$900,6,0)</f>
        <v>PAUCARCOLLA</v>
      </c>
      <c r="D407" s="49" t="str">
        <f>IFERROR(VLOOKUP(A407,'Instituciones Educativas'!$A$2:$T$900,7,0),0)</f>
        <v>SANTA BARBARA</v>
      </c>
      <c r="E407" s="49" t="str">
        <f>+VLOOKUP(A407,'Censo 2023 Direccion'!$A$2:$M$910,6,0)</f>
        <v>SANTA BARBARA</v>
      </c>
      <c r="F407" s="49" t="str">
        <f>+VLOOKUP(A407,'Instituciones Educativas'!$A$2:$T$900,1,0)</f>
        <v>3956871</v>
      </c>
      <c r="G407" s="49" t="str">
        <f>+VLOOKUP(A407,'Instituciones Educativas'!$A$2:$T$900,8,0)</f>
        <v>CASCABELITOS</v>
      </c>
      <c r="H407" s="49" t="str">
        <f>+VLOOKUP(A407,'Instituciones Educativas'!$A$2:$T$900,9,0)</f>
        <v xml:space="preserve">A5 - Inicial  Prog No Escolariz    </v>
      </c>
      <c r="I407" s="18">
        <f t="shared" si="208"/>
        <v>5</v>
      </c>
      <c r="J407" s="18" t="str">
        <f t="shared" si="218"/>
        <v>Rural</v>
      </c>
      <c r="K407" s="18">
        <f t="shared" si="219"/>
        <v>5</v>
      </c>
      <c r="O407" s="18">
        <f t="shared" si="220"/>
        <v>0</v>
      </c>
      <c r="Q407" s="21">
        <f t="shared" si="229"/>
        <v>442.26000000000005</v>
      </c>
      <c r="R407" s="52">
        <f t="shared" si="209"/>
        <v>-44.200306591722018</v>
      </c>
      <c r="S407" s="52">
        <f t="shared" si="210"/>
        <v>245.70000000000002</v>
      </c>
      <c r="T407" s="21">
        <f t="shared" si="222"/>
        <v>245.70000000000002</v>
      </c>
      <c r="U407" s="70">
        <v>440.32499999999999</v>
      </c>
      <c r="V407" s="21">
        <f t="shared" si="207"/>
        <v>189</v>
      </c>
      <c r="W407" s="21">
        <f t="shared" si="211"/>
        <v>27</v>
      </c>
      <c r="X407" s="21">
        <f t="shared" si="230"/>
        <v>0</v>
      </c>
      <c r="Y407" s="21">
        <f t="shared" si="227"/>
        <v>132</v>
      </c>
      <c r="Z407" s="21">
        <f t="shared" si="212"/>
        <v>3</v>
      </c>
      <c r="AA407" s="21">
        <f t="shared" si="213"/>
        <v>24</v>
      </c>
      <c r="AB407" s="21">
        <f t="shared" si="214"/>
        <v>0</v>
      </c>
      <c r="AC407" s="18">
        <f t="shared" si="215"/>
        <v>3</v>
      </c>
      <c r="AD407" s="18">
        <f t="shared" si="216"/>
        <v>0</v>
      </c>
      <c r="AE407" s="18">
        <f>IFERROR(VLOOKUP(F407,'Unid. Mult.'!$F$3:$J$313,5,0),0)</f>
        <v>0</v>
      </c>
      <c r="AF407" s="18">
        <f>IFERROR(VLOOKUP(F407,'IIEE EIB'!$F$3:$L$219,5,0),0)</f>
        <v>0</v>
      </c>
      <c r="AG407" s="18">
        <f>IFERROR(VLOOKUP(F407,'IIEE EIB'!$F$3:$L$219,6,0),0)</f>
        <v>0</v>
      </c>
      <c r="AH407" s="18">
        <f>IFERROR(VLOOKUP(F407,Rural!$F$2:$J$403,5,0),0)</f>
        <v>0</v>
      </c>
      <c r="AI407" s="18">
        <f>+IFERROR(VLOOKUP(F407,Frontera!$F$3:$J$438,5,0),0)</f>
        <v>0</v>
      </c>
      <c r="AJ407" s="18" t="str">
        <f>+IFERROR(VLOOKUP(F407,'Censo 2023 Direccion'!$A$2:$L$910,9,0),0)</f>
        <v>Rural</v>
      </c>
      <c r="AK407" s="18">
        <f>+IFERROR(VLOOKUP(F407,'Instituciones Educativas'!$A$2:$T$900,12,0),0)</f>
        <v>5</v>
      </c>
      <c r="AL407" s="21">
        <f t="shared" si="217"/>
        <v>-251.32499999999999</v>
      </c>
      <c r="AM407" s="18">
        <f>+IFERROR(VLOOKUP(F407,'Instituciones Educativas'!$A$2:$T$900,13,0),0)-AN407</f>
        <v>5</v>
      </c>
      <c r="AN407" s="64"/>
    </row>
    <row r="408" spans="1:40" x14ac:dyDescent="0.25">
      <c r="A408" s="107" t="s">
        <v>906</v>
      </c>
      <c r="B408" s="17">
        <v>179</v>
      </c>
      <c r="C408" s="49" t="str">
        <f>+VLOOKUP(A408,'Instituciones Educativas'!$A$2:$T$900,6,0)</f>
        <v>PAUCARCOLLA</v>
      </c>
      <c r="D408" s="49" t="str">
        <f>IFERROR(VLOOKUP(A408,'Instituciones Educativas'!$A$2:$T$900,7,0),0)</f>
        <v>COLLANA</v>
      </c>
      <c r="E408" s="49" t="str">
        <f>+VLOOKUP(A408,'Censo 2023 Direccion'!$A$2:$M$910,6,0)</f>
        <v>COLLANA</v>
      </c>
      <c r="F408" s="49" t="str">
        <f>+VLOOKUP(A408,'Instituciones Educativas'!$A$2:$T$900,1,0)</f>
        <v>3956199</v>
      </c>
      <c r="G408" s="49" t="str">
        <f>+VLOOKUP(A408,'Instituciones Educativas'!$A$2:$T$900,8,0)</f>
        <v>CARACOLITOS</v>
      </c>
      <c r="H408" s="49" t="str">
        <f>+VLOOKUP(A408,'Instituciones Educativas'!$A$2:$T$900,9,0)</f>
        <v xml:space="preserve">A5 - Inicial  Prog No Escolariz    </v>
      </c>
      <c r="I408" s="18">
        <f t="shared" si="208"/>
        <v>6</v>
      </c>
      <c r="J408" s="18" t="str">
        <f t="shared" si="218"/>
        <v>Rural</v>
      </c>
      <c r="K408" s="18">
        <f t="shared" si="219"/>
        <v>8</v>
      </c>
      <c r="O408" s="18">
        <f t="shared" si="220"/>
        <v>-2</v>
      </c>
      <c r="Q408" s="21">
        <f t="shared" si="229"/>
        <v>471.74400000000009</v>
      </c>
      <c r="R408" s="52">
        <f t="shared" si="209"/>
        <v>-55.534619315278476</v>
      </c>
      <c r="S408" s="52">
        <f t="shared" si="210"/>
        <v>294.84000000000003</v>
      </c>
      <c r="T408" s="21">
        <f t="shared" si="222"/>
        <v>294.84000000000003</v>
      </c>
      <c r="U408" s="70">
        <v>663.07764705882346</v>
      </c>
      <c r="V408" s="21">
        <f t="shared" si="207"/>
        <v>226.8</v>
      </c>
      <c r="W408" s="21">
        <f t="shared" si="211"/>
        <v>32.400000000000006</v>
      </c>
      <c r="X408" s="21">
        <f t="shared" si="230"/>
        <v>0</v>
      </c>
      <c r="Y408" s="21">
        <f t="shared" si="227"/>
        <v>158.4</v>
      </c>
      <c r="Z408" s="21">
        <f t="shared" si="212"/>
        <v>3.6000000000000005</v>
      </c>
      <c r="AA408" s="21">
        <f t="shared" si="213"/>
        <v>28.800000000000004</v>
      </c>
      <c r="AB408" s="21">
        <f t="shared" si="214"/>
        <v>0</v>
      </c>
      <c r="AC408" s="18">
        <f t="shared" si="215"/>
        <v>3.6000000000000005</v>
      </c>
      <c r="AD408" s="18">
        <f t="shared" si="216"/>
        <v>0</v>
      </c>
      <c r="AE408" s="18">
        <f>IFERROR(VLOOKUP(F408,'Unid. Mult.'!$F$3:$J$313,5,0),0)</f>
        <v>0</v>
      </c>
      <c r="AF408" s="18">
        <f>IFERROR(VLOOKUP(F408,'IIEE EIB'!$F$3:$L$219,5,0),0)</f>
        <v>0</v>
      </c>
      <c r="AG408" s="18">
        <f>IFERROR(VLOOKUP(F408,'IIEE EIB'!$F$3:$L$219,6,0),0)</f>
        <v>0</v>
      </c>
      <c r="AH408" s="18">
        <f>IFERROR(VLOOKUP(F408,Rural!$F$2:$J$403,5,0),0)</f>
        <v>0</v>
      </c>
      <c r="AI408" s="18">
        <f>+IFERROR(VLOOKUP(F408,Frontera!$F$3:$J$438,5,0),0)</f>
        <v>0</v>
      </c>
      <c r="AJ408" s="18" t="str">
        <f>+IFERROR(VLOOKUP(F408,'Censo 2023 Direccion'!$A$2:$L$910,9,0),0)</f>
        <v>Rural</v>
      </c>
      <c r="AK408" s="18">
        <f>+IFERROR(VLOOKUP(F408,'Instituciones Educativas'!$A$2:$T$900,12,0),0)</f>
        <v>6</v>
      </c>
      <c r="AL408" s="21">
        <f t="shared" si="217"/>
        <v>-436.27764705882345</v>
      </c>
      <c r="AM408" s="18">
        <f>+IFERROR(VLOOKUP(F408,'Instituciones Educativas'!$A$2:$T$900,13,0),0)-AN408</f>
        <v>8</v>
      </c>
      <c r="AN408" s="64"/>
    </row>
    <row r="409" spans="1:40" x14ac:dyDescent="0.25">
      <c r="A409" s="107" t="s">
        <v>1801</v>
      </c>
      <c r="B409" s="17">
        <v>180</v>
      </c>
      <c r="C409" s="49" t="str">
        <f>+VLOOKUP(A409,'Instituciones Educativas'!$A$2:$T$900,6,0)</f>
        <v>PAUCARCOLLA</v>
      </c>
      <c r="D409" s="49" t="str">
        <f>IFERROR(VLOOKUP(A409,'Instituciones Educativas'!$A$2:$T$900,7,0),0)</f>
        <v>MACHALLATA</v>
      </c>
      <c r="E409" s="49" t="str">
        <f>+VLOOKUP(A409,'Censo 2023 Direccion'!$A$2:$M$910,6,0)</f>
        <v>MACHALLATA</v>
      </c>
      <c r="F409" s="49" t="str">
        <f>+VLOOKUP(A409,'Instituciones Educativas'!$A$2:$T$900,1,0)</f>
        <v>3971076</v>
      </c>
      <c r="G409" s="49" t="str">
        <f>+VLOOKUP(A409,'Instituciones Educativas'!$A$2:$T$900,8,0)</f>
        <v>LOS CAMPEONES MACHALLATA</v>
      </c>
      <c r="H409" s="49" t="str">
        <f>+VLOOKUP(A409,'Instituciones Educativas'!$A$2:$T$900,9,0)</f>
        <v xml:space="preserve">A5 - Inicial  Prog No Escolariz    </v>
      </c>
      <c r="I409" s="18">
        <f t="shared" si="208"/>
        <v>5</v>
      </c>
      <c r="J409" s="18" t="str">
        <f t="shared" si="218"/>
        <v>Rural</v>
      </c>
      <c r="K409" s="18">
        <f t="shared" si="219"/>
        <v>5</v>
      </c>
      <c r="O409" s="18">
        <f t="shared" si="220"/>
        <v>0</v>
      </c>
      <c r="Q409" s="21">
        <f t="shared" si="229"/>
        <v>442.26000000000005</v>
      </c>
      <c r="R409" s="52">
        <f t="shared" si="209"/>
        <v>-44.200306591722018</v>
      </c>
      <c r="S409" s="52">
        <f t="shared" si="210"/>
        <v>245.70000000000002</v>
      </c>
      <c r="T409" s="21">
        <f t="shared" si="222"/>
        <v>245.70000000000002</v>
      </c>
      <c r="U409" s="70">
        <v>440.32499999999999</v>
      </c>
      <c r="V409" s="21">
        <f t="shared" si="207"/>
        <v>189</v>
      </c>
      <c r="W409" s="21">
        <f t="shared" si="211"/>
        <v>27</v>
      </c>
      <c r="X409" s="21">
        <f t="shared" si="230"/>
        <v>0</v>
      </c>
      <c r="Y409" s="21">
        <f t="shared" si="227"/>
        <v>132</v>
      </c>
      <c r="Z409" s="21">
        <f t="shared" si="212"/>
        <v>3</v>
      </c>
      <c r="AA409" s="21">
        <f t="shared" si="213"/>
        <v>24</v>
      </c>
      <c r="AB409" s="21">
        <f t="shared" si="214"/>
        <v>0</v>
      </c>
      <c r="AC409" s="18">
        <f t="shared" si="215"/>
        <v>3</v>
      </c>
      <c r="AD409" s="18">
        <f t="shared" si="216"/>
        <v>0</v>
      </c>
      <c r="AE409" s="18">
        <f>IFERROR(VLOOKUP(F409,'Unid. Mult.'!$F$3:$J$313,5,0),0)</f>
        <v>0</v>
      </c>
      <c r="AF409" s="18">
        <f>IFERROR(VLOOKUP(F409,'IIEE EIB'!$F$3:$L$219,5,0),0)</f>
        <v>0</v>
      </c>
      <c r="AG409" s="18">
        <f>IFERROR(VLOOKUP(F409,'IIEE EIB'!$F$3:$L$219,6,0),0)</f>
        <v>0</v>
      </c>
      <c r="AH409" s="18">
        <f>IFERROR(VLOOKUP(F409,Rural!$F$2:$J$403,5,0),0)</f>
        <v>0</v>
      </c>
      <c r="AI409" s="18">
        <f>+IFERROR(VLOOKUP(F409,Frontera!$F$3:$J$438,5,0),0)</f>
        <v>0</v>
      </c>
      <c r="AJ409" s="18" t="str">
        <f>+IFERROR(VLOOKUP(F409,'Censo 2023 Direccion'!$A$2:$L$910,9,0),0)</f>
        <v>Rural</v>
      </c>
      <c r="AK409" s="18">
        <f>+IFERROR(VLOOKUP(F409,'Instituciones Educativas'!$A$2:$T$900,12,0),0)</f>
        <v>5</v>
      </c>
      <c r="AL409" s="21">
        <f t="shared" si="217"/>
        <v>-251.32499999999999</v>
      </c>
      <c r="AM409" s="18">
        <f>+IFERROR(VLOOKUP(F409,'Instituciones Educativas'!$A$2:$T$900,13,0),0)-AN409</f>
        <v>5</v>
      </c>
      <c r="AN409" s="64"/>
    </row>
    <row r="410" spans="1:40" x14ac:dyDescent="0.25">
      <c r="A410" s="107" t="s">
        <v>921</v>
      </c>
      <c r="B410" s="17">
        <v>181</v>
      </c>
      <c r="C410" s="49" t="str">
        <f>+VLOOKUP(A410,'Instituciones Educativas'!$A$2:$T$900,6,0)</f>
        <v>PICHACANI</v>
      </c>
      <c r="D410" s="49" t="str">
        <f>IFERROR(VLOOKUP(A410,'Instituciones Educativas'!$A$2:$T$900,7,0),0)</f>
        <v>ANTAJAHUI</v>
      </c>
      <c r="E410" s="49" t="str">
        <f>+VLOOKUP(A410,'Censo 2023 Direccion'!$A$2:$M$910,6,0)</f>
        <v>ANTAJAHUI</v>
      </c>
      <c r="F410" s="49" t="str">
        <f>+VLOOKUP(A410,'Instituciones Educativas'!$A$2:$T$900,1,0)</f>
        <v>2055603</v>
      </c>
      <c r="G410" s="49" t="str">
        <f>+VLOOKUP(A410,'Instituciones Educativas'!$A$2:$T$900,8,0)</f>
        <v>ANTAJAHUI</v>
      </c>
      <c r="H410" s="49" t="str">
        <f>+VLOOKUP(A410,'Instituciones Educativas'!$A$2:$T$900,9,0)</f>
        <v xml:space="preserve">A5 - Inicial  Prog No Escolariz    </v>
      </c>
      <c r="I410" s="18">
        <f t="shared" si="208"/>
        <v>5</v>
      </c>
      <c r="J410" s="18" t="str">
        <f t="shared" si="218"/>
        <v>Rural</v>
      </c>
      <c r="K410" s="18">
        <f t="shared" si="219"/>
        <v>7</v>
      </c>
      <c r="O410" s="18">
        <f t="shared" si="220"/>
        <v>-2</v>
      </c>
      <c r="Q410" s="21">
        <f t="shared" si="229"/>
        <v>442.26000000000005</v>
      </c>
      <c r="R410" s="52">
        <f t="shared" si="209"/>
        <v>-47.331922038104963</v>
      </c>
      <c r="S410" s="52">
        <f t="shared" si="210"/>
        <v>245.70000000000002</v>
      </c>
      <c r="T410" s="21">
        <f t="shared" si="222"/>
        <v>245.70000000000002</v>
      </c>
      <c r="U410" s="70">
        <v>466.50648648648644</v>
      </c>
      <c r="V410" s="21">
        <f t="shared" si="207"/>
        <v>189</v>
      </c>
      <c r="W410" s="21">
        <f t="shared" si="211"/>
        <v>27</v>
      </c>
      <c r="X410" s="21">
        <f t="shared" si="230"/>
        <v>0</v>
      </c>
      <c r="Y410" s="21">
        <f t="shared" si="227"/>
        <v>132</v>
      </c>
      <c r="Z410" s="21">
        <f t="shared" si="212"/>
        <v>3</v>
      </c>
      <c r="AA410" s="21">
        <f t="shared" si="213"/>
        <v>24</v>
      </c>
      <c r="AB410" s="21">
        <f t="shared" si="214"/>
        <v>0</v>
      </c>
      <c r="AC410" s="18">
        <f t="shared" si="215"/>
        <v>3</v>
      </c>
      <c r="AD410" s="18">
        <f t="shared" si="216"/>
        <v>0</v>
      </c>
      <c r="AE410" s="18">
        <f>IFERROR(VLOOKUP(F410,'Unid. Mult.'!$F$3:$J$313,5,0),0)</f>
        <v>0</v>
      </c>
      <c r="AF410" s="18">
        <f>IFERROR(VLOOKUP(F410,'IIEE EIB'!$F$3:$L$219,5,0),0)</f>
        <v>0</v>
      </c>
      <c r="AG410" s="18">
        <f>IFERROR(VLOOKUP(F410,'IIEE EIB'!$F$3:$L$219,6,0),0)</f>
        <v>0</v>
      </c>
      <c r="AH410" s="18">
        <f>IFERROR(VLOOKUP(F410,Rural!$F$2:$J$403,5,0),0)</f>
        <v>0</v>
      </c>
      <c r="AI410" s="18">
        <f>+IFERROR(VLOOKUP(F410,Frontera!$F$3:$J$438,5,0),0)</f>
        <v>0</v>
      </c>
      <c r="AJ410" s="18" t="str">
        <f>+IFERROR(VLOOKUP(F410,'Censo 2023 Direccion'!$A$2:$L$910,9,0),0)</f>
        <v>Rural</v>
      </c>
      <c r="AK410" s="18">
        <f>+IFERROR(VLOOKUP(F410,'Instituciones Educativas'!$A$2:$T$900,12,0),0)</f>
        <v>5</v>
      </c>
      <c r="AL410" s="21">
        <f t="shared" si="217"/>
        <v>-277.50648648648644</v>
      </c>
      <c r="AM410" s="18">
        <f>+IFERROR(VLOOKUP(F410,'Instituciones Educativas'!$A$2:$T$900,13,0),0)-AN410</f>
        <v>7</v>
      </c>
      <c r="AN410" s="64"/>
    </row>
    <row r="411" spans="1:40" x14ac:dyDescent="0.25">
      <c r="A411" s="107" t="s">
        <v>953</v>
      </c>
      <c r="B411" s="17">
        <v>182</v>
      </c>
      <c r="C411" s="49" t="str">
        <f>+VLOOKUP(A411,'Instituciones Educativas'!$A$2:$T$900,6,0)</f>
        <v>PICHACANI</v>
      </c>
      <c r="D411" s="49" t="str">
        <f>IFERROR(VLOOKUP(A411,'Instituciones Educativas'!$A$2:$T$900,7,0),0)</f>
        <v>ÑUÑUMARCA</v>
      </c>
      <c r="E411" s="49" t="str">
        <f>+VLOOKUP(A411,'Censo 2023 Direccion'!$A$2:$M$910,6,0)</f>
        <v>ÑUÑUMARCA</v>
      </c>
      <c r="F411" s="49" t="str">
        <f>+VLOOKUP(A411,'Instituciones Educativas'!$A$2:$T$900,1,0)</f>
        <v>2055605</v>
      </c>
      <c r="G411" s="49" t="str">
        <f>+VLOOKUP(A411,'Instituciones Educativas'!$A$2:$T$900,8,0)</f>
        <v>ÑUÑUMARCA</v>
      </c>
      <c r="H411" s="49" t="str">
        <f>+VLOOKUP(A411,'Instituciones Educativas'!$A$2:$T$900,9,0)</f>
        <v xml:space="preserve">A5 - Inicial  Prog No Escolariz    </v>
      </c>
      <c r="I411" s="18">
        <f t="shared" si="208"/>
        <v>3</v>
      </c>
      <c r="J411" s="18" t="str">
        <f t="shared" si="218"/>
        <v>Rural</v>
      </c>
      <c r="K411" s="18">
        <f t="shared" si="219"/>
        <v>3</v>
      </c>
      <c r="O411" s="18">
        <f t="shared" si="220"/>
        <v>0</v>
      </c>
      <c r="Q411" s="21">
        <f t="shared" si="229"/>
        <v>356.75640000000004</v>
      </c>
      <c r="R411" s="52">
        <f t="shared" si="209"/>
        <v>-53.500255493101669</v>
      </c>
      <c r="S411" s="52">
        <f t="shared" si="210"/>
        <v>147.42000000000002</v>
      </c>
      <c r="T411" s="21">
        <f t="shared" si="222"/>
        <v>147.42000000000002</v>
      </c>
      <c r="U411" s="70">
        <v>317.03399999999993</v>
      </c>
      <c r="V411" s="21">
        <f t="shared" si="207"/>
        <v>113.4</v>
      </c>
      <c r="W411" s="21">
        <f t="shared" si="211"/>
        <v>16.200000000000003</v>
      </c>
      <c r="X411" s="21">
        <f t="shared" si="230"/>
        <v>0</v>
      </c>
      <c r="Y411" s="21">
        <f t="shared" si="227"/>
        <v>79.2</v>
      </c>
      <c r="Z411" s="21">
        <f t="shared" si="212"/>
        <v>1.8000000000000003</v>
      </c>
      <c r="AA411" s="21">
        <f t="shared" si="213"/>
        <v>14.400000000000002</v>
      </c>
      <c r="AB411" s="21">
        <f t="shared" si="214"/>
        <v>0</v>
      </c>
      <c r="AC411" s="18">
        <f t="shared" si="215"/>
        <v>1.8000000000000003</v>
      </c>
      <c r="AD411" s="18">
        <f t="shared" si="216"/>
        <v>0</v>
      </c>
      <c r="AE411" s="18">
        <f>IFERROR(VLOOKUP(F411,'Unid. Mult.'!$F$3:$J$313,5,0),0)</f>
        <v>0</v>
      </c>
      <c r="AF411" s="18">
        <f>IFERROR(VLOOKUP(F411,'IIEE EIB'!$F$3:$L$219,5,0),0)</f>
        <v>0</v>
      </c>
      <c r="AG411" s="18">
        <f>IFERROR(VLOOKUP(F411,'IIEE EIB'!$F$3:$L$219,6,0),0)</f>
        <v>0</v>
      </c>
      <c r="AH411" s="18">
        <f>IFERROR(VLOOKUP(F411,Rural!$F$2:$J$403,5,0),0)</f>
        <v>0</v>
      </c>
      <c r="AI411" s="18">
        <f>+IFERROR(VLOOKUP(F411,Frontera!$F$3:$J$438,5,0),0)</f>
        <v>0</v>
      </c>
      <c r="AJ411" s="18" t="str">
        <f>+IFERROR(VLOOKUP(F411,'Censo 2023 Direccion'!$A$2:$L$910,9,0),0)</f>
        <v>Rural</v>
      </c>
      <c r="AK411" s="18">
        <f>+IFERROR(VLOOKUP(F411,'Instituciones Educativas'!$A$2:$T$900,12,0),0)</f>
        <v>3</v>
      </c>
      <c r="AL411" s="21">
        <f t="shared" si="217"/>
        <v>-203.63399999999993</v>
      </c>
      <c r="AM411" s="18">
        <f>+IFERROR(VLOOKUP(F411,'Instituciones Educativas'!$A$2:$T$900,13,0),0)-AN411</f>
        <v>3</v>
      </c>
      <c r="AN411" s="64"/>
    </row>
    <row r="412" spans="1:40" x14ac:dyDescent="0.25">
      <c r="A412" s="107" t="s">
        <v>963</v>
      </c>
      <c r="B412" s="17">
        <v>183</v>
      </c>
      <c r="C412" s="49" t="str">
        <f>+VLOOKUP(A412,'Instituciones Educativas'!$A$2:$T$900,6,0)</f>
        <v>PICHACANI</v>
      </c>
      <c r="D412" s="49" t="str">
        <f>IFERROR(VLOOKUP(A412,'Instituciones Educativas'!$A$2:$T$900,7,0),0)</f>
        <v>SUPUCACHI</v>
      </c>
      <c r="E412" s="49" t="str">
        <f>+VLOOKUP(A412,'Censo 2023 Direccion'!$A$2:$M$910,6,0)</f>
        <v>SUPUCACHI</v>
      </c>
      <c r="F412" s="49" t="str">
        <f>+VLOOKUP(A412,'Instituciones Educativas'!$A$2:$T$900,1,0)</f>
        <v>2055608</v>
      </c>
      <c r="G412" s="49" t="str">
        <f>+VLOOKUP(A412,'Instituciones Educativas'!$A$2:$T$900,8,0)</f>
        <v>SUPUCACHI</v>
      </c>
      <c r="H412" s="49" t="str">
        <f>+VLOOKUP(A412,'Instituciones Educativas'!$A$2:$T$900,9,0)</f>
        <v xml:space="preserve">A5 - Inicial  Prog No Escolariz    </v>
      </c>
      <c r="I412" s="18">
        <f t="shared" si="208"/>
        <v>3</v>
      </c>
      <c r="J412" s="18" t="str">
        <f t="shared" si="218"/>
        <v>Rural</v>
      </c>
      <c r="K412" s="18">
        <f t="shared" si="219"/>
        <v>3</v>
      </c>
      <c r="O412" s="18">
        <f t="shared" si="220"/>
        <v>0</v>
      </c>
      <c r="Q412" s="21">
        <f t="shared" si="229"/>
        <v>356.75640000000004</v>
      </c>
      <c r="R412" s="52">
        <f t="shared" si="209"/>
        <v>-53.500255493101669</v>
      </c>
      <c r="S412" s="52">
        <f t="shared" si="210"/>
        <v>147.42000000000002</v>
      </c>
      <c r="T412" s="21">
        <f t="shared" si="222"/>
        <v>147.42000000000002</v>
      </c>
      <c r="U412" s="70">
        <v>317.03399999999993</v>
      </c>
      <c r="V412" s="21">
        <f t="shared" si="207"/>
        <v>113.4</v>
      </c>
      <c r="W412" s="21">
        <f t="shared" si="211"/>
        <v>16.200000000000003</v>
      </c>
      <c r="X412" s="21">
        <f t="shared" si="230"/>
        <v>0</v>
      </c>
      <c r="Y412" s="21">
        <f t="shared" si="227"/>
        <v>79.2</v>
      </c>
      <c r="Z412" s="21">
        <f t="shared" si="212"/>
        <v>1.8000000000000003</v>
      </c>
      <c r="AA412" s="21">
        <f t="shared" si="213"/>
        <v>14.400000000000002</v>
      </c>
      <c r="AB412" s="21">
        <f t="shared" si="214"/>
        <v>0</v>
      </c>
      <c r="AC412" s="18">
        <f t="shared" si="215"/>
        <v>1.8000000000000003</v>
      </c>
      <c r="AD412" s="18">
        <f t="shared" si="216"/>
        <v>0</v>
      </c>
      <c r="AE412" s="18">
        <f>IFERROR(VLOOKUP(F412,'Unid. Mult.'!$F$3:$J$313,5,0),0)</f>
        <v>0</v>
      </c>
      <c r="AF412" s="18">
        <f>IFERROR(VLOOKUP(F412,'IIEE EIB'!$F$3:$L$219,5,0),0)</f>
        <v>0</v>
      </c>
      <c r="AG412" s="18">
        <f>IFERROR(VLOOKUP(F412,'IIEE EIB'!$F$3:$L$219,6,0),0)</f>
        <v>0</v>
      </c>
      <c r="AH412" s="18">
        <f>IFERROR(VLOOKUP(F412,Rural!$F$2:$J$403,5,0),0)</f>
        <v>0</v>
      </c>
      <c r="AI412" s="18">
        <f>+IFERROR(VLOOKUP(F412,Frontera!$F$3:$J$438,5,0),0)</f>
        <v>0</v>
      </c>
      <c r="AJ412" s="18" t="str">
        <f>+IFERROR(VLOOKUP(F412,'Censo 2023 Direccion'!$A$2:$L$910,9,0),0)</f>
        <v>Rural</v>
      </c>
      <c r="AK412" s="18">
        <f>+IFERROR(VLOOKUP(F412,'Instituciones Educativas'!$A$2:$T$900,12,0),0)</f>
        <v>3</v>
      </c>
      <c r="AL412" s="21">
        <f t="shared" si="217"/>
        <v>-203.63399999999993</v>
      </c>
      <c r="AM412" s="18">
        <f>+IFERROR(VLOOKUP(F412,'Instituciones Educativas'!$A$2:$T$900,13,0),0)-AN412</f>
        <v>3</v>
      </c>
      <c r="AN412" s="64"/>
    </row>
    <row r="413" spans="1:40" x14ac:dyDescent="0.25">
      <c r="A413" s="107" t="s">
        <v>950</v>
      </c>
      <c r="B413" s="17">
        <v>184</v>
      </c>
      <c r="C413" s="49" t="str">
        <f>+VLOOKUP(A413,'Instituciones Educativas'!$A$2:$T$900,6,0)</f>
        <v>PICHACANI</v>
      </c>
      <c r="D413" s="49" t="str">
        <f>IFERROR(VLOOKUP(A413,'Instituciones Educativas'!$A$2:$T$900,7,0),0)</f>
        <v>CHUNCARA</v>
      </c>
      <c r="E413" s="49" t="str">
        <f>+VLOOKUP(A413,'Censo 2023 Direccion'!$A$2:$M$910,6,0)</f>
        <v>CHUNCARA</v>
      </c>
      <c r="F413" s="49" t="str">
        <f>+VLOOKUP(A413,'Instituciones Educativas'!$A$2:$T$900,1,0)</f>
        <v>2056419</v>
      </c>
      <c r="G413" s="49" t="str">
        <f>+VLOOKUP(A413,'Instituciones Educativas'!$A$2:$T$900,8,0)</f>
        <v>NIÑO JESUS</v>
      </c>
      <c r="H413" s="49" t="str">
        <f>+VLOOKUP(A413,'Instituciones Educativas'!$A$2:$T$900,9,0)</f>
        <v xml:space="preserve">A5 - Inicial  Prog No Escolariz    </v>
      </c>
      <c r="I413" s="18">
        <f t="shared" si="208"/>
        <v>12</v>
      </c>
      <c r="J413" s="18" t="str">
        <f t="shared" si="218"/>
        <v>Rural</v>
      </c>
      <c r="K413" s="18">
        <f t="shared" si="219"/>
        <v>13</v>
      </c>
      <c r="O413" s="18">
        <f t="shared" si="220"/>
        <v>-1</v>
      </c>
      <c r="Q413" s="21">
        <f t="shared" ref="Q413:Q415" si="231">+IF(AJ413="rural",IF(AK413&lt;=1,S413*(5),IF(AK413&lt;=2,S413*(3.25),IF(AK413&lt;=3,S413*(2.42),IF(AK413&lt;=4,S413*(2),IF(AK413&lt;=5,S413*(1.8),IF(AK413&lt;=10,S413*(1.48),IF(AK413&lt;=16,S413*(1.18),IF(AK413&lt;=20,S413*(1),IF(AK413&lt;=60,S413*(0.85),IF(AK413&lt;=100,S413*(0.56),IF(AK413&lt;=152,S413*(0.41),IF(AK413&lt;=180,S413*(0.38),IF(AK413&lt;=200,S413*(0.36),IF(AK413&lt;=300,S413*(0.3),S413)))))))))))))))</f>
        <v>695.82240000000002</v>
      </c>
      <c r="R413" s="52">
        <f t="shared" si="209"/>
        <v>-18.0834086710428</v>
      </c>
      <c r="S413" s="52">
        <f t="shared" si="210"/>
        <v>589.68000000000006</v>
      </c>
      <c r="T413" s="21">
        <f t="shared" si="222"/>
        <v>589.68000000000006</v>
      </c>
      <c r="U413" s="70">
        <v>719.85417170495771</v>
      </c>
      <c r="V413" s="21">
        <f t="shared" si="207"/>
        <v>453.6</v>
      </c>
      <c r="W413" s="21">
        <f t="shared" si="211"/>
        <v>64.800000000000011</v>
      </c>
      <c r="X413" s="21">
        <f t="shared" si="230"/>
        <v>0</v>
      </c>
      <c r="Y413" s="21">
        <f t="shared" si="227"/>
        <v>316.8</v>
      </c>
      <c r="Z413" s="21">
        <f t="shared" si="212"/>
        <v>7.2000000000000011</v>
      </c>
      <c r="AA413" s="21">
        <f t="shared" si="213"/>
        <v>57.600000000000009</v>
      </c>
      <c r="AB413" s="21">
        <f t="shared" si="214"/>
        <v>0</v>
      </c>
      <c r="AC413" s="18">
        <f t="shared" si="215"/>
        <v>7.2000000000000011</v>
      </c>
      <c r="AD413" s="18">
        <f t="shared" si="216"/>
        <v>0</v>
      </c>
      <c r="AE413" s="18">
        <f>IFERROR(VLOOKUP(F413,'Unid. Mult.'!$F$3:$J$313,5,0),0)</f>
        <v>0</v>
      </c>
      <c r="AF413" s="18">
        <f>IFERROR(VLOOKUP(F413,'IIEE EIB'!$F$3:$L$219,5,0),0)</f>
        <v>0</v>
      </c>
      <c r="AG413" s="18">
        <f>IFERROR(VLOOKUP(F413,'IIEE EIB'!$F$3:$L$219,6,0),0)</f>
        <v>0</v>
      </c>
      <c r="AH413" s="18">
        <f>IFERROR(VLOOKUP(F413,Rural!$F$2:$J$403,5,0),0)</f>
        <v>0</v>
      </c>
      <c r="AI413" s="18">
        <f>+IFERROR(VLOOKUP(F413,Frontera!$F$3:$J$438,5,0),0)</f>
        <v>0</v>
      </c>
      <c r="AJ413" s="18" t="str">
        <f>+IFERROR(VLOOKUP(F413,'Censo 2023 Direccion'!$A$2:$L$910,9,0),0)</f>
        <v>Rural</v>
      </c>
      <c r="AK413" s="18">
        <f>+IFERROR(VLOOKUP(F413,'Instituciones Educativas'!$A$2:$T$900,12,0),0)</f>
        <v>12</v>
      </c>
      <c r="AL413" s="21">
        <f t="shared" si="217"/>
        <v>-266.25417170495768</v>
      </c>
      <c r="AM413" s="18">
        <f>+IFERROR(VLOOKUP(F413,'Instituciones Educativas'!$A$2:$T$900,13,0),0)-AN413</f>
        <v>13</v>
      </c>
    </row>
    <row r="414" spans="1:40" x14ac:dyDescent="0.25">
      <c r="A414" s="107" t="s">
        <v>960</v>
      </c>
      <c r="B414" s="17">
        <v>185</v>
      </c>
      <c r="C414" s="49" t="str">
        <f>+VLOOKUP(A414,'Instituciones Educativas'!$A$2:$T$900,6,0)</f>
        <v>PICHACANI</v>
      </c>
      <c r="D414" s="49" t="str">
        <f>IFERROR(VLOOKUP(A414,'Instituciones Educativas'!$A$2:$T$900,7,0),0)</f>
        <v>SOQUESANI</v>
      </c>
      <c r="E414" s="49" t="str">
        <f>+VLOOKUP(A414,'Censo 2023 Direccion'!$A$2:$M$910,6,0)</f>
        <v>SOQUESANI</v>
      </c>
      <c r="F414" s="49" t="str">
        <f>+VLOOKUP(A414,'Instituciones Educativas'!$A$2:$T$900,1,0)</f>
        <v>2056421</v>
      </c>
      <c r="G414" s="49" t="str">
        <f>+VLOOKUP(A414,'Instituciones Educativas'!$A$2:$T$900,8,0)</f>
        <v>SEMILLITAS</v>
      </c>
      <c r="H414" s="49" t="str">
        <f>+VLOOKUP(A414,'Instituciones Educativas'!$A$2:$T$900,9,0)</f>
        <v xml:space="preserve">A5 - Inicial  Prog No Escolariz    </v>
      </c>
      <c r="I414" s="18">
        <f t="shared" si="208"/>
        <v>12</v>
      </c>
      <c r="J414" s="18" t="str">
        <f t="shared" si="218"/>
        <v>Rural</v>
      </c>
      <c r="K414" s="18">
        <f t="shared" si="219"/>
        <v>14</v>
      </c>
      <c r="O414" s="18">
        <f t="shared" si="220"/>
        <v>-2</v>
      </c>
      <c r="Q414" s="21">
        <f t="shared" si="231"/>
        <v>695.82240000000002</v>
      </c>
      <c r="R414" s="52">
        <f t="shared" si="209"/>
        <v>-35.944229505803335</v>
      </c>
      <c r="S414" s="52">
        <f t="shared" si="210"/>
        <v>589.68000000000006</v>
      </c>
      <c r="T414" s="21">
        <f t="shared" si="222"/>
        <v>589.68000000000006</v>
      </c>
      <c r="U414" s="70">
        <v>920.57279999999992</v>
      </c>
      <c r="V414" s="21">
        <f t="shared" si="207"/>
        <v>453.6</v>
      </c>
      <c r="W414" s="21">
        <f t="shared" si="211"/>
        <v>64.800000000000011</v>
      </c>
      <c r="X414" s="21">
        <f t="shared" si="230"/>
        <v>0</v>
      </c>
      <c r="Y414" s="21">
        <f t="shared" si="227"/>
        <v>316.8</v>
      </c>
      <c r="Z414" s="21">
        <f t="shared" si="212"/>
        <v>7.2000000000000011</v>
      </c>
      <c r="AA414" s="21">
        <f t="shared" si="213"/>
        <v>57.600000000000009</v>
      </c>
      <c r="AB414" s="21">
        <f t="shared" si="214"/>
        <v>0</v>
      </c>
      <c r="AC414" s="18">
        <f t="shared" si="215"/>
        <v>7.2000000000000011</v>
      </c>
      <c r="AD414" s="18">
        <f t="shared" si="216"/>
        <v>0</v>
      </c>
      <c r="AE414" s="18">
        <f>IFERROR(VLOOKUP(F414,'Unid. Mult.'!$F$3:$J$313,5,0),0)</f>
        <v>0</v>
      </c>
      <c r="AF414" s="18">
        <f>IFERROR(VLOOKUP(F414,'IIEE EIB'!$F$3:$L$219,5,0),0)</f>
        <v>0</v>
      </c>
      <c r="AG414" s="18">
        <f>IFERROR(VLOOKUP(F414,'IIEE EIB'!$F$3:$L$219,6,0),0)</f>
        <v>0</v>
      </c>
      <c r="AH414" s="18">
        <f>IFERROR(VLOOKUP(F414,Rural!$F$2:$J$403,5,0),0)</f>
        <v>0</v>
      </c>
      <c r="AI414" s="18">
        <f>+IFERROR(VLOOKUP(F414,Frontera!$F$3:$J$438,5,0),0)</f>
        <v>0</v>
      </c>
      <c r="AJ414" s="18" t="str">
        <f>+IFERROR(VLOOKUP(F414,'Censo 2023 Direccion'!$A$2:$L$910,9,0),0)</f>
        <v>Rural</v>
      </c>
      <c r="AK414" s="18">
        <f>+IFERROR(VLOOKUP(F414,'Instituciones Educativas'!$A$2:$T$900,12,0),0)</f>
        <v>12</v>
      </c>
      <c r="AL414" s="21">
        <f t="shared" si="217"/>
        <v>-466.97279999999989</v>
      </c>
      <c r="AM414" s="18">
        <f>+IFERROR(VLOOKUP(F414,'Instituciones Educativas'!$A$2:$T$900,13,0),0)-AN414</f>
        <v>14</v>
      </c>
      <c r="AN414" s="64"/>
    </row>
    <row r="415" spans="1:40" x14ac:dyDescent="0.25">
      <c r="A415" s="107" t="s">
        <v>928</v>
      </c>
      <c r="B415" s="17">
        <v>186</v>
      </c>
      <c r="C415" s="49" t="str">
        <f>+VLOOKUP(A415,'Instituciones Educativas'!$A$2:$T$900,6,0)</f>
        <v>PICHACANI</v>
      </c>
      <c r="D415" s="49" t="str">
        <f>IFERROR(VLOOKUP(A415,'Instituciones Educativas'!$A$2:$T$900,7,0),0)</f>
        <v>CATACORANI</v>
      </c>
      <c r="E415" s="49" t="str">
        <f>+VLOOKUP(A415,'Censo 2023 Direccion'!$A$2:$M$910,6,0)</f>
        <v>CATACORANI SECTOR SECTOR CATACORANI</v>
      </c>
      <c r="F415" s="49" t="str">
        <f>+VLOOKUP(A415,'Instituciones Educativas'!$A$2:$T$900,1,0)</f>
        <v>2056424</v>
      </c>
      <c r="G415" s="49" t="str">
        <f>+VLOOKUP(A415,'Instituciones Educativas'!$A$2:$T$900,8,0)</f>
        <v>DULCE AMANECER</v>
      </c>
      <c r="H415" s="49" t="str">
        <f>+VLOOKUP(A415,'Instituciones Educativas'!$A$2:$T$900,9,0)</f>
        <v xml:space="preserve">A5 - Inicial  Prog No Escolariz    </v>
      </c>
      <c r="I415" s="18">
        <f t="shared" si="208"/>
        <v>10</v>
      </c>
      <c r="J415" s="18" t="str">
        <f t="shared" si="218"/>
        <v>Rural</v>
      </c>
      <c r="K415" s="18">
        <f t="shared" si="219"/>
        <v>15</v>
      </c>
      <c r="O415" s="18">
        <f t="shared" si="220"/>
        <v>-5</v>
      </c>
      <c r="Q415" s="21">
        <f t="shared" si="231"/>
        <v>727.27200000000005</v>
      </c>
      <c r="R415" s="52">
        <f t="shared" si="209"/>
        <v>-33.040367910066429</v>
      </c>
      <c r="S415" s="52">
        <f t="shared" si="210"/>
        <v>491.40000000000003</v>
      </c>
      <c r="T415" s="21">
        <f t="shared" si="222"/>
        <v>491.40000000000003</v>
      </c>
      <c r="U415" s="70">
        <v>733.875</v>
      </c>
      <c r="V415" s="21">
        <f t="shared" si="207"/>
        <v>378</v>
      </c>
      <c r="W415" s="21">
        <f t="shared" si="211"/>
        <v>54</v>
      </c>
      <c r="X415" s="21">
        <f t="shared" si="230"/>
        <v>0</v>
      </c>
      <c r="Y415" s="21">
        <f t="shared" si="227"/>
        <v>264</v>
      </c>
      <c r="Z415" s="21">
        <f t="shared" si="212"/>
        <v>6</v>
      </c>
      <c r="AA415" s="21">
        <f t="shared" si="213"/>
        <v>48</v>
      </c>
      <c r="AB415" s="21">
        <f t="shared" si="214"/>
        <v>0</v>
      </c>
      <c r="AC415" s="18">
        <f t="shared" si="215"/>
        <v>6</v>
      </c>
      <c r="AD415" s="18">
        <f t="shared" si="216"/>
        <v>0</v>
      </c>
      <c r="AE415" s="18">
        <f>IFERROR(VLOOKUP(F415,'Unid. Mult.'!$F$3:$J$313,5,0),0)</f>
        <v>0</v>
      </c>
      <c r="AF415" s="18">
        <f>IFERROR(VLOOKUP(F415,'IIEE EIB'!$F$3:$L$219,5,0),0)</f>
        <v>0</v>
      </c>
      <c r="AG415" s="18">
        <f>IFERROR(VLOOKUP(F415,'IIEE EIB'!$F$3:$L$219,6,0),0)</f>
        <v>0</v>
      </c>
      <c r="AH415" s="18">
        <f>IFERROR(VLOOKUP(F415,Rural!$F$2:$J$403,5,0),0)</f>
        <v>0</v>
      </c>
      <c r="AI415" s="18">
        <f>+IFERROR(VLOOKUP(F415,Frontera!$F$3:$J$438,5,0),0)</f>
        <v>0</v>
      </c>
      <c r="AJ415" s="18" t="str">
        <f>+IFERROR(VLOOKUP(F415,'Censo 2023 Direccion'!$A$2:$L$910,9,0),0)</f>
        <v>Rural</v>
      </c>
      <c r="AK415" s="18">
        <f>+IFERROR(VLOOKUP(F415,'Instituciones Educativas'!$A$2:$T$900,12,0),0)</f>
        <v>10</v>
      </c>
      <c r="AL415" s="21">
        <f t="shared" si="217"/>
        <v>-355.875</v>
      </c>
      <c r="AM415" s="18">
        <f>+IFERROR(VLOOKUP(F415,'Instituciones Educativas'!$A$2:$T$900,13,0),0)-AN415</f>
        <v>15</v>
      </c>
      <c r="AN415" s="64"/>
    </row>
    <row r="416" spans="1:40" x14ac:dyDescent="0.25">
      <c r="A416" s="107" t="s">
        <v>942</v>
      </c>
      <c r="B416" s="17">
        <v>187</v>
      </c>
      <c r="C416" s="49" t="str">
        <f>+VLOOKUP(A416,'Instituciones Educativas'!$A$2:$T$900,6,0)</f>
        <v>PICHACANI</v>
      </c>
      <c r="D416" s="49" t="str">
        <f>IFERROR(VLOOKUP(A416,'Instituciones Educativas'!$A$2:$T$900,7,0),0)</f>
        <v>LORIPONGO</v>
      </c>
      <c r="E416" s="49" t="str">
        <f>+VLOOKUP(A416,'Censo 2023 Direccion'!$A$2:$M$910,6,0)</f>
        <v>LORIPONGO</v>
      </c>
      <c r="F416" s="49" t="str">
        <f>+VLOOKUP(A416,'Instituciones Educativas'!$A$2:$T$900,1,0)</f>
        <v>2057205</v>
      </c>
      <c r="G416" s="49" t="str">
        <f>+VLOOKUP(A416,'Instituciones Educativas'!$A$2:$T$900,8,0)</f>
        <v>LORIPONGO</v>
      </c>
      <c r="H416" s="49" t="str">
        <f>+VLOOKUP(A416,'Instituciones Educativas'!$A$2:$T$900,9,0)</f>
        <v xml:space="preserve">A5 - Inicial  Prog No Escolariz    </v>
      </c>
      <c r="I416" s="18">
        <f t="shared" si="208"/>
        <v>2</v>
      </c>
      <c r="J416" s="18" t="str">
        <f t="shared" si="218"/>
        <v>Rural</v>
      </c>
      <c r="K416" s="18">
        <f t="shared" si="219"/>
        <v>5</v>
      </c>
      <c r="O416" s="18">
        <f t="shared" si="220"/>
        <v>-3</v>
      </c>
      <c r="Q416" s="21">
        <f t="shared" si="229"/>
        <v>319.41000000000003</v>
      </c>
      <c r="R416" s="52">
        <f t="shared" si="209"/>
        <v>-77.680122636688793</v>
      </c>
      <c r="S416" s="52">
        <f t="shared" si="210"/>
        <v>98.280000000000015</v>
      </c>
      <c r="T416" s="21">
        <f t="shared" si="222"/>
        <v>98.280000000000015</v>
      </c>
      <c r="U416" s="70">
        <v>440.32499999999999</v>
      </c>
      <c r="V416" s="21">
        <f t="shared" si="207"/>
        <v>75.600000000000009</v>
      </c>
      <c r="W416" s="21">
        <f t="shared" si="211"/>
        <v>10.8</v>
      </c>
      <c r="X416" s="21">
        <f t="shared" si="230"/>
        <v>0</v>
      </c>
      <c r="Y416" s="21">
        <f t="shared" si="227"/>
        <v>52.800000000000004</v>
      </c>
      <c r="Z416" s="21">
        <f t="shared" si="212"/>
        <v>1.2000000000000002</v>
      </c>
      <c r="AA416" s="21">
        <f t="shared" si="213"/>
        <v>9.6000000000000014</v>
      </c>
      <c r="AB416" s="21">
        <f t="shared" si="214"/>
        <v>0</v>
      </c>
      <c r="AC416" s="18">
        <f t="shared" si="215"/>
        <v>1.2000000000000002</v>
      </c>
      <c r="AD416" s="18">
        <f t="shared" si="216"/>
        <v>0</v>
      </c>
      <c r="AE416" s="18">
        <f>IFERROR(VLOOKUP(F416,'Unid. Mult.'!$F$3:$J$313,5,0),0)</f>
        <v>0</v>
      </c>
      <c r="AF416" s="18">
        <f>IFERROR(VLOOKUP(F416,'IIEE EIB'!$F$3:$L$219,5,0),0)</f>
        <v>0</v>
      </c>
      <c r="AG416" s="18">
        <f>IFERROR(VLOOKUP(F416,'IIEE EIB'!$F$3:$L$219,6,0),0)</f>
        <v>0</v>
      </c>
      <c r="AH416" s="18">
        <f>IFERROR(VLOOKUP(F416,Rural!$F$2:$J$403,5,0),0)</f>
        <v>0</v>
      </c>
      <c r="AI416" s="18">
        <f>+IFERROR(VLOOKUP(F416,Frontera!$F$3:$J$438,5,0),0)</f>
        <v>0</v>
      </c>
      <c r="AJ416" s="18" t="str">
        <f>+IFERROR(VLOOKUP(F416,'Censo 2023 Direccion'!$A$2:$L$910,9,0),0)</f>
        <v>Rural</v>
      </c>
      <c r="AK416" s="18">
        <f>+IFERROR(VLOOKUP(F416,'Instituciones Educativas'!$A$2:$T$900,12,0),0)</f>
        <v>2</v>
      </c>
      <c r="AL416" s="21">
        <f t="shared" si="217"/>
        <v>-364.72499999999997</v>
      </c>
      <c r="AM416" s="18">
        <f>+IFERROR(VLOOKUP(F416,'Instituciones Educativas'!$A$2:$T$900,13,0),0)-AN416</f>
        <v>5</v>
      </c>
      <c r="AN416" s="63"/>
    </row>
    <row r="417" spans="1:41" x14ac:dyDescent="0.25">
      <c r="A417" s="107" t="s">
        <v>926</v>
      </c>
      <c r="B417" s="17">
        <v>188</v>
      </c>
      <c r="C417" s="49" t="str">
        <f>+VLOOKUP(A417,'Instituciones Educativas'!$A$2:$T$900,6,0)</f>
        <v>PICHACANI</v>
      </c>
      <c r="D417" s="49" t="str">
        <f>IFERROR(VLOOKUP(A417,'Instituciones Educativas'!$A$2:$T$900,7,0),0)</f>
        <v>CUTIMBO</v>
      </c>
      <c r="E417" s="49" t="str">
        <f>+VLOOKUP(A417,'Censo 2023 Direccion'!$A$2:$M$910,6,0)</f>
        <v>CUTIMBO</v>
      </c>
      <c r="F417" s="49" t="str">
        <f>+VLOOKUP(A417,'Instituciones Educativas'!$A$2:$T$900,1,0)</f>
        <v>2057211</v>
      </c>
      <c r="G417" s="49" t="str">
        <f>+VLOOKUP(A417,'Instituciones Educativas'!$A$2:$T$900,8,0)</f>
        <v>CUTIMBO</v>
      </c>
      <c r="H417" s="49" t="str">
        <f>+VLOOKUP(A417,'Instituciones Educativas'!$A$2:$T$900,9,0)</f>
        <v xml:space="preserve">A5 - Inicial  Prog No Escolariz    </v>
      </c>
      <c r="I417" s="18">
        <f t="shared" si="208"/>
        <v>5</v>
      </c>
      <c r="J417" s="18" t="str">
        <f t="shared" si="218"/>
        <v>Rural</v>
      </c>
      <c r="K417" s="18">
        <f t="shared" si="219"/>
        <v>7</v>
      </c>
      <c r="O417" s="18">
        <f t="shared" si="220"/>
        <v>-2</v>
      </c>
      <c r="Q417" s="21">
        <f t="shared" si="229"/>
        <v>442.26000000000005</v>
      </c>
      <c r="R417" s="52">
        <f t="shared" si="209"/>
        <v>-47.331922038104963</v>
      </c>
      <c r="S417" s="52">
        <f t="shared" si="210"/>
        <v>245.70000000000002</v>
      </c>
      <c r="T417" s="21">
        <f t="shared" si="222"/>
        <v>245.70000000000002</v>
      </c>
      <c r="U417" s="70">
        <v>466.50648648648644</v>
      </c>
      <c r="V417" s="21">
        <f t="shared" si="207"/>
        <v>189</v>
      </c>
      <c r="W417" s="21">
        <f t="shared" si="211"/>
        <v>27</v>
      </c>
      <c r="X417" s="21">
        <f t="shared" si="230"/>
        <v>0</v>
      </c>
      <c r="Y417" s="21">
        <f t="shared" si="227"/>
        <v>132</v>
      </c>
      <c r="Z417" s="21">
        <f t="shared" si="212"/>
        <v>3</v>
      </c>
      <c r="AA417" s="21">
        <f t="shared" si="213"/>
        <v>24</v>
      </c>
      <c r="AB417" s="21">
        <f t="shared" si="214"/>
        <v>0</v>
      </c>
      <c r="AC417" s="18">
        <f t="shared" si="215"/>
        <v>3</v>
      </c>
      <c r="AD417" s="18">
        <f t="shared" si="216"/>
        <v>0</v>
      </c>
      <c r="AE417" s="18">
        <f>IFERROR(VLOOKUP(F417,'Unid. Mult.'!$F$3:$J$313,5,0),0)</f>
        <v>0</v>
      </c>
      <c r="AF417" s="18">
        <f>IFERROR(VLOOKUP(F417,'IIEE EIB'!$F$3:$L$219,5,0),0)</f>
        <v>0</v>
      </c>
      <c r="AG417" s="18">
        <f>IFERROR(VLOOKUP(F417,'IIEE EIB'!$F$3:$L$219,6,0),0)</f>
        <v>0</v>
      </c>
      <c r="AH417" s="18">
        <f>IFERROR(VLOOKUP(F417,Rural!$F$2:$J$403,5,0),0)</f>
        <v>0</v>
      </c>
      <c r="AI417" s="18">
        <f>+IFERROR(VLOOKUP(F417,Frontera!$F$3:$J$438,5,0),0)</f>
        <v>0</v>
      </c>
      <c r="AJ417" s="18" t="str">
        <f>+IFERROR(VLOOKUP(F417,'Censo 2023 Direccion'!$A$2:$L$910,9,0),0)</f>
        <v>Rural</v>
      </c>
      <c r="AK417" s="18">
        <f>+IFERROR(VLOOKUP(F417,'Instituciones Educativas'!$A$2:$T$900,12,0),0)</f>
        <v>5</v>
      </c>
      <c r="AL417" s="21">
        <f t="shared" si="217"/>
        <v>-277.50648648648644</v>
      </c>
      <c r="AM417" s="18">
        <f>+IFERROR(VLOOKUP(F417,'Instituciones Educativas'!$A$2:$T$900,13,0),0)-AN417</f>
        <v>7</v>
      </c>
      <c r="AN417" s="64"/>
    </row>
    <row r="418" spans="1:41" x14ac:dyDescent="0.25">
      <c r="A418" s="107" t="s">
        <v>940</v>
      </c>
      <c r="B418" s="17">
        <v>189</v>
      </c>
      <c r="C418" s="49" t="str">
        <f>+VLOOKUP(A418,'Instituciones Educativas'!$A$2:$T$900,6,0)</f>
        <v>PICHACANI</v>
      </c>
      <c r="D418" s="49" t="str">
        <f>IFERROR(VLOOKUP(A418,'Instituciones Educativas'!$A$2:$T$900,7,0),0)</f>
        <v>ISCA SOQUESANI</v>
      </c>
      <c r="E418" s="49" t="str">
        <f>+VLOOKUP(A418,'Censo 2023 Direccion'!$A$2:$M$910,6,0)</f>
        <v>PALLALLUYO</v>
      </c>
      <c r="F418" s="49" t="str">
        <f>+VLOOKUP(A418,'Instituciones Educativas'!$A$2:$T$900,1,0)</f>
        <v>2057220</v>
      </c>
      <c r="G418" s="49" t="str">
        <f>+VLOOKUP(A418,'Instituciones Educativas'!$A$2:$T$900,8,0)</f>
        <v>ISCA SOQUESANI</v>
      </c>
      <c r="H418" s="49" t="str">
        <f>+VLOOKUP(A418,'Instituciones Educativas'!$A$2:$T$900,9,0)</f>
        <v xml:space="preserve">A5 - Inicial  Prog No Escolariz    </v>
      </c>
      <c r="I418" s="18">
        <f t="shared" si="208"/>
        <v>6</v>
      </c>
      <c r="J418" s="18" t="str">
        <f t="shared" si="218"/>
        <v>Rural</v>
      </c>
      <c r="K418" s="18">
        <f t="shared" si="219"/>
        <v>9</v>
      </c>
      <c r="O418" s="18">
        <f t="shared" si="220"/>
        <v>-3</v>
      </c>
      <c r="Q418" s="21">
        <f t="shared" si="229"/>
        <v>471.74400000000009</v>
      </c>
      <c r="R418" s="52">
        <f t="shared" si="209"/>
        <v>-55.876909101232044</v>
      </c>
      <c r="S418" s="52">
        <f t="shared" si="210"/>
        <v>294.84000000000003</v>
      </c>
      <c r="T418" s="21">
        <f t="shared" si="222"/>
        <v>294.84000000000003</v>
      </c>
      <c r="U418" s="70">
        <v>668.22154566744734</v>
      </c>
      <c r="V418" s="21">
        <f t="shared" si="207"/>
        <v>226.8</v>
      </c>
      <c r="W418" s="21">
        <f t="shared" si="211"/>
        <v>32.400000000000006</v>
      </c>
      <c r="X418" s="21">
        <f t="shared" si="230"/>
        <v>0</v>
      </c>
      <c r="Y418" s="21">
        <f t="shared" si="227"/>
        <v>158.4</v>
      </c>
      <c r="Z418" s="21">
        <f t="shared" si="212"/>
        <v>3.6000000000000005</v>
      </c>
      <c r="AA418" s="21">
        <f t="shared" si="213"/>
        <v>28.800000000000004</v>
      </c>
      <c r="AB418" s="21">
        <f t="shared" si="214"/>
        <v>0</v>
      </c>
      <c r="AC418" s="18">
        <f t="shared" si="215"/>
        <v>3.6000000000000005</v>
      </c>
      <c r="AD418" s="18">
        <f t="shared" si="216"/>
        <v>0</v>
      </c>
      <c r="AE418" s="18">
        <f>IFERROR(VLOOKUP(F418,'Unid. Mult.'!$F$3:$J$313,5,0),0)</f>
        <v>0</v>
      </c>
      <c r="AF418" s="18">
        <f>IFERROR(VLOOKUP(F418,'IIEE EIB'!$F$3:$L$219,5,0),0)</f>
        <v>0</v>
      </c>
      <c r="AG418" s="18">
        <f>IFERROR(VLOOKUP(F418,'IIEE EIB'!$F$3:$L$219,6,0),0)</f>
        <v>0</v>
      </c>
      <c r="AH418" s="18">
        <f>IFERROR(VLOOKUP(F418,Rural!$F$2:$J$403,5,0),0)</f>
        <v>0</v>
      </c>
      <c r="AI418" s="18">
        <f>+IFERROR(VLOOKUP(F418,Frontera!$F$3:$J$438,5,0),0)</f>
        <v>0</v>
      </c>
      <c r="AJ418" s="18" t="str">
        <f>+IFERROR(VLOOKUP(F418,'Censo 2023 Direccion'!$A$2:$L$910,9,0),0)</f>
        <v>Rural</v>
      </c>
      <c r="AK418" s="18">
        <f>+IFERROR(VLOOKUP(F418,'Instituciones Educativas'!$A$2:$T$900,12,0),0)</f>
        <v>6</v>
      </c>
      <c r="AL418" s="21">
        <f t="shared" si="217"/>
        <v>-441.42154566744733</v>
      </c>
      <c r="AM418" s="18">
        <f>+IFERROR(VLOOKUP(F418,'Instituciones Educativas'!$A$2:$T$900,13,0),0)-AN418</f>
        <v>9</v>
      </c>
      <c r="AN418" s="64"/>
    </row>
    <row r="419" spans="1:41" x14ac:dyDescent="0.25">
      <c r="A419" s="107" t="s">
        <v>943</v>
      </c>
      <c r="B419" s="17">
        <v>190</v>
      </c>
      <c r="C419" s="49" t="str">
        <f>+VLOOKUP(A419,'Instituciones Educativas'!$A$2:$T$900,6,0)</f>
        <v>PICHACANI</v>
      </c>
      <c r="D419" s="49" t="str">
        <f>IFERROR(VLOOKUP(A419,'Instituciones Educativas'!$A$2:$T$900,7,0),0)</f>
        <v>CHUNCARA</v>
      </c>
      <c r="E419" s="49" t="str">
        <f>+VLOOKUP(A419,'Censo 2023 Direccion'!$A$2:$M$910,6,0)</f>
        <v>CATUCURANI</v>
      </c>
      <c r="F419" s="49" t="str">
        <f>+VLOOKUP(A419,'Instituciones Educativas'!$A$2:$T$900,1,0)</f>
        <v>3870446</v>
      </c>
      <c r="G419" s="49" t="str">
        <f>+VLOOKUP(A419,'Instituciones Educativas'!$A$2:$T$900,8,0)</f>
        <v>LOS ANGELITOS</v>
      </c>
      <c r="H419" s="49" t="str">
        <f>+VLOOKUP(A419,'Instituciones Educativas'!$A$2:$T$900,9,0)</f>
        <v xml:space="preserve">A5 - Inicial  Prog No Escolariz    </v>
      </c>
      <c r="I419" s="18">
        <f t="shared" si="208"/>
        <v>8</v>
      </c>
      <c r="J419" s="18" t="str">
        <f t="shared" si="218"/>
        <v>Rural</v>
      </c>
      <c r="K419" s="18">
        <f t="shared" si="219"/>
        <v>12</v>
      </c>
      <c r="O419" s="18">
        <f t="shared" si="220"/>
        <v>-4</v>
      </c>
      <c r="Q419" s="21">
        <f t="shared" ref="Q419:Q420" si="232">+IF(AJ419="rural",IF(AK419&lt;=1,S419*(5),IF(AK419&lt;=2,S419*(3.25),IF(AK419&lt;=3,S419*(2.42),IF(AK419&lt;=4,S419*(2),IF(AK419&lt;=5,S419*(1.8),IF(AK419&lt;=10,S419*(1.48),IF(AK419&lt;=16,S419*(1.18),IF(AK419&lt;=20,S419*(1),IF(AK419&lt;=60,S419*(0.85),IF(AK419&lt;=100,S419*(0.56),IF(AK419&lt;=152,S419*(0.41),IF(AK419&lt;=180,S419*(0.38),IF(AK419&lt;=200,S419*(0.36),IF(AK419&lt;=300,S419*(0.3),S419)))))))))))))))</f>
        <v>581.81760000000008</v>
      </c>
      <c r="R419" s="52">
        <f t="shared" si="209"/>
        <v>-44.975302333503649</v>
      </c>
      <c r="S419" s="52">
        <f t="shared" si="210"/>
        <v>393.12000000000006</v>
      </c>
      <c r="T419" s="21">
        <f t="shared" si="222"/>
        <v>393.12000000000006</v>
      </c>
      <c r="U419" s="70">
        <v>714.44281690140838</v>
      </c>
      <c r="V419" s="21">
        <f t="shared" si="207"/>
        <v>302.40000000000003</v>
      </c>
      <c r="W419" s="21">
        <f t="shared" si="211"/>
        <v>43.2</v>
      </c>
      <c r="X419" s="21">
        <f t="shared" si="230"/>
        <v>0</v>
      </c>
      <c r="Y419" s="21">
        <f t="shared" si="227"/>
        <v>211.20000000000002</v>
      </c>
      <c r="Z419" s="21">
        <f t="shared" si="212"/>
        <v>4.8000000000000007</v>
      </c>
      <c r="AA419" s="21">
        <f t="shared" si="213"/>
        <v>38.400000000000006</v>
      </c>
      <c r="AB419" s="21">
        <f t="shared" si="214"/>
        <v>0</v>
      </c>
      <c r="AC419" s="18">
        <f t="shared" si="215"/>
        <v>4.8000000000000007</v>
      </c>
      <c r="AD419" s="18">
        <f t="shared" si="216"/>
        <v>0</v>
      </c>
      <c r="AE419" s="18">
        <f>IFERROR(VLOOKUP(F419,'Unid. Mult.'!$F$3:$J$313,5,0),0)</f>
        <v>0</v>
      </c>
      <c r="AF419" s="18">
        <f>IFERROR(VLOOKUP(F419,'IIEE EIB'!$F$3:$L$219,5,0),0)</f>
        <v>0</v>
      </c>
      <c r="AG419" s="18">
        <f>IFERROR(VLOOKUP(F419,'IIEE EIB'!$F$3:$L$219,6,0),0)</f>
        <v>0</v>
      </c>
      <c r="AH419" s="18">
        <f>IFERROR(VLOOKUP(F419,Rural!$F$2:$J$403,5,0),0)</f>
        <v>0</v>
      </c>
      <c r="AI419" s="18">
        <f>+IFERROR(VLOOKUP(F419,Frontera!$F$3:$J$438,5,0),0)</f>
        <v>0</v>
      </c>
      <c r="AJ419" s="18" t="str">
        <f>+IFERROR(VLOOKUP(F419,'Censo 2023 Direccion'!$A$2:$L$910,9,0),0)</f>
        <v>Rural</v>
      </c>
      <c r="AK419" s="18">
        <f>+IFERROR(VLOOKUP(F419,'Instituciones Educativas'!$A$2:$T$900,12,0),0)</f>
        <v>8</v>
      </c>
      <c r="AL419" s="21">
        <f t="shared" si="217"/>
        <v>-412.04281690140834</v>
      </c>
      <c r="AM419" s="18">
        <f>+IFERROR(VLOOKUP(F419,'Instituciones Educativas'!$A$2:$T$900,13,0),0)-AN419</f>
        <v>12</v>
      </c>
      <c r="AN419" s="64"/>
      <c r="AO419" s="18">
        <f>+AM419-2.14</f>
        <v>9.86</v>
      </c>
    </row>
    <row r="420" spans="1:41" x14ac:dyDescent="0.25">
      <c r="A420" s="107" t="s">
        <v>933</v>
      </c>
      <c r="B420" s="17">
        <v>191</v>
      </c>
      <c r="C420" s="49" t="str">
        <f>+VLOOKUP(A420,'Instituciones Educativas'!$A$2:$T$900,6,0)</f>
        <v>PICHACANI</v>
      </c>
      <c r="D420" s="49" t="str">
        <f>IFERROR(VLOOKUP(A420,'Instituciones Educativas'!$A$2:$T$900,7,0),0)</f>
        <v>SOQUESANI</v>
      </c>
      <c r="E420" s="49" t="str">
        <f>+VLOOKUP(A420,'Censo 2023 Direccion'!$A$2:$M$910,6,0)</f>
        <v>SOQUESANI</v>
      </c>
      <c r="F420" s="49" t="str">
        <f>+VLOOKUP(A420,'Instituciones Educativas'!$A$2:$T$900,1,0)</f>
        <v>3870447</v>
      </c>
      <c r="G420" s="49" t="str">
        <f>+VLOOKUP(A420,'Instituciones Educativas'!$A$2:$T$900,8,0)</f>
        <v>ESTRELLITAS</v>
      </c>
      <c r="H420" s="49" t="str">
        <f>+VLOOKUP(A420,'Instituciones Educativas'!$A$2:$T$900,9,0)</f>
        <v xml:space="preserve">A5 - Inicial  Prog No Escolariz    </v>
      </c>
      <c r="I420" s="18">
        <f t="shared" si="208"/>
        <v>12</v>
      </c>
      <c r="J420" s="18" t="str">
        <f t="shared" si="218"/>
        <v>Rural</v>
      </c>
      <c r="K420" s="18">
        <f t="shared" si="219"/>
        <v>10</v>
      </c>
      <c r="O420" s="18">
        <f t="shared" si="220"/>
        <v>2</v>
      </c>
      <c r="Q420" s="21">
        <f t="shared" si="232"/>
        <v>682.56863999999996</v>
      </c>
      <c r="R420" s="52">
        <f t="shared" si="209"/>
        <v>-17.073684210526309</v>
      </c>
      <c r="S420" s="52">
        <f t="shared" si="210"/>
        <v>578.44799999999998</v>
      </c>
      <c r="T420" s="21">
        <f t="shared" si="222"/>
        <v>578.44799999999998</v>
      </c>
      <c r="U420" s="70">
        <v>697.54455445544545</v>
      </c>
      <c r="V420" s="21">
        <f t="shared" si="207"/>
        <v>444.96</v>
      </c>
      <c r="W420" s="21">
        <f t="shared" si="211"/>
        <v>64.800000000000011</v>
      </c>
      <c r="X420" s="21">
        <f t="shared" si="230"/>
        <v>0</v>
      </c>
      <c r="Y420" s="21">
        <f>IF(H420=$M$12,IF(AJ420="Urbana",AK420*1.14*12,IF(AJ420="Rural",AK420*2.14*12)),0)</f>
        <v>308.15999999999997</v>
      </c>
      <c r="Z420" s="21">
        <f t="shared" si="212"/>
        <v>7.2000000000000011</v>
      </c>
      <c r="AA420" s="21">
        <f t="shared" si="213"/>
        <v>57.600000000000009</v>
      </c>
      <c r="AB420" s="21">
        <f t="shared" si="214"/>
        <v>0</v>
      </c>
      <c r="AC420" s="18">
        <f t="shared" si="215"/>
        <v>7.2000000000000011</v>
      </c>
      <c r="AD420" s="18">
        <f t="shared" si="216"/>
        <v>0</v>
      </c>
      <c r="AE420" s="18">
        <f>IFERROR(VLOOKUP(F420,'Unid. Mult.'!$F$3:$J$313,5,0),0)</f>
        <v>0</v>
      </c>
      <c r="AF420" s="18">
        <f>IFERROR(VLOOKUP(F420,'IIEE EIB'!$F$3:$L$219,5,0),0)</f>
        <v>0</v>
      </c>
      <c r="AG420" s="18">
        <f>IFERROR(VLOOKUP(F420,'IIEE EIB'!$F$3:$L$219,6,0),0)</f>
        <v>0</v>
      </c>
      <c r="AH420" s="18">
        <f>IFERROR(VLOOKUP(F420,Rural!$F$2:$J$403,5,0),0)</f>
        <v>0</v>
      </c>
      <c r="AI420" s="18">
        <f>+IFERROR(VLOOKUP(F420,Frontera!$F$3:$J$438,5,0),0)</f>
        <v>0</v>
      </c>
      <c r="AJ420" s="18" t="str">
        <f>+IFERROR(VLOOKUP(F420,'Censo 2023 Direccion'!$A$2:$L$910,9,0),0)</f>
        <v>Rural</v>
      </c>
      <c r="AK420" s="18">
        <f>+IFERROR(VLOOKUP(F420,'Instituciones Educativas'!$A$2:$T$900,12,0),0)</f>
        <v>12</v>
      </c>
      <c r="AL420" s="21">
        <f t="shared" si="217"/>
        <v>-252.58455445544547</v>
      </c>
      <c r="AM420" s="18">
        <f>+IFERROR(VLOOKUP(F420,'Instituciones Educativas'!$A$2:$T$900,13,0),0)-AN420</f>
        <v>10</v>
      </c>
      <c r="AN420" s="64"/>
      <c r="AO420" s="18">
        <f>+AM420-5.05</f>
        <v>4.95</v>
      </c>
    </row>
    <row r="421" spans="1:41" x14ac:dyDescent="0.25">
      <c r="A421" s="107" t="s">
        <v>965</v>
      </c>
      <c r="B421" s="17">
        <v>192</v>
      </c>
      <c r="C421" s="49" t="str">
        <f>+VLOOKUP(A421,'Instituciones Educativas'!$A$2:$T$900,6,0)</f>
        <v>PICHACANI</v>
      </c>
      <c r="D421" s="49" t="str">
        <f>IFERROR(VLOOKUP(A421,'Instituciones Educativas'!$A$2:$T$900,7,0),0)</f>
        <v>TOLAMARCA</v>
      </c>
      <c r="E421" s="49" t="str">
        <f>+VLOOKUP(A421,'Censo 2023 Direccion'!$A$2:$M$910,6,0)</f>
        <v>TOLAMARCA</v>
      </c>
      <c r="F421" s="49" t="str">
        <f>+VLOOKUP(A421,'Instituciones Educativas'!$A$2:$T$900,1,0)</f>
        <v>3870448</v>
      </c>
      <c r="G421" s="49" t="str">
        <f>+VLOOKUP(A421,'Instituciones Educativas'!$A$2:$T$900,8,0)</f>
        <v>TOLAMARCA</v>
      </c>
      <c r="H421" s="49" t="str">
        <f>+VLOOKUP(A421,'Instituciones Educativas'!$A$2:$T$900,9,0)</f>
        <v xml:space="preserve">A5 - Inicial  Prog No Escolariz    </v>
      </c>
      <c r="I421" s="18">
        <f t="shared" si="208"/>
        <v>0</v>
      </c>
      <c r="J421" s="18" t="str">
        <f t="shared" si="218"/>
        <v>Rural</v>
      </c>
      <c r="K421" s="18">
        <f t="shared" si="219"/>
        <v>3</v>
      </c>
      <c r="O421" s="18">
        <f t="shared" si="220"/>
        <v>-3</v>
      </c>
      <c r="Q421" s="21">
        <f t="shared" si="229"/>
        <v>0</v>
      </c>
      <c r="R421" s="52">
        <f t="shared" si="209"/>
        <v>-100</v>
      </c>
      <c r="S421" s="52">
        <f t="shared" si="210"/>
        <v>0</v>
      </c>
      <c r="T421" s="21">
        <f t="shared" si="222"/>
        <v>0</v>
      </c>
      <c r="U421" s="70">
        <v>317.03399999999993</v>
      </c>
      <c r="V421" s="21">
        <f t="shared" si="207"/>
        <v>0</v>
      </c>
      <c r="W421" s="21">
        <f t="shared" si="211"/>
        <v>0</v>
      </c>
      <c r="X421" s="21">
        <f t="shared" si="230"/>
        <v>0</v>
      </c>
      <c r="Y421" s="21">
        <f t="shared" ref="Y421:Y430" si="233">IF(H421=$M$12,IF(AJ421="Urbana",AK421*1.2*12,IF(AJ421="Rural",AK421*2.2*12)),0)</f>
        <v>0</v>
      </c>
      <c r="Z421" s="21">
        <f t="shared" si="212"/>
        <v>0</v>
      </c>
      <c r="AA421" s="21">
        <f t="shared" si="213"/>
        <v>0</v>
      </c>
      <c r="AB421" s="21">
        <f t="shared" si="214"/>
        <v>0</v>
      </c>
      <c r="AC421" s="18">
        <f t="shared" si="215"/>
        <v>0</v>
      </c>
      <c r="AD421" s="18">
        <f t="shared" si="216"/>
        <v>0</v>
      </c>
      <c r="AE421" s="18">
        <f>IFERROR(VLOOKUP(F421,'Unid. Mult.'!$F$3:$J$313,5,0),0)</f>
        <v>0</v>
      </c>
      <c r="AF421" s="18">
        <f>IFERROR(VLOOKUP(F421,'IIEE EIB'!$F$3:$L$219,5,0),0)</f>
        <v>0</v>
      </c>
      <c r="AG421" s="18">
        <f>IFERROR(VLOOKUP(F421,'IIEE EIB'!$F$3:$L$219,6,0),0)</f>
        <v>0</v>
      </c>
      <c r="AH421" s="18">
        <f>IFERROR(VLOOKUP(F421,Rural!$F$2:$J$403,5,0),0)</f>
        <v>0</v>
      </c>
      <c r="AI421" s="18">
        <f>+IFERROR(VLOOKUP(F421,Frontera!$F$3:$J$438,5,0),0)</f>
        <v>0</v>
      </c>
      <c r="AJ421" s="18" t="str">
        <f>+IFERROR(VLOOKUP(F421,'Censo 2023 Direccion'!$A$2:$L$910,9,0),0)</f>
        <v>Rural</v>
      </c>
      <c r="AK421" s="18">
        <f>+IFERROR(VLOOKUP(F421,'Instituciones Educativas'!$A$2:$T$900,12,0),0)</f>
        <v>0</v>
      </c>
      <c r="AL421" s="21">
        <f t="shared" si="217"/>
        <v>-317.03399999999993</v>
      </c>
      <c r="AM421" s="18">
        <f>+IFERROR(VLOOKUP(F421,'Instituciones Educativas'!$A$2:$T$900,13,0),0)-AN421</f>
        <v>3</v>
      </c>
      <c r="AN421" s="64"/>
    </row>
    <row r="422" spans="1:41" x14ac:dyDescent="0.25">
      <c r="A422" s="107" t="s">
        <v>955</v>
      </c>
      <c r="B422" s="17">
        <v>193</v>
      </c>
      <c r="C422" s="49" t="str">
        <f>+VLOOKUP(A422,'Instituciones Educativas'!$A$2:$T$900,6,0)</f>
        <v>PICHACANI</v>
      </c>
      <c r="D422" s="49" t="str">
        <f>IFERROR(VLOOKUP(A422,'Instituciones Educativas'!$A$2:$T$900,7,0),0)</f>
        <v>MANIDE</v>
      </c>
      <c r="E422" s="49" t="str">
        <f>+VLOOKUP(A422,'Censo 2023 Direccion'!$A$2:$M$910,6,0)</f>
        <v>MANIDE</v>
      </c>
      <c r="F422" s="49" t="str">
        <f>+VLOOKUP(A422,'Instituciones Educativas'!$A$2:$T$900,1,0)</f>
        <v>3949367</v>
      </c>
      <c r="G422" s="49" t="str">
        <f>+VLOOKUP(A422,'Instituciones Educativas'!$A$2:$T$900,8,0)</f>
        <v>PAMPA T'IKA</v>
      </c>
      <c r="H422" s="49" t="str">
        <f>+VLOOKUP(A422,'Instituciones Educativas'!$A$2:$T$900,9,0)</f>
        <v xml:space="preserve">A5 - Inicial  Prog No Escolariz    </v>
      </c>
      <c r="I422" s="18">
        <f t="shared" si="208"/>
        <v>9</v>
      </c>
      <c r="J422" s="18" t="str">
        <f t="shared" si="218"/>
        <v>Rural</v>
      </c>
      <c r="K422" s="18">
        <f t="shared" si="219"/>
        <v>11</v>
      </c>
      <c r="O422" s="18">
        <f t="shared" si="220"/>
        <v>-2</v>
      </c>
      <c r="Q422" s="21">
        <f>+IF(AJ422="rural",IF(AK422&lt;=1,S422*(5),IF(AK422&lt;=2,S422*(3.25),IF(AK422&lt;=3,S422*(2.42),IF(AK422&lt;=4,S422*(2),IF(AK422&lt;=5,S422*(1.8),IF(AK422&lt;=10,S422*(1.48),IF(AK422&lt;=16,S422*(1.18),IF(AK422&lt;=20,S422*(1),IF(AK422&lt;=60,S422*(0.85),IF(AK422&lt;=100,S422*(0.56),IF(AK422&lt;=152,S422*(0.41),IF(AK422&lt;=180,S422*(0.38),IF(AK422&lt;=200,S422*(0.36),IF(AK422&lt;=300,S422*(0.3),S422)))))))))))))))</f>
        <v>654.54480000000001</v>
      </c>
      <c r="R422" s="52">
        <f t="shared" si="209"/>
        <v>-37.744143718036959</v>
      </c>
      <c r="S422" s="52">
        <f t="shared" si="210"/>
        <v>442.26000000000005</v>
      </c>
      <c r="T422" s="21">
        <f t="shared" si="222"/>
        <v>442.26000000000005</v>
      </c>
      <c r="U422" s="70">
        <v>710.39099999999996</v>
      </c>
      <c r="V422" s="21">
        <f t="shared" si="207"/>
        <v>340.20000000000005</v>
      </c>
      <c r="W422" s="21">
        <f t="shared" si="211"/>
        <v>48.599999999999994</v>
      </c>
      <c r="X422" s="21">
        <f t="shared" si="230"/>
        <v>0</v>
      </c>
      <c r="Y422" s="21">
        <f t="shared" si="233"/>
        <v>237.60000000000002</v>
      </c>
      <c r="Z422" s="21">
        <f t="shared" si="212"/>
        <v>5.4</v>
      </c>
      <c r="AA422" s="21">
        <f t="shared" si="213"/>
        <v>43.2</v>
      </c>
      <c r="AB422" s="21">
        <f t="shared" si="214"/>
        <v>0</v>
      </c>
      <c r="AC422" s="18">
        <f t="shared" si="215"/>
        <v>5.4</v>
      </c>
      <c r="AD422" s="18">
        <f t="shared" si="216"/>
        <v>0</v>
      </c>
      <c r="AE422" s="18">
        <f>IFERROR(VLOOKUP(F422,'Unid. Mult.'!$F$3:$J$313,5,0),0)</f>
        <v>0</v>
      </c>
      <c r="AF422" s="18">
        <f>IFERROR(VLOOKUP(F422,'IIEE EIB'!$F$3:$L$219,5,0),0)</f>
        <v>0</v>
      </c>
      <c r="AG422" s="18">
        <f>IFERROR(VLOOKUP(F422,'IIEE EIB'!$F$3:$L$219,6,0),0)</f>
        <v>0</v>
      </c>
      <c r="AH422" s="18">
        <f>IFERROR(VLOOKUP(F422,Rural!$F$2:$J$403,5,0),0)</f>
        <v>0</v>
      </c>
      <c r="AI422" s="18">
        <f>+IFERROR(VLOOKUP(F422,Frontera!$F$3:$J$438,5,0),0)</f>
        <v>0</v>
      </c>
      <c r="AJ422" s="18" t="str">
        <f>+IFERROR(VLOOKUP(F422,'Censo 2023 Direccion'!$A$2:$L$910,9,0),0)</f>
        <v>Rural</v>
      </c>
      <c r="AK422" s="18">
        <f>+IFERROR(VLOOKUP(F422,'Instituciones Educativas'!$A$2:$T$900,12,0),0)</f>
        <v>9</v>
      </c>
      <c r="AL422" s="21">
        <f t="shared" si="217"/>
        <v>-370.19099999999992</v>
      </c>
      <c r="AM422" s="18">
        <f>+IFERROR(VLOOKUP(F422,'Instituciones Educativas'!$A$2:$T$900,13,0),0)-AN422</f>
        <v>11</v>
      </c>
    </row>
    <row r="423" spans="1:41" x14ac:dyDescent="0.25">
      <c r="A423" s="107" t="s">
        <v>967</v>
      </c>
      <c r="B423" s="17">
        <v>194</v>
      </c>
      <c r="C423" s="49" t="str">
        <f>+VLOOKUP(A423,'Instituciones Educativas'!$A$2:$T$900,6,0)</f>
        <v>PICHACANI</v>
      </c>
      <c r="D423" s="49" t="str">
        <f>IFERROR(VLOOKUP(A423,'Instituciones Educativas'!$A$2:$T$900,7,0),0)</f>
        <v>HACIENDA VILUYO</v>
      </c>
      <c r="E423" s="49" t="str">
        <f>+VLOOKUP(A423,'Censo 2023 Direccion'!$A$2:$M$910,6,0)</f>
        <v>SECTOR VILUYO</v>
      </c>
      <c r="F423" s="49" t="str">
        <f>+VLOOKUP(A423,'Instituciones Educativas'!$A$2:$T$900,1,0)</f>
        <v>3917323</v>
      </c>
      <c r="G423" s="49" t="str">
        <f>+VLOOKUP(A423,'Instituciones Educativas'!$A$2:$T$900,8,0)</f>
        <v>VILUYO</v>
      </c>
      <c r="H423" s="49" t="str">
        <f>+VLOOKUP(A423,'Instituciones Educativas'!$A$2:$T$900,9,0)</f>
        <v xml:space="preserve">A5 - Inicial  Prog No Escolariz    </v>
      </c>
      <c r="I423" s="18">
        <f t="shared" si="208"/>
        <v>5</v>
      </c>
      <c r="J423" s="18" t="str">
        <f t="shared" si="218"/>
        <v>Rural</v>
      </c>
      <c r="K423" s="18">
        <f t="shared" si="219"/>
        <v>3</v>
      </c>
      <c r="O423" s="18">
        <f t="shared" si="220"/>
        <v>2</v>
      </c>
      <c r="Q423" s="21">
        <f t="shared" si="229"/>
        <v>442.26000000000005</v>
      </c>
      <c r="R423" s="52">
        <f t="shared" si="209"/>
        <v>-22.500425821836124</v>
      </c>
      <c r="S423" s="52">
        <f t="shared" si="210"/>
        <v>245.70000000000002</v>
      </c>
      <c r="T423" s="21">
        <f t="shared" si="222"/>
        <v>245.70000000000002</v>
      </c>
      <c r="U423" s="70">
        <v>317.03399999999993</v>
      </c>
      <c r="V423" s="21">
        <f t="shared" si="207"/>
        <v>189</v>
      </c>
      <c r="W423" s="21">
        <f t="shared" si="211"/>
        <v>27</v>
      </c>
      <c r="X423" s="21">
        <f t="shared" si="230"/>
        <v>0</v>
      </c>
      <c r="Y423" s="21">
        <f t="shared" si="233"/>
        <v>132</v>
      </c>
      <c r="Z423" s="21">
        <f t="shared" si="212"/>
        <v>3</v>
      </c>
      <c r="AA423" s="21">
        <f t="shared" si="213"/>
        <v>24</v>
      </c>
      <c r="AB423" s="21">
        <f t="shared" si="214"/>
        <v>0</v>
      </c>
      <c r="AC423" s="18">
        <f t="shared" si="215"/>
        <v>3</v>
      </c>
      <c r="AD423" s="18">
        <f t="shared" si="216"/>
        <v>0</v>
      </c>
      <c r="AE423" s="18">
        <f>IFERROR(VLOOKUP(F423,'Unid. Mult.'!$F$3:$J$313,5,0),0)</f>
        <v>0</v>
      </c>
      <c r="AF423" s="18">
        <f>IFERROR(VLOOKUP(F423,'IIEE EIB'!$F$3:$L$219,5,0),0)</f>
        <v>0</v>
      </c>
      <c r="AG423" s="18">
        <f>IFERROR(VLOOKUP(F423,'IIEE EIB'!$F$3:$L$219,6,0),0)</f>
        <v>0</v>
      </c>
      <c r="AH423" s="18">
        <f>IFERROR(VLOOKUP(F423,Rural!$F$2:$J$403,5,0),0)</f>
        <v>0</v>
      </c>
      <c r="AI423" s="18">
        <f>+IFERROR(VLOOKUP(F423,Frontera!$F$3:$J$438,5,0),0)</f>
        <v>0</v>
      </c>
      <c r="AJ423" s="18" t="str">
        <f>+IFERROR(VLOOKUP(F423,'Censo 2023 Direccion'!$A$2:$L$910,9,0),0)</f>
        <v>Rural</v>
      </c>
      <c r="AK423" s="18">
        <f>+IFERROR(VLOOKUP(F423,'Instituciones Educativas'!$A$2:$T$900,12,0),0)</f>
        <v>5</v>
      </c>
      <c r="AL423" s="21">
        <f t="shared" si="217"/>
        <v>-128.03399999999993</v>
      </c>
      <c r="AM423" s="18">
        <f>+IFERROR(VLOOKUP(F423,'Instituciones Educativas'!$A$2:$T$900,13,0),0)-AN423</f>
        <v>3</v>
      </c>
      <c r="AN423" s="64"/>
      <c r="AO423" s="18">
        <f>+AM423-2.14</f>
        <v>0.85999999999999988</v>
      </c>
    </row>
    <row r="424" spans="1:41" x14ac:dyDescent="0.25">
      <c r="A424" s="107" t="s">
        <v>937</v>
      </c>
      <c r="B424" s="17">
        <v>195</v>
      </c>
      <c r="C424" s="49" t="str">
        <f>+VLOOKUP(A424,'Instituciones Educativas'!$A$2:$T$900,6,0)</f>
        <v>PICHACANI</v>
      </c>
      <c r="D424" s="49" t="str">
        <f>IFERROR(VLOOKUP(A424,'Instituciones Educativas'!$A$2:$T$900,7,0),0)</f>
        <v>ANCCACA</v>
      </c>
      <c r="E424" s="49" t="str">
        <f>+VLOOKUP(A424,'Censo 2023 Direccion'!$A$2:$M$910,6,0)</f>
        <v>ANCCACCA</v>
      </c>
      <c r="F424" s="49" t="str">
        <f>+VLOOKUP(A424,'Instituciones Educativas'!$A$2:$T$900,1,0)</f>
        <v>3932278</v>
      </c>
      <c r="G424" s="49" t="str">
        <f>+VLOOKUP(A424,'Instituciones Educativas'!$A$2:$T$900,8,0)</f>
        <v>HUICHINCA</v>
      </c>
      <c r="H424" s="49" t="str">
        <f>+VLOOKUP(A424,'Instituciones Educativas'!$A$2:$T$900,9,0)</f>
        <v xml:space="preserve">A5 - Inicial  Prog No Escolariz    </v>
      </c>
      <c r="I424" s="18">
        <f t="shared" si="208"/>
        <v>3</v>
      </c>
      <c r="J424" s="18" t="str">
        <f t="shared" si="218"/>
        <v>Rural</v>
      </c>
      <c r="K424" s="18">
        <f t="shared" si="219"/>
        <v>5</v>
      </c>
      <c r="O424" s="18">
        <f t="shared" si="220"/>
        <v>-2</v>
      </c>
      <c r="Q424" s="21">
        <f t="shared" si="229"/>
        <v>356.75640000000004</v>
      </c>
      <c r="R424" s="52">
        <f t="shared" si="209"/>
        <v>-66.520183955033204</v>
      </c>
      <c r="S424" s="52">
        <f t="shared" si="210"/>
        <v>147.42000000000002</v>
      </c>
      <c r="T424" s="21">
        <f t="shared" si="222"/>
        <v>147.42000000000002</v>
      </c>
      <c r="U424" s="70">
        <v>440.32499999999999</v>
      </c>
      <c r="V424" s="21">
        <f t="shared" si="207"/>
        <v>113.4</v>
      </c>
      <c r="W424" s="21">
        <f t="shared" si="211"/>
        <v>16.200000000000003</v>
      </c>
      <c r="X424" s="21">
        <f t="shared" si="230"/>
        <v>0</v>
      </c>
      <c r="Y424" s="21">
        <f t="shared" si="233"/>
        <v>79.2</v>
      </c>
      <c r="Z424" s="21">
        <f t="shared" si="212"/>
        <v>1.8000000000000003</v>
      </c>
      <c r="AA424" s="21">
        <f t="shared" si="213"/>
        <v>14.400000000000002</v>
      </c>
      <c r="AB424" s="21">
        <f t="shared" si="214"/>
        <v>0</v>
      </c>
      <c r="AC424" s="18">
        <f t="shared" si="215"/>
        <v>1.8000000000000003</v>
      </c>
      <c r="AD424" s="18">
        <f t="shared" si="216"/>
        <v>0</v>
      </c>
      <c r="AE424" s="18">
        <f>IFERROR(VLOOKUP(F424,'Unid. Mult.'!$F$3:$J$313,5,0),0)</f>
        <v>0</v>
      </c>
      <c r="AF424" s="18">
        <f>IFERROR(VLOOKUP(F424,'IIEE EIB'!$F$3:$L$219,5,0),0)</f>
        <v>0</v>
      </c>
      <c r="AG424" s="18">
        <f>IFERROR(VLOOKUP(F424,'IIEE EIB'!$F$3:$L$219,6,0),0)</f>
        <v>0</v>
      </c>
      <c r="AH424" s="18">
        <f>IFERROR(VLOOKUP(F424,Rural!$F$2:$J$403,5,0),0)</f>
        <v>0</v>
      </c>
      <c r="AI424" s="18">
        <f>+IFERROR(VLOOKUP(F424,Frontera!$F$3:$J$438,5,0),0)</f>
        <v>0</v>
      </c>
      <c r="AJ424" s="18" t="str">
        <f>+IFERROR(VLOOKUP(F424,'Censo 2023 Direccion'!$A$2:$L$910,9,0),0)</f>
        <v>Rural</v>
      </c>
      <c r="AK424" s="18">
        <f>+IFERROR(VLOOKUP(F424,'Instituciones Educativas'!$A$2:$T$900,12,0),0)</f>
        <v>3</v>
      </c>
      <c r="AL424" s="21">
        <f t="shared" si="217"/>
        <v>-326.92499999999995</v>
      </c>
      <c r="AM424" s="18">
        <f>+IFERROR(VLOOKUP(F424,'Instituciones Educativas'!$A$2:$T$900,13,0),0)-AN424</f>
        <v>5</v>
      </c>
      <c r="AN424" s="64"/>
    </row>
    <row r="425" spans="1:41" x14ac:dyDescent="0.25">
      <c r="A425" s="107" t="s">
        <v>958</v>
      </c>
      <c r="B425" s="17">
        <v>196</v>
      </c>
      <c r="C425" s="49" t="str">
        <f>+VLOOKUP(A425,'Instituciones Educativas'!$A$2:$T$900,6,0)</f>
        <v>PICHACANI</v>
      </c>
      <c r="D425" s="49" t="str">
        <f>IFERROR(VLOOKUP(A425,'Instituciones Educativas'!$A$2:$T$900,7,0),0)</f>
        <v>HUACOCHULLO</v>
      </c>
      <c r="E425" s="49" t="str">
        <f>+VLOOKUP(A425,'Censo 2023 Direccion'!$A$2:$M$910,6,0)</f>
        <v>HUACOCHULLO</v>
      </c>
      <c r="F425" s="49" t="str">
        <f>+VLOOKUP(A425,'Instituciones Educativas'!$A$2:$T$900,1,0)</f>
        <v>3932273</v>
      </c>
      <c r="G425" s="49" t="str">
        <f>+VLOOKUP(A425,'Instituciones Educativas'!$A$2:$T$900,8,0)</f>
        <v>SEMILLAS DE VIDA</v>
      </c>
      <c r="H425" s="49" t="str">
        <f>+VLOOKUP(A425,'Instituciones Educativas'!$A$2:$T$900,9,0)</f>
        <v xml:space="preserve">A5 - Inicial  Prog No Escolariz    </v>
      </c>
      <c r="I425" s="18">
        <f t="shared" si="208"/>
        <v>9</v>
      </c>
      <c r="J425" s="18" t="str">
        <f t="shared" si="218"/>
        <v>Rural</v>
      </c>
      <c r="K425" s="18">
        <f t="shared" si="219"/>
        <v>8</v>
      </c>
      <c r="O425" s="18">
        <f t="shared" si="220"/>
        <v>1</v>
      </c>
      <c r="Q425" s="21">
        <f t="shared" ref="Q425:Q426" si="234">+IF(AJ425="rural",IF(AK425&lt;=1,S425*(5),IF(AK425&lt;=2,S425*(3.25),IF(AK425&lt;=3,S425*(2.42),IF(AK425&lt;=4,S425*(2),IF(AK425&lt;=5,S425*(1.8),IF(AK425&lt;=10,S425*(1.48),IF(AK425&lt;=16,S425*(1.18),IF(AK425&lt;=20,S425*(1),IF(AK425&lt;=60,S425*(0.85),IF(AK425&lt;=100,S425*(0.56),IF(AK425&lt;=152,S425*(0.41),IF(AK425&lt;=180,S425*(0.38),IF(AK425&lt;=200,S425*(0.36),IF(AK425&lt;=300,S425*(0.3),S425)))))))))))))))</f>
        <v>654.54480000000001</v>
      </c>
      <c r="R425" s="52">
        <f t="shared" si="209"/>
        <v>-33.301928972917715</v>
      </c>
      <c r="S425" s="52">
        <f t="shared" si="210"/>
        <v>442.26000000000005</v>
      </c>
      <c r="T425" s="21">
        <f t="shared" si="222"/>
        <v>442.26000000000005</v>
      </c>
      <c r="U425" s="70">
        <v>663.07764705882346</v>
      </c>
      <c r="V425" s="21">
        <f t="shared" si="207"/>
        <v>340.20000000000005</v>
      </c>
      <c r="W425" s="21">
        <f t="shared" si="211"/>
        <v>48.599999999999994</v>
      </c>
      <c r="X425" s="21">
        <f t="shared" si="230"/>
        <v>0</v>
      </c>
      <c r="Y425" s="21">
        <f t="shared" si="233"/>
        <v>237.60000000000002</v>
      </c>
      <c r="Z425" s="21">
        <f t="shared" si="212"/>
        <v>5.4</v>
      </c>
      <c r="AA425" s="21">
        <f t="shared" si="213"/>
        <v>43.2</v>
      </c>
      <c r="AB425" s="21">
        <f t="shared" si="214"/>
        <v>0</v>
      </c>
      <c r="AC425" s="18">
        <f t="shared" si="215"/>
        <v>5.4</v>
      </c>
      <c r="AD425" s="18">
        <f t="shared" si="216"/>
        <v>0</v>
      </c>
      <c r="AE425" s="18">
        <f>IFERROR(VLOOKUP(F425,'Unid. Mult.'!$F$3:$J$313,5,0),0)</f>
        <v>0</v>
      </c>
      <c r="AF425" s="18">
        <f>IFERROR(VLOOKUP(F425,'IIEE EIB'!$F$3:$L$219,5,0),0)</f>
        <v>0</v>
      </c>
      <c r="AG425" s="18">
        <f>IFERROR(VLOOKUP(F425,'IIEE EIB'!$F$3:$L$219,6,0),0)</f>
        <v>0</v>
      </c>
      <c r="AH425" s="18">
        <f>IFERROR(VLOOKUP(F425,Rural!$F$2:$J$403,5,0),0)</f>
        <v>0</v>
      </c>
      <c r="AI425" s="18">
        <f>+IFERROR(VLOOKUP(F425,Frontera!$F$3:$J$438,5,0),0)</f>
        <v>0</v>
      </c>
      <c r="AJ425" s="18" t="str">
        <f>+IFERROR(VLOOKUP(F425,'Censo 2023 Direccion'!$A$2:$L$910,9,0),0)</f>
        <v>Rural</v>
      </c>
      <c r="AK425" s="18">
        <f>+IFERROR(VLOOKUP(F425,'Instituciones Educativas'!$A$2:$T$900,12,0),0)</f>
        <v>9</v>
      </c>
      <c r="AL425" s="21">
        <f t="shared" si="217"/>
        <v>-322.87764705882341</v>
      </c>
      <c r="AM425" s="18">
        <f>+IFERROR(VLOOKUP(F425,'Instituciones Educativas'!$A$2:$T$900,13,0),0)-AN425</f>
        <v>8</v>
      </c>
      <c r="AN425" s="64"/>
    </row>
    <row r="426" spans="1:41" x14ac:dyDescent="0.25">
      <c r="A426" s="107" t="s">
        <v>1807</v>
      </c>
      <c r="B426" s="17">
        <v>197</v>
      </c>
      <c r="C426" s="49" t="str">
        <f>+VLOOKUP(A426,'Instituciones Educativas'!$A$2:$T$900,6,0)</f>
        <v>PICHACANI</v>
      </c>
      <c r="D426" s="49" t="str">
        <f>IFERROR(VLOOKUP(A426,'Instituciones Educativas'!$A$2:$T$900,7,0),0)</f>
        <v>HUARIJUYO</v>
      </c>
      <c r="E426" s="49" t="str">
        <f>+VLOOKUP(A426,'Censo 2023 Direccion'!$A$2:$M$910,6,0)</f>
        <v>HUARIJUYO</v>
      </c>
      <c r="F426" s="49" t="str">
        <f>+VLOOKUP(A426,'Instituciones Educativas'!$A$2:$T$900,1,0)</f>
        <v>3971077</v>
      </c>
      <c r="G426" s="49" t="str">
        <f>+VLOOKUP(A426,'Instituciones Educativas'!$A$2:$T$900,8,0)</f>
        <v>MIS TESORITOS</v>
      </c>
      <c r="H426" s="49" t="str">
        <f>+VLOOKUP(A426,'Instituciones Educativas'!$A$2:$T$900,9,0)</f>
        <v xml:space="preserve">A5 - Inicial  Prog No Escolariz    </v>
      </c>
      <c r="I426" s="18">
        <f t="shared" si="208"/>
        <v>11</v>
      </c>
      <c r="J426" s="18" t="str">
        <f t="shared" si="218"/>
        <v>Rural</v>
      </c>
      <c r="K426" s="18">
        <f t="shared" si="219"/>
        <v>11</v>
      </c>
      <c r="O426" s="18">
        <f t="shared" si="220"/>
        <v>0</v>
      </c>
      <c r="Q426" s="21">
        <f t="shared" si="234"/>
        <v>637.83720000000005</v>
      </c>
      <c r="R426" s="52">
        <f t="shared" si="209"/>
        <v>-23.909508988711835</v>
      </c>
      <c r="S426" s="52">
        <f t="shared" si="210"/>
        <v>540.54000000000008</v>
      </c>
      <c r="T426" s="21">
        <f t="shared" si="222"/>
        <v>540.54000000000008</v>
      </c>
      <c r="U426" s="70">
        <v>710.39099999999996</v>
      </c>
      <c r="V426" s="21">
        <f t="shared" si="207"/>
        <v>415.80000000000007</v>
      </c>
      <c r="W426" s="21">
        <f t="shared" si="211"/>
        <v>59.400000000000006</v>
      </c>
      <c r="X426" s="21">
        <f t="shared" si="230"/>
        <v>0</v>
      </c>
      <c r="Y426" s="21">
        <f t="shared" si="233"/>
        <v>290.40000000000003</v>
      </c>
      <c r="Z426" s="21">
        <f t="shared" si="212"/>
        <v>6.6000000000000005</v>
      </c>
      <c r="AA426" s="21">
        <f t="shared" si="213"/>
        <v>52.800000000000004</v>
      </c>
      <c r="AB426" s="21">
        <f t="shared" si="214"/>
        <v>0</v>
      </c>
      <c r="AC426" s="18">
        <f t="shared" si="215"/>
        <v>6.6000000000000005</v>
      </c>
      <c r="AD426" s="18">
        <f t="shared" si="216"/>
        <v>0</v>
      </c>
      <c r="AE426" s="18">
        <f>IFERROR(VLOOKUP(F426,'Unid. Mult.'!$F$3:$J$313,5,0),0)</f>
        <v>0</v>
      </c>
      <c r="AF426" s="18">
        <f>IFERROR(VLOOKUP(F426,'IIEE EIB'!$F$3:$L$219,5,0),0)</f>
        <v>0</v>
      </c>
      <c r="AG426" s="18">
        <f>IFERROR(VLOOKUP(F426,'IIEE EIB'!$F$3:$L$219,6,0),0)</f>
        <v>0</v>
      </c>
      <c r="AH426" s="18">
        <f>IFERROR(VLOOKUP(F426,Rural!$F$2:$J$403,5,0),0)</f>
        <v>0</v>
      </c>
      <c r="AI426" s="18">
        <f>+IFERROR(VLOOKUP(F426,Frontera!$F$3:$J$438,5,0),0)</f>
        <v>0</v>
      </c>
      <c r="AJ426" s="18" t="str">
        <f>+IFERROR(VLOOKUP(F426,'Censo 2023 Direccion'!$A$2:$L$910,9,0),0)</f>
        <v>Rural</v>
      </c>
      <c r="AK426" s="18">
        <f>+IFERROR(VLOOKUP(F426,'Instituciones Educativas'!$A$2:$T$900,12,0),0)</f>
        <v>11</v>
      </c>
      <c r="AL426" s="21">
        <f t="shared" si="217"/>
        <v>-294.59099999999989</v>
      </c>
      <c r="AM426" s="18">
        <f>+IFERROR(VLOOKUP(F426,'Instituciones Educativas'!$A$2:$T$900,13,0),0)-AN426</f>
        <v>11</v>
      </c>
      <c r="AN426" s="63"/>
    </row>
    <row r="427" spans="1:41" x14ac:dyDescent="0.25">
      <c r="A427" s="107" t="s">
        <v>1804</v>
      </c>
      <c r="B427" s="17">
        <v>198</v>
      </c>
      <c r="C427" s="49" t="str">
        <f>+VLOOKUP(A427,'Instituciones Educativas'!$A$2:$T$900,6,0)</f>
        <v>PICHACANI</v>
      </c>
      <c r="D427" s="49" t="str">
        <f>IFERROR(VLOOKUP(A427,'Instituciones Educativas'!$A$2:$T$900,7,0),0)</f>
        <v>CATACURANI</v>
      </c>
      <c r="E427" s="49" t="str">
        <f>+VLOOKUP(A427,'Censo 2023 Direccion'!$A$2:$M$910,6,0)</f>
        <v>CATACURANI</v>
      </c>
      <c r="F427" s="49" t="str">
        <f>+VLOOKUP(A427,'Instituciones Educativas'!$A$2:$T$900,1,0)</f>
        <v>3971078</v>
      </c>
      <c r="G427" s="49" t="str">
        <f>+VLOOKUP(A427,'Instituciones Educativas'!$A$2:$T$900,8,0)</f>
        <v>CATACURANI</v>
      </c>
      <c r="H427" s="49" t="str">
        <f>+VLOOKUP(A427,'Instituciones Educativas'!$A$2:$T$900,9,0)</f>
        <v xml:space="preserve">A5 - Inicial  Prog No Escolariz    </v>
      </c>
      <c r="I427" s="18">
        <f t="shared" si="208"/>
        <v>1</v>
      </c>
      <c r="J427" s="18" t="str">
        <f t="shared" si="218"/>
        <v>Rural</v>
      </c>
      <c r="K427" s="18">
        <f t="shared" si="219"/>
        <v>3</v>
      </c>
      <c r="O427" s="18">
        <f t="shared" si="220"/>
        <v>-2</v>
      </c>
      <c r="Q427" s="21">
        <f t="shared" si="229"/>
        <v>245.70000000000005</v>
      </c>
      <c r="R427" s="52">
        <f t="shared" si="209"/>
        <v>-84.500085164367235</v>
      </c>
      <c r="S427" s="52">
        <f t="shared" si="210"/>
        <v>49.140000000000008</v>
      </c>
      <c r="T427" s="21">
        <f t="shared" si="222"/>
        <v>49.140000000000008</v>
      </c>
      <c r="U427" s="70">
        <v>317.03399999999993</v>
      </c>
      <c r="V427" s="21">
        <f t="shared" si="207"/>
        <v>37.800000000000004</v>
      </c>
      <c r="W427" s="21">
        <f t="shared" si="211"/>
        <v>5.4</v>
      </c>
      <c r="X427" s="21">
        <f t="shared" si="230"/>
        <v>0</v>
      </c>
      <c r="Y427" s="21">
        <f>IF(H427=$M$12,IF(AJ427="Urbana",AK427*1.2*12,IF(AJ427="Rural",AK427*2.2*12)),0)</f>
        <v>26.400000000000002</v>
      </c>
      <c r="Z427" s="21">
        <f t="shared" si="212"/>
        <v>0.60000000000000009</v>
      </c>
      <c r="AA427" s="21">
        <f t="shared" si="213"/>
        <v>4.8000000000000007</v>
      </c>
      <c r="AB427" s="21">
        <f t="shared" si="214"/>
        <v>0</v>
      </c>
      <c r="AC427" s="18">
        <f t="shared" si="215"/>
        <v>0.60000000000000009</v>
      </c>
      <c r="AD427" s="18">
        <f t="shared" si="216"/>
        <v>0</v>
      </c>
      <c r="AE427" s="18">
        <f>IFERROR(VLOOKUP(F427,'Unid. Mult.'!$F$3:$J$313,5,0),0)</f>
        <v>0</v>
      </c>
      <c r="AF427" s="18">
        <f>IFERROR(VLOOKUP(F427,'IIEE EIB'!$F$3:$L$219,5,0),0)</f>
        <v>0</v>
      </c>
      <c r="AG427" s="18">
        <f>IFERROR(VLOOKUP(F427,'IIEE EIB'!$F$3:$L$219,6,0),0)</f>
        <v>0</v>
      </c>
      <c r="AH427" s="18">
        <f>IFERROR(VLOOKUP(F427,Rural!$F$2:$J$403,5,0),0)</f>
        <v>0</v>
      </c>
      <c r="AI427" s="18">
        <f>+IFERROR(VLOOKUP(F427,Frontera!$F$3:$J$438,5,0),0)</f>
        <v>0</v>
      </c>
      <c r="AJ427" s="18" t="str">
        <f>+IFERROR(VLOOKUP(F427,'Censo 2023 Direccion'!$A$2:$L$910,9,0),0)</f>
        <v>Rural</v>
      </c>
      <c r="AK427" s="18">
        <f>+IFERROR(VLOOKUP(F427,'Instituciones Educativas'!$A$2:$T$900,12,0),0)</f>
        <v>1</v>
      </c>
      <c r="AL427" s="21">
        <f t="shared" si="217"/>
        <v>-279.23399999999992</v>
      </c>
      <c r="AM427" s="18">
        <f>+IFERROR(VLOOKUP(F427,'Instituciones Educativas'!$A$2:$T$900,13,0),0)-AN427</f>
        <v>3</v>
      </c>
      <c r="AN427" s="64"/>
    </row>
    <row r="428" spans="1:41" x14ac:dyDescent="0.25">
      <c r="A428" s="107" t="s">
        <v>1810</v>
      </c>
      <c r="B428" s="17">
        <v>199</v>
      </c>
      <c r="C428" s="49" t="str">
        <f>+VLOOKUP(A428,'Instituciones Educativas'!$A$2:$T$900,6,0)</f>
        <v>PICHACANI</v>
      </c>
      <c r="D428" s="49" t="str">
        <f>IFERROR(VLOOKUP(A428,'Instituciones Educativas'!$A$2:$T$900,7,0),0)</f>
        <v>SAN JOSE DE HUANCARANI</v>
      </c>
      <c r="E428" s="49" t="str">
        <f>+VLOOKUP(A428,'Censo 2023 Direccion'!$A$2:$M$910,6,0)</f>
        <v>HUANCARANI</v>
      </c>
      <c r="F428" s="49" t="str">
        <f>+VLOOKUP(A428,'Instituciones Educativas'!$A$2:$T$900,1,0)</f>
        <v>3971088</v>
      </c>
      <c r="G428" s="49" t="str">
        <f>+VLOOKUP(A428,'Instituciones Educativas'!$A$2:$T$900,8,0)</f>
        <v>SAN JOSE DE HUANCARANI</v>
      </c>
      <c r="H428" s="49" t="str">
        <f>+VLOOKUP(A428,'Instituciones Educativas'!$A$2:$T$900,9,0)</f>
        <v xml:space="preserve">A5 - Inicial  Prog No Escolariz    </v>
      </c>
      <c r="I428" s="18">
        <f t="shared" si="208"/>
        <v>3</v>
      </c>
      <c r="J428" s="18" t="str">
        <f t="shared" si="218"/>
        <v>Rural</v>
      </c>
      <c r="K428" s="18">
        <f t="shared" si="219"/>
        <v>2</v>
      </c>
      <c r="O428" s="18">
        <f t="shared" si="220"/>
        <v>1</v>
      </c>
      <c r="Q428" s="21">
        <f t="shared" si="229"/>
        <v>356.75640000000004</v>
      </c>
      <c r="R428" s="52">
        <f t="shared" si="209"/>
        <v>-52.919008686765423</v>
      </c>
      <c r="S428" s="52">
        <f t="shared" si="210"/>
        <v>147.42000000000002</v>
      </c>
      <c r="T428" s="21">
        <f t="shared" si="222"/>
        <v>147.42000000000002</v>
      </c>
      <c r="U428" s="70">
        <v>313.11999999999983</v>
      </c>
      <c r="V428" s="21">
        <f t="shared" si="207"/>
        <v>113.4</v>
      </c>
      <c r="W428" s="21">
        <f t="shared" si="211"/>
        <v>16.200000000000003</v>
      </c>
      <c r="X428" s="21">
        <f t="shared" si="230"/>
        <v>0</v>
      </c>
      <c r="Y428" s="21">
        <f t="shared" si="233"/>
        <v>79.2</v>
      </c>
      <c r="Z428" s="21">
        <f t="shared" si="212"/>
        <v>1.8000000000000003</v>
      </c>
      <c r="AA428" s="21">
        <f t="shared" si="213"/>
        <v>14.400000000000002</v>
      </c>
      <c r="AB428" s="21">
        <f t="shared" si="214"/>
        <v>0</v>
      </c>
      <c r="AC428" s="18">
        <f t="shared" si="215"/>
        <v>1.8000000000000003</v>
      </c>
      <c r="AD428" s="18">
        <f t="shared" si="216"/>
        <v>0</v>
      </c>
      <c r="AE428" s="18">
        <f>IFERROR(VLOOKUP(F428,'Unid. Mult.'!$F$3:$J$313,5,0),0)</f>
        <v>0</v>
      </c>
      <c r="AF428" s="18">
        <f>IFERROR(VLOOKUP(F428,'IIEE EIB'!$F$3:$L$219,5,0),0)</f>
        <v>0</v>
      </c>
      <c r="AG428" s="18">
        <f>IFERROR(VLOOKUP(F428,'IIEE EIB'!$F$3:$L$219,6,0),0)</f>
        <v>0</v>
      </c>
      <c r="AH428" s="18">
        <f>IFERROR(VLOOKUP(F428,Rural!$F$2:$J$403,5,0),0)</f>
        <v>0</v>
      </c>
      <c r="AI428" s="18">
        <f>+IFERROR(VLOOKUP(F428,Frontera!$F$3:$J$438,5,0),0)</f>
        <v>0</v>
      </c>
      <c r="AJ428" s="18" t="str">
        <f>+IFERROR(VLOOKUP(F428,'Censo 2023 Direccion'!$A$2:$L$910,9,0),0)</f>
        <v>Rural</v>
      </c>
      <c r="AK428" s="18">
        <f>+IFERROR(VLOOKUP(F428,'Instituciones Educativas'!$A$2:$T$900,12,0),0)</f>
        <v>3</v>
      </c>
      <c r="AL428" s="21">
        <f t="shared" si="217"/>
        <v>-199.71999999999983</v>
      </c>
      <c r="AM428" s="18">
        <f>+IFERROR(VLOOKUP(F428,'Instituciones Educativas'!$A$2:$T$900,13,0),0)-AN428</f>
        <v>2</v>
      </c>
      <c r="AN428" s="64"/>
    </row>
    <row r="429" spans="1:41" x14ac:dyDescent="0.25">
      <c r="A429" s="107" t="s">
        <v>931</v>
      </c>
      <c r="B429" s="17">
        <v>200</v>
      </c>
      <c r="C429" s="49" t="str">
        <f>+VLOOKUP(A429,'Instituciones Educativas'!$A$2:$T$900,6,0)</f>
        <v>PICHACANI</v>
      </c>
      <c r="D429" s="49" t="str">
        <f>IFERROR(VLOOKUP(A429,'Instituciones Educativas'!$A$2:$T$900,7,0),0)</f>
        <v>ANCCACA</v>
      </c>
      <c r="E429" s="49" t="str">
        <f>+VLOOKUP(A429,'Censo 2023 Direccion'!$A$2:$M$910,6,0)</f>
        <v>ANCCACA</v>
      </c>
      <c r="F429" s="49" t="str">
        <f>+VLOOKUP(A429,'Instituciones Educativas'!$A$2:$T$900,1,0)</f>
        <v>3954342</v>
      </c>
      <c r="G429" s="49" t="str">
        <f>+VLOOKUP(A429,'Instituciones Educativas'!$A$2:$T$900,8,0)</f>
        <v>DULCES SUEÑOS</v>
      </c>
      <c r="H429" s="49" t="str">
        <f>+VLOOKUP(A429,'Instituciones Educativas'!$A$2:$T$900,9,0)</f>
        <v xml:space="preserve">A5 - Inicial  Prog No Escolariz    </v>
      </c>
      <c r="I429" s="18">
        <f t="shared" si="208"/>
        <v>9</v>
      </c>
      <c r="J429" s="18" t="str">
        <f t="shared" si="218"/>
        <v>Rural</v>
      </c>
      <c r="K429" s="18">
        <f t="shared" si="219"/>
        <v>8</v>
      </c>
      <c r="O429" s="18">
        <f t="shared" si="220"/>
        <v>1</v>
      </c>
      <c r="Q429" s="21">
        <f t="shared" ref="Q429:Q431" si="235">+IF(AJ429="rural",IF(AK429&lt;=1,S429*(5),IF(AK429&lt;=2,S429*(3.25),IF(AK429&lt;=3,S429*(2.42),IF(AK429&lt;=4,S429*(2),IF(AK429&lt;=5,S429*(1.8),IF(AK429&lt;=10,S429*(1.48),IF(AK429&lt;=16,S429*(1.18),IF(AK429&lt;=20,S429*(1),IF(AK429&lt;=60,S429*(0.85),IF(AK429&lt;=100,S429*(0.56),IF(AK429&lt;=152,S429*(0.41),IF(AK429&lt;=180,S429*(0.38),IF(AK429&lt;=200,S429*(0.36),IF(AK429&lt;=300,S429*(0.3),S429)))))))))))))))</f>
        <v>654.54480000000001</v>
      </c>
      <c r="R429" s="52">
        <f t="shared" si="209"/>
        <v>-33.301928972917715</v>
      </c>
      <c r="S429" s="52">
        <f t="shared" si="210"/>
        <v>442.26000000000005</v>
      </c>
      <c r="T429" s="21">
        <f t="shared" si="222"/>
        <v>442.26000000000005</v>
      </c>
      <c r="U429" s="70">
        <v>663.07764705882346</v>
      </c>
      <c r="V429" s="21">
        <f t="shared" si="207"/>
        <v>340.20000000000005</v>
      </c>
      <c r="W429" s="21">
        <f t="shared" si="211"/>
        <v>48.599999999999994</v>
      </c>
      <c r="X429" s="21">
        <f t="shared" si="230"/>
        <v>0</v>
      </c>
      <c r="Y429" s="21">
        <f t="shared" si="233"/>
        <v>237.60000000000002</v>
      </c>
      <c r="Z429" s="21">
        <f t="shared" si="212"/>
        <v>5.4</v>
      </c>
      <c r="AA429" s="21">
        <f t="shared" si="213"/>
        <v>43.2</v>
      </c>
      <c r="AB429" s="21">
        <f t="shared" si="214"/>
        <v>0</v>
      </c>
      <c r="AC429" s="18">
        <f t="shared" si="215"/>
        <v>5.4</v>
      </c>
      <c r="AD429" s="18">
        <f t="shared" si="216"/>
        <v>0</v>
      </c>
      <c r="AE429" s="18">
        <f>IFERROR(VLOOKUP(F429,'Unid. Mult.'!$F$3:$J$313,5,0),0)</f>
        <v>0</v>
      </c>
      <c r="AF429" s="18">
        <f>IFERROR(VLOOKUP(F429,'IIEE EIB'!$F$3:$L$219,5,0),0)</f>
        <v>0</v>
      </c>
      <c r="AG429" s="18">
        <f>IFERROR(VLOOKUP(F429,'IIEE EIB'!$F$3:$L$219,6,0),0)</f>
        <v>0</v>
      </c>
      <c r="AH429" s="18">
        <f>IFERROR(VLOOKUP(F429,Rural!$F$2:$J$403,5,0),0)</f>
        <v>0</v>
      </c>
      <c r="AI429" s="18">
        <f>+IFERROR(VLOOKUP(F429,Frontera!$F$3:$J$438,5,0),0)</f>
        <v>0</v>
      </c>
      <c r="AJ429" s="18" t="str">
        <f>+IFERROR(VLOOKUP(F429,'Censo 2023 Direccion'!$A$2:$L$910,9,0),0)</f>
        <v>Rural</v>
      </c>
      <c r="AK429" s="18">
        <f>+IFERROR(VLOOKUP(F429,'Instituciones Educativas'!$A$2:$T$900,12,0),0)</f>
        <v>9</v>
      </c>
      <c r="AL429" s="21">
        <f t="shared" si="217"/>
        <v>-322.87764705882341</v>
      </c>
      <c r="AM429" s="18">
        <f>+IFERROR(VLOOKUP(F429,'Instituciones Educativas'!$A$2:$T$900,13,0),0)-AN429</f>
        <v>8</v>
      </c>
      <c r="AN429" s="64"/>
    </row>
    <row r="430" spans="1:41" x14ac:dyDescent="0.25">
      <c r="A430" s="107" t="s">
        <v>935</v>
      </c>
      <c r="B430" s="17">
        <v>201</v>
      </c>
      <c r="C430" s="49" t="str">
        <f>+VLOOKUP(A430,'Instituciones Educativas'!$A$2:$T$900,6,0)</f>
        <v>PICHACANI</v>
      </c>
      <c r="D430" s="49" t="str">
        <f>IFERROR(VLOOKUP(A430,'Instituciones Educativas'!$A$2:$T$900,7,0),0)</f>
        <v>ANCCACA</v>
      </c>
      <c r="E430" s="49" t="str">
        <f>+VLOOKUP(A430,'Censo 2023 Direccion'!$A$2:$M$910,6,0)</f>
        <v>ANCCACA</v>
      </c>
      <c r="F430" s="49" t="str">
        <f>+VLOOKUP(A430,'Instituciones Educativas'!$A$2:$T$900,1,0)</f>
        <v>3954343</v>
      </c>
      <c r="G430" s="49" t="str">
        <f>+VLOOKUP(A430,'Instituciones Educativas'!$A$2:$T$900,8,0)</f>
        <v>HUELLITAS</v>
      </c>
      <c r="H430" s="49" t="str">
        <f>+VLOOKUP(A430,'Instituciones Educativas'!$A$2:$T$900,9,0)</f>
        <v xml:space="preserve">A5 - Inicial  Prog No Escolariz    </v>
      </c>
      <c r="I430" s="18">
        <f t="shared" si="208"/>
        <v>9</v>
      </c>
      <c r="J430" s="18" t="str">
        <f t="shared" si="218"/>
        <v>Rural</v>
      </c>
      <c r="K430" s="18">
        <f t="shared" si="219"/>
        <v>8</v>
      </c>
      <c r="O430" s="18">
        <f t="shared" si="220"/>
        <v>1</v>
      </c>
      <c r="Q430" s="21">
        <f t="shared" si="235"/>
        <v>654.54480000000001</v>
      </c>
      <c r="R430" s="52">
        <f t="shared" si="209"/>
        <v>-33.301928972917715</v>
      </c>
      <c r="S430" s="52">
        <f t="shared" si="210"/>
        <v>442.26000000000005</v>
      </c>
      <c r="T430" s="21">
        <f t="shared" si="222"/>
        <v>442.26000000000005</v>
      </c>
      <c r="U430" s="70">
        <v>663.07764705882346</v>
      </c>
      <c r="V430" s="21">
        <f t="shared" si="207"/>
        <v>340.20000000000005</v>
      </c>
      <c r="W430" s="21">
        <f t="shared" si="211"/>
        <v>48.599999999999994</v>
      </c>
      <c r="X430" s="21">
        <f t="shared" si="230"/>
        <v>0</v>
      </c>
      <c r="Y430" s="21">
        <f t="shared" si="233"/>
        <v>237.60000000000002</v>
      </c>
      <c r="Z430" s="21">
        <f t="shared" si="212"/>
        <v>5.4</v>
      </c>
      <c r="AA430" s="21">
        <f t="shared" si="213"/>
        <v>43.2</v>
      </c>
      <c r="AB430" s="21">
        <f t="shared" si="214"/>
        <v>0</v>
      </c>
      <c r="AC430" s="18">
        <f t="shared" si="215"/>
        <v>5.4</v>
      </c>
      <c r="AD430" s="18">
        <f t="shared" si="216"/>
        <v>0</v>
      </c>
      <c r="AE430" s="18">
        <f>IFERROR(VLOOKUP(F430,'Unid. Mult.'!$F$3:$J$313,5,0),0)</f>
        <v>0</v>
      </c>
      <c r="AF430" s="18">
        <f>IFERROR(VLOOKUP(F430,'IIEE EIB'!$F$3:$L$219,5,0),0)</f>
        <v>0</v>
      </c>
      <c r="AG430" s="18">
        <f>IFERROR(VLOOKUP(F430,'IIEE EIB'!$F$3:$L$219,6,0),0)</f>
        <v>0</v>
      </c>
      <c r="AH430" s="18">
        <f>IFERROR(VLOOKUP(F430,Rural!$F$2:$J$403,5,0),0)</f>
        <v>0</v>
      </c>
      <c r="AI430" s="18">
        <f>+IFERROR(VLOOKUP(F430,Frontera!$F$3:$J$438,5,0),0)</f>
        <v>0</v>
      </c>
      <c r="AJ430" s="18" t="str">
        <f>+IFERROR(VLOOKUP(F430,'Censo 2023 Direccion'!$A$2:$L$910,9,0),0)</f>
        <v>Rural</v>
      </c>
      <c r="AK430" s="18">
        <f>+IFERROR(VLOOKUP(F430,'Instituciones Educativas'!$A$2:$T$900,12,0),0)</f>
        <v>9</v>
      </c>
      <c r="AL430" s="21">
        <f t="shared" si="217"/>
        <v>-322.87764705882341</v>
      </c>
      <c r="AM430" s="18">
        <f>+IFERROR(VLOOKUP(F430,'Instituciones Educativas'!$A$2:$T$900,13,0),0)-AN430</f>
        <v>8</v>
      </c>
      <c r="AN430" s="64"/>
    </row>
    <row r="431" spans="1:41" x14ac:dyDescent="0.25">
      <c r="A431" s="107" t="s">
        <v>1806</v>
      </c>
      <c r="B431" s="17">
        <v>202</v>
      </c>
      <c r="C431" s="49" t="str">
        <f>+VLOOKUP(A431,'Instituciones Educativas'!$A$2:$T$900,6,0)</f>
        <v>PICHACANI</v>
      </c>
      <c r="D431" s="49" t="str">
        <f>IFERROR(VLOOKUP(A431,'Instituciones Educativas'!$A$2:$T$900,7,0),0)</f>
        <v>TIJIRA</v>
      </c>
      <c r="E431" s="49" t="str">
        <f>+VLOOKUP(A431,'Censo 2023 Direccion'!$A$2:$M$910,6,0)</f>
        <v>TIJIRA</v>
      </c>
      <c r="F431" s="49" t="str">
        <f>+VLOOKUP(A431,'Instituciones Educativas'!$A$2:$T$900,1,0)</f>
        <v>3974891</v>
      </c>
      <c r="G431" s="49" t="str">
        <f>+VLOOKUP(A431,'Instituciones Educativas'!$A$2:$T$900,8,0)</f>
        <v>MIS PASITOS</v>
      </c>
      <c r="H431" s="49" t="str">
        <f>+VLOOKUP(A431,'Instituciones Educativas'!$A$2:$T$900,9,0)</f>
        <v xml:space="preserve">A5 - Inicial  Prog No Escolariz    </v>
      </c>
      <c r="I431" s="18">
        <f t="shared" si="208"/>
        <v>9</v>
      </c>
      <c r="J431" s="18" t="str">
        <f t="shared" si="218"/>
        <v>Rural</v>
      </c>
      <c r="K431" s="18">
        <f t="shared" si="219"/>
        <v>8</v>
      </c>
      <c r="O431" s="18">
        <f t="shared" si="220"/>
        <v>1</v>
      </c>
      <c r="Q431" s="21">
        <f t="shared" si="235"/>
        <v>642.07728000000009</v>
      </c>
      <c r="R431" s="52">
        <f t="shared" si="209"/>
        <v>-34.572368421052616</v>
      </c>
      <c r="S431" s="52">
        <f t="shared" si="210"/>
        <v>433.83600000000007</v>
      </c>
      <c r="T431" s="21">
        <f t="shared" si="222"/>
        <v>433.83600000000007</v>
      </c>
      <c r="U431" s="70">
        <v>663.07764705882346</v>
      </c>
      <c r="V431" s="21">
        <f t="shared" si="207"/>
        <v>333.72</v>
      </c>
      <c r="W431" s="21">
        <f t="shared" si="211"/>
        <v>48.599999999999994</v>
      </c>
      <c r="X431" s="21">
        <f t="shared" si="230"/>
        <v>0</v>
      </c>
      <c r="Y431" s="21">
        <f>IF(H431=$M$12,IF(AJ431="Urbana",AK431*1.14*12,IF(AJ431="Rural",AK431*2.14*12)),0)</f>
        <v>231.12</v>
      </c>
      <c r="Z431" s="21">
        <f t="shared" si="212"/>
        <v>5.4</v>
      </c>
      <c r="AA431" s="21">
        <f t="shared" si="213"/>
        <v>43.2</v>
      </c>
      <c r="AB431" s="21">
        <f t="shared" si="214"/>
        <v>0</v>
      </c>
      <c r="AC431" s="18">
        <f t="shared" si="215"/>
        <v>5.4</v>
      </c>
      <c r="AD431" s="18">
        <f t="shared" si="216"/>
        <v>0</v>
      </c>
      <c r="AE431" s="18">
        <f>IFERROR(VLOOKUP(F431,'Unid. Mult.'!$F$3:$J$313,5,0),0)</f>
        <v>0</v>
      </c>
      <c r="AF431" s="18">
        <f>IFERROR(VLOOKUP(F431,'IIEE EIB'!$F$3:$L$219,5,0),0)</f>
        <v>0</v>
      </c>
      <c r="AG431" s="18">
        <f>IFERROR(VLOOKUP(F431,'IIEE EIB'!$F$3:$L$219,6,0),0)</f>
        <v>0</v>
      </c>
      <c r="AH431" s="18">
        <f>IFERROR(VLOOKUP(F431,Rural!$F$2:$J$403,5,0),0)</f>
        <v>0</v>
      </c>
      <c r="AI431" s="18">
        <f>+IFERROR(VLOOKUP(F431,Frontera!$F$3:$J$438,5,0),0)</f>
        <v>0</v>
      </c>
      <c r="AJ431" s="18" t="str">
        <f>+IFERROR(VLOOKUP(F431,'Censo 2023 Direccion'!$A$2:$L$910,9,0),0)</f>
        <v>Rural</v>
      </c>
      <c r="AK431" s="18">
        <f>+IFERROR(VLOOKUP(F431,'Instituciones Educativas'!$A$2:$T$900,12,0),0)</f>
        <v>9</v>
      </c>
      <c r="AL431" s="21">
        <f t="shared" si="217"/>
        <v>-329.35764705882343</v>
      </c>
      <c r="AM431" s="18">
        <f>+IFERROR(VLOOKUP(F431,'Instituciones Educativas'!$A$2:$T$900,13,0),0)-AN431</f>
        <v>8</v>
      </c>
      <c r="AN431" s="64"/>
      <c r="AO431" s="18">
        <f t="shared" ref="AO431" si="236">+AM431-3.4</f>
        <v>4.5999999999999996</v>
      </c>
    </row>
    <row r="432" spans="1:41" x14ac:dyDescent="0.25">
      <c r="A432" s="107" t="s">
        <v>2454</v>
      </c>
      <c r="B432" s="17">
        <v>203</v>
      </c>
      <c r="C432" s="49" t="str">
        <f>+VLOOKUP(A432,'Instituciones Educativas'!$A$2:$T$900,6,0)</f>
        <v>PICHACANI</v>
      </c>
      <c r="D432" s="49" t="str">
        <f>IFERROR(VLOOKUP(A432,'Instituciones Educativas'!$A$2:$T$900,7,0),0)</f>
        <v>MANIDE</v>
      </c>
      <c r="E432" s="49" t="str">
        <f>+VLOOKUP(A432,'Censo 2023 Direccion'!$A$2:$M$910,6,0)</f>
        <v>MANIDE</v>
      </c>
      <c r="F432" s="49" t="str">
        <f>+VLOOKUP(A432,'Instituciones Educativas'!$A$2:$T$900,1,0)</f>
        <v>3985783</v>
      </c>
      <c r="G432" s="49" t="str">
        <f>+VLOOKUP(A432,'Instituciones Educativas'!$A$2:$T$900,8,0)</f>
        <v>LOS ANGELITOS DE MANIDE</v>
      </c>
      <c r="H432" s="49" t="str">
        <f>+VLOOKUP(A432,'Instituciones Educativas'!$A$2:$T$900,9,0)</f>
        <v xml:space="preserve">A5 - Inicial  Prog No Escolariz    </v>
      </c>
      <c r="I432" s="18">
        <f t="shared" si="208"/>
        <v>7</v>
      </c>
      <c r="J432" s="18" t="str">
        <f t="shared" si="218"/>
        <v>Rural</v>
      </c>
      <c r="K432" s="18">
        <f t="shared" si="219"/>
        <v>6</v>
      </c>
      <c r="O432" s="18">
        <f t="shared" si="220"/>
        <v>1</v>
      </c>
      <c r="Q432" s="21">
        <f t="shared" si="229"/>
        <v>550.36800000000005</v>
      </c>
      <c r="R432" s="52">
        <f t="shared" si="209"/>
        <v>-24.050417305399417</v>
      </c>
      <c r="S432" s="52">
        <f t="shared" si="210"/>
        <v>343.98</v>
      </c>
      <c r="T432" s="21">
        <f t="shared" si="222"/>
        <v>343.98</v>
      </c>
      <c r="U432" s="70">
        <v>452.90571428571428</v>
      </c>
      <c r="V432" s="21">
        <f t="shared" si="207"/>
        <v>264.60000000000002</v>
      </c>
      <c r="W432" s="21">
        <f t="shared" si="211"/>
        <v>37.799999999999997</v>
      </c>
      <c r="X432" s="21">
        <f t="shared" si="230"/>
        <v>0</v>
      </c>
      <c r="Y432" s="21">
        <f>IF(H432=$M$12,IF(AJ432="Urbana",AK432*1.2*12,IF(AJ432="Rural",AK432*2.2*12)),0)</f>
        <v>184.8</v>
      </c>
      <c r="Z432" s="21">
        <f t="shared" si="212"/>
        <v>4.2</v>
      </c>
      <c r="AA432" s="21">
        <f t="shared" si="213"/>
        <v>33.6</v>
      </c>
      <c r="AB432" s="21">
        <f t="shared" si="214"/>
        <v>0</v>
      </c>
      <c r="AC432" s="18">
        <f t="shared" si="215"/>
        <v>4.2</v>
      </c>
      <c r="AD432" s="18">
        <f t="shared" si="216"/>
        <v>0</v>
      </c>
      <c r="AE432" s="18">
        <f>IFERROR(VLOOKUP(F432,'Unid. Mult.'!$F$3:$J$313,5,0),0)</f>
        <v>0</v>
      </c>
      <c r="AF432" s="18">
        <f>IFERROR(VLOOKUP(F432,'IIEE EIB'!$F$3:$L$219,5,0),0)</f>
        <v>0</v>
      </c>
      <c r="AG432" s="18">
        <f>IFERROR(VLOOKUP(F432,'IIEE EIB'!$F$3:$L$219,6,0),0)</f>
        <v>0</v>
      </c>
      <c r="AH432" s="18">
        <f>IFERROR(VLOOKUP(F432,Rural!$F$2:$J$403,5,0),0)</f>
        <v>0</v>
      </c>
      <c r="AI432" s="18">
        <f>+IFERROR(VLOOKUP(F432,Frontera!$F$3:$J$438,5,0),0)</f>
        <v>0</v>
      </c>
      <c r="AJ432" s="18" t="str">
        <f>+IFERROR(VLOOKUP(F432,'Censo 2023 Direccion'!$A$2:$L$910,9,0),0)</f>
        <v>Rural</v>
      </c>
      <c r="AK432" s="18">
        <f>+IFERROR(VLOOKUP(F432,'Instituciones Educativas'!$A$2:$T$900,12,0),0)</f>
        <v>7</v>
      </c>
      <c r="AL432" s="21">
        <f t="shared" si="217"/>
        <v>-188.30571428571426</v>
      </c>
      <c r="AM432" s="18">
        <f>+IFERROR(VLOOKUP(F432,'Instituciones Educativas'!$A$2:$T$900,13,0),0)-AN432</f>
        <v>6</v>
      </c>
      <c r="AN432" s="64"/>
    </row>
    <row r="433" spans="1:41" x14ac:dyDescent="0.25">
      <c r="A433" s="107" t="s">
        <v>5085</v>
      </c>
      <c r="B433" s="17">
        <v>204</v>
      </c>
      <c r="C433" s="49" t="str">
        <f>+VLOOKUP(A433,'Instituciones Educativas'!$A$2:$T$900,6,0)</f>
        <v>PICHACANI</v>
      </c>
      <c r="D433" s="49" t="str">
        <f>IFERROR(VLOOKUP(A433,'Instituciones Educativas'!$A$2:$T$900,7,0),0)</f>
        <v>MALCOMAYO</v>
      </c>
      <c r="E433" s="49" t="str">
        <f>+VLOOKUP(A433,'Censo 2023 Direccion'!$A$2:$M$910,6,0)</f>
        <v>MALCOMAYO</v>
      </c>
      <c r="F433" s="49" t="str">
        <f>+VLOOKUP(A433,'Instituciones Educativas'!$A$2:$T$900,1,0)</f>
        <v>3995680</v>
      </c>
      <c r="G433" s="49" t="str">
        <f>+VLOOKUP(A433,'Instituciones Educativas'!$A$2:$T$900,8,0)</f>
        <v>MALCOMAYO</v>
      </c>
      <c r="H433" s="49" t="str">
        <f>+VLOOKUP(A433,'Instituciones Educativas'!$A$2:$T$900,9,0)</f>
        <v xml:space="preserve">A5 - Inicial  Prog No Escolariz    </v>
      </c>
      <c r="I433" s="18">
        <f t="shared" si="208"/>
        <v>5</v>
      </c>
      <c r="J433" s="18" t="str">
        <f t="shared" si="218"/>
        <v>Rural</v>
      </c>
      <c r="K433" s="18">
        <f t="shared" si="219"/>
        <v>0</v>
      </c>
      <c r="O433" s="18">
        <f t="shared" si="220"/>
        <v>5</v>
      </c>
      <c r="Q433" s="21">
        <f t="shared" si="229"/>
        <v>433.83600000000001</v>
      </c>
      <c r="R433" s="52" t="e">
        <f t="shared" si="209"/>
        <v>#DIV/0!</v>
      </c>
      <c r="S433" s="52">
        <f t="shared" si="210"/>
        <v>241.02</v>
      </c>
      <c r="T433" s="21">
        <f t="shared" si="222"/>
        <v>241.02</v>
      </c>
      <c r="U433" s="70">
        <v>0</v>
      </c>
      <c r="V433" s="21">
        <f t="shared" si="207"/>
        <v>185.4</v>
      </c>
      <c r="W433" s="21">
        <f t="shared" si="211"/>
        <v>27</v>
      </c>
      <c r="X433" s="21">
        <f t="shared" si="230"/>
        <v>0</v>
      </c>
      <c r="Y433" s="21">
        <f>IF(H433=$M$12,IF(AJ433="Urbana",AK433*1.14*12,IF(AJ433="Rural",AK433*2.14*12)),0)</f>
        <v>128.4</v>
      </c>
      <c r="Z433" s="21">
        <f t="shared" si="212"/>
        <v>3</v>
      </c>
      <c r="AA433" s="21">
        <f t="shared" si="213"/>
        <v>24</v>
      </c>
      <c r="AB433" s="21">
        <f t="shared" si="214"/>
        <v>0</v>
      </c>
      <c r="AC433" s="18">
        <f t="shared" si="215"/>
        <v>3</v>
      </c>
      <c r="AD433" s="18">
        <f t="shared" si="216"/>
        <v>0</v>
      </c>
      <c r="AE433" s="18">
        <f>IFERROR(VLOOKUP(F433,'Unid. Mult.'!$F$3:$J$313,5,0),0)</f>
        <v>0</v>
      </c>
      <c r="AF433" s="18">
        <f>IFERROR(VLOOKUP(F433,'IIEE EIB'!$F$3:$L$219,5,0),0)</f>
        <v>0</v>
      </c>
      <c r="AG433" s="18">
        <f>IFERROR(VLOOKUP(F433,'IIEE EIB'!$F$3:$L$219,6,0),0)</f>
        <v>0</v>
      </c>
      <c r="AH433" s="18">
        <f>IFERROR(VLOOKUP(F433,Rural!$F$2:$J$403,5,0),0)</f>
        <v>0</v>
      </c>
      <c r="AI433" s="18">
        <f>+IFERROR(VLOOKUP(F433,Frontera!$F$3:$J$438,5,0),0)</f>
        <v>0</v>
      </c>
      <c r="AJ433" s="18" t="str">
        <f>+IFERROR(VLOOKUP(F433,'Censo 2023 Direccion'!$A$2:$L$910,9,0),0)</f>
        <v>Rural</v>
      </c>
      <c r="AK433" s="18">
        <f>+IFERROR(VLOOKUP(F433,'Instituciones Educativas'!$A$2:$T$900,12,0),0)</f>
        <v>5</v>
      </c>
      <c r="AL433" s="21">
        <f t="shared" si="217"/>
        <v>185.4</v>
      </c>
      <c r="AM433" s="18">
        <f>+IFERROR(VLOOKUP(F433,'Instituciones Educativas'!$A$2:$T$900,13,0),0)-AN433</f>
        <v>0</v>
      </c>
      <c r="AN433" s="64"/>
      <c r="AO433" s="18">
        <f>+AM433-4.27</f>
        <v>-4.2699999999999996</v>
      </c>
    </row>
    <row r="434" spans="1:41" x14ac:dyDescent="0.25">
      <c r="A434" s="107" t="s">
        <v>997</v>
      </c>
      <c r="B434" s="17">
        <v>205</v>
      </c>
      <c r="C434" s="49" t="str">
        <f>+VLOOKUP(A434,'Instituciones Educativas'!$A$2:$T$900,6,0)</f>
        <v>PLATERIA</v>
      </c>
      <c r="D434" s="49" t="str">
        <f>IFERROR(VLOOKUP(A434,'Instituciones Educativas'!$A$2:$T$900,7,0),0)</f>
        <v>TOTOJIRA</v>
      </c>
      <c r="E434" s="49" t="str">
        <f>+VLOOKUP(A434,'Censo 2023 Direccion'!$A$2:$M$910,6,0)</f>
        <v>TOTOJIRA</v>
      </c>
      <c r="F434" s="49" t="str">
        <f>+VLOOKUP(A434,'Instituciones Educativas'!$A$2:$T$900,1,0)</f>
        <v>3932279</v>
      </c>
      <c r="G434" s="49" t="str">
        <f>+VLOOKUP(A434,'Instituciones Educativas'!$A$2:$T$900,8,0)</f>
        <v>TOTOJIRA</v>
      </c>
      <c r="H434" s="49" t="str">
        <f>+VLOOKUP(A434,'Instituciones Educativas'!$A$2:$T$900,9,0)</f>
        <v xml:space="preserve">A5 - Inicial  Prog No Escolariz    </v>
      </c>
      <c r="I434" s="18">
        <f t="shared" si="208"/>
        <v>5</v>
      </c>
      <c r="J434" s="18" t="str">
        <f t="shared" si="218"/>
        <v>Rural</v>
      </c>
      <c r="K434" s="18">
        <f t="shared" si="219"/>
        <v>4</v>
      </c>
      <c r="O434" s="18">
        <f t="shared" si="220"/>
        <v>1</v>
      </c>
      <c r="Q434" s="21">
        <f t="shared" si="229"/>
        <v>442.26000000000005</v>
      </c>
      <c r="R434" s="52">
        <f t="shared" si="209"/>
        <v>-30.250383239652511</v>
      </c>
      <c r="S434" s="52">
        <f t="shared" si="210"/>
        <v>245.70000000000002</v>
      </c>
      <c r="T434" s="21">
        <f t="shared" si="222"/>
        <v>245.70000000000002</v>
      </c>
      <c r="U434" s="70">
        <v>352.25999999999993</v>
      </c>
      <c r="V434" s="21">
        <f t="shared" si="207"/>
        <v>189</v>
      </c>
      <c r="W434" s="21">
        <f t="shared" si="211"/>
        <v>27</v>
      </c>
      <c r="X434" s="21">
        <f t="shared" si="230"/>
        <v>0</v>
      </c>
      <c r="Y434" s="21">
        <f t="shared" ref="Y434:Y461" si="237">IF(H434=$M$12,IF(AJ434="Urbana",AK434*1.2*12,IF(AJ434="Rural",AK434*2.2*12)),0)</f>
        <v>132</v>
      </c>
      <c r="Z434" s="21">
        <f t="shared" si="212"/>
        <v>3</v>
      </c>
      <c r="AA434" s="21">
        <f t="shared" si="213"/>
        <v>24</v>
      </c>
      <c r="AB434" s="21">
        <f t="shared" si="214"/>
        <v>0</v>
      </c>
      <c r="AC434" s="18">
        <f t="shared" si="215"/>
        <v>3</v>
      </c>
      <c r="AD434" s="18">
        <f t="shared" si="216"/>
        <v>0</v>
      </c>
      <c r="AE434" s="18">
        <f>IFERROR(VLOOKUP(F434,'Unid. Mult.'!$F$3:$J$313,5,0),0)</f>
        <v>0</v>
      </c>
      <c r="AF434" s="18">
        <f>IFERROR(VLOOKUP(F434,'IIEE EIB'!$F$3:$L$219,5,0),0)</f>
        <v>0</v>
      </c>
      <c r="AG434" s="18">
        <f>IFERROR(VLOOKUP(F434,'IIEE EIB'!$F$3:$L$219,6,0),0)</f>
        <v>0</v>
      </c>
      <c r="AH434" s="18">
        <f>IFERROR(VLOOKUP(F434,Rural!$F$2:$J$403,5,0),0)</f>
        <v>0</v>
      </c>
      <c r="AI434" s="18">
        <f>+IFERROR(VLOOKUP(F434,Frontera!$F$3:$J$438,5,0),0)</f>
        <v>0</v>
      </c>
      <c r="AJ434" s="18" t="str">
        <f>+IFERROR(VLOOKUP(F434,'Censo 2023 Direccion'!$A$2:$L$910,9,0),0)</f>
        <v>Rural</v>
      </c>
      <c r="AK434" s="18">
        <f>+IFERROR(VLOOKUP(F434,'Instituciones Educativas'!$A$2:$T$900,12,0),0)</f>
        <v>5</v>
      </c>
      <c r="AL434" s="21">
        <f t="shared" si="217"/>
        <v>-163.25999999999993</v>
      </c>
      <c r="AM434" s="18">
        <f>+IFERROR(VLOOKUP(F434,'Instituciones Educativas'!$A$2:$T$900,13,0),0)-AN434</f>
        <v>4</v>
      </c>
      <c r="AN434" s="64"/>
    </row>
    <row r="435" spans="1:41" x14ac:dyDescent="0.25">
      <c r="A435" s="107" t="s">
        <v>991</v>
      </c>
      <c r="B435" s="17">
        <v>206</v>
      </c>
      <c r="C435" s="49" t="str">
        <f>+VLOOKUP(A435,'Instituciones Educativas'!$A$2:$T$900,6,0)</f>
        <v>PLATERIA</v>
      </c>
      <c r="D435" s="49" t="str">
        <f>IFERROR(VLOOKUP(A435,'Instituciones Educativas'!$A$2:$T$900,7,0),0)</f>
        <v>SIHUECANI</v>
      </c>
      <c r="E435" s="49" t="str">
        <f>+VLOOKUP(A435,'Censo 2023 Direccion'!$A$2:$M$910,6,0)</f>
        <v>SIHUECANI</v>
      </c>
      <c r="F435" s="49" t="str">
        <f>+VLOOKUP(A435,'Instituciones Educativas'!$A$2:$T$900,1,0)</f>
        <v>3922313</v>
      </c>
      <c r="G435" s="49" t="str">
        <f>+VLOOKUP(A435,'Instituciones Educativas'!$A$2:$T$900,8,0)</f>
        <v>SIHUECANI</v>
      </c>
      <c r="H435" s="49" t="str">
        <f>+VLOOKUP(A435,'Instituciones Educativas'!$A$2:$T$900,9,0)</f>
        <v xml:space="preserve">A5 - Inicial  Prog No Escolariz    </v>
      </c>
      <c r="I435" s="18">
        <f t="shared" si="208"/>
        <v>4</v>
      </c>
      <c r="J435" s="18" t="str">
        <f t="shared" si="218"/>
        <v>Rural</v>
      </c>
      <c r="K435" s="18">
        <f t="shared" si="219"/>
        <v>6</v>
      </c>
      <c r="O435" s="18">
        <f t="shared" si="220"/>
        <v>-2</v>
      </c>
      <c r="Q435" s="21">
        <f t="shared" si="229"/>
        <v>393.12000000000006</v>
      </c>
      <c r="R435" s="52">
        <f t="shared" si="209"/>
        <v>-56.600238460228233</v>
      </c>
      <c r="S435" s="52">
        <f t="shared" si="210"/>
        <v>196.56000000000003</v>
      </c>
      <c r="T435" s="21">
        <f t="shared" si="222"/>
        <v>196.56000000000003</v>
      </c>
      <c r="U435" s="70">
        <v>452.90571428571428</v>
      </c>
      <c r="V435" s="21">
        <f t="shared" si="207"/>
        <v>151.20000000000002</v>
      </c>
      <c r="W435" s="21">
        <f t="shared" si="211"/>
        <v>21.6</v>
      </c>
      <c r="X435" s="21">
        <f t="shared" si="230"/>
        <v>0</v>
      </c>
      <c r="Y435" s="21">
        <f t="shared" si="237"/>
        <v>105.60000000000001</v>
      </c>
      <c r="Z435" s="21">
        <f t="shared" si="212"/>
        <v>2.4000000000000004</v>
      </c>
      <c r="AA435" s="21">
        <f t="shared" si="213"/>
        <v>19.200000000000003</v>
      </c>
      <c r="AB435" s="21">
        <f t="shared" si="214"/>
        <v>0</v>
      </c>
      <c r="AC435" s="18">
        <f t="shared" si="215"/>
        <v>2.4000000000000004</v>
      </c>
      <c r="AD435" s="18">
        <f t="shared" si="216"/>
        <v>0</v>
      </c>
      <c r="AE435" s="18">
        <f>IFERROR(VLOOKUP(F435,'Unid. Mult.'!$F$3:$J$313,5,0),0)</f>
        <v>0</v>
      </c>
      <c r="AF435" s="18">
        <f>IFERROR(VLOOKUP(F435,'IIEE EIB'!$F$3:$L$219,5,0),0)</f>
        <v>0</v>
      </c>
      <c r="AG435" s="18">
        <f>IFERROR(VLOOKUP(F435,'IIEE EIB'!$F$3:$L$219,6,0),0)</f>
        <v>0</v>
      </c>
      <c r="AH435" s="18">
        <f>IFERROR(VLOOKUP(F435,Rural!$F$2:$J$403,5,0),0)</f>
        <v>0</v>
      </c>
      <c r="AI435" s="18">
        <f>+IFERROR(VLOOKUP(F435,Frontera!$F$3:$J$438,5,0),0)</f>
        <v>0</v>
      </c>
      <c r="AJ435" s="18" t="str">
        <f>+IFERROR(VLOOKUP(F435,'Censo 2023 Direccion'!$A$2:$L$910,9,0),0)</f>
        <v>Rural</v>
      </c>
      <c r="AK435" s="18">
        <f>+IFERROR(VLOOKUP(F435,'Instituciones Educativas'!$A$2:$T$900,12,0),0)</f>
        <v>4</v>
      </c>
      <c r="AL435" s="21">
        <f t="shared" si="217"/>
        <v>-301.70571428571429</v>
      </c>
      <c r="AM435" s="18">
        <f>+IFERROR(VLOOKUP(F435,'Instituciones Educativas'!$A$2:$T$900,13,0),0)-AN435</f>
        <v>6</v>
      </c>
      <c r="AN435" s="64"/>
    </row>
    <row r="436" spans="1:41" x14ac:dyDescent="0.25">
      <c r="A436" s="107" t="s">
        <v>989</v>
      </c>
      <c r="B436" s="17">
        <v>207</v>
      </c>
      <c r="C436" s="49" t="str">
        <f>+VLOOKUP(A436,'Instituciones Educativas'!$A$2:$T$900,6,0)</f>
        <v>PLATERIA</v>
      </c>
      <c r="D436" s="49" t="str">
        <f>IFERROR(VLOOKUP(A436,'Instituciones Educativas'!$A$2:$T$900,7,0),0)</f>
        <v>PATOJANI CHICO</v>
      </c>
      <c r="E436" s="49" t="str">
        <f>+VLOOKUP(A436,'Censo 2023 Direccion'!$A$2:$M$910,6,0)</f>
        <v>POTOJANI CHICO</v>
      </c>
      <c r="F436" s="49" t="str">
        <f>+VLOOKUP(A436,'Instituciones Educativas'!$A$2:$T$900,1,0)</f>
        <v>2068607</v>
      </c>
      <c r="G436" s="49" t="str">
        <f>+VLOOKUP(A436,'Instituciones Educativas'!$A$2:$T$900,8,0)</f>
        <v>POTOJANI CHICO</v>
      </c>
      <c r="H436" s="49" t="str">
        <f>+VLOOKUP(A436,'Instituciones Educativas'!$A$2:$T$900,9,0)</f>
        <v xml:space="preserve">A5 - Inicial  Prog No Escolariz    </v>
      </c>
      <c r="I436" s="18">
        <f t="shared" si="208"/>
        <v>5</v>
      </c>
      <c r="J436" s="18" t="str">
        <f t="shared" si="218"/>
        <v>Rural</v>
      </c>
      <c r="K436" s="18">
        <f t="shared" si="219"/>
        <v>5</v>
      </c>
      <c r="O436" s="18">
        <f t="shared" si="220"/>
        <v>0</v>
      </c>
      <c r="Q436" s="21">
        <f t="shared" si="229"/>
        <v>442.26000000000005</v>
      </c>
      <c r="R436" s="52">
        <f t="shared" si="209"/>
        <v>-44.200306591722018</v>
      </c>
      <c r="S436" s="52">
        <f t="shared" si="210"/>
        <v>245.70000000000002</v>
      </c>
      <c r="T436" s="21">
        <f t="shared" si="222"/>
        <v>245.70000000000002</v>
      </c>
      <c r="U436" s="70">
        <v>440.32499999999999</v>
      </c>
      <c r="V436" s="21">
        <f t="shared" si="207"/>
        <v>189</v>
      </c>
      <c r="W436" s="21">
        <f t="shared" si="211"/>
        <v>27</v>
      </c>
      <c r="X436" s="21">
        <f t="shared" si="230"/>
        <v>0</v>
      </c>
      <c r="Y436" s="21">
        <f t="shared" si="237"/>
        <v>132</v>
      </c>
      <c r="Z436" s="21">
        <f t="shared" si="212"/>
        <v>3</v>
      </c>
      <c r="AA436" s="21">
        <f t="shared" si="213"/>
        <v>24</v>
      </c>
      <c r="AB436" s="21">
        <f t="shared" si="214"/>
        <v>0</v>
      </c>
      <c r="AC436" s="18">
        <f t="shared" si="215"/>
        <v>3</v>
      </c>
      <c r="AD436" s="18">
        <f t="shared" si="216"/>
        <v>0</v>
      </c>
      <c r="AE436" s="18">
        <f>IFERROR(VLOOKUP(F436,'Unid. Mult.'!$F$3:$J$313,5,0),0)</f>
        <v>0</v>
      </c>
      <c r="AF436" s="18">
        <f>IFERROR(VLOOKUP(F436,'IIEE EIB'!$F$3:$L$219,5,0),0)</f>
        <v>0</v>
      </c>
      <c r="AG436" s="18">
        <f>IFERROR(VLOOKUP(F436,'IIEE EIB'!$F$3:$L$219,6,0),0)</f>
        <v>0</v>
      </c>
      <c r="AH436" s="18">
        <f>IFERROR(VLOOKUP(F436,Rural!$F$2:$J$403,5,0),0)</f>
        <v>0</v>
      </c>
      <c r="AI436" s="18">
        <f>+IFERROR(VLOOKUP(F436,Frontera!$F$3:$J$438,5,0),0)</f>
        <v>0</v>
      </c>
      <c r="AJ436" s="18" t="str">
        <f>+IFERROR(VLOOKUP(F436,'Censo 2023 Direccion'!$A$2:$L$910,9,0),0)</f>
        <v>Rural</v>
      </c>
      <c r="AK436" s="18">
        <f>+IFERROR(VLOOKUP(F436,'Instituciones Educativas'!$A$2:$T$900,12,0),0)</f>
        <v>5</v>
      </c>
      <c r="AL436" s="21">
        <f t="shared" si="217"/>
        <v>-251.32499999999999</v>
      </c>
      <c r="AM436" s="18">
        <f>+IFERROR(VLOOKUP(F436,'Instituciones Educativas'!$A$2:$T$900,13,0),0)-AN436</f>
        <v>5</v>
      </c>
      <c r="AN436" s="63"/>
    </row>
    <row r="437" spans="1:41" x14ac:dyDescent="0.25">
      <c r="A437" s="107" t="s">
        <v>993</v>
      </c>
      <c r="B437" s="17">
        <v>208</v>
      </c>
      <c r="C437" s="49" t="str">
        <f>+VLOOKUP(A437,'Instituciones Educativas'!$A$2:$T$900,6,0)</f>
        <v>PLATERIA</v>
      </c>
      <c r="D437" s="49" t="str">
        <f>IFERROR(VLOOKUP(A437,'Instituciones Educativas'!$A$2:$T$900,7,0),0)</f>
        <v>TITILACA</v>
      </c>
      <c r="E437" s="49" t="str">
        <f>+VLOOKUP(A437,'Censo 2023 Direccion'!$A$2:$M$910,6,0)</f>
        <v>TITILACA</v>
      </c>
      <c r="F437" s="49" t="str">
        <f>+VLOOKUP(A437,'Instituciones Educativas'!$A$2:$T$900,1,0)</f>
        <v>2064506</v>
      </c>
      <c r="G437" s="49" t="str">
        <f>+VLOOKUP(A437,'Instituciones Educativas'!$A$2:$T$900,8,0)</f>
        <v>TITILACA</v>
      </c>
      <c r="H437" s="49" t="str">
        <f>+VLOOKUP(A437,'Instituciones Educativas'!$A$2:$T$900,9,0)</f>
        <v xml:space="preserve">A5 - Inicial  Prog No Escolariz    </v>
      </c>
      <c r="I437" s="18">
        <f t="shared" si="208"/>
        <v>7</v>
      </c>
      <c r="J437" s="18" t="str">
        <f t="shared" si="218"/>
        <v>Rural</v>
      </c>
      <c r="K437" s="18">
        <f t="shared" si="219"/>
        <v>8</v>
      </c>
      <c r="O437" s="18">
        <f t="shared" si="220"/>
        <v>-1</v>
      </c>
      <c r="Q437" s="21">
        <f t="shared" si="229"/>
        <v>550.36800000000005</v>
      </c>
      <c r="R437" s="52">
        <f t="shared" si="209"/>
        <v>-48.123722534491556</v>
      </c>
      <c r="S437" s="52">
        <f t="shared" si="210"/>
        <v>343.98</v>
      </c>
      <c r="T437" s="21">
        <f t="shared" si="222"/>
        <v>343.98</v>
      </c>
      <c r="U437" s="70">
        <v>663.07764705882346</v>
      </c>
      <c r="V437" s="21">
        <f t="shared" si="207"/>
        <v>264.60000000000002</v>
      </c>
      <c r="W437" s="21">
        <f t="shared" si="211"/>
        <v>37.799999999999997</v>
      </c>
      <c r="X437" s="21">
        <f t="shared" si="230"/>
        <v>0</v>
      </c>
      <c r="Y437" s="21">
        <f t="shared" si="237"/>
        <v>184.8</v>
      </c>
      <c r="Z437" s="21">
        <f t="shared" si="212"/>
        <v>4.2</v>
      </c>
      <c r="AA437" s="21">
        <f t="shared" si="213"/>
        <v>33.6</v>
      </c>
      <c r="AB437" s="21">
        <f t="shared" si="214"/>
        <v>0</v>
      </c>
      <c r="AC437" s="18">
        <f t="shared" si="215"/>
        <v>4.2</v>
      </c>
      <c r="AD437" s="18">
        <f t="shared" si="216"/>
        <v>0</v>
      </c>
      <c r="AE437" s="18">
        <f>IFERROR(VLOOKUP(F437,'Unid. Mult.'!$F$3:$J$313,5,0),0)</f>
        <v>0</v>
      </c>
      <c r="AF437" s="18">
        <f>IFERROR(VLOOKUP(F437,'IIEE EIB'!$F$3:$L$219,5,0),0)</f>
        <v>0</v>
      </c>
      <c r="AG437" s="18">
        <f>IFERROR(VLOOKUP(F437,'IIEE EIB'!$F$3:$L$219,6,0),0)</f>
        <v>0</v>
      </c>
      <c r="AH437" s="18">
        <f>IFERROR(VLOOKUP(F437,Rural!$F$2:$J$403,5,0),0)</f>
        <v>0</v>
      </c>
      <c r="AI437" s="18">
        <f>+IFERROR(VLOOKUP(F437,Frontera!$F$3:$J$438,5,0),0)</f>
        <v>0</v>
      </c>
      <c r="AJ437" s="18" t="str">
        <f>+IFERROR(VLOOKUP(F437,'Censo 2023 Direccion'!$A$2:$L$910,9,0),0)</f>
        <v>Rural</v>
      </c>
      <c r="AK437" s="18">
        <f>+IFERROR(VLOOKUP(F437,'Instituciones Educativas'!$A$2:$T$900,12,0),0)</f>
        <v>7</v>
      </c>
      <c r="AL437" s="21">
        <f t="shared" si="217"/>
        <v>-398.47764705882344</v>
      </c>
      <c r="AM437" s="18">
        <f>+IFERROR(VLOOKUP(F437,'Instituciones Educativas'!$A$2:$T$900,13,0),0)-AN437</f>
        <v>8</v>
      </c>
      <c r="AN437" s="64"/>
    </row>
    <row r="438" spans="1:41" x14ac:dyDescent="0.25">
      <c r="A438" s="107" t="s">
        <v>979</v>
      </c>
      <c r="B438" s="17">
        <v>209</v>
      </c>
      <c r="C438" s="49" t="str">
        <f>+VLOOKUP(A438,'Instituciones Educativas'!$A$2:$T$900,6,0)</f>
        <v>PLATERIA</v>
      </c>
      <c r="D438" s="49" t="str">
        <f>IFERROR(VLOOKUP(A438,'Instituciones Educativas'!$A$2:$T$900,7,0),0)</f>
        <v>HUENCALLA</v>
      </c>
      <c r="E438" s="49" t="str">
        <f>+VLOOKUP(A438,'Censo 2023 Direccion'!$A$2:$M$910,6,0)</f>
        <v>HUENCALLA</v>
      </c>
      <c r="F438" s="49" t="str">
        <f>+VLOOKUP(A438,'Instituciones Educativas'!$A$2:$T$900,1,0)</f>
        <v>2064507</v>
      </c>
      <c r="G438" s="49" t="str">
        <f>+VLOOKUP(A438,'Instituciones Educativas'!$A$2:$T$900,8,0)</f>
        <v>HUENCALLA</v>
      </c>
      <c r="H438" s="49" t="str">
        <f>+VLOOKUP(A438,'Instituciones Educativas'!$A$2:$T$900,9,0)</f>
        <v xml:space="preserve">A5 - Inicial  Prog No Escolariz    </v>
      </c>
      <c r="I438" s="18">
        <f t="shared" si="208"/>
        <v>12</v>
      </c>
      <c r="J438" s="18" t="str">
        <f t="shared" si="218"/>
        <v>Rural</v>
      </c>
      <c r="K438" s="18">
        <f t="shared" si="219"/>
        <v>13</v>
      </c>
      <c r="O438" s="18">
        <f t="shared" si="220"/>
        <v>-1</v>
      </c>
      <c r="Q438" s="21">
        <f>+IF(AJ438="rural",IF(AK438&lt;=1,S438*(5),IF(AK438&lt;=2,S438*(3.25),IF(AK438&lt;=3,S438*(2.42),IF(AK438&lt;=4,S438*(2),IF(AK438&lt;=5,S438*(1.8),IF(AK438&lt;=10,S438*(1.48),IF(AK438&lt;=16,S438*(1.18),IF(AK438&lt;=20,S438*(1),IF(AK438&lt;=60,S438*(0.85),IF(AK438&lt;=100,S438*(0.56),IF(AK438&lt;=152,S438*(0.41),IF(AK438&lt;=180,S438*(0.38),IF(AK438&lt;=200,S438*(0.36),IF(AK438&lt;=300,S438*(0.3),S438)))))))))))))))</f>
        <v>695.82240000000002</v>
      </c>
      <c r="R438" s="52">
        <f t="shared" si="209"/>
        <v>-18.0834086710428</v>
      </c>
      <c r="S438" s="52">
        <f t="shared" si="210"/>
        <v>589.68000000000006</v>
      </c>
      <c r="T438" s="21">
        <f t="shared" si="222"/>
        <v>589.68000000000006</v>
      </c>
      <c r="U438" s="70">
        <v>719.85417170495771</v>
      </c>
      <c r="V438" s="21">
        <f t="shared" si="207"/>
        <v>453.6</v>
      </c>
      <c r="W438" s="21">
        <f t="shared" si="211"/>
        <v>64.800000000000011</v>
      </c>
      <c r="X438" s="21">
        <f t="shared" si="230"/>
        <v>0</v>
      </c>
      <c r="Y438" s="21">
        <f t="shared" si="237"/>
        <v>316.8</v>
      </c>
      <c r="Z438" s="21">
        <f t="shared" si="212"/>
        <v>7.2000000000000011</v>
      </c>
      <c r="AA438" s="21">
        <f t="shared" si="213"/>
        <v>57.600000000000009</v>
      </c>
      <c r="AB438" s="21">
        <f t="shared" si="214"/>
        <v>0</v>
      </c>
      <c r="AC438" s="18">
        <f t="shared" si="215"/>
        <v>7.2000000000000011</v>
      </c>
      <c r="AD438" s="18">
        <f t="shared" si="216"/>
        <v>0</v>
      </c>
      <c r="AE438" s="18">
        <f>IFERROR(VLOOKUP(F438,'Unid. Mult.'!$F$3:$J$313,5,0),0)</f>
        <v>0</v>
      </c>
      <c r="AF438" s="18">
        <f>IFERROR(VLOOKUP(F438,'IIEE EIB'!$F$3:$L$219,5,0),0)</f>
        <v>0</v>
      </c>
      <c r="AG438" s="18">
        <f>IFERROR(VLOOKUP(F438,'IIEE EIB'!$F$3:$L$219,6,0),0)</f>
        <v>0</v>
      </c>
      <c r="AH438" s="18">
        <f>IFERROR(VLOOKUP(F438,Rural!$F$2:$J$403,5,0),0)</f>
        <v>0</v>
      </c>
      <c r="AI438" s="18">
        <f>+IFERROR(VLOOKUP(F438,Frontera!$F$3:$J$438,5,0),0)</f>
        <v>0</v>
      </c>
      <c r="AJ438" s="18" t="str">
        <f>+IFERROR(VLOOKUP(F438,'Censo 2023 Direccion'!$A$2:$L$910,9,0),0)</f>
        <v>Rural</v>
      </c>
      <c r="AK438" s="18">
        <f>+IFERROR(VLOOKUP(F438,'Instituciones Educativas'!$A$2:$T$900,12,0),0)</f>
        <v>12</v>
      </c>
      <c r="AL438" s="21">
        <f t="shared" si="217"/>
        <v>-266.25417170495768</v>
      </c>
      <c r="AM438" s="18">
        <f>+IFERROR(VLOOKUP(F438,'Instituciones Educativas'!$A$2:$T$900,13,0),0)-AN438</f>
        <v>13</v>
      </c>
    </row>
    <row r="439" spans="1:41" x14ac:dyDescent="0.25">
      <c r="A439" s="107" t="s">
        <v>981</v>
      </c>
      <c r="B439" s="17">
        <v>210</v>
      </c>
      <c r="C439" s="49" t="str">
        <f>+VLOOKUP(A439,'Instituciones Educativas'!$A$2:$T$900,6,0)</f>
        <v>PLATERIA</v>
      </c>
      <c r="D439" s="49" t="str">
        <f>IFERROR(VLOOKUP(A439,'Instituciones Educativas'!$A$2:$T$900,7,0),0)</f>
        <v>JACHA TITILACA</v>
      </c>
      <c r="E439" s="49" t="str">
        <f>+VLOOKUP(A439,'Censo 2023 Direccion'!$A$2:$M$910,6,0)</f>
        <v>JACHA TITILACA</v>
      </c>
      <c r="F439" s="49" t="str">
        <f>+VLOOKUP(A439,'Instituciones Educativas'!$A$2:$T$900,1,0)</f>
        <v>2064508</v>
      </c>
      <c r="G439" s="49" t="str">
        <f>+VLOOKUP(A439,'Instituciones Educativas'!$A$2:$T$900,8,0)</f>
        <v>JACHA TITILACA</v>
      </c>
      <c r="H439" s="49" t="str">
        <f>+VLOOKUP(A439,'Instituciones Educativas'!$A$2:$T$900,9,0)</f>
        <v xml:space="preserve">A5 - Inicial  Prog No Escolariz    </v>
      </c>
      <c r="I439" s="18">
        <f t="shared" si="208"/>
        <v>4</v>
      </c>
      <c r="J439" s="18" t="str">
        <f t="shared" si="218"/>
        <v>Rural</v>
      </c>
      <c r="K439" s="18">
        <f t="shared" si="219"/>
        <v>4</v>
      </c>
      <c r="O439" s="18">
        <f t="shared" si="220"/>
        <v>0</v>
      </c>
      <c r="Q439" s="21">
        <f t="shared" si="229"/>
        <v>393.12000000000006</v>
      </c>
      <c r="R439" s="52">
        <f t="shared" si="209"/>
        <v>-44.200306591722004</v>
      </c>
      <c r="S439" s="52">
        <f t="shared" si="210"/>
        <v>196.56000000000003</v>
      </c>
      <c r="T439" s="21">
        <f t="shared" si="222"/>
        <v>196.56000000000003</v>
      </c>
      <c r="U439" s="70">
        <v>352.25999999999993</v>
      </c>
      <c r="V439" s="21">
        <f t="shared" si="207"/>
        <v>151.20000000000002</v>
      </c>
      <c r="W439" s="21">
        <f t="shared" si="211"/>
        <v>21.6</v>
      </c>
      <c r="X439" s="21">
        <f t="shared" si="230"/>
        <v>0</v>
      </c>
      <c r="Y439" s="21">
        <f t="shared" si="237"/>
        <v>105.60000000000001</v>
      </c>
      <c r="Z439" s="21">
        <f t="shared" si="212"/>
        <v>2.4000000000000004</v>
      </c>
      <c r="AA439" s="21">
        <f t="shared" si="213"/>
        <v>19.200000000000003</v>
      </c>
      <c r="AB439" s="21">
        <f t="shared" si="214"/>
        <v>0</v>
      </c>
      <c r="AC439" s="18">
        <f t="shared" si="215"/>
        <v>2.4000000000000004</v>
      </c>
      <c r="AD439" s="18">
        <f t="shared" si="216"/>
        <v>0</v>
      </c>
      <c r="AE439" s="18">
        <f>IFERROR(VLOOKUP(F439,'Unid. Mult.'!$F$3:$J$313,5,0),0)</f>
        <v>0</v>
      </c>
      <c r="AF439" s="18">
        <f>IFERROR(VLOOKUP(F439,'IIEE EIB'!$F$3:$L$219,5,0),0)</f>
        <v>0</v>
      </c>
      <c r="AG439" s="18">
        <f>IFERROR(VLOOKUP(F439,'IIEE EIB'!$F$3:$L$219,6,0),0)</f>
        <v>0</v>
      </c>
      <c r="AH439" s="18">
        <f>IFERROR(VLOOKUP(F439,Rural!$F$2:$J$403,5,0),0)</f>
        <v>0</v>
      </c>
      <c r="AI439" s="18">
        <f>+IFERROR(VLOOKUP(F439,Frontera!$F$3:$J$438,5,0),0)</f>
        <v>0</v>
      </c>
      <c r="AJ439" s="18" t="str">
        <f>+IFERROR(VLOOKUP(F439,'Censo 2023 Direccion'!$A$2:$L$910,9,0),0)</f>
        <v>Rural</v>
      </c>
      <c r="AK439" s="18">
        <f>+IFERROR(VLOOKUP(F439,'Instituciones Educativas'!$A$2:$T$900,12,0),0)</f>
        <v>4</v>
      </c>
      <c r="AL439" s="21">
        <f t="shared" si="217"/>
        <v>-201.05999999999992</v>
      </c>
      <c r="AM439" s="18">
        <f>+IFERROR(VLOOKUP(F439,'Instituciones Educativas'!$A$2:$T$900,13,0),0)-AN439</f>
        <v>4</v>
      </c>
      <c r="AN439" s="64"/>
    </row>
    <row r="440" spans="1:41" x14ac:dyDescent="0.25">
      <c r="A440" s="107" t="s">
        <v>995</v>
      </c>
      <c r="B440" s="17">
        <v>211</v>
      </c>
      <c r="C440" s="49" t="str">
        <f>+VLOOKUP(A440,'Instituciones Educativas'!$A$2:$T$900,6,0)</f>
        <v>PLATERIA</v>
      </c>
      <c r="D440" s="49" t="str">
        <f>IFERROR(VLOOKUP(A440,'Instituciones Educativas'!$A$2:$T$900,7,0),0)</f>
        <v>TORASAYA</v>
      </c>
      <c r="E440" s="49" t="str">
        <f>+VLOOKUP(A440,'Censo 2023 Direccion'!$A$2:$M$910,6,0)</f>
        <v>TORASAYA</v>
      </c>
      <c r="F440" s="49" t="str">
        <f>+VLOOKUP(A440,'Instituciones Educativas'!$A$2:$T$900,1,0)</f>
        <v>2064510</v>
      </c>
      <c r="G440" s="49" t="str">
        <f>+VLOOKUP(A440,'Instituciones Educativas'!$A$2:$T$900,8,0)</f>
        <v>TORASAYA</v>
      </c>
      <c r="H440" s="49" t="str">
        <f>+VLOOKUP(A440,'Instituciones Educativas'!$A$2:$T$900,9,0)</f>
        <v xml:space="preserve">A5 - Inicial  Prog No Escolariz    </v>
      </c>
      <c r="I440" s="18">
        <f t="shared" si="208"/>
        <v>4</v>
      </c>
      <c r="J440" s="18" t="str">
        <f t="shared" si="218"/>
        <v>Rural</v>
      </c>
      <c r="K440" s="18">
        <f t="shared" si="219"/>
        <v>4</v>
      </c>
      <c r="O440" s="18">
        <f t="shared" si="220"/>
        <v>0</v>
      </c>
      <c r="Q440" s="21">
        <f t="shared" si="229"/>
        <v>393.12000000000006</v>
      </c>
      <c r="R440" s="52">
        <f t="shared" si="209"/>
        <v>-44.200306591722018</v>
      </c>
      <c r="S440" s="52">
        <f t="shared" si="210"/>
        <v>196.56000000000003</v>
      </c>
      <c r="T440" s="21">
        <f t="shared" si="222"/>
        <v>196.56000000000003</v>
      </c>
      <c r="U440" s="70">
        <v>352.26000000000005</v>
      </c>
      <c r="V440" s="21">
        <f t="shared" si="207"/>
        <v>151.20000000000002</v>
      </c>
      <c r="W440" s="21">
        <f t="shared" si="211"/>
        <v>21.6</v>
      </c>
      <c r="X440" s="21">
        <f t="shared" si="230"/>
        <v>0</v>
      </c>
      <c r="Y440" s="21">
        <f t="shared" si="237"/>
        <v>105.60000000000001</v>
      </c>
      <c r="Z440" s="21">
        <f t="shared" si="212"/>
        <v>2.4000000000000004</v>
      </c>
      <c r="AA440" s="21">
        <f t="shared" si="213"/>
        <v>19.200000000000003</v>
      </c>
      <c r="AB440" s="21">
        <f t="shared" si="214"/>
        <v>0</v>
      </c>
      <c r="AC440" s="18">
        <f t="shared" si="215"/>
        <v>2.4000000000000004</v>
      </c>
      <c r="AD440" s="18">
        <f t="shared" si="216"/>
        <v>0</v>
      </c>
      <c r="AE440" s="18">
        <f>IFERROR(VLOOKUP(F440,'Unid. Mult.'!$F$3:$J$313,5,0),0)</f>
        <v>0</v>
      </c>
      <c r="AF440" s="18">
        <f>IFERROR(VLOOKUP(F440,'IIEE EIB'!$F$3:$L$219,5,0),0)</f>
        <v>0</v>
      </c>
      <c r="AG440" s="18">
        <f>IFERROR(VLOOKUP(F440,'IIEE EIB'!$F$3:$L$219,6,0),0)</f>
        <v>0</v>
      </c>
      <c r="AH440" s="18">
        <f>IFERROR(VLOOKUP(F440,Rural!$F$2:$J$403,5,0),0)</f>
        <v>0</v>
      </c>
      <c r="AI440" s="18">
        <f>+IFERROR(VLOOKUP(F440,Frontera!$F$3:$J$438,5,0),0)</f>
        <v>0</v>
      </c>
      <c r="AJ440" s="18" t="str">
        <f>+IFERROR(VLOOKUP(F440,'Censo 2023 Direccion'!$A$2:$L$910,9,0),0)</f>
        <v>Rural</v>
      </c>
      <c r="AK440" s="18">
        <f>+IFERROR(VLOOKUP(F440,'Instituciones Educativas'!$A$2:$T$900,12,0),0)</f>
        <v>4</v>
      </c>
      <c r="AL440" s="21">
        <f t="shared" si="217"/>
        <v>-201.06000000000003</v>
      </c>
      <c r="AM440" s="18">
        <f>+IFERROR(VLOOKUP(F440,'Instituciones Educativas'!$A$2:$T$900,13,0),0)-AN440</f>
        <v>4</v>
      </c>
      <c r="AN440" s="64"/>
    </row>
    <row r="441" spans="1:41" x14ac:dyDescent="0.25">
      <c r="A441" s="107" t="s">
        <v>985</v>
      </c>
      <c r="B441" s="17">
        <v>212</v>
      </c>
      <c r="C441" s="49" t="str">
        <f>+VLOOKUP(A441,'Instituciones Educativas'!$A$2:$T$900,6,0)</f>
        <v>PLATERIA</v>
      </c>
      <c r="D441" s="49" t="str">
        <f>IFERROR(VLOOKUP(A441,'Instituciones Educativas'!$A$2:$T$900,7,0),0)</f>
        <v>PALLALLA</v>
      </c>
      <c r="E441" s="49" t="str">
        <f>+VLOOKUP(A441,'Censo 2023 Direccion'!$A$2:$M$910,6,0)</f>
        <v>PALLALLA</v>
      </c>
      <c r="F441" s="49" t="str">
        <f>+VLOOKUP(A441,'Instituciones Educativas'!$A$2:$T$900,1,0)</f>
        <v>2064511</v>
      </c>
      <c r="G441" s="49" t="str">
        <f>+VLOOKUP(A441,'Instituciones Educativas'!$A$2:$T$900,8,0)</f>
        <v>PALLALLA</v>
      </c>
      <c r="H441" s="49" t="str">
        <f>+VLOOKUP(A441,'Instituciones Educativas'!$A$2:$T$900,9,0)</f>
        <v xml:space="preserve">A5 - Inicial  Prog No Escolariz    </v>
      </c>
      <c r="I441" s="18">
        <f t="shared" si="208"/>
        <v>3</v>
      </c>
      <c r="J441" s="18" t="str">
        <f t="shared" si="218"/>
        <v>Rural</v>
      </c>
      <c r="K441" s="18">
        <f t="shared" si="219"/>
        <v>3</v>
      </c>
      <c r="O441" s="18">
        <f t="shared" si="220"/>
        <v>0</v>
      </c>
      <c r="Q441" s="21">
        <f t="shared" si="229"/>
        <v>356.75640000000004</v>
      </c>
      <c r="R441" s="52">
        <f t="shared" si="209"/>
        <v>-53.500255493101669</v>
      </c>
      <c r="S441" s="52">
        <f t="shared" si="210"/>
        <v>147.42000000000002</v>
      </c>
      <c r="T441" s="21">
        <f t="shared" si="222"/>
        <v>147.42000000000002</v>
      </c>
      <c r="U441" s="70">
        <v>317.03399999999993</v>
      </c>
      <c r="V441" s="21">
        <f t="shared" si="207"/>
        <v>113.4</v>
      </c>
      <c r="W441" s="21">
        <f t="shared" si="211"/>
        <v>16.200000000000003</v>
      </c>
      <c r="X441" s="21">
        <f t="shared" si="230"/>
        <v>0</v>
      </c>
      <c r="Y441" s="21">
        <f t="shared" si="237"/>
        <v>79.2</v>
      </c>
      <c r="Z441" s="21">
        <f t="shared" si="212"/>
        <v>1.8000000000000003</v>
      </c>
      <c r="AA441" s="21">
        <f t="shared" si="213"/>
        <v>14.400000000000002</v>
      </c>
      <c r="AB441" s="21">
        <f t="shared" si="214"/>
        <v>0</v>
      </c>
      <c r="AC441" s="18">
        <f t="shared" si="215"/>
        <v>1.8000000000000003</v>
      </c>
      <c r="AD441" s="18">
        <f t="shared" si="216"/>
        <v>0</v>
      </c>
      <c r="AE441" s="18">
        <f>IFERROR(VLOOKUP(F441,'Unid. Mult.'!$F$3:$J$313,5,0),0)</f>
        <v>0</v>
      </c>
      <c r="AF441" s="18">
        <f>IFERROR(VLOOKUP(F441,'IIEE EIB'!$F$3:$L$219,5,0),0)</f>
        <v>0</v>
      </c>
      <c r="AG441" s="18">
        <f>IFERROR(VLOOKUP(F441,'IIEE EIB'!$F$3:$L$219,6,0),0)</f>
        <v>0</v>
      </c>
      <c r="AH441" s="18">
        <f>IFERROR(VLOOKUP(F441,Rural!$F$2:$J$403,5,0),0)</f>
        <v>0</v>
      </c>
      <c r="AI441" s="18">
        <f>+IFERROR(VLOOKUP(F441,Frontera!$F$3:$J$438,5,0),0)</f>
        <v>0</v>
      </c>
      <c r="AJ441" s="18" t="str">
        <f>+IFERROR(VLOOKUP(F441,'Censo 2023 Direccion'!$A$2:$L$910,9,0),0)</f>
        <v>Rural</v>
      </c>
      <c r="AK441" s="18">
        <f>+IFERROR(VLOOKUP(F441,'Instituciones Educativas'!$A$2:$T$900,12,0),0)</f>
        <v>3</v>
      </c>
      <c r="AL441" s="21">
        <f t="shared" si="217"/>
        <v>-203.63399999999993</v>
      </c>
      <c r="AM441" s="18">
        <f>+IFERROR(VLOOKUP(F441,'Instituciones Educativas'!$A$2:$T$900,13,0),0)-AN441</f>
        <v>3</v>
      </c>
    </row>
    <row r="442" spans="1:41" x14ac:dyDescent="0.25">
      <c r="A442" s="107" t="s">
        <v>986</v>
      </c>
      <c r="B442" s="17">
        <v>213</v>
      </c>
      <c r="C442" s="49" t="str">
        <f>+VLOOKUP(A442,'Instituciones Educativas'!$A$2:$T$900,6,0)</f>
        <v>PLATERIA</v>
      </c>
      <c r="D442" s="49" t="str">
        <f>IFERROR(VLOOKUP(A442,'Instituciones Educativas'!$A$2:$T$900,7,0),0)</f>
        <v>PERCA</v>
      </c>
      <c r="E442" s="49" t="str">
        <f>+VLOOKUP(A442,'Censo 2023 Direccion'!$A$2:$M$910,6,0)</f>
        <v>PERKA CHUÑAHUI</v>
      </c>
      <c r="F442" s="49" t="str">
        <f>+VLOOKUP(A442,'Instituciones Educativas'!$A$2:$T$900,1,0)</f>
        <v>2064518</v>
      </c>
      <c r="G442" s="49" t="str">
        <f>+VLOOKUP(A442,'Instituciones Educativas'!$A$2:$T$900,8,0)</f>
        <v>PERKA CHUÑAHUI</v>
      </c>
      <c r="H442" s="49" t="str">
        <f>+VLOOKUP(A442,'Instituciones Educativas'!$A$2:$T$900,9,0)</f>
        <v xml:space="preserve">A5 - Inicial  Prog No Escolariz    </v>
      </c>
      <c r="I442" s="18">
        <f t="shared" si="208"/>
        <v>1</v>
      </c>
      <c r="J442" s="18" t="str">
        <f t="shared" si="218"/>
        <v>Rural</v>
      </c>
      <c r="K442" s="18">
        <f t="shared" si="219"/>
        <v>3</v>
      </c>
      <c r="O442" s="18">
        <f t="shared" si="220"/>
        <v>-2</v>
      </c>
      <c r="Q442" s="21">
        <f t="shared" si="229"/>
        <v>245.70000000000005</v>
      </c>
      <c r="R442" s="52">
        <f t="shared" si="209"/>
        <v>-84.500085164367235</v>
      </c>
      <c r="S442" s="52">
        <f t="shared" si="210"/>
        <v>49.140000000000008</v>
      </c>
      <c r="T442" s="21">
        <f t="shared" si="222"/>
        <v>49.140000000000008</v>
      </c>
      <c r="U442" s="70">
        <v>317.03399999999993</v>
      </c>
      <c r="V442" s="21">
        <f t="shared" si="207"/>
        <v>37.800000000000004</v>
      </c>
      <c r="W442" s="21">
        <f t="shared" si="211"/>
        <v>5.4</v>
      </c>
      <c r="X442" s="21">
        <f t="shared" si="230"/>
        <v>0</v>
      </c>
      <c r="Y442" s="21">
        <f t="shared" si="237"/>
        <v>26.400000000000002</v>
      </c>
      <c r="Z442" s="21">
        <f t="shared" si="212"/>
        <v>0.60000000000000009</v>
      </c>
      <c r="AA442" s="21">
        <f t="shared" si="213"/>
        <v>4.8000000000000007</v>
      </c>
      <c r="AB442" s="21">
        <f t="shared" si="214"/>
        <v>0</v>
      </c>
      <c r="AC442" s="18">
        <f t="shared" si="215"/>
        <v>0.60000000000000009</v>
      </c>
      <c r="AD442" s="18">
        <f t="shared" si="216"/>
        <v>0</v>
      </c>
      <c r="AE442" s="18">
        <f>IFERROR(VLOOKUP(F442,'Unid. Mult.'!$F$3:$J$313,5,0),0)</f>
        <v>0</v>
      </c>
      <c r="AF442" s="18">
        <f>IFERROR(VLOOKUP(F442,'IIEE EIB'!$F$3:$L$219,5,0),0)</f>
        <v>0</v>
      </c>
      <c r="AG442" s="18">
        <f>IFERROR(VLOOKUP(F442,'IIEE EIB'!$F$3:$L$219,6,0),0)</f>
        <v>0</v>
      </c>
      <c r="AH442" s="18">
        <f>IFERROR(VLOOKUP(F442,Rural!$F$2:$J$403,5,0),0)</f>
        <v>0</v>
      </c>
      <c r="AI442" s="18">
        <f>+IFERROR(VLOOKUP(F442,Frontera!$F$3:$J$438,5,0),0)</f>
        <v>0</v>
      </c>
      <c r="AJ442" s="18" t="str">
        <f>+IFERROR(VLOOKUP(F442,'Censo 2023 Direccion'!$A$2:$L$910,9,0),0)</f>
        <v>Rural</v>
      </c>
      <c r="AK442" s="18">
        <f>+IFERROR(VLOOKUP(F442,'Instituciones Educativas'!$A$2:$T$900,12,0),0)</f>
        <v>1</v>
      </c>
      <c r="AL442" s="21">
        <f t="shared" si="217"/>
        <v>-279.23399999999992</v>
      </c>
      <c r="AM442" s="18">
        <f>+IFERROR(VLOOKUP(F442,'Instituciones Educativas'!$A$2:$T$900,13,0),0)-AN442</f>
        <v>3</v>
      </c>
      <c r="AN442" s="64"/>
    </row>
    <row r="443" spans="1:41" x14ac:dyDescent="0.25">
      <c r="A443" s="107" t="s">
        <v>5101</v>
      </c>
      <c r="B443" s="17">
        <v>214</v>
      </c>
      <c r="C443" s="49" t="str">
        <f>+VLOOKUP(A443,'Instituciones Educativas'!$A$2:$T$900,6,0)</f>
        <v>PLATERIA</v>
      </c>
      <c r="D443" s="49" t="str">
        <f>IFERROR(VLOOKUP(A443,'Instituciones Educativas'!$A$2:$T$900,7,0),0)</f>
        <v>LACONI</v>
      </c>
      <c r="E443" s="49" t="str">
        <f>+VLOOKUP(A443,'Censo 2023 Direccion'!$A$2:$M$910,6,0)</f>
        <v>LACONI</v>
      </c>
      <c r="F443" s="49" t="str">
        <f>+VLOOKUP(A443,'Instituciones Educativas'!$A$2:$T$900,1,0)</f>
        <v>3995689</v>
      </c>
      <c r="G443" s="49" t="str">
        <f>+VLOOKUP(A443,'Instituciones Educativas'!$A$2:$T$900,8,0)</f>
        <v>LACONI</v>
      </c>
      <c r="H443" s="49" t="str">
        <f>+VLOOKUP(A443,'Instituciones Educativas'!$A$2:$T$900,9,0)</f>
        <v xml:space="preserve">A5 - Inicial  Prog No Escolariz    </v>
      </c>
      <c r="I443" s="18">
        <f t="shared" si="208"/>
        <v>5</v>
      </c>
      <c r="J443" s="18" t="str">
        <f t="shared" si="218"/>
        <v>Rural</v>
      </c>
      <c r="K443" s="18">
        <f t="shared" si="219"/>
        <v>0</v>
      </c>
      <c r="O443" s="18">
        <f t="shared" si="220"/>
        <v>5</v>
      </c>
      <c r="Q443" s="21">
        <f t="shared" si="229"/>
        <v>442.26000000000005</v>
      </c>
      <c r="R443" s="52" t="e">
        <f t="shared" si="209"/>
        <v>#DIV/0!</v>
      </c>
      <c r="S443" s="52">
        <f t="shared" si="210"/>
        <v>245.70000000000002</v>
      </c>
      <c r="T443" s="21">
        <f t="shared" si="222"/>
        <v>245.70000000000002</v>
      </c>
      <c r="U443" s="70">
        <v>0</v>
      </c>
      <c r="V443" s="21">
        <f t="shared" si="207"/>
        <v>189</v>
      </c>
      <c r="W443" s="21">
        <f t="shared" si="211"/>
        <v>27</v>
      </c>
      <c r="X443" s="21">
        <f t="shared" si="230"/>
        <v>0</v>
      </c>
      <c r="Y443" s="21">
        <f t="shared" si="237"/>
        <v>132</v>
      </c>
      <c r="Z443" s="21">
        <f t="shared" si="212"/>
        <v>3</v>
      </c>
      <c r="AA443" s="21">
        <f t="shared" si="213"/>
        <v>24</v>
      </c>
      <c r="AB443" s="21">
        <f t="shared" si="214"/>
        <v>0</v>
      </c>
      <c r="AC443" s="18">
        <f t="shared" si="215"/>
        <v>3</v>
      </c>
      <c r="AD443" s="18">
        <f t="shared" si="216"/>
        <v>0</v>
      </c>
      <c r="AE443" s="18">
        <f>IFERROR(VLOOKUP(F443,'Unid. Mult.'!$F$3:$J$313,5,0),0)</f>
        <v>0</v>
      </c>
      <c r="AF443" s="18">
        <f>IFERROR(VLOOKUP(F443,'IIEE EIB'!$F$3:$L$219,5,0),0)</f>
        <v>0</v>
      </c>
      <c r="AG443" s="18">
        <f>IFERROR(VLOOKUP(F443,'IIEE EIB'!$F$3:$L$219,6,0),0)</f>
        <v>0</v>
      </c>
      <c r="AH443" s="18">
        <f>IFERROR(VLOOKUP(F443,Rural!$F$2:$J$403,5,0),0)</f>
        <v>0</v>
      </c>
      <c r="AI443" s="18">
        <f>+IFERROR(VLOOKUP(F443,Frontera!$F$3:$J$438,5,0),0)</f>
        <v>0</v>
      </c>
      <c r="AJ443" s="18" t="str">
        <f>+IFERROR(VLOOKUP(F443,'Censo 2023 Direccion'!$A$2:$L$910,9,0),0)</f>
        <v>Rural</v>
      </c>
      <c r="AK443" s="18">
        <f>+IFERROR(VLOOKUP(F443,'Instituciones Educativas'!$A$2:$T$900,12,0),0)</f>
        <v>5</v>
      </c>
      <c r="AL443" s="21">
        <f t="shared" si="217"/>
        <v>189</v>
      </c>
      <c r="AM443" s="18">
        <f>+IFERROR(VLOOKUP(F443,'Instituciones Educativas'!$A$2:$T$900,13,0),0)-AN443</f>
        <v>0</v>
      </c>
      <c r="AN443" s="64"/>
    </row>
    <row r="444" spans="1:41" x14ac:dyDescent="0.25">
      <c r="A444" s="107" t="s">
        <v>5103</v>
      </c>
      <c r="B444" s="17">
        <v>215</v>
      </c>
      <c r="C444" s="49" t="str">
        <f>+VLOOKUP(A444,'Instituciones Educativas'!$A$2:$T$900,6,0)</f>
        <v>PLATERIA</v>
      </c>
      <c r="D444" s="49" t="str">
        <f>IFERROR(VLOOKUP(A444,'Instituciones Educativas'!$A$2:$T$900,7,0),0)</f>
        <v>TORAZAYA</v>
      </c>
      <c r="E444" s="49" t="str">
        <f>+VLOOKUP(A444,'Censo 2023 Direccion'!$A$2:$M$910,6,0)</f>
        <v>TORAZAYA</v>
      </c>
      <c r="F444" s="49" t="str">
        <f>+VLOOKUP(A444,'Instituciones Educativas'!$A$2:$T$900,1,0)</f>
        <v>3995686</v>
      </c>
      <c r="G444" s="49" t="str">
        <f>+VLOOKUP(A444,'Instituciones Educativas'!$A$2:$T$900,8,0)</f>
        <v>TORASAYA</v>
      </c>
      <c r="H444" s="49" t="str">
        <f>+VLOOKUP(A444,'Instituciones Educativas'!$A$2:$T$900,9,0)</f>
        <v xml:space="preserve">A5 - Inicial  Prog No Escolariz    </v>
      </c>
      <c r="I444" s="18">
        <f t="shared" si="208"/>
        <v>10</v>
      </c>
      <c r="J444" s="18" t="str">
        <f t="shared" si="218"/>
        <v>Rural</v>
      </c>
      <c r="K444" s="18">
        <f t="shared" si="219"/>
        <v>0</v>
      </c>
      <c r="O444" s="18">
        <f t="shared" si="220"/>
        <v>10</v>
      </c>
      <c r="Q444" s="21">
        <f t="shared" ref="Q444:Q445" si="238">+IF(AJ444="rural",IF(AK444&lt;=1,S444*(5),IF(AK444&lt;=2,S444*(3.25),IF(AK444&lt;=3,S444*(2.42),IF(AK444&lt;=4,S444*(2),IF(AK444&lt;=5,S444*(1.8),IF(AK444&lt;=10,S444*(1.48),IF(AK444&lt;=16,S444*(1.18),IF(AK444&lt;=20,S444*(1),IF(AK444&lt;=60,S444*(0.85),IF(AK444&lt;=100,S444*(0.56),IF(AK444&lt;=152,S444*(0.41),IF(AK444&lt;=180,S444*(0.38),IF(AK444&lt;=200,S444*(0.36),IF(AK444&lt;=300,S444*(0.3),S444)))))))))))))))</f>
        <v>727.27200000000005</v>
      </c>
      <c r="R444" s="52" t="e">
        <f t="shared" si="209"/>
        <v>#DIV/0!</v>
      </c>
      <c r="S444" s="52">
        <f t="shared" si="210"/>
        <v>491.40000000000003</v>
      </c>
      <c r="T444" s="21">
        <f t="shared" si="222"/>
        <v>491.40000000000003</v>
      </c>
      <c r="U444" s="70">
        <v>0</v>
      </c>
      <c r="V444" s="21">
        <f t="shared" si="207"/>
        <v>378</v>
      </c>
      <c r="W444" s="21">
        <f t="shared" si="211"/>
        <v>54</v>
      </c>
      <c r="X444" s="21">
        <f t="shared" si="230"/>
        <v>0</v>
      </c>
      <c r="Y444" s="21">
        <f t="shared" si="237"/>
        <v>264</v>
      </c>
      <c r="Z444" s="21">
        <f t="shared" si="212"/>
        <v>6</v>
      </c>
      <c r="AA444" s="21">
        <f t="shared" si="213"/>
        <v>48</v>
      </c>
      <c r="AB444" s="21">
        <f t="shared" si="214"/>
        <v>0</v>
      </c>
      <c r="AC444" s="18">
        <f t="shared" si="215"/>
        <v>6</v>
      </c>
      <c r="AD444" s="18">
        <f t="shared" si="216"/>
        <v>0</v>
      </c>
      <c r="AE444" s="18">
        <f>IFERROR(VLOOKUP(F444,'Unid. Mult.'!$F$3:$J$313,5,0),0)</f>
        <v>0</v>
      </c>
      <c r="AF444" s="18">
        <f>IFERROR(VLOOKUP(F444,'IIEE EIB'!$F$3:$L$219,5,0),0)</f>
        <v>0</v>
      </c>
      <c r="AG444" s="18">
        <f>IFERROR(VLOOKUP(F444,'IIEE EIB'!$F$3:$L$219,6,0),0)</f>
        <v>0</v>
      </c>
      <c r="AH444" s="18">
        <f>IFERROR(VLOOKUP(F444,Rural!$F$2:$J$403,5,0),0)</f>
        <v>0</v>
      </c>
      <c r="AI444" s="18">
        <f>+IFERROR(VLOOKUP(F444,Frontera!$F$3:$J$438,5,0),0)</f>
        <v>0</v>
      </c>
      <c r="AJ444" s="18" t="str">
        <f>+IFERROR(VLOOKUP(F444,'Censo 2023 Direccion'!$A$2:$L$910,9,0),0)</f>
        <v>Rural</v>
      </c>
      <c r="AK444" s="18">
        <f>+IFERROR(VLOOKUP(F444,'Instituciones Educativas'!$A$2:$T$900,12,0),0)</f>
        <v>10</v>
      </c>
      <c r="AL444" s="21">
        <f t="shared" si="217"/>
        <v>378</v>
      </c>
      <c r="AM444" s="18">
        <f>+IFERROR(VLOOKUP(F444,'Instituciones Educativas'!$A$2:$T$900,13,0),0)-AN444</f>
        <v>0</v>
      </c>
      <c r="AN444" s="64"/>
    </row>
    <row r="445" spans="1:41" x14ac:dyDescent="0.25">
      <c r="A445" s="107" t="s">
        <v>5105</v>
      </c>
      <c r="B445" s="17">
        <v>216</v>
      </c>
      <c r="C445" s="49" t="str">
        <f>+VLOOKUP(A445,'Instituciones Educativas'!$A$2:$T$900,6,0)</f>
        <v>PLATERIA</v>
      </c>
      <c r="D445" s="49" t="str">
        <f>IFERROR(VLOOKUP(A445,'Instituciones Educativas'!$A$2:$T$900,7,0),0)</f>
        <v>TITILACA</v>
      </c>
      <c r="E445" s="49" t="str">
        <f>+VLOOKUP(A445,'Censo 2023 Direccion'!$A$2:$M$910,6,0)</f>
        <v>TITILACA</v>
      </c>
      <c r="F445" s="49" t="str">
        <f>+VLOOKUP(A445,'Instituciones Educativas'!$A$2:$T$900,1,0)</f>
        <v>3995687</v>
      </c>
      <c r="G445" s="49" t="str">
        <f>+VLOOKUP(A445,'Instituciones Educativas'!$A$2:$T$900,8,0)</f>
        <v>TITILACA</v>
      </c>
      <c r="H445" s="49" t="str">
        <f>+VLOOKUP(A445,'Instituciones Educativas'!$A$2:$T$900,9,0)</f>
        <v xml:space="preserve">A5 - Inicial  Prog No Escolariz    </v>
      </c>
      <c r="I445" s="18">
        <f t="shared" si="208"/>
        <v>9</v>
      </c>
      <c r="J445" s="18" t="str">
        <f t="shared" si="218"/>
        <v>Rural</v>
      </c>
      <c r="K445" s="18">
        <f t="shared" si="219"/>
        <v>0</v>
      </c>
      <c r="O445" s="18">
        <f t="shared" si="220"/>
        <v>9</v>
      </c>
      <c r="Q445" s="21">
        <f t="shared" si="238"/>
        <v>654.54480000000001</v>
      </c>
      <c r="R445" s="52" t="e">
        <f t="shared" si="209"/>
        <v>#DIV/0!</v>
      </c>
      <c r="S445" s="52">
        <f t="shared" si="210"/>
        <v>442.26000000000005</v>
      </c>
      <c r="T445" s="21">
        <f t="shared" si="222"/>
        <v>442.26000000000005</v>
      </c>
      <c r="U445" s="70">
        <v>0</v>
      </c>
      <c r="V445" s="21">
        <f t="shared" si="207"/>
        <v>340.20000000000005</v>
      </c>
      <c r="W445" s="21">
        <f t="shared" si="211"/>
        <v>48.599999999999994</v>
      </c>
      <c r="X445" s="21">
        <f t="shared" si="230"/>
        <v>0</v>
      </c>
      <c r="Y445" s="21">
        <f t="shared" si="237"/>
        <v>237.60000000000002</v>
      </c>
      <c r="Z445" s="21">
        <f t="shared" si="212"/>
        <v>5.4</v>
      </c>
      <c r="AA445" s="21">
        <f t="shared" si="213"/>
        <v>43.2</v>
      </c>
      <c r="AB445" s="21">
        <f t="shared" si="214"/>
        <v>0</v>
      </c>
      <c r="AC445" s="18">
        <f t="shared" si="215"/>
        <v>5.4</v>
      </c>
      <c r="AD445" s="18">
        <f t="shared" si="216"/>
        <v>0</v>
      </c>
      <c r="AE445" s="18">
        <f>IFERROR(VLOOKUP(F445,'Unid. Mult.'!$F$3:$J$313,5,0),0)</f>
        <v>0</v>
      </c>
      <c r="AF445" s="18">
        <f>IFERROR(VLOOKUP(F445,'IIEE EIB'!$F$3:$L$219,5,0),0)</f>
        <v>0</v>
      </c>
      <c r="AG445" s="18">
        <f>IFERROR(VLOOKUP(F445,'IIEE EIB'!$F$3:$L$219,6,0),0)</f>
        <v>0</v>
      </c>
      <c r="AH445" s="18">
        <f>IFERROR(VLOOKUP(F445,Rural!$F$2:$J$403,5,0),0)</f>
        <v>0</v>
      </c>
      <c r="AI445" s="18">
        <f>+IFERROR(VLOOKUP(F445,Frontera!$F$3:$J$438,5,0),0)</f>
        <v>0</v>
      </c>
      <c r="AJ445" s="18" t="str">
        <f>+IFERROR(VLOOKUP(F445,'Censo 2023 Direccion'!$A$2:$L$910,9,0),0)</f>
        <v>Rural</v>
      </c>
      <c r="AK445" s="18">
        <f>+IFERROR(VLOOKUP(F445,'Instituciones Educativas'!$A$2:$T$900,12,0),0)</f>
        <v>9</v>
      </c>
      <c r="AL445" s="21">
        <f t="shared" si="217"/>
        <v>340.20000000000005</v>
      </c>
      <c r="AM445" s="18">
        <f>+IFERROR(VLOOKUP(F445,'Instituciones Educativas'!$A$2:$T$900,13,0),0)-AN445</f>
        <v>0</v>
      </c>
      <c r="AN445" s="64"/>
    </row>
    <row r="446" spans="1:41" x14ac:dyDescent="0.25">
      <c r="A446" s="107" t="s">
        <v>2462</v>
      </c>
      <c r="B446" s="17">
        <v>217</v>
      </c>
      <c r="C446" s="49" t="str">
        <f>+VLOOKUP(A446,'Instituciones Educativas'!$A$2:$T$900,6,0)</f>
        <v>PLATERIA</v>
      </c>
      <c r="D446" s="49" t="str">
        <f>IFERROR(VLOOKUP(A446,'Instituciones Educativas'!$A$2:$T$900,7,0),0)</f>
        <v>NAZAPARCO</v>
      </c>
      <c r="E446" s="49" t="str">
        <f>+VLOOKUP(A446,'Censo 2023 Direccion'!$A$2:$M$910,6,0)</f>
        <v>NAZAPARCO</v>
      </c>
      <c r="F446" s="49" t="str">
        <f>+VLOOKUP(A446,'Instituciones Educativas'!$A$2:$T$900,1,0)</f>
        <v>3985784</v>
      </c>
      <c r="G446" s="49" t="str">
        <f>+VLOOKUP(A446,'Instituciones Educativas'!$A$2:$T$900,8,0)</f>
        <v>NAZAPARCO</v>
      </c>
      <c r="H446" s="49" t="str">
        <f>+VLOOKUP(A446,'Instituciones Educativas'!$A$2:$T$900,9,0)</f>
        <v xml:space="preserve">A5 - Inicial  Prog No Escolariz    </v>
      </c>
      <c r="I446" s="18">
        <f t="shared" si="208"/>
        <v>1</v>
      </c>
      <c r="J446" s="18" t="str">
        <f t="shared" si="218"/>
        <v>Rural</v>
      </c>
      <c r="K446" s="18">
        <f t="shared" si="219"/>
        <v>2</v>
      </c>
      <c r="O446" s="18">
        <f t="shared" si="220"/>
        <v>-1</v>
      </c>
      <c r="Q446" s="21">
        <f t="shared" si="229"/>
        <v>245.70000000000005</v>
      </c>
      <c r="R446" s="52">
        <f t="shared" si="209"/>
        <v>-84.306336228921822</v>
      </c>
      <c r="S446" s="52">
        <f t="shared" si="210"/>
        <v>49.140000000000008</v>
      </c>
      <c r="T446" s="21">
        <f t="shared" si="222"/>
        <v>49.140000000000008</v>
      </c>
      <c r="U446" s="70">
        <v>313.12</v>
      </c>
      <c r="V446" s="21">
        <f t="shared" si="207"/>
        <v>37.800000000000004</v>
      </c>
      <c r="W446" s="21">
        <f t="shared" si="211"/>
        <v>5.4</v>
      </c>
      <c r="X446" s="21">
        <f t="shared" si="230"/>
        <v>0</v>
      </c>
      <c r="Y446" s="21">
        <f t="shared" si="237"/>
        <v>26.400000000000002</v>
      </c>
      <c r="Z446" s="21">
        <f t="shared" si="212"/>
        <v>0.60000000000000009</v>
      </c>
      <c r="AA446" s="21">
        <f t="shared" si="213"/>
        <v>4.8000000000000007</v>
      </c>
      <c r="AB446" s="21">
        <f t="shared" si="214"/>
        <v>0</v>
      </c>
      <c r="AC446" s="18">
        <f t="shared" si="215"/>
        <v>0.60000000000000009</v>
      </c>
      <c r="AD446" s="18">
        <f t="shared" si="216"/>
        <v>0</v>
      </c>
      <c r="AE446" s="18">
        <f>IFERROR(VLOOKUP(F446,'Unid. Mult.'!$F$3:$J$313,5,0),0)</f>
        <v>0</v>
      </c>
      <c r="AF446" s="18">
        <f>IFERROR(VLOOKUP(F446,'IIEE EIB'!$F$3:$L$219,5,0),0)</f>
        <v>0</v>
      </c>
      <c r="AG446" s="18">
        <f>IFERROR(VLOOKUP(F446,'IIEE EIB'!$F$3:$L$219,6,0),0)</f>
        <v>0</v>
      </c>
      <c r="AH446" s="18">
        <f>IFERROR(VLOOKUP(F446,Rural!$F$2:$J$403,5,0),0)</f>
        <v>0</v>
      </c>
      <c r="AI446" s="18">
        <f>+IFERROR(VLOOKUP(F446,Frontera!$F$3:$J$438,5,0),0)</f>
        <v>0</v>
      </c>
      <c r="AJ446" s="18" t="str">
        <f>+IFERROR(VLOOKUP(F446,'Censo 2023 Direccion'!$A$2:$L$910,9,0),0)</f>
        <v>Rural</v>
      </c>
      <c r="AK446" s="18">
        <f>+IFERROR(VLOOKUP(F446,'Instituciones Educativas'!$A$2:$T$900,12,0),0)</f>
        <v>1</v>
      </c>
      <c r="AL446" s="21">
        <f t="shared" si="217"/>
        <v>-275.32</v>
      </c>
      <c r="AM446" s="18">
        <f>+IFERROR(VLOOKUP(F446,'Instituciones Educativas'!$A$2:$T$900,13,0),0)-AN446</f>
        <v>2</v>
      </c>
      <c r="AN446" s="64"/>
    </row>
    <row r="447" spans="1:41" x14ac:dyDescent="0.25">
      <c r="A447" s="107" t="s">
        <v>2460</v>
      </c>
      <c r="B447" s="17">
        <v>218</v>
      </c>
      <c r="C447" s="49" t="str">
        <f>+VLOOKUP(A447,'Instituciones Educativas'!$A$2:$T$900,6,0)</f>
        <v>PLATERIA</v>
      </c>
      <c r="D447" s="49" t="str">
        <f>IFERROR(VLOOKUP(A447,'Instituciones Educativas'!$A$2:$T$900,7,0),0)</f>
        <v>HUENCALLA</v>
      </c>
      <c r="E447" s="49" t="str">
        <f>+VLOOKUP(A447,'Censo 2023 Direccion'!$A$2:$M$910,6,0)</f>
        <v>HUENCALLA</v>
      </c>
      <c r="F447" s="49" t="str">
        <f>+VLOOKUP(A447,'Instituciones Educativas'!$A$2:$T$900,1,0)</f>
        <v>3985781</v>
      </c>
      <c r="G447" s="49" t="str">
        <f>+VLOOKUP(A447,'Instituciones Educativas'!$A$2:$T$900,8,0)</f>
        <v>TESORITOS DE HUENCALLA</v>
      </c>
      <c r="H447" s="49" t="str">
        <f>+VLOOKUP(A447,'Instituciones Educativas'!$A$2:$T$900,9,0)</f>
        <v xml:space="preserve">A5 - Inicial  Prog No Escolariz    </v>
      </c>
      <c r="I447" s="18">
        <f t="shared" si="208"/>
        <v>8</v>
      </c>
      <c r="J447" s="18" t="str">
        <f t="shared" si="218"/>
        <v>Rural</v>
      </c>
      <c r="K447" s="18">
        <f t="shared" si="219"/>
        <v>13</v>
      </c>
      <c r="O447" s="18">
        <f t="shared" si="220"/>
        <v>-5</v>
      </c>
      <c r="Q447" s="21">
        <f>+IF(AJ447="rural",IF(AK447&lt;=1,S447*(5),IF(AK447&lt;=2,S447*(3.25),IF(AK447&lt;=3,S447*(2.42),IF(AK447&lt;=4,S447*(2),IF(AK447&lt;=5,S447*(1.8),IF(AK447&lt;=10,S447*(1.48),IF(AK447&lt;=16,S447*(1.18),IF(AK447&lt;=20,S447*(1),IF(AK447&lt;=60,S447*(0.85),IF(AK447&lt;=100,S447*(0.56),IF(AK447&lt;=152,S447*(0.41),IF(AK447&lt;=180,S447*(0.38),IF(AK447&lt;=200,S447*(0.36),IF(AK447&lt;=300,S447*(0.3),S447)))))))))))))))</f>
        <v>581.81760000000008</v>
      </c>
      <c r="R447" s="52">
        <f t="shared" si="209"/>
        <v>-45.388939114028531</v>
      </c>
      <c r="S447" s="52">
        <f t="shared" si="210"/>
        <v>393.12000000000006</v>
      </c>
      <c r="T447" s="21">
        <f t="shared" si="222"/>
        <v>393.12000000000006</v>
      </c>
      <c r="U447" s="70">
        <v>719.85417170495771</v>
      </c>
      <c r="V447" s="21">
        <f t="shared" si="207"/>
        <v>302.40000000000003</v>
      </c>
      <c r="W447" s="21">
        <f t="shared" si="211"/>
        <v>43.2</v>
      </c>
      <c r="X447" s="21">
        <f t="shared" si="230"/>
        <v>0</v>
      </c>
      <c r="Y447" s="21">
        <f t="shared" si="237"/>
        <v>211.20000000000002</v>
      </c>
      <c r="Z447" s="21">
        <f t="shared" si="212"/>
        <v>4.8000000000000007</v>
      </c>
      <c r="AA447" s="21">
        <f t="shared" si="213"/>
        <v>38.400000000000006</v>
      </c>
      <c r="AB447" s="21">
        <f t="shared" si="214"/>
        <v>0</v>
      </c>
      <c r="AC447" s="18">
        <f t="shared" si="215"/>
        <v>4.8000000000000007</v>
      </c>
      <c r="AD447" s="18">
        <f t="shared" si="216"/>
        <v>0</v>
      </c>
      <c r="AE447" s="18">
        <f>IFERROR(VLOOKUP(F447,'Unid. Mult.'!$F$3:$J$313,5,0),0)</f>
        <v>0</v>
      </c>
      <c r="AF447" s="18">
        <f>IFERROR(VLOOKUP(F447,'IIEE EIB'!$F$3:$L$219,5,0),0)</f>
        <v>0</v>
      </c>
      <c r="AG447" s="18">
        <f>IFERROR(VLOOKUP(F447,'IIEE EIB'!$F$3:$L$219,6,0),0)</f>
        <v>0</v>
      </c>
      <c r="AH447" s="18">
        <f>IFERROR(VLOOKUP(F447,Rural!$F$2:$J$403,5,0),0)</f>
        <v>0</v>
      </c>
      <c r="AI447" s="18">
        <f>+IFERROR(VLOOKUP(F447,Frontera!$F$3:$J$438,5,0),0)</f>
        <v>0</v>
      </c>
      <c r="AJ447" s="18" t="str">
        <f>+IFERROR(VLOOKUP(F447,'Censo 2023 Direccion'!$A$2:$L$910,9,0),0)</f>
        <v>Rural</v>
      </c>
      <c r="AK447" s="18">
        <f>+IFERROR(VLOOKUP(F447,'Instituciones Educativas'!$A$2:$T$900,12,0),0)</f>
        <v>8</v>
      </c>
      <c r="AL447" s="21">
        <f t="shared" si="217"/>
        <v>-417.45417170495767</v>
      </c>
      <c r="AM447" s="18">
        <f>+IFERROR(VLOOKUP(F447,'Instituciones Educativas'!$A$2:$T$900,13,0),0)-AN447</f>
        <v>13</v>
      </c>
      <c r="AN447" s="64"/>
    </row>
    <row r="448" spans="1:41" x14ac:dyDescent="0.25">
      <c r="A448" s="107" t="s">
        <v>2463</v>
      </c>
      <c r="B448" s="17">
        <v>219</v>
      </c>
      <c r="C448" s="49" t="str">
        <f>+VLOOKUP(A448,'Instituciones Educativas'!$A$2:$T$900,6,0)</f>
        <v>PLATERIA</v>
      </c>
      <c r="D448" s="49" t="str">
        <f>IFERROR(VLOOKUP(A448,'Instituciones Educativas'!$A$2:$T$900,7,0),0)</f>
        <v>AQUECHIA</v>
      </c>
      <c r="E448" s="49" t="str">
        <f>+VLOOKUP(A448,'Censo 2023 Direccion'!$A$2:$M$910,6,0)</f>
        <v>AQUECHIA</v>
      </c>
      <c r="F448" s="49" t="str">
        <f>+VLOOKUP(A448,'Instituciones Educativas'!$A$2:$T$900,1,0)</f>
        <v>3989697</v>
      </c>
      <c r="G448" s="49" t="str">
        <f>+VLOOKUP(A448,'Instituciones Educativas'!$A$2:$T$900,8,0)</f>
        <v>AQUECHIA</v>
      </c>
      <c r="H448" s="49" t="str">
        <f>+VLOOKUP(A448,'Instituciones Educativas'!$A$2:$T$900,9,0)</f>
        <v xml:space="preserve">A5 - Inicial  Prog No Escolariz    </v>
      </c>
      <c r="I448" s="18">
        <f t="shared" si="208"/>
        <v>3</v>
      </c>
      <c r="J448" s="18" t="str">
        <f t="shared" si="218"/>
        <v>Rural</v>
      </c>
      <c r="K448" s="18">
        <f t="shared" si="219"/>
        <v>3</v>
      </c>
      <c r="O448" s="18">
        <f t="shared" si="220"/>
        <v>0</v>
      </c>
      <c r="Q448" s="21">
        <f t="shared" si="229"/>
        <v>356.75640000000004</v>
      </c>
      <c r="R448" s="52">
        <f t="shared" si="209"/>
        <v>-53.500255493101669</v>
      </c>
      <c r="S448" s="52">
        <f t="shared" si="210"/>
        <v>147.42000000000002</v>
      </c>
      <c r="T448" s="21">
        <f t="shared" si="222"/>
        <v>147.42000000000002</v>
      </c>
      <c r="U448" s="70">
        <v>317.03399999999993</v>
      </c>
      <c r="V448" s="21">
        <f t="shared" si="207"/>
        <v>113.4</v>
      </c>
      <c r="W448" s="21">
        <f t="shared" si="211"/>
        <v>16.200000000000003</v>
      </c>
      <c r="X448" s="21">
        <f t="shared" si="230"/>
        <v>0</v>
      </c>
      <c r="Y448" s="21">
        <f t="shared" si="237"/>
        <v>79.2</v>
      </c>
      <c r="Z448" s="21">
        <f t="shared" si="212"/>
        <v>1.8000000000000003</v>
      </c>
      <c r="AA448" s="21">
        <f t="shared" si="213"/>
        <v>14.400000000000002</v>
      </c>
      <c r="AB448" s="21">
        <f t="shared" si="214"/>
        <v>0</v>
      </c>
      <c r="AC448" s="18">
        <f t="shared" si="215"/>
        <v>1.8000000000000003</v>
      </c>
      <c r="AD448" s="18">
        <f t="shared" si="216"/>
        <v>0</v>
      </c>
      <c r="AE448" s="18">
        <f>IFERROR(VLOOKUP(F448,'Unid. Mult.'!$F$3:$J$313,5,0),0)</f>
        <v>0</v>
      </c>
      <c r="AF448" s="18">
        <f>IFERROR(VLOOKUP(F448,'IIEE EIB'!$F$3:$L$219,5,0),0)</f>
        <v>0</v>
      </c>
      <c r="AG448" s="18">
        <f>IFERROR(VLOOKUP(F448,'IIEE EIB'!$F$3:$L$219,6,0),0)</f>
        <v>0</v>
      </c>
      <c r="AH448" s="18">
        <f>IFERROR(VLOOKUP(F448,Rural!$F$2:$J$403,5,0),0)</f>
        <v>0</v>
      </c>
      <c r="AI448" s="18">
        <f>+IFERROR(VLOOKUP(F448,Frontera!$F$3:$J$438,5,0),0)</f>
        <v>0</v>
      </c>
      <c r="AJ448" s="18" t="str">
        <f>+IFERROR(VLOOKUP(F448,'Censo 2023 Direccion'!$A$2:$L$910,9,0),0)</f>
        <v>Rural</v>
      </c>
      <c r="AK448" s="18">
        <f>+IFERROR(VLOOKUP(F448,'Instituciones Educativas'!$A$2:$T$900,12,0),0)</f>
        <v>3</v>
      </c>
      <c r="AL448" s="21">
        <f t="shared" si="217"/>
        <v>-203.63399999999993</v>
      </c>
      <c r="AM448" s="18">
        <f>+IFERROR(VLOOKUP(F448,'Instituciones Educativas'!$A$2:$T$900,13,0),0)-AN448</f>
        <v>3</v>
      </c>
      <c r="AN448" s="63"/>
    </row>
    <row r="449" spans="1:40" x14ac:dyDescent="0.25">
      <c r="A449" s="107" t="s">
        <v>2464</v>
      </c>
      <c r="B449" s="17">
        <v>220</v>
      </c>
      <c r="C449" s="49" t="str">
        <f>+VLOOKUP(A449,'Instituciones Educativas'!$A$2:$T$900,6,0)</f>
        <v>PLATERIA</v>
      </c>
      <c r="D449" s="49" t="str">
        <f>IFERROR(VLOOKUP(A449,'Instituciones Educativas'!$A$2:$T$900,7,0),0)</f>
        <v>CARUCAYA</v>
      </c>
      <c r="E449" s="49" t="str">
        <f>+VLOOKUP(A449,'Censo 2023 Direccion'!$A$2:$M$910,6,0)</f>
        <v>CARUCAYA</v>
      </c>
      <c r="F449" s="49" t="str">
        <f>+VLOOKUP(A449,'Instituciones Educativas'!$A$2:$T$900,1,0)</f>
        <v>3989698</v>
      </c>
      <c r="G449" s="49" t="str">
        <f>+VLOOKUP(A449,'Instituciones Educativas'!$A$2:$T$900,8,0)</f>
        <v>CARUCAYA</v>
      </c>
      <c r="H449" s="49" t="str">
        <f>+VLOOKUP(A449,'Instituciones Educativas'!$A$2:$T$900,9,0)</f>
        <v xml:space="preserve">A5 - Inicial  Prog No Escolariz    </v>
      </c>
      <c r="I449" s="18">
        <f t="shared" si="208"/>
        <v>1</v>
      </c>
      <c r="J449" s="18" t="str">
        <f t="shared" si="218"/>
        <v>Rural</v>
      </c>
      <c r="K449" s="18">
        <f t="shared" si="219"/>
        <v>4</v>
      </c>
      <c r="O449" s="18">
        <f t="shared" si="220"/>
        <v>-3</v>
      </c>
      <c r="Q449" s="21">
        <f t="shared" si="229"/>
        <v>245.70000000000005</v>
      </c>
      <c r="R449" s="52">
        <f t="shared" si="209"/>
        <v>-86.05007664793051</v>
      </c>
      <c r="S449" s="52">
        <f t="shared" si="210"/>
        <v>49.140000000000008</v>
      </c>
      <c r="T449" s="21">
        <f t="shared" si="222"/>
        <v>49.140000000000008</v>
      </c>
      <c r="U449" s="70">
        <v>352.25999999999993</v>
      </c>
      <c r="V449" s="21">
        <f t="shared" ref="V449:V512" si="239">+Z449+AA449+AB449+AC449+AD449+Y449+X449+W449</f>
        <v>37.800000000000004</v>
      </c>
      <c r="W449" s="21">
        <f t="shared" si="211"/>
        <v>5.4</v>
      </c>
      <c r="X449" s="21">
        <f t="shared" si="230"/>
        <v>0</v>
      </c>
      <c r="Y449" s="21">
        <f t="shared" si="237"/>
        <v>26.400000000000002</v>
      </c>
      <c r="Z449" s="21">
        <f t="shared" si="212"/>
        <v>0.60000000000000009</v>
      </c>
      <c r="AA449" s="21">
        <f t="shared" si="213"/>
        <v>4.8000000000000007</v>
      </c>
      <c r="AB449" s="21">
        <f t="shared" si="214"/>
        <v>0</v>
      </c>
      <c r="AC449" s="18">
        <f t="shared" si="215"/>
        <v>0.60000000000000009</v>
      </c>
      <c r="AD449" s="18">
        <f t="shared" si="216"/>
        <v>0</v>
      </c>
      <c r="AE449" s="18">
        <f>IFERROR(VLOOKUP(F449,'Unid. Mult.'!$F$3:$J$313,5,0),0)</f>
        <v>0</v>
      </c>
      <c r="AF449" s="18">
        <f>IFERROR(VLOOKUP(F449,'IIEE EIB'!$F$3:$L$219,5,0),0)</f>
        <v>0</v>
      </c>
      <c r="AG449" s="18">
        <f>IFERROR(VLOOKUP(F449,'IIEE EIB'!$F$3:$L$219,6,0),0)</f>
        <v>0</v>
      </c>
      <c r="AH449" s="18">
        <f>IFERROR(VLOOKUP(F449,Rural!$F$2:$J$403,5,0),0)</f>
        <v>0</v>
      </c>
      <c r="AI449" s="18">
        <f>+IFERROR(VLOOKUP(F449,Frontera!$F$3:$J$438,5,0),0)</f>
        <v>0</v>
      </c>
      <c r="AJ449" s="18" t="str">
        <f>+IFERROR(VLOOKUP(F449,'Censo 2023 Direccion'!$A$2:$L$910,9,0),0)</f>
        <v>Rural</v>
      </c>
      <c r="AK449" s="18">
        <f>+IFERROR(VLOOKUP(F449,'Instituciones Educativas'!$A$2:$T$900,12,0),0)</f>
        <v>1</v>
      </c>
      <c r="AL449" s="21">
        <f t="shared" si="217"/>
        <v>-314.45999999999992</v>
      </c>
      <c r="AM449" s="18">
        <f>+IFERROR(VLOOKUP(F449,'Instituciones Educativas'!$A$2:$T$900,13,0),0)-AN449</f>
        <v>4</v>
      </c>
      <c r="AN449" s="64"/>
    </row>
    <row r="450" spans="1:40" x14ac:dyDescent="0.25">
      <c r="A450" s="107" t="s">
        <v>974</v>
      </c>
      <c r="B450" s="17">
        <v>221</v>
      </c>
      <c r="C450" s="49" t="str">
        <f>+VLOOKUP(A450,'Instituciones Educativas'!$A$2:$T$900,6,0)</f>
        <v>PLATERIA</v>
      </c>
      <c r="D450" s="49" t="str">
        <f>IFERROR(VLOOKUP(A450,'Instituciones Educativas'!$A$2:$T$900,7,0),0)</f>
        <v>KALLANCA</v>
      </c>
      <c r="E450" s="49" t="str">
        <f>+VLOOKUP(A450,'Censo 2023 Direccion'!$A$2:$M$910,6,0)</f>
        <v>KALLANCA</v>
      </c>
      <c r="F450" s="49" t="str">
        <f>+VLOOKUP(A450,'Instituciones Educativas'!$A$2:$T$900,1,0)</f>
        <v>3953594</v>
      </c>
      <c r="G450" s="49" t="str">
        <f>+VLOOKUP(A450,'Instituciones Educativas'!$A$2:$T$900,8,0)</f>
        <v>GUIANDO TUS PASOS</v>
      </c>
      <c r="H450" s="49" t="str">
        <f>+VLOOKUP(A450,'Instituciones Educativas'!$A$2:$T$900,9,0)</f>
        <v xml:space="preserve">A5 - Inicial  Prog No Escolariz    </v>
      </c>
      <c r="I450" s="18">
        <f t="shared" ref="I450:I513" si="240">+AK450</f>
        <v>8</v>
      </c>
      <c r="J450" s="18" t="str">
        <f t="shared" si="218"/>
        <v>Rural</v>
      </c>
      <c r="K450" s="18">
        <f t="shared" si="219"/>
        <v>9</v>
      </c>
      <c r="O450" s="18">
        <f t="shared" si="220"/>
        <v>-1</v>
      </c>
      <c r="Q450" s="21">
        <f t="shared" ref="Q450:Q451" si="241">+IF(AJ450="rural",IF(AK450&lt;=1,S450*(5),IF(AK450&lt;=2,S450*(3.25),IF(AK450&lt;=3,S450*(2.42),IF(AK450&lt;=4,S450*(2),IF(AK450&lt;=5,S450*(1.8),IF(AK450&lt;=10,S450*(1.48),IF(AK450&lt;=16,S450*(1.18),IF(AK450&lt;=20,S450*(1),IF(AK450&lt;=60,S450*(0.85),IF(AK450&lt;=100,S450*(0.56),IF(AK450&lt;=152,S450*(0.41),IF(AK450&lt;=180,S450*(0.38),IF(AK450&lt;=200,S450*(0.36),IF(AK450&lt;=300,S450*(0.3),S450)))))))))))))))</f>
        <v>581.81760000000008</v>
      </c>
      <c r="R450" s="52">
        <f t="shared" ref="R450:R513" si="242">+(S450-U450)/U450*100</f>
        <v>-41.16921213497605</v>
      </c>
      <c r="S450" s="52">
        <f t="shared" ref="S450:S513" si="243">+T450</f>
        <v>393.12000000000006</v>
      </c>
      <c r="T450" s="21">
        <f t="shared" si="222"/>
        <v>393.12000000000006</v>
      </c>
      <c r="U450" s="70">
        <v>668.22154566744734</v>
      </c>
      <c r="V450" s="21">
        <f t="shared" si="239"/>
        <v>302.40000000000003</v>
      </c>
      <c r="W450" s="21">
        <f t="shared" ref="W450:W513" si="244">AK450*0.45*12</f>
        <v>43.2</v>
      </c>
      <c r="X450" s="21">
        <f t="shared" si="230"/>
        <v>0</v>
      </c>
      <c r="Y450" s="21">
        <f t="shared" si="237"/>
        <v>211.20000000000002</v>
      </c>
      <c r="Z450" s="21">
        <f t="shared" ref="Z450:Z513" si="245">+IF(AI450="Frontera",I450*0.1*12,IF(AI450=0,I450*0.05*12,0))</f>
        <v>4.8000000000000007</v>
      </c>
      <c r="AA450" s="21">
        <f t="shared" ref="AA450:AA513" si="246">+IF(AF450="aimara",I450*0.35*12,IF(AF450="quechua sureño",I450*0.35*12,IF(AF450=0,I450*0.2*12,0)))+IF(AG450="aimara",I450*0.35*12,IF(AG450="quechua sureño",I450*0.35*12,IF(AG450=0,I450*0.2*12,0)))</f>
        <v>38.400000000000006</v>
      </c>
      <c r="AB450" s="21">
        <f t="shared" ref="AB450:AB513" si="247">+IF(AE450="Unidocente",I450*0.8*12,IF(AE450="Multigrado",I450*0.6*12,IF(AE450=0,I450*0*12,0)))</f>
        <v>0</v>
      </c>
      <c r="AC450" s="18">
        <f t="shared" ref="AC450:AC513" si="248">+IF(AH450="Rural 1",I450*3.5*12,IF(AH450="Rural 2",I450*2.8*12,IF(AH450="Rural 3",I450*2*12,IF(AH450= 0,I450*0.05*12,0))))</f>
        <v>4.8000000000000007</v>
      </c>
      <c r="AD450" s="18">
        <f t="shared" ref="AD450:AD513" si="249">IF(H450=$M$12,0,IF(AJ450="Urbana",AK450*0.8*12,AK450*1.3*12))</f>
        <v>0</v>
      </c>
      <c r="AE450" s="18">
        <f>IFERROR(VLOOKUP(F450,'Unid. Mult.'!$F$3:$J$313,5,0),0)</f>
        <v>0</v>
      </c>
      <c r="AF450" s="18">
        <f>IFERROR(VLOOKUP(F450,'IIEE EIB'!$F$3:$L$219,5,0),0)</f>
        <v>0</v>
      </c>
      <c r="AG450" s="18">
        <f>IFERROR(VLOOKUP(F450,'IIEE EIB'!$F$3:$L$219,6,0),0)</f>
        <v>0</v>
      </c>
      <c r="AH450" s="18">
        <f>IFERROR(VLOOKUP(F450,Rural!$F$2:$J$403,5,0),0)</f>
        <v>0</v>
      </c>
      <c r="AI450" s="18">
        <f>+IFERROR(VLOOKUP(F450,Frontera!$F$3:$J$438,5,0),0)</f>
        <v>0</v>
      </c>
      <c r="AJ450" s="18" t="str">
        <f>+IFERROR(VLOOKUP(F450,'Censo 2023 Direccion'!$A$2:$L$910,9,0),0)</f>
        <v>Rural</v>
      </c>
      <c r="AK450" s="18">
        <f>+IFERROR(VLOOKUP(F450,'Instituciones Educativas'!$A$2:$T$900,12,0),0)</f>
        <v>8</v>
      </c>
      <c r="AL450" s="21">
        <f t="shared" ref="AL450:AL513" si="250">+V450-U450</f>
        <v>-365.82154566744731</v>
      </c>
      <c r="AM450" s="18">
        <f>+IFERROR(VLOOKUP(F450,'Instituciones Educativas'!$A$2:$T$900,13,0),0)-AN450</f>
        <v>9</v>
      </c>
      <c r="AN450" s="64"/>
    </row>
    <row r="451" spans="1:40" x14ac:dyDescent="0.25">
      <c r="A451" s="107" t="s">
        <v>972</v>
      </c>
      <c r="B451" s="17">
        <v>222</v>
      </c>
      <c r="C451" s="49" t="str">
        <f>+VLOOKUP(A451,'Instituciones Educativas'!$A$2:$T$900,6,0)</f>
        <v>PLATERIA</v>
      </c>
      <c r="D451" s="49" t="str">
        <f>IFERROR(VLOOKUP(A451,'Instituciones Educativas'!$A$2:$T$900,7,0),0)</f>
        <v>PHUTINI</v>
      </c>
      <c r="E451" s="49" t="str">
        <f>+VLOOKUP(A451,'Censo 2023 Direccion'!$A$2:$M$910,6,0)</f>
        <v>PHUTINI</v>
      </c>
      <c r="F451" s="49" t="str">
        <f>+VLOOKUP(A451,'Instituciones Educativas'!$A$2:$T$900,1,0)</f>
        <v>3953595</v>
      </c>
      <c r="G451" s="49" t="str">
        <f>+VLOOKUP(A451,'Instituciones Educativas'!$A$2:$T$900,8,0)</f>
        <v>ESPERANZAS DEL MAÑANA</v>
      </c>
      <c r="H451" s="49" t="str">
        <f>+VLOOKUP(A451,'Instituciones Educativas'!$A$2:$T$900,9,0)</f>
        <v xml:space="preserve">A5 - Inicial  Prog No Escolariz    </v>
      </c>
      <c r="I451" s="18">
        <f t="shared" si="240"/>
        <v>10</v>
      </c>
      <c r="J451" s="18" t="str">
        <f t="shared" ref="J451:J514" si="251">+AJ451</f>
        <v>Rural</v>
      </c>
      <c r="K451" s="18">
        <f t="shared" ref="K451:K514" si="252">+AM451</f>
        <v>5</v>
      </c>
      <c r="O451" s="18">
        <f t="shared" ref="O451:O514" si="253">+I451-K451</f>
        <v>5</v>
      </c>
      <c r="Q451" s="21">
        <f t="shared" si="241"/>
        <v>727.27200000000005</v>
      </c>
      <c r="R451" s="52">
        <f t="shared" si="242"/>
        <v>11.599386816555963</v>
      </c>
      <c r="S451" s="52">
        <f t="shared" si="243"/>
        <v>491.40000000000003</v>
      </c>
      <c r="T451" s="21">
        <f t="shared" ref="T451:T514" si="254">+V451*1.3</f>
        <v>491.40000000000003</v>
      </c>
      <c r="U451" s="70">
        <v>440.32499999999999</v>
      </c>
      <c r="V451" s="21">
        <f t="shared" si="239"/>
        <v>378</v>
      </c>
      <c r="W451" s="21">
        <f t="shared" si="244"/>
        <v>54</v>
      </c>
      <c r="X451" s="21">
        <f t="shared" si="230"/>
        <v>0</v>
      </c>
      <c r="Y451" s="21">
        <f t="shared" si="237"/>
        <v>264</v>
      </c>
      <c r="Z451" s="21">
        <f t="shared" si="245"/>
        <v>6</v>
      </c>
      <c r="AA451" s="21">
        <f t="shared" si="246"/>
        <v>48</v>
      </c>
      <c r="AB451" s="21">
        <f t="shared" si="247"/>
        <v>0</v>
      </c>
      <c r="AC451" s="18">
        <f t="shared" si="248"/>
        <v>6</v>
      </c>
      <c r="AD451" s="18">
        <f t="shared" si="249"/>
        <v>0</v>
      </c>
      <c r="AE451" s="18">
        <f>IFERROR(VLOOKUP(F451,'Unid. Mult.'!$F$3:$J$313,5,0),0)</f>
        <v>0</v>
      </c>
      <c r="AF451" s="18">
        <f>IFERROR(VLOOKUP(F451,'IIEE EIB'!$F$3:$L$219,5,0),0)</f>
        <v>0</v>
      </c>
      <c r="AG451" s="18">
        <f>IFERROR(VLOOKUP(F451,'IIEE EIB'!$F$3:$L$219,6,0),0)</f>
        <v>0</v>
      </c>
      <c r="AH451" s="18">
        <f>IFERROR(VLOOKUP(F451,Rural!$F$2:$J$403,5,0),0)</f>
        <v>0</v>
      </c>
      <c r="AI451" s="18">
        <f>+IFERROR(VLOOKUP(F451,Frontera!$F$3:$J$438,5,0),0)</f>
        <v>0</v>
      </c>
      <c r="AJ451" s="18" t="str">
        <f>+IFERROR(VLOOKUP(F451,'Censo 2023 Direccion'!$A$2:$L$910,9,0),0)</f>
        <v>Rural</v>
      </c>
      <c r="AK451" s="18">
        <f>+IFERROR(VLOOKUP(F451,'Instituciones Educativas'!$A$2:$T$900,12,0),0)</f>
        <v>10</v>
      </c>
      <c r="AL451" s="21">
        <f t="shared" si="250"/>
        <v>-62.324999999999989</v>
      </c>
      <c r="AM451" s="18">
        <f>+IFERROR(VLOOKUP(F451,'Instituciones Educativas'!$A$2:$T$900,13,0),0)-AN451</f>
        <v>5</v>
      </c>
      <c r="AN451" s="64"/>
    </row>
    <row r="452" spans="1:40" x14ac:dyDescent="0.25">
      <c r="A452" s="107" t="s">
        <v>977</v>
      </c>
      <c r="B452" s="17">
        <v>223</v>
      </c>
      <c r="C452" s="49" t="str">
        <f>+VLOOKUP(A452,'Instituciones Educativas'!$A$2:$T$900,6,0)</f>
        <v>PLATERIA</v>
      </c>
      <c r="D452" s="49" t="str">
        <f>IFERROR(VLOOKUP(A452,'Instituciones Educativas'!$A$2:$T$900,7,0),0)</f>
        <v>HUAYLLAHUECO</v>
      </c>
      <c r="E452" s="49" t="str">
        <f>+VLOOKUP(A452,'Censo 2023 Direccion'!$A$2:$M$910,6,0)</f>
        <v>HUAYLLAHUECO</v>
      </c>
      <c r="F452" s="49" t="str">
        <f>+VLOOKUP(A452,'Instituciones Educativas'!$A$2:$T$900,1,0)</f>
        <v>3956873</v>
      </c>
      <c r="G452" s="49" t="str">
        <f>+VLOOKUP(A452,'Instituciones Educativas'!$A$2:$T$900,8,0)</f>
        <v>HUAYLLAHUECO</v>
      </c>
      <c r="H452" s="49" t="str">
        <f>+VLOOKUP(A452,'Instituciones Educativas'!$A$2:$T$900,9,0)</f>
        <v xml:space="preserve">A5 - Inicial  Prog No Escolariz    </v>
      </c>
      <c r="I452" s="18">
        <f t="shared" si="240"/>
        <v>4</v>
      </c>
      <c r="J452" s="18" t="str">
        <f t="shared" si="251"/>
        <v>Rural</v>
      </c>
      <c r="K452" s="18">
        <f t="shared" si="252"/>
        <v>3</v>
      </c>
      <c r="O452" s="18">
        <f t="shared" si="253"/>
        <v>1</v>
      </c>
      <c r="Q452" s="21">
        <f t="shared" si="229"/>
        <v>393.12000000000006</v>
      </c>
      <c r="R452" s="52">
        <f t="shared" si="242"/>
        <v>-38.000340657468897</v>
      </c>
      <c r="S452" s="52">
        <f t="shared" si="243"/>
        <v>196.56000000000003</v>
      </c>
      <c r="T452" s="21">
        <f t="shared" si="254"/>
        <v>196.56000000000003</v>
      </c>
      <c r="U452" s="70">
        <v>317.03399999999993</v>
      </c>
      <c r="V452" s="21">
        <f t="shared" si="239"/>
        <v>151.20000000000002</v>
      </c>
      <c r="W452" s="21">
        <f t="shared" si="244"/>
        <v>21.6</v>
      </c>
      <c r="X452" s="21">
        <f t="shared" si="230"/>
        <v>0</v>
      </c>
      <c r="Y452" s="21">
        <f t="shared" si="237"/>
        <v>105.60000000000001</v>
      </c>
      <c r="Z452" s="21">
        <f t="shared" si="245"/>
        <v>2.4000000000000004</v>
      </c>
      <c r="AA452" s="21">
        <f t="shared" si="246"/>
        <v>19.200000000000003</v>
      </c>
      <c r="AB452" s="21">
        <f t="shared" si="247"/>
        <v>0</v>
      </c>
      <c r="AC452" s="18">
        <f t="shared" si="248"/>
        <v>2.4000000000000004</v>
      </c>
      <c r="AD452" s="18">
        <f t="shared" si="249"/>
        <v>0</v>
      </c>
      <c r="AE452" s="18">
        <f>IFERROR(VLOOKUP(F452,'Unid. Mult.'!$F$3:$J$313,5,0),0)</f>
        <v>0</v>
      </c>
      <c r="AF452" s="18">
        <f>IFERROR(VLOOKUP(F452,'IIEE EIB'!$F$3:$L$219,5,0),0)</f>
        <v>0</v>
      </c>
      <c r="AG452" s="18">
        <f>IFERROR(VLOOKUP(F452,'IIEE EIB'!$F$3:$L$219,6,0),0)</f>
        <v>0</v>
      </c>
      <c r="AH452" s="18">
        <f>IFERROR(VLOOKUP(F452,Rural!$F$2:$J$403,5,0),0)</f>
        <v>0</v>
      </c>
      <c r="AI452" s="18">
        <f>+IFERROR(VLOOKUP(F452,Frontera!$F$3:$J$438,5,0),0)</f>
        <v>0</v>
      </c>
      <c r="AJ452" s="18" t="str">
        <f>+IFERROR(VLOOKUP(F452,'Censo 2023 Direccion'!$A$2:$L$910,9,0),0)</f>
        <v>Rural</v>
      </c>
      <c r="AK452" s="18">
        <f>+IFERROR(VLOOKUP(F452,'Instituciones Educativas'!$A$2:$T$900,12,0),0)</f>
        <v>4</v>
      </c>
      <c r="AL452" s="21">
        <f t="shared" si="250"/>
        <v>-165.83399999999992</v>
      </c>
      <c r="AM452" s="18">
        <f>+IFERROR(VLOOKUP(F452,'Instituciones Educativas'!$A$2:$T$900,13,0),0)-AN452</f>
        <v>3</v>
      </c>
      <c r="AN452" s="64"/>
    </row>
    <row r="453" spans="1:40" x14ac:dyDescent="0.25">
      <c r="A453" s="107" t="s">
        <v>1125</v>
      </c>
      <c r="B453" s="17">
        <v>224</v>
      </c>
      <c r="C453" s="49" t="str">
        <f>+VLOOKUP(A453,'Instituciones Educativas'!$A$2:$T$900,6,0)</f>
        <v>PUNO</v>
      </c>
      <c r="D453" s="49" t="str">
        <f>IFERROR(VLOOKUP(A453,'Instituciones Educativas'!$A$2:$T$900,7,0),0)</f>
        <v>PUNO</v>
      </c>
      <c r="E453" s="49" t="str">
        <f>+VLOOKUP(A453,'Censo 2023 Direccion'!$A$2:$M$910,6,0)</f>
        <v>JIRON VICTOR ECHAVE 285</v>
      </c>
      <c r="F453" s="49" t="str">
        <f>+VLOOKUP(A453,'Instituciones Educativas'!$A$2:$T$900,1,0)</f>
        <v>2033301</v>
      </c>
      <c r="G453" s="49" t="str">
        <f>+VLOOKUP(A453,'Instituciones Educativas'!$A$2:$T$900,8,0)</f>
        <v>PORTEÑO</v>
      </c>
      <c r="H453" s="49" t="str">
        <f>+VLOOKUP(A453,'Instituciones Educativas'!$A$2:$T$900,9,0)</f>
        <v xml:space="preserve">A5 - Inicial  Prog No Escolariz    </v>
      </c>
      <c r="I453" s="18">
        <f t="shared" si="240"/>
        <v>7</v>
      </c>
      <c r="J453" s="18" t="str">
        <f t="shared" si="251"/>
        <v>Urbana</v>
      </c>
      <c r="K453" s="18">
        <f t="shared" si="252"/>
        <v>8</v>
      </c>
      <c r="O453" s="18">
        <f t="shared" si="253"/>
        <v>-1</v>
      </c>
      <c r="Q453" s="21">
        <f t="shared" ref="Q453:Q460" si="255">+IF(AJ453="Urbana",IF(AK453&lt;=5,S453*(2.8),IF(AK453&lt;=10,S453*(2.1),IF(AK453&lt;=13,S453*(1.9),IF(AK453&lt;=22,S453*(1.6),IF(AK453&lt;=50,S453*(1.41),IF(AK453&lt;=100,S453*(0.9),IF(AK453&lt;=194,S453*(0.8),IF(AK453&lt;=230,S453*(0.63),IF(AK453&lt;=405,S453*(0.55),IF(AK453&lt;=620,S453*(0.44),IF(AK453&lt;=968,S453*(0.35),IF(AK453&lt;=1000,S453*(0.37),IF(AK453&lt;=1200,S453*(0.39),IF(AK453&lt;=1800,S453*(0.26))))))))))))))))</f>
        <v>493.03800000000007</v>
      </c>
      <c r="R453" s="52">
        <f t="shared" si="242"/>
        <v>-50.543478260869556</v>
      </c>
      <c r="S453" s="52">
        <f t="shared" si="243"/>
        <v>234.78000000000003</v>
      </c>
      <c r="T453" s="21">
        <f t="shared" si="254"/>
        <v>234.78000000000003</v>
      </c>
      <c r="U453" s="70">
        <v>474.72</v>
      </c>
      <c r="V453" s="21">
        <f t="shared" si="239"/>
        <v>180.60000000000002</v>
      </c>
      <c r="W453" s="21">
        <f t="shared" si="244"/>
        <v>37.799999999999997</v>
      </c>
      <c r="X453" s="21">
        <f t="shared" si="230"/>
        <v>0</v>
      </c>
      <c r="Y453" s="21">
        <f t="shared" si="237"/>
        <v>100.80000000000001</v>
      </c>
      <c r="Z453" s="21">
        <f t="shared" si="245"/>
        <v>4.2</v>
      </c>
      <c r="AA453" s="21">
        <f t="shared" si="246"/>
        <v>33.6</v>
      </c>
      <c r="AB453" s="21">
        <f t="shared" si="247"/>
        <v>0</v>
      </c>
      <c r="AC453" s="18">
        <f t="shared" si="248"/>
        <v>4.2</v>
      </c>
      <c r="AD453" s="18">
        <f t="shared" si="249"/>
        <v>0</v>
      </c>
      <c r="AE453" s="18">
        <f>IFERROR(VLOOKUP(F453,'Unid. Mult.'!$F$3:$J$313,5,0),0)</f>
        <v>0</v>
      </c>
      <c r="AF453" s="18">
        <f>IFERROR(VLOOKUP(F453,'IIEE EIB'!$F$3:$L$219,5,0),0)</f>
        <v>0</v>
      </c>
      <c r="AG453" s="18">
        <f>IFERROR(VLOOKUP(F453,'IIEE EIB'!$F$3:$L$219,6,0),0)</f>
        <v>0</v>
      </c>
      <c r="AH453" s="18">
        <f>IFERROR(VLOOKUP(F453,Rural!$F$2:$J$403,5,0),0)</f>
        <v>0</v>
      </c>
      <c r="AI453" s="18">
        <f>+IFERROR(VLOOKUP(F453,Frontera!$F$3:$J$438,5,0),0)</f>
        <v>0</v>
      </c>
      <c r="AJ453" s="18" t="str">
        <f>+IFERROR(VLOOKUP(F453,'Censo 2023 Direccion'!$A$2:$L$910,9,0),0)</f>
        <v>Urbana</v>
      </c>
      <c r="AK453" s="18">
        <f>+IFERROR(VLOOKUP(F453,'Instituciones Educativas'!$A$2:$T$900,12,0),0)</f>
        <v>7</v>
      </c>
      <c r="AL453" s="21">
        <f t="shared" si="250"/>
        <v>-294.12</v>
      </c>
      <c r="AM453" s="18">
        <f>+IFERROR(VLOOKUP(F453,'Instituciones Educativas'!$A$2:$T$900,13,0),0)-AN453</f>
        <v>8</v>
      </c>
    </row>
    <row r="454" spans="1:40" x14ac:dyDescent="0.25">
      <c r="A454" s="107" t="s">
        <v>1136</v>
      </c>
      <c r="B454" s="17">
        <v>225</v>
      </c>
      <c r="C454" s="49" t="str">
        <f>+VLOOKUP(A454,'Instituciones Educativas'!$A$2:$T$900,6,0)</f>
        <v>PUNO</v>
      </c>
      <c r="D454" s="49" t="str">
        <f>IFERROR(VLOOKUP(A454,'Instituciones Educativas'!$A$2:$T$900,7,0),0)</f>
        <v>PUNO</v>
      </c>
      <c r="E454" s="49" t="str">
        <f>+VLOOKUP(A454,'Censo 2023 Direccion'!$A$2:$M$910,6,0)</f>
        <v>JIRON VICTOR ECHAVE 267</v>
      </c>
      <c r="F454" s="49" t="str">
        <f>+VLOOKUP(A454,'Instituciones Educativas'!$A$2:$T$900,1,0)</f>
        <v>2033304</v>
      </c>
      <c r="G454" s="49" t="str">
        <f>+VLOOKUP(A454,'Instituciones Educativas'!$A$2:$T$900,8,0)</f>
        <v>RIVERA DEL LAGO</v>
      </c>
      <c r="H454" s="49" t="str">
        <f>+VLOOKUP(A454,'Instituciones Educativas'!$A$2:$T$900,9,0)</f>
        <v xml:space="preserve">A5 - Inicial  Prog No Escolariz    </v>
      </c>
      <c r="I454" s="18">
        <f t="shared" si="240"/>
        <v>10</v>
      </c>
      <c r="J454" s="18" t="str">
        <f t="shared" si="251"/>
        <v>Urbana</v>
      </c>
      <c r="K454" s="18">
        <f t="shared" si="252"/>
        <v>13</v>
      </c>
      <c r="O454" s="18">
        <f t="shared" si="253"/>
        <v>-3</v>
      </c>
      <c r="Q454" s="21">
        <f t="shared" ref="Q454:Q455" si="256">+IF(AJ454="Urbana",IF(AK454&lt;=5,S454*(2.8),IF(AK454&lt;=10,S454*(1.6),IF(AK454&lt;=13,S454*(1.4),IF(AK454&lt;=22,S454*(1.08),IF(AK454&lt;=50,S454*(1.41),IF(AK454&lt;=100,S454*(0.9),IF(AK454&lt;=194,S454*(0.8),IF(AK454&lt;=230,S454*(0.63),IF(AK454&lt;=405,S454*(0.55),IF(AK454&lt;=620,S454*(0.44),IF(AK454&lt;=968,S454*(0.35),IF(AK454&lt;=1000,S454*(0.37),IF(AK454&lt;=1200,S454*(0.39),IF(AK454&lt;=1800,S454*(0.26))))))))))))))))</f>
        <v>536.6400000000001</v>
      </c>
      <c r="R454" s="52">
        <f t="shared" si="242"/>
        <v>-33.110367892976583</v>
      </c>
      <c r="S454" s="52">
        <f t="shared" si="243"/>
        <v>335.40000000000003</v>
      </c>
      <c r="T454" s="21">
        <f t="shared" si="254"/>
        <v>335.40000000000003</v>
      </c>
      <c r="U454" s="70">
        <v>501.423</v>
      </c>
      <c r="V454" s="21">
        <f t="shared" si="239"/>
        <v>258</v>
      </c>
      <c r="W454" s="21">
        <f t="shared" si="244"/>
        <v>54</v>
      </c>
      <c r="X454" s="21">
        <f t="shared" si="230"/>
        <v>0</v>
      </c>
      <c r="Y454" s="21">
        <f t="shared" si="237"/>
        <v>144</v>
      </c>
      <c r="Z454" s="21">
        <f t="shared" si="245"/>
        <v>6</v>
      </c>
      <c r="AA454" s="21">
        <f t="shared" si="246"/>
        <v>48</v>
      </c>
      <c r="AB454" s="21">
        <f t="shared" si="247"/>
        <v>0</v>
      </c>
      <c r="AC454" s="18">
        <f t="shared" si="248"/>
        <v>6</v>
      </c>
      <c r="AD454" s="18">
        <f t="shared" si="249"/>
        <v>0</v>
      </c>
      <c r="AE454" s="18">
        <f>IFERROR(VLOOKUP(F454,'Unid. Mult.'!$F$3:$J$313,5,0),0)</f>
        <v>0</v>
      </c>
      <c r="AF454" s="18">
        <f>IFERROR(VLOOKUP(F454,'IIEE EIB'!$F$3:$L$219,5,0),0)</f>
        <v>0</v>
      </c>
      <c r="AG454" s="18">
        <f>IFERROR(VLOOKUP(F454,'IIEE EIB'!$F$3:$L$219,6,0),0)</f>
        <v>0</v>
      </c>
      <c r="AH454" s="18">
        <f>IFERROR(VLOOKUP(F454,Rural!$F$2:$J$403,5,0),0)</f>
        <v>0</v>
      </c>
      <c r="AI454" s="18">
        <f>+IFERROR(VLOOKUP(F454,Frontera!$F$3:$J$438,5,0),0)</f>
        <v>0</v>
      </c>
      <c r="AJ454" s="18" t="str">
        <f>+IFERROR(VLOOKUP(F454,'Censo 2023 Direccion'!$A$2:$L$910,9,0),0)</f>
        <v>Urbana</v>
      </c>
      <c r="AK454" s="18">
        <f>+IFERROR(VLOOKUP(F454,'Instituciones Educativas'!$A$2:$T$900,12,0),0)</f>
        <v>10</v>
      </c>
      <c r="AL454" s="21">
        <f t="shared" si="250"/>
        <v>-243.423</v>
      </c>
      <c r="AM454" s="18">
        <f>+IFERROR(VLOOKUP(F454,'Instituciones Educativas'!$A$2:$T$900,13,0),0)-AN454</f>
        <v>13</v>
      </c>
    </row>
    <row r="455" spans="1:40" x14ac:dyDescent="0.25">
      <c r="A455" s="107" t="s">
        <v>1177</v>
      </c>
      <c r="B455" s="17">
        <v>226</v>
      </c>
      <c r="C455" s="49" t="str">
        <f>+VLOOKUP(A455,'Instituciones Educativas'!$A$2:$T$900,6,0)</f>
        <v>PUNO</v>
      </c>
      <c r="D455" s="49" t="str">
        <f>IFERROR(VLOOKUP(A455,'Instituciones Educativas'!$A$2:$T$900,7,0),0)</f>
        <v>PUNO</v>
      </c>
      <c r="E455" s="49" t="str">
        <f>+VLOOKUP(A455,'Censo 2023 Direccion'!$A$2:$M$910,6,0)</f>
        <v>JIRON PROGRESO 293</v>
      </c>
      <c r="F455" s="49" t="str">
        <f>+VLOOKUP(A455,'Instituciones Educativas'!$A$2:$T$900,1,0)</f>
        <v>2033308</v>
      </c>
      <c r="G455" s="49" t="str">
        <f>+VLOOKUP(A455,'Instituciones Educativas'!$A$2:$T$900,8,0)</f>
        <v>VILLA ZUÑIGA</v>
      </c>
      <c r="H455" s="49" t="str">
        <f>+VLOOKUP(A455,'Instituciones Educativas'!$A$2:$T$900,9,0)</f>
        <v xml:space="preserve">A5 - Inicial  Prog No Escolariz    </v>
      </c>
      <c r="I455" s="18">
        <f t="shared" si="240"/>
        <v>10</v>
      </c>
      <c r="J455" s="18" t="str">
        <f t="shared" si="251"/>
        <v>Urbana</v>
      </c>
      <c r="K455" s="18">
        <f t="shared" si="252"/>
        <v>7</v>
      </c>
      <c r="O455" s="18">
        <f t="shared" si="253"/>
        <v>3</v>
      </c>
      <c r="Q455" s="21">
        <f t="shared" si="256"/>
        <v>536.6400000000001</v>
      </c>
      <c r="R455" s="52">
        <f t="shared" si="242"/>
        <v>-26.752440106477405</v>
      </c>
      <c r="S455" s="52">
        <f t="shared" si="243"/>
        <v>335.40000000000003</v>
      </c>
      <c r="T455" s="21">
        <f t="shared" si="254"/>
        <v>335.40000000000003</v>
      </c>
      <c r="U455" s="70">
        <v>457.89921259842544</v>
      </c>
      <c r="V455" s="21">
        <f t="shared" si="239"/>
        <v>258</v>
      </c>
      <c r="W455" s="21">
        <f t="shared" si="244"/>
        <v>54</v>
      </c>
      <c r="X455" s="21">
        <f t="shared" si="230"/>
        <v>0</v>
      </c>
      <c r="Y455" s="21">
        <f t="shared" si="237"/>
        <v>144</v>
      </c>
      <c r="Z455" s="21">
        <f t="shared" si="245"/>
        <v>6</v>
      </c>
      <c r="AA455" s="21">
        <f t="shared" si="246"/>
        <v>48</v>
      </c>
      <c r="AB455" s="21">
        <f t="shared" si="247"/>
        <v>0</v>
      </c>
      <c r="AC455" s="18">
        <f t="shared" si="248"/>
        <v>6</v>
      </c>
      <c r="AD455" s="18">
        <f t="shared" si="249"/>
        <v>0</v>
      </c>
      <c r="AE455" s="18">
        <f>IFERROR(VLOOKUP(F455,'Unid. Mult.'!$F$3:$J$313,5,0),0)</f>
        <v>0</v>
      </c>
      <c r="AF455" s="18">
        <f>IFERROR(VLOOKUP(F455,'IIEE EIB'!$F$3:$L$219,5,0),0)</f>
        <v>0</v>
      </c>
      <c r="AG455" s="18">
        <f>IFERROR(VLOOKUP(F455,'IIEE EIB'!$F$3:$L$219,6,0),0)</f>
        <v>0</v>
      </c>
      <c r="AH455" s="18">
        <f>IFERROR(VLOOKUP(F455,Rural!$F$2:$J$403,5,0),0)</f>
        <v>0</v>
      </c>
      <c r="AI455" s="18">
        <f>+IFERROR(VLOOKUP(F455,Frontera!$F$3:$J$438,5,0),0)</f>
        <v>0</v>
      </c>
      <c r="AJ455" s="18" t="str">
        <f>+IFERROR(VLOOKUP(F455,'Censo 2023 Direccion'!$A$2:$L$910,9,0),0)</f>
        <v>Urbana</v>
      </c>
      <c r="AK455" s="18">
        <f>+IFERROR(VLOOKUP(F455,'Instituciones Educativas'!$A$2:$T$900,12,0),0)</f>
        <v>10</v>
      </c>
      <c r="AL455" s="21">
        <f t="shared" si="250"/>
        <v>-199.89921259842544</v>
      </c>
      <c r="AM455" s="18">
        <f>+IFERROR(VLOOKUP(F455,'Instituciones Educativas'!$A$2:$T$900,13,0),0)-AN455</f>
        <v>7</v>
      </c>
    </row>
    <row r="456" spans="1:40" x14ac:dyDescent="0.25">
      <c r="A456" s="107" t="s">
        <v>1150</v>
      </c>
      <c r="B456" s="17">
        <v>227</v>
      </c>
      <c r="C456" s="49" t="str">
        <f>+VLOOKUP(A456,'Instituciones Educativas'!$A$2:$T$900,6,0)</f>
        <v>PUNO</v>
      </c>
      <c r="D456" s="49" t="str">
        <f>IFERROR(VLOOKUP(A456,'Instituciones Educativas'!$A$2:$T$900,7,0),0)</f>
        <v>PUNO</v>
      </c>
      <c r="E456" s="49" t="str">
        <f>+VLOOKUP(A456,'Censo 2023 Direccion'!$A$2:$M$910,6,0)</f>
        <v>JIRON LEONCIO PRADO 180</v>
      </c>
      <c r="F456" s="49" t="str">
        <f>+VLOOKUP(A456,'Instituciones Educativas'!$A$2:$T$900,1,0)</f>
        <v>2033309</v>
      </c>
      <c r="G456" s="49" t="str">
        <f>+VLOOKUP(A456,'Instituciones Educativas'!$A$2:$T$900,8,0)</f>
        <v>SANTA ROSA</v>
      </c>
      <c r="H456" s="49" t="str">
        <f>+VLOOKUP(A456,'Instituciones Educativas'!$A$2:$T$900,9,0)</f>
        <v xml:space="preserve">A5 - Inicial  Prog No Escolariz    </v>
      </c>
      <c r="I456" s="18">
        <f t="shared" si="240"/>
        <v>8</v>
      </c>
      <c r="J456" s="18" t="str">
        <f t="shared" si="251"/>
        <v>Urbana</v>
      </c>
      <c r="K456" s="18">
        <f t="shared" si="252"/>
        <v>12</v>
      </c>
      <c r="O456" s="18">
        <f t="shared" si="253"/>
        <v>-4</v>
      </c>
      <c r="Q456" s="21">
        <f t="shared" si="255"/>
        <v>563.47199999999998</v>
      </c>
      <c r="R456" s="52">
        <f t="shared" si="242"/>
        <v>-46.225845410628033</v>
      </c>
      <c r="S456" s="52">
        <f t="shared" si="243"/>
        <v>268.32</v>
      </c>
      <c r="T456" s="21">
        <f t="shared" si="254"/>
        <v>268.32</v>
      </c>
      <c r="U456" s="70">
        <v>498.97576642335775</v>
      </c>
      <c r="V456" s="21">
        <f t="shared" si="239"/>
        <v>206.39999999999998</v>
      </c>
      <c r="W456" s="21">
        <f t="shared" si="244"/>
        <v>43.2</v>
      </c>
      <c r="X456" s="21">
        <f t="shared" si="230"/>
        <v>0</v>
      </c>
      <c r="Y456" s="21">
        <f t="shared" si="237"/>
        <v>115.19999999999999</v>
      </c>
      <c r="Z456" s="21">
        <f t="shared" si="245"/>
        <v>4.8000000000000007</v>
      </c>
      <c r="AA456" s="21">
        <f t="shared" si="246"/>
        <v>38.400000000000006</v>
      </c>
      <c r="AB456" s="21">
        <f t="shared" si="247"/>
        <v>0</v>
      </c>
      <c r="AC456" s="18">
        <f t="shared" si="248"/>
        <v>4.8000000000000007</v>
      </c>
      <c r="AD456" s="18">
        <f t="shared" si="249"/>
        <v>0</v>
      </c>
      <c r="AE456" s="18">
        <f>IFERROR(VLOOKUP(F456,'Unid. Mult.'!$F$3:$J$313,5,0),0)</f>
        <v>0</v>
      </c>
      <c r="AF456" s="18">
        <f>IFERROR(VLOOKUP(F456,'IIEE EIB'!$F$3:$L$219,5,0),0)</f>
        <v>0</v>
      </c>
      <c r="AG456" s="18">
        <f>IFERROR(VLOOKUP(F456,'IIEE EIB'!$F$3:$L$219,6,0),0)</f>
        <v>0</v>
      </c>
      <c r="AH456" s="18">
        <f>IFERROR(VLOOKUP(F456,Rural!$F$2:$J$403,5,0),0)</f>
        <v>0</v>
      </c>
      <c r="AI456" s="18">
        <f>+IFERROR(VLOOKUP(F456,Frontera!$F$3:$J$438,5,0),0)</f>
        <v>0</v>
      </c>
      <c r="AJ456" s="18" t="str">
        <f>+IFERROR(VLOOKUP(F456,'Censo 2023 Direccion'!$A$2:$L$910,9,0),0)</f>
        <v>Urbana</v>
      </c>
      <c r="AK456" s="18">
        <f>+IFERROR(VLOOKUP(F456,'Instituciones Educativas'!$A$2:$T$900,12,0),0)</f>
        <v>8</v>
      </c>
      <c r="AL456" s="21">
        <f t="shared" si="250"/>
        <v>-292.57576642335778</v>
      </c>
      <c r="AM456" s="18">
        <f>+IFERROR(VLOOKUP(F456,'Instituciones Educativas'!$A$2:$T$900,13,0),0)-AN456</f>
        <v>12</v>
      </c>
    </row>
    <row r="457" spans="1:40" x14ac:dyDescent="0.25">
      <c r="A457" s="107" t="s">
        <v>1171</v>
      </c>
      <c r="B457" s="17">
        <v>228</v>
      </c>
      <c r="C457" s="49" t="str">
        <f>+VLOOKUP(A457,'Instituciones Educativas'!$A$2:$T$900,6,0)</f>
        <v>PUNO</v>
      </c>
      <c r="D457" s="49" t="str">
        <f>IFERROR(VLOOKUP(A457,'Instituciones Educativas'!$A$2:$T$900,7,0),0)</f>
        <v>PUNO</v>
      </c>
      <c r="E457" s="49" t="str">
        <f>+VLOOKUP(A457,'Censo 2023 Direccion'!$A$2:$M$910,6,0)</f>
        <v>JIRON CIUDAD DE LA PAZ S/N</v>
      </c>
      <c r="F457" s="49" t="str">
        <f>+VLOOKUP(A457,'Instituciones Educativas'!$A$2:$T$900,1,0)</f>
        <v>2033311</v>
      </c>
      <c r="G457" s="49" t="str">
        <f>+VLOOKUP(A457,'Instituciones Educativas'!$A$2:$T$900,8,0)</f>
        <v>VILLA HERMOSA</v>
      </c>
      <c r="H457" s="49" t="str">
        <f>+VLOOKUP(A457,'Instituciones Educativas'!$A$2:$T$900,9,0)</f>
        <v xml:space="preserve">A5 - Inicial  Prog No Escolariz    </v>
      </c>
      <c r="I457" s="18">
        <f t="shared" si="240"/>
        <v>8</v>
      </c>
      <c r="J457" s="18" t="str">
        <f t="shared" si="251"/>
        <v>Urbana</v>
      </c>
      <c r="K457" s="18">
        <f t="shared" si="252"/>
        <v>8</v>
      </c>
      <c r="O457" s="18">
        <f t="shared" si="253"/>
        <v>0</v>
      </c>
      <c r="Q457" s="21">
        <f t="shared" si="255"/>
        <v>563.47199999999998</v>
      </c>
      <c r="R457" s="52">
        <f t="shared" si="242"/>
        <v>-43.478260869565219</v>
      </c>
      <c r="S457" s="52">
        <f t="shared" si="243"/>
        <v>268.32</v>
      </c>
      <c r="T457" s="21">
        <f t="shared" si="254"/>
        <v>268.32</v>
      </c>
      <c r="U457" s="70">
        <v>474.72</v>
      </c>
      <c r="V457" s="21">
        <f t="shared" si="239"/>
        <v>206.39999999999998</v>
      </c>
      <c r="W457" s="21">
        <f t="shared" si="244"/>
        <v>43.2</v>
      </c>
      <c r="X457" s="21">
        <f t="shared" si="230"/>
        <v>0</v>
      </c>
      <c r="Y457" s="21">
        <f t="shared" si="237"/>
        <v>115.19999999999999</v>
      </c>
      <c r="Z457" s="21">
        <f t="shared" si="245"/>
        <v>4.8000000000000007</v>
      </c>
      <c r="AA457" s="21">
        <f t="shared" si="246"/>
        <v>38.400000000000006</v>
      </c>
      <c r="AB457" s="21">
        <f t="shared" si="247"/>
        <v>0</v>
      </c>
      <c r="AC457" s="18">
        <f t="shared" si="248"/>
        <v>4.8000000000000007</v>
      </c>
      <c r="AD457" s="18">
        <f t="shared" si="249"/>
        <v>0</v>
      </c>
      <c r="AE457" s="18">
        <f>IFERROR(VLOOKUP(F457,'Unid. Mult.'!$F$3:$J$313,5,0),0)</f>
        <v>0</v>
      </c>
      <c r="AF457" s="18">
        <f>IFERROR(VLOOKUP(F457,'IIEE EIB'!$F$3:$L$219,5,0),0)</f>
        <v>0</v>
      </c>
      <c r="AG457" s="18">
        <f>IFERROR(VLOOKUP(F457,'IIEE EIB'!$F$3:$L$219,6,0),0)</f>
        <v>0</v>
      </c>
      <c r="AH457" s="18">
        <f>IFERROR(VLOOKUP(F457,Rural!$F$2:$J$403,5,0),0)</f>
        <v>0</v>
      </c>
      <c r="AI457" s="18">
        <f>+IFERROR(VLOOKUP(F457,Frontera!$F$3:$J$438,5,0),0)</f>
        <v>0</v>
      </c>
      <c r="AJ457" s="18" t="str">
        <f>+IFERROR(VLOOKUP(F457,'Censo 2023 Direccion'!$A$2:$L$910,9,0),0)</f>
        <v>Urbana</v>
      </c>
      <c r="AK457" s="18">
        <f>+IFERROR(VLOOKUP(F457,'Instituciones Educativas'!$A$2:$T$900,12,0),0)</f>
        <v>8</v>
      </c>
      <c r="AL457" s="21">
        <f t="shared" si="250"/>
        <v>-268.32000000000005</v>
      </c>
      <c r="AM457" s="18">
        <f>+IFERROR(VLOOKUP(F457,'Instituciones Educativas'!$A$2:$T$900,13,0),0)-AN457</f>
        <v>8</v>
      </c>
    </row>
    <row r="458" spans="1:40" x14ac:dyDescent="0.25">
      <c r="A458" s="107" t="s">
        <v>1060</v>
      </c>
      <c r="B458" s="17">
        <v>229</v>
      </c>
      <c r="C458" s="49" t="str">
        <f>+VLOOKUP(A458,'Instituciones Educativas'!$A$2:$T$900,6,0)</f>
        <v>PUNO</v>
      </c>
      <c r="D458" s="49" t="str">
        <f>IFERROR(VLOOKUP(A458,'Instituciones Educativas'!$A$2:$T$900,7,0),0)</f>
        <v>PUNO</v>
      </c>
      <c r="E458" s="49" t="str">
        <f>+VLOOKUP(A458,'Censo 2023 Direccion'!$A$2:$M$910,6,0)</f>
        <v>JIRON CARABAYA S/N</v>
      </c>
      <c r="F458" s="49" t="str">
        <f>+VLOOKUP(A458,'Instituciones Educativas'!$A$2:$T$900,1,0)</f>
        <v>2033317</v>
      </c>
      <c r="G458" s="49" t="str">
        <f>+VLOOKUP(A458,'Instituciones Educativas'!$A$2:$T$900,8,0)</f>
        <v>INMACULADA CONCEPCION</v>
      </c>
      <c r="H458" s="49" t="str">
        <f>+VLOOKUP(A458,'Instituciones Educativas'!$A$2:$T$900,9,0)</f>
        <v xml:space="preserve">A5 - Inicial  Prog No Escolariz    </v>
      </c>
      <c r="I458" s="18">
        <f t="shared" si="240"/>
        <v>9</v>
      </c>
      <c r="J458" s="18" t="str">
        <f t="shared" si="251"/>
        <v>Urbana</v>
      </c>
      <c r="K458" s="18">
        <f t="shared" si="252"/>
        <v>8</v>
      </c>
      <c r="O458" s="18">
        <f t="shared" si="253"/>
        <v>1</v>
      </c>
      <c r="Q458" s="21">
        <f t="shared" si="255"/>
        <v>633.90600000000006</v>
      </c>
      <c r="R458" s="52">
        <f t="shared" si="242"/>
        <v>-36.413043478260867</v>
      </c>
      <c r="S458" s="52">
        <f t="shared" si="243"/>
        <v>301.86</v>
      </c>
      <c r="T458" s="21">
        <f t="shared" si="254"/>
        <v>301.86</v>
      </c>
      <c r="U458" s="70">
        <v>474.72</v>
      </c>
      <c r="V458" s="21">
        <f t="shared" si="239"/>
        <v>232.2</v>
      </c>
      <c r="W458" s="21">
        <f t="shared" si="244"/>
        <v>48.599999999999994</v>
      </c>
      <c r="X458" s="21">
        <f t="shared" si="230"/>
        <v>0</v>
      </c>
      <c r="Y458" s="21">
        <f t="shared" si="237"/>
        <v>129.6</v>
      </c>
      <c r="Z458" s="21">
        <f t="shared" si="245"/>
        <v>5.4</v>
      </c>
      <c r="AA458" s="21">
        <f t="shared" si="246"/>
        <v>43.2</v>
      </c>
      <c r="AB458" s="21">
        <f t="shared" si="247"/>
        <v>0</v>
      </c>
      <c r="AC458" s="18">
        <f t="shared" si="248"/>
        <v>5.4</v>
      </c>
      <c r="AD458" s="18">
        <f t="shared" si="249"/>
        <v>0</v>
      </c>
      <c r="AE458" s="18">
        <f>IFERROR(VLOOKUP(F458,'Unid. Mult.'!$F$3:$J$313,5,0),0)</f>
        <v>0</v>
      </c>
      <c r="AF458" s="18">
        <f>IFERROR(VLOOKUP(F458,'IIEE EIB'!$F$3:$L$219,5,0),0)</f>
        <v>0</v>
      </c>
      <c r="AG458" s="18">
        <f>IFERROR(VLOOKUP(F458,'IIEE EIB'!$F$3:$L$219,6,0),0)</f>
        <v>0</v>
      </c>
      <c r="AH458" s="18">
        <f>IFERROR(VLOOKUP(F458,Rural!$F$2:$J$403,5,0),0)</f>
        <v>0</v>
      </c>
      <c r="AI458" s="18">
        <f>+IFERROR(VLOOKUP(F458,Frontera!$F$3:$J$438,5,0),0)</f>
        <v>0</v>
      </c>
      <c r="AJ458" s="18" t="str">
        <f>+IFERROR(VLOOKUP(F458,'Censo 2023 Direccion'!$A$2:$L$910,9,0),0)</f>
        <v>Urbana</v>
      </c>
      <c r="AK458" s="18">
        <f>+IFERROR(VLOOKUP(F458,'Instituciones Educativas'!$A$2:$T$900,12,0),0)</f>
        <v>9</v>
      </c>
      <c r="AL458" s="21">
        <f t="shared" si="250"/>
        <v>-242.52000000000004</v>
      </c>
      <c r="AM458" s="18">
        <f>+IFERROR(VLOOKUP(F458,'Instituciones Educativas'!$A$2:$T$900,13,0),0)-AN458</f>
        <v>8</v>
      </c>
    </row>
    <row r="459" spans="1:40" x14ac:dyDescent="0.25">
      <c r="A459" s="107" t="s">
        <v>1062</v>
      </c>
      <c r="B459" s="17">
        <v>230</v>
      </c>
      <c r="C459" s="49" t="str">
        <f>+VLOOKUP(A459,'Instituciones Educativas'!$A$2:$T$900,6,0)</f>
        <v>PUNO</v>
      </c>
      <c r="D459" s="49" t="str">
        <f>IFERROR(VLOOKUP(A459,'Instituciones Educativas'!$A$2:$T$900,7,0),0)</f>
        <v>PUNO</v>
      </c>
      <c r="E459" s="49" t="str">
        <f>+VLOOKUP(A459,'Censo 2023 Direccion'!$A$2:$M$910,6,0)</f>
        <v>JIRON ARAPA 205</v>
      </c>
      <c r="F459" s="49" t="str">
        <f>+VLOOKUP(A459,'Instituciones Educativas'!$A$2:$T$900,1,0)</f>
        <v>2033318</v>
      </c>
      <c r="G459" s="49" t="str">
        <f>+VLOOKUP(A459,'Instituciones Educativas'!$A$2:$T$900,8,0)</f>
        <v>JOSE ANTONIO ENCINAS</v>
      </c>
      <c r="H459" s="49" t="str">
        <f>+VLOOKUP(A459,'Instituciones Educativas'!$A$2:$T$900,9,0)</f>
        <v xml:space="preserve">A5 - Inicial  Prog No Escolariz    </v>
      </c>
      <c r="I459" s="18">
        <f t="shared" si="240"/>
        <v>6</v>
      </c>
      <c r="J459" s="18" t="str">
        <f t="shared" si="251"/>
        <v>Urbana</v>
      </c>
      <c r="K459" s="18">
        <f t="shared" si="252"/>
        <v>8</v>
      </c>
      <c r="O459" s="18">
        <f t="shared" si="253"/>
        <v>-2</v>
      </c>
      <c r="Q459" s="21">
        <f t="shared" si="255"/>
        <v>422.60400000000004</v>
      </c>
      <c r="R459" s="52">
        <f t="shared" si="242"/>
        <v>-57.608695652173914</v>
      </c>
      <c r="S459" s="52">
        <f t="shared" si="243"/>
        <v>201.24</v>
      </c>
      <c r="T459" s="21">
        <f t="shared" si="254"/>
        <v>201.24</v>
      </c>
      <c r="U459" s="70">
        <v>474.72</v>
      </c>
      <c r="V459" s="21">
        <f t="shared" si="239"/>
        <v>154.80000000000001</v>
      </c>
      <c r="W459" s="21">
        <f t="shared" si="244"/>
        <v>32.400000000000006</v>
      </c>
      <c r="X459" s="21">
        <f t="shared" si="230"/>
        <v>0</v>
      </c>
      <c r="Y459" s="21">
        <f t="shared" si="237"/>
        <v>86.399999999999991</v>
      </c>
      <c r="Z459" s="21">
        <f t="shared" si="245"/>
        <v>3.6000000000000005</v>
      </c>
      <c r="AA459" s="21">
        <f t="shared" si="246"/>
        <v>28.800000000000004</v>
      </c>
      <c r="AB459" s="21">
        <f t="shared" si="247"/>
        <v>0</v>
      </c>
      <c r="AC459" s="18">
        <f t="shared" si="248"/>
        <v>3.6000000000000005</v>
      </c>
      <c r="AD459" s="18">
        <f t="shared" si="249"/>
        <v>0</v>
      </c>
      <c r="AE459" s="18">
        <f>IFERROR(VLOOKUP(F459,'Unid. Mult.'!$F$3:$J$313,5,0),0)</f>
        <v>0</v>
      </c>
      <c r="AF459" s="18">
        <f>IFERROR(VLOOKUP(F459,'IIEE EIB'!$F$3:$L$219,5,0),0)</f>
        <v>0</v>
      </c>
      <c r="AG459" s="18">
        <f>IFERROR(VLOOKUP(F459,'IIEE EIB'!$F$3:$L$219,6,0),0)</f>
        <v>0</v>
      </c>
      <c r="AH459" s="18">
        <f>IFERROR(VLOOKUP(F459,Rural!$F$2:$J$403,5,0),0)</f>
        <v>0</v>
      </c>
      <c r="AI459" s="18">
        <f>+IFERROR(VLOOKUP(F459,Frontera!$F$3:$J$438,5,0),0)</f>
        <v>0</v>
      </c>
      <c r="AJ459" s="18" t="str">
        <f>+IFERROR(VLOOKUP(F459,'Censo 2023 Direccion'!$A$2:$L$910,9,0),0)</f>
        <v>Urbana</v>
      </c>
      <c r="AK459" s="18">
        <f>+IFERROR(VLOOKUP(F459,'Instituciones Educativas'!$A$2:$T$900,12,0),0)</f>
        <v>6</v>
      </c>
      <c r="AL459" s="21">
        <f t="shared" si="250"/>
        <v>-319.92</v>
      </c>
      <c r="AM459" s="18">
        <f>+IFERROR(VLOOKUP(F459,'Instituciones Educativas'!$A$2:$T$900,13,0),0)-AN459</f>
        <v>8</v>
      </c>
    </row>
    <row r="460" spans="1:40" x14ac:dyDescent="0.25">
      <c r="A460" s="107" t="s">
        <v>1026</v>
      </c>
      <c r="B460" s="17">
        <v>231</v>
      </c>
      <c r="C460" s="49" t="str">
        <f>+VLOOKUP(A460,'Instituciones Educativas'!$A$2:$T$900,6,0)</f>
        <v>PUNO</v>
      </c>
      <c r="D460" s="49" t="str">
        <f>IFERROR(VLOOKUP(A460,'Instituciones Educativas'!$A$2:$T$900,7,0),0)</f>
        <v>PUNO</v>
      </c>
      <c r="E460" s="49" t="str">
        <f>+VLOOKUP(A460,'Censo 2023 Direccion'!$A$2:$M$910,6,0)</f>
        <v>AVENIDA ALTO ALIANZA 1271</v>
      </c>
      <c r="F460" s="49" t="str">
        <f>+VLOOKUP(A460,'Instituciones Educativas'!$A$2:$T$900,1,0)</f>
        <v>2033319</v>
      </c>
      <c r="G460" s="49" t="str">
        <f>+VLOOKUP(A460,'Instituciones Educativas'!$A$2:$T$900,8,0)</f>
        <v>BELLAVISTA NOR ESTE</v>
      </c>
      <c r="H460" s="49" t="str">
        <f>+VLOOKUP(A460,'Instituciones Educativas'!$A$2:$T$900,9,0)</f>
        <v xml:space="preserve">A5 - Inicial  Prog No Escolariz    </v>
      </c>
      <c r="I460" s="18">
        <f t="shared" si="240"/>
        <v>6</v>
      </c>
      <c r="J460" s="18" t="str">
        <f t="shared" si="251"/>
        <v>Urbana</v>
      </c>
      <c r="K460" s="18">
        <f t="shared" si="252"/>
        <v>9</v>
      </c>
      <c r="O460" s="18">
        <f t="shared" si="253"/>
        <v>-3</v>
      </c>
      <c r="Q460" s="21">
        <f t="shared" si="255"/>
        <v>422.60400000000004</v>
      </c>
      <c r="R460" s="52">
        <f t="shared" si="242"/>
        <v>-58.132045088566819</v>
      </c>
      <c r="S460" s="52">
        <f t="shared" si="243"/>
        <v>201.24</v>
      </c>
      <c r="T460" s="21">
        <f t="shared" si="254"/>
        <v>201.24</v>
      </c>
      <c r="U460" s="70">
        <v>480.65399999999994</v>
      </c>
      <c r="V460" s="21">
        <f t="shared" si="239"/>
        <v>154.80000000000001</v>
      </c>
      <c r="W460" s="21">
        <f t="shared" si="244"/>
        <v>32.400000000000006</v>
      </c>
      <c r="X460" s="21">
        <f t="shared" si="230"/>
        <v>0</v>
      </c>
      <c r="Y460" s="21">
        <f t="shared" si="237"/>
        <v>86.399999999999991</v>
      </c>
      <c r="Z460" s="21">
        <f t="shared" si="245"/>
        <v>3.6000000000000005</v>
      </c>
      <c r="AA460" s="21">
        <f t="shared" si="246"/>
        <v>28.800000000000004</v>
      </c>
      <c r="AB460" s="21">
        <f t="shared" si="247"/>
        <v>0</v>
      </c>
      <c r="AC460" s="18">
        <f t="shared" si="248"/>
        <v>3.6000000000000005</v>
      </c>
      <c r="AD460" s="18">
        <f t="shared" si="249"/>
        <v>0</v>
      </c>
      <c r="AE460" s="18">
        <f>IFERROR(VLOOKUP(F460,'Unid. Mult.'!$F$3:$J$313,5,0),0)</f>
        <v>0</v>
      </c>
      <c r="AF460" s="18">
        <f>IFERROR(VLOOKUP(F460,'IIEE EIB'!$F$3:$L$219,5,0),0)</f>
        <v>0</v>
      </c>
      <c r="AG460" s="18">
        <f>IFERROR(VLOOKUP(F460,'IIEE EIB'!$F$3:$L$219,6,0),0)</f>
        <v>0</v>
      </c>
      <c r="AH460" s="18">
        <f>IFERROR(VLOOKUP(F460,Rural!$F$2:$J$403,5,0),0)</f>
        <v>0</v>
      </c>
      <c r="AI460" s="18">
        <f>+IFERROR(VLOOKUP(F460,Frontera!$F$3:$J$438,5,0),0)</f>
        <v>0</v>
      </c>
      <c r="AJ460" s="18" t="str">
        <f>+IFERROR(VLOOKUP(F460,'Censo 2023 Direccion'!$A$2:$L$910,9,0),0)</f>
        <v>Urbana</v>
      </c>
      <c r="AK460" s="18">
        <f>+IFERROR(VLOOKUP(F460,'Instituciones Educativas'!$A$2:$T$900,12,0),0)</f>
        <v>6</v>
      </c>
      <c r="AL460" s="21">
        <f t="shared" si="250"/>
        <v>-325.85399999999993</v>
      </c>
      <c r="AM460" s="18">
        <f>+IFERROR(VLOOKUP(F460,'Instituciones Educativas'!$A$2:$T$900,13,0),0)-AN460</f>
        <v>9</v>
      </c>
    </row>
    <row r="461" spans="1:40" x14ac:dyDescent="0.25">
      <c r="A461" s="107" t="s">
        <v>1111</v>
      </c>
      <c r="B461" s="17">
        <v>232</v>
      </c>
      <c r="C461" s="49" t="str">
        <f>+VLOOKUP(A461,'Instituciones Educativas'!$A$2:$T$900,6,0)</f>
        <v>PUNO</v>
      </c>
      <c r="D461" s="49" t="str">
        <f>IFERROR(VLOOKUP(A461,'Instituciones Educativas'!$A$2:$T$900,7,0),0)</f>
        <v>OJHERANI</v>
      </c>
      <c r="E461" s="49" t="str">
        <f>+VLOOKUP(A461,'Censo 2023 Direccion'!$A$2:$M$910,6,0)</f>
        <v>CARRETERA PANAMERICANA SUR S/N</v>
      </c>
      <c r="F461" s="49" t="str">
        <f>+VLOOKUP(A461,'Instituciones Educativas'!$A$2:$T$900,1,0)</f>
        <v>2034101</v>
      </c>
      <c r="G461" s="49" t="str">
        <f>+VLOOKUP(A461,'Instituciones Educativas'!$A$2:$T$900,8,0)</f>
        <v>OJHERANI</v>
      </c>
      <c r="H461" s="49" t="str">
        <f>+VLOOKUP(A461,'Instituciones Educativas'!$A$2:$T$900,9,0)</f>
        <v xml:space="preserve">A5 - Inicial  Prog No Escolariz    </v>
      </c>
      <c r="I461" s="18">
        <f t="shared" si="240"/>
        <v>6</v>
      </c>
      <c r="J461" s="18" t="str">
        <f t="shared" si="251"/>
        <v>Rural</v>
      </c>
      <c r="K461" s="18">
        <f t="shared" si="252"/>
        <v>7</v>
      </c>
      <c r="O461" s="18">
        <f t="shared" si="253"/>
        <v>-1</v>
      </c>
      <c r="Q461" s="21">
        <f>+IF(AJ461="rural",IF(AK461&lt;=1,S461*(5),IF(AK461&lt;=2,S461*(3.25),IF(AK461&lt;=3,S461*(2.42),IF(AK461&lt;=4,S461*(2),IF(AK461&lt;=5,S461*(1.8),IF(AK461&lt;=10,S461*(1.6),IF(AK461&lt;=16,S461*(1.3),IF(AK461&lt;=20,S461*(1),IF(AK461&lt;=60,S461*(0.85),IF(AK461&lt;=100,S461*(0.56),IF(AK461&lt;=152,S461*(0.41),IF(AK461&lt;=180,S461*(0.38),IF(AK461&lt;=200,S461*(0.36),IF(AK461&lt;=300,S461*(0.3),S461)))))))))))))))</f>
        <v>471.74400000000009</v>
      </c>
      <c r="R461" s="52">
        <f t="shared" si="242"/>
        <v>-36.798306445725956</v>
      </c>
      <c r="S461" s="52">
        <f t="shared" si="243"/>
        <v>294.84000000000003</v>
      </c>
      <c r="T461" s="21">
        <f t="shared" si="254"/>
        <v>294.84000000000003</v>
      </c>
      <c r="U461" s="70">
        <v>466.50648648648644</v>
      </c>
      <c r="V461" s="21">
        <f t="shared" si="239"/>
        <v>226.8</v>
      </c>
      <c r="W461" s="21">
        <f t="shared" si="244"/>
        <v>32.400000000000006</v>
      </c>
      <c r="X461" s="21">
        <f t="shared" si="230"/>
        <v>0</v>
      </c>
      <c r="Y461" s="21">
        <f t="shared" si="237"/>
        <v>158.4</v>
      </c>
      <c r="Z461" s="21">
        <f t="shared" si="245"/>
        <v>3.6000000000000005</v>
      </c>
      <c r="AA461" s="21">
        <f t="shared" si="246"/>
        <v>28.800000000000004</v>
      </c>
      <c r="AB461" s="21">
        <f t="shared" si="247"/>
        <v>0</v>
      </c>
      <c r="AC461" s="18">
        <f t="shared" si="248"/>
        <v>3.6000000000000005</v>
      </c>
      <c r="AD461" s="18">
        <f t="shared" si="249"/>
        <v>0</v>
      </c>
      <c r="AE461" s="18">
        <f>IFERROR(VLOOKUP(F461,'Unid. Mult.'!$F$3:$J$313,5,0),0)</f>
        <v>0</v>
      </c>
      <c r="AF461" s="18">
        <f>IFERROR(VLOOKUP(F461,'IIEE EIB'!$F$3:$L$219,5,0),0)</f>
        <v>0</v>
      </c>
      <c r="AG461" s="18">
        <f>IFERROR(VLOOKUP(F461,'IIEE EIB'!$F$3:$L$219,6,0),0)</f>
        <v>0</v>
      </c>
      <c r="AH461" s="18">
        <f>IFERROR(VLOOKUP(F461,Rural!$F$2:$J$403,5,0),0)</f>
        <v>0</v>
      </c>
      <c r="AI461" s="18">
        <f>+IFERROR(VLOOKUP(F461,Frontera!$F$3:$J$438,5,0),0)</f>
        <v>0</v>
      </c>
      <c r="AJ461" s="18" t="str">
        <f>+IFERROR(VLOOKUP(F461,'Censo 2023 Direccion'!$A$2:$L$910,9,0),0)</f>
        <v>Rural</v>
      </c>
      <c r="AK461" s="18">
        <f>+IFERROR(VLOOKUP(F461,'Instituciones Educativas'!$A$2:$T$900,12,0),0)</f>
        <v>6</v>
      </c>
      <c r="AL461" s="21">
        <f t="shared" si="250"/>
        <v>-239.70648648648643</v>
      </c>
      <c r="AM461" s="18">
        <f>+IFERROR(VLOOKUP(F461,'Instituciones Educativas'!$A$2:$T$900,13,0),0)-AN461</f>
        <v>7</v>
      </c>
      <c r="AN461" s="64"/>
    </row>
    <row r="462" spans="1:40" x14ac:dyDescent="0.25">
      <c r="A462" s="107" t="s">
        <v>1052</v>
      </c>
      <c r="B462" s="17">
        <v>233</v>
      </c>
      <c r="C462" s="49" t="str">
        <f>+VLOOKUP(A462,'Instituciones Educativas'!$A$2:$T$900,6,0)</f>
        <v>PUNO</v>
      </c>
      <c r="D462" s="49" t="str">
        <f>IFERROR(VLOOKUP(A462,'Instituciones Educativas'!$A$2:$T$900,7,0),0)</f>
        <v>PUNO</v>
      </c>
      <c r="E462" s="49" t="str">
        <f>+VLOOKUP(A462,'Censo 2023 Direccion'!$A$2:$M$910,6,0)</f>
        <v>JIRON JUSTO RIQUELME 370</v>
      </c>
      <c r="F462" s="49" t="str">
        <f>+VLOOKUP(A462,'Instituciones Educativas'!$A$2:$T$900,1,0)</f>
        <v>2034102</v>
      </c>
      <c r="G462" s="49" t="str">
        <f>+VLOOKUP(A462,'Instituciones Educativas'!$A$2:$T$900,8,0)</f>
        <v>HUAYNA PUCARA</v>
      </c>
      <c r="H462" s="49" t="str">
        <f>+VLOOKUP(A462,'Instituciones Educativas'!$A$2:$T$900,9,0)</f>
        <v xml:space="preserve">A5 - Inicial  Prog No Escolariz    </v>
      </c>
      <c r="I462" s="18">
        <f t="shared" si="240"/>
        <v>10</v>
      </c>
      <c r="J462" s="18" t="str">
        <f t="shared" si="251"/>
        <v>Urbana</v>
      </c>
      <c r="K462" s="18">
        <f t="shared" si="252"/>
        <v>9</v>
      </c>
      <c r="O462" s="18">
        <f t="shared" si="253"/>
        <v>1</v>
      </c>
      <c r="Q462" s="21">
        <f t="shared" ref="Q462:Q479" si="257">+IF(AJ462="Urbana",IF(AK462&lt;=5,S462*(2.8),IF(AK462&lt;=10,S462*(2.1),IF(AK462&lt;=13,S462*(1.9),IF(AK462&lt;=22,S462*(1.6),IF(AK462&lt;=50,S462*(1.41),IF(AK462&lt;=100,S462*(0.9),IF(AK462&lt;=194,S462*(0.8),IF(AK462&lt;=230,S462*(0.63),IF(AK462&lt;=405,S462*(0.55),IF(AK462&lt;=620,S462*(0.44),IF(AK462&lt;=968,S462*(0.35),IF(AK462&lt;=1000,S462*(0.37),IF(AK462&lt;=1200,S462*(0.39),IF(AK462&lt;=1800,S462*(0.26))))))))))))))))</f>
        <v>684.68399999999997</v>
      </c>
      <c r="R462" s="52">
        <f t="shared" si="242"/>
        <v>-32.167421887678039</v>
      </c>
      <c r="S462" s="52">
        <f t="shared" si="243"/>
        <v>326.03999999999996</v>
      </c>
      <c r="T462" s="21">
        <f t="shared" si="254"/>
        <v>326.03999999999996</v>
      </c>
      <c r="U462" s="70">
        <v>480.65399999999994</v>
      </c>
      <c r="V462" s="21">
        <f t="shared" si="239"/>
        <v>250.79999999999998</v>
      </c>
      <c r="W462" s="21">
        <f t="shared" si="244"/>
        <v>54</v>
      </c>
      <c r="X462" s="21">
        <f t="shared" si="230"/>
        <v>0</v>
      </c>
      <c r="Y462" s="21">
        <f>IF(H462=$M$12,IF(AJ462="Urbana",AK462*1.14*12,IF(AJ462="Rural",AK462*2.14*12)),0)</f>
        <v>136.79999999999998</v>
      </c>
      <c r="Z462" s="21">
        <f t="shared" si="245"/>
        <v>6</v>
      </c>
      <c r="AA462" s="21">
        <f t="shared" si="246"/>
        <v>48</v>
      </c>
      <c r="AB462" s="21">
        <f t="shared" si="247"/>
        <v>0</v>
      </c>
      <c r="AC462" s="18">
        <f t="shared" si="248"/>
        <v>6</v>
      </c>
      <c r="AD462" s="18">
        <f t="shared" si="249"/>
        <v>0</v>
      </c>
      <c r="AE462" s="18">
        <f>IFERROR(VLOOKUP(F462,'Unid. Mult.'!$F$3:$J$313,5,0),0)</f>
        <v>0</v>
      </c>
      <c r="AF462" s="18">
        <f>IFERROR(VLOOKUP(F462,'IIEE EIB'!$F$3:$L$219,5,0),0)</f>
        <v>0</v>
      </c>
      <c r="AG462" s="18">
        <f>IFERROR(VLOOKUP(F462,'IIEE EIB'!$F$3:$L$219,6,0),0)</f>
        <v>0</v>
      </c>
      <c r="AH462" s="18">
        <f>IFERROR(VLOOKUP(F462,Rural!$F$2:$J$403,5,0),0)</f>
        <v>0</v>
      </c>
      <c r="AI462" s="18">
        <f>+IFERROR(VLOOKUP(F462,Frontera!$F$3:$J$438,5,0),0)</f>
        <v>0</v>
      </c>
      <c r="AJ462" s="18" t="str">
        <f>+IFERROR(VLOOKUP(F462,'Censo 2023 Direccion'!$A$2:$L$910,9,0),0)</f>
        <v>Urbana</v>
      </c>
      <c r="AK462" s="18">
        <f>+IFERROR(VLOOKUP(F462,'Instituciones Educativas'!$A$2:$T$900,12,0),0)</f>
        <v>10</v>
      </c>
      <c r="AL462" s="21">
        <f t="shared" si="250"/>
        <v>-229.85399999999996</v>
      </c>
      <c r="AM462" s="18">
        <f>+IFERROR(VLOOKUP(F462,'Instituciones Educativas'!$A$2:$T$900,13,0),0)-AN462</f>
        <v>9</v>
      </c>
    </row>
    <row r="463" spans="1:40" x14ac:dyDescent="0.25">
      <c r="A463" s="107" t="s">
        <v>1156</v>
      </c>
      <c r="B463" s="17">
        <v>234</v>
      </c>
      <c r="C463" s="49" t="str">
        <f>+VLOOKUP(A463,'Instituciones Educativas'!$A$2:$T$900,6,0)</f>
        <v>PUNO</v>
      </c>
      <c r="D463" s="49" t="str">
        <f>IFERROR(VLOOKUP(A463,'Instituciones Educativas'!$A$2:$T$900,7,0),0)</f>
        <v>PUNO</v>
      </c>
      <c r="E463" s="49" t="str">
        <f>+VLOOKUP(A463,'Censo 2023 Direccion'!$A$2:$M$910,6,0)</f>
        <v>MZ O LOTE 8 AA.HH.</v>
      </c>
      <c r="F463" s="49" t="str">
        <f>+VLOOKUP(A463,'Instituciones Educativas'!$A$2:$T$900,1,0)</f>
        <v>2034105</v>
      </c>
      <c r="G463" s="49" t="str">
        <f>+VLOOKUP(A463,'Instituciones Educativas'!$A$2:$T$900,8,0)</f>
        <v>SIMON BOLIVAR</v>
      </c>
      <c r="H463" s="49" t="str">
        <f>+VLOOKUP(A463,'Instituciones Educativas'!$A$2:$T$900,9,0)</f>
        <v xml:space="preserve">A5 - Inicial  Prog No Escolariz    </v>
      </c>
      <c r="I463" s="18">
        <f t="shared" si="240"/>
        <v>12</v>
      </c>
      <c r="J463" s="18" t="str">
        <f t="shared" si="251"/>
        <v>Urbana</v>
      </c>
      <c r="K463" s="18">
        <f t="shared" si="252"/>
        <v>10</v>
      </c>
      <c r="O463" s="18">
        <f t="shared" si="253"/>
        <v>2</v>
      </c>
      <c r="Q463" s="21">
        <f t="shared" ref="Q463:Q472" si="258">+IF(AJ463="Urbana",IF(AK463&lt;=5,S463*(2.8),IF(AK463&lt;=10,S463*(1.6),IF(AK463&lt;=13,S463*(1.4),IF(AK463&lt;=22,S463*(1.08),IF(AK463&lt;=50,S463*(1.41),IF(AK463&lt;=100,S463*(0.9),IF(AK463&lt;=194,S463*(0.8),IF(AK463&lt;=230,S463*(0.63),IF(AK463&lt;=405,S463*(0.55),IF(AK463&lt;=620,S463*(0.44),IF(AK463&lt;=968,S463*(0.35),IF(AK463&lt;=1000,S463*(0.37),IF(AK463&lt;=1200,S463*(0.39),IF(AK463&lt;=1800,S463*(0.26))))))))))))))))</f>
        <v>563.47199999999998</v>
      </c>
      <c r="R463" s="52">
        <f t="shared" si="242"/>
        <v>-17.591304347826089</v>
      </c>
      <c r="S463" s="52">
        <f t="shared" si="243"/>
        <v>402.48</v>
      </c>
      <c r="T463" s="21">
        <f t="shared" si="254"/>
        <v>402.48</v>
      </c>
      <c r="U463" s="70">
        <v>488.39506172839509</v>
      </c>
      <c r="V463" s="21">
        <f t="shared" si="239"/>
        <v>309.60000000000002</v>
      </c>
      <c r="W463" s="21">
        <f t="shared" si="244"/>
        <v>64.800000000000011</v>
      </c>
      <c r="X463" s="21">
        <f t="shared" si="230"/>
        <v>0</v>
      </c>
      <c r="Y463" s="21">
        <f t="shared" ref="Y463:Y470" si="259">IF(H463=$M$12,IF(AJ463="Urbana",AK463*1.2*12,IF(AJ463="Rural",AK463*2.2*12)),0)</f>
        <v>172.79999999999998</v>
      </c>
      <c r="Z463" s="21">
        <f t="shared" si="245"/>
        <v>7.2000000000000011</v>
      </c>
      <c r="AA463" s="21">
        <f t="shared" si="246"/>
        <v>57.600000000000009</v>
      </c>
      <c r="AB463" s="21">
        <f t="shared" si="247"/>
        <v>0</v>
      </c>
      <c r="AC463" s="18">
        <f t="shared" si="248"/>
        <v>7.2000000000000011</v>
      </c>
      <c r="AD463" s="18">
        <f t="shared" si="249"/>
        <v>0</v>
      </c>
      <c r="AE463" s="18">
        <f>IFERROR(VLOOKUP(F463,'Unid. Mult.'!$F$3:$J$313,5,0),0)</f>
        <v>0</v>
      </c>
      <c r="AF463" s="18">
        <f>IFERROR(VLOOKUP(F463,'IIEE EIB'!$F$3:$L$219,5,0),0)</f>
        <v>0</v>
      </c>
      <c r="AG463" s="18">
        <f>IFERROR(VLOOKUP(F463,'IIEE EIB'!$F$3:$L$219,6,0),0)</f>
        <v>0</v>
      </c>
      <c r="AH463" s="18">
        <f>IFERROR(VLOOKUP(F463,Rural!$F$2:$J$403,5,0),0)</f>
        <v>0</v>
      </c>
      <c r="AI463" s="18">
        <f>+IFERROR(VLOOKUP(F463,Frontera!$F$3:$J$438,5,0),0)</f>
        <v>0</v>
      </c>
      <c r="AJ463" s="18" t="str">
        <f>+IFERROR(VLOOKUP(F463,'Censo 2023 Direccion'!$A$2:$L$910,9,0),0)</f>
        <v>Urbana</v>
      </c>
      <c r="AK463" s="18">
        <f>+IFERROR(VLOOKUP(F463,'Instituciones Educativas'!$A$2:$T$900,12,0),0)</f>
        <v>12</v>
      </c>
      <c r="AL463" s="21">
        <f t="shared" si="250"/>
        <v>-178.79506172839507</v>
      </c>
      <c r="AM463" s="18">
        <f>+IFERROR(VLOOKUP(F463,'Instituciones Educativas'!$A$2:$T$900,13,0),0)-AN463</f>
        <v>10</v>
      </c>
    </row>
    <row r="464" spans="1:40" x14ac:dyDescent="0.25">
      <c r="A464" s="107" t="s">
        <v>1094</v>
      </c>
      <c r="B464" s="17">
        <v>235</v>
      </c>
      <c r="C464" s="49" t="str">
        <f>+VLOOKUP(A464,'Instituciones Educativas'!$A$2:$T$900,6,0)</f>
        <v>PUNO</v>
      </c>
      <c r="D464" s="49" t="str">
        <f>IFERROR(VLOOKUP(A464,'Instituciones Educativas'!$A$2:$T$900,7,0),0)</f>
        <v>PUNO</v>
      </c>
      <c r="E464" s="49" t="str">
        <f>+VLOOKUP(A464,'Censo 2023 Direccion'!$A$2:$M$910,6,0)</f>
        <v>JIRON CARABAYA 526</v>
      </c>
      <c r="F464" s="49" t="str">
        <f>+VLOOKUP(A464,'Instituciones Educativas'!$A$2:$T$900,1,0)</f>
        <v>2034110</v>
      </c>
      <c r="G464" s="49" t="str">
        <f>+VLOOKUP(A464,'Instituciones Educativas'!$A$2:$T$900,8,0)</f>
        <v>MUNICIPAL PORTEÑO</v>
      </c>
      <c r="H464" s="49" t="str">
        <f>+VLOOKUP(A464,'Instituciones Educativas'!$A$2:$T$900,9,0)</f>
        <v xml:space="preserve">A5 - Inicial  Prog No Escolariz    </v>
      </c>
      <c r="I464" s="18">
        <f t="shared" si="240"/>
        <v>15</v>
      </c>
      <c r="J464" s="18" t="str">
        <f t="shared" si="251"/>
        <v>Urbana</v>
      </c>
      <c r="K464" s="18">
        <f t="shared" si="252"/>
        <v>8</v>
      </c>
      <c r="O464" s="18">
        <f t="shared" si="253"/>
        <v>7</v>
      </c>
      <c r="Q464" s="21">
        <f t="shared" si="258"/>
        <v>543.34800000000007</v>
      </c>
      <c r="R464" s="52">
        <f t="shared" si="242"/>
        <v>5.978260869565216</v>
      </c>
      <c r="S464" s="52">
        <f t="shared" si="243"/>
        <v>503.1</v>
      </c>
      <c r="T464" s="21">
        <f t="shared" si="254"/>
        <v>503.1</v>
      </c>
      <c r="U464" s="70">
        <v>474.72</v>
      </c>
      <c r="V464" s="21">
        <f t="shared" si="239"/>
        <v>387</v>
      </c>
      <c r="W464" s="21">
        <f t="shared" si="244"/>
        <v>81</v>
      </c>
      <c r="X464" s="21">
        <f t="shared" si="230"/>
        <v>0</v>
      </c>
      <c r="Y464" s="21">
        <f t="shared" si="259"/>
        <v>216</v>
      </c>
      <c r="Z464" s="21">
        <f t="shared" si="245"/>
        <v>9</v>
      </c>
      <c r="AA464" s="21">
        <f t="shared" si="246"/>
        <v>72</v>
      </c>
      <c r="AB464" s="21">
        <f t="shared" si="247"/>
        <v>0</v>
      </c>
      <c r="AC464" s="18">
        <f t="shared" si="248"/>
        <v>9</v>
      </c>
      <c r="AD464" s="18">
        <f t="shared" si="249"/>
        <v>0</v>
      </c>
      <c r="AE464" s="18">
        <f>IFERROR(VLOOKUP(F464,'Unid. Mult.'!$F$3:$J$313,5,0),0)</f>
        <v>0</v>
      </c>
      <c r="AF464" s="18">
        <f>IFERROR(VLOOKUP(F464,'IIEE EIB'!$F$3:$L$219,5,0),0)</f>
        <v>0</v>
      </c>
      <c r="AG464" s="18">
        <f>IFERROR(VLOOKUP(F464,'IIEE EIB'!$F$3:$L$219,6,0),0)</f>
        <v>0</v>
      </c>
      <c r="AH464" s="18">
        <f>IFERROR(VLOOKUP(F464,Rural!$F$2:$J$403,5,0),0)</f>
        <v>0</v>
      </c>
      <c r="AI464" s="18">
        <f>+IFERROR(VLOOKUP(F464,Frontera!$F$3:$J$438,5,0),0)</f>
        <v>0</v>
      </c>
      <c r="AJ464" s="18" t="str">
        <f>+IFERROR(VLOOKUP(F464,'Censo 2023 Direccion'!$A$2:$L$910,9,0),0)</f>
        <v>Urbana</v>
      </c>
      <c r="AK464" s="18">
        <f>+IFERROR(VLOOKUP(F464,'Instituciones Educativas'!$A$2:$T$900,12,0),0)</f>
        <v>15</v>
      </c>
      <c r="AL464" s="21">
        <f t="shared" si="250"/>
        <v>-87.720000000000027</v>
      </c>
      <c r="AM464" s="18">
        <f>+IFERROR(VLOOKUP(F464,'Instituciones Educativas'!$A$2:$T$900,13,0),0)-AN464</f>
        <v>8</v>
      </c>
    </row>
    <row r="465" spans="1:41" x14ac:dyDescent="0.25">
      <c r="A465" s="107" t="s">
        <v>1130</v>
      </c>
      <c r="B465" s="17">
        <v>236</v>
      </c>
      <c r="C465" s="49" t="str">
        <f>+VLOOKUP(A465,'Instituciones Educativas'!$A$2:$T$900,6,0)</f>
        <v>PUNO</v>
      </c>
      <c r="D465" s="49" t="str">
        <f>IFERROR(VLOOKUP(A465,'Instituciones Educativas'!$A$2:$T$900,7,0),0)</f>
        <v>PUNO</v>
      </c>
      <c r="E465" s="49" t="str">
        <f>+VLOOKUP(A465,'Censo 2023 Direccion'!$A$2:$M$910,6,0)</f>
        <v>JIRON LOS CLAVELES 305</v>
      </c>
      <c r="F465" s="49" t="str">
        <f>+VLOOKUP(A465,'Instituciones Educativas'!$A$2:$T$900,1,0)</f>
        <v>2034111</v>
      </c>
      <c r="G465" s="49" t="str">
        <f>+VLOOKUP(A465,'Instituciones Educativas'!$A$2:$T$900,8,0)</f>
        <v>PROGRESO</v>
      </c>
      <c r="H465" s="49" t="str">
        <f>+VLOOKUP(A465,'Instituciones Educativas'!$A$2:$T$900,9,0)</f>
        <v xml:space="preserve">A5 - Inicial  Prog No Escolariz    </v>
      </c>
      <c r="I465" s="18">
        <f t="shared" si="240"/>
        <v>10</v>
      </c>
      <c r="J465" s="18" t="str">
        <f t="shared" si="251"/>
        <v>Urbana</v>
      </c>
      <c r="K465" s="18">
        <f t="shared" si="252"/>
        <v>11</v>
      </c>
      <c r="O465" s="18">
        <f t="shared" si="253"/>
        <v>-1</v>
      </c>
      <c r="Q465" s="21">
        <f t="shared" si="258"/>
        <v>536.6400000000001</v>
      </c>
      <c r="R465" s="52">
        <f t="shared" si="242"/>
        <v>-32.267337405677317</v>
      </c>
      <c r="S465" s="52">
        <f t="shared" si="243"/>
        <v>335.40000000000003</v>
      </c>
      <c r="T465" s="21">
        <f t="shared" si="254"/>
        <v>335.40000000000003</v>
      </c>
      <c r="U465" s="70">
        <v>495.1820689655172</v>
      </c>
      <c r="V465" s="21">
        <f t="shared" si="239"/>
        <v>258</v>
      </c>
      <c r="W465" s="21">
        <f t="shared" si="244"/>
        <v>54</v>
      </c>
      <c r="X465" s="21">
        <f t="shared" si="230"/>
        <v>0</v>
      </c>
      <c r="Y465" s="21">
        <f t="shared" si="259"/>
        <v>144</v>
      </c>
      <c r="Z465" s="21">
        <f t="shared" si="245"/>
        <v>6</v>
      </c>
      <c r="AA465" s="21">
        <f t="shared" si="246"/>
        <v>48</v>
      </c>
      <c r="AB465" s="21">
        <f t="shared" si="247"/>
        <v>0</v>
      </c>
      <c r="AC465" s="18">
        <f t="shared" si="248"/>
        <v>6</v>
      </c>
      <c r="AD465" s="18">
        <f t="shared" si="249"/>
        <v>0</v>
      </c>
      <c r="AE465" s="18">
        <f>IFERROR(VLOOKUP(F465,'Unid. Mult.'!$F$3:$J$313,5,0),0)</f>
        <v>0</v>
      </c>
      <c r="AF465" s="18">
        <f>IFERROR(VLOOKUP(F465,'IIEE EIB'!$F$3:$L$219,5,0),0)</f>
        <v>0</v>
      </c>
      <c r="AG465" s="18">
        <f>IFERROR(VLOOKUP(F465,'IIEE EIB'!$F$3:$L$219,6,0),0)</f>
        <v>0</v>
      </c>
      <c r="AH465" s="18">
        <f>IFERROR(VLOOKUP(F465,Rural!$F$2:$J$403,5,0),0)</f>
        <v>0</v>
      </c>
      <c r="AI465" s="18">
        <f>+IFERROR(VLOOKUP(F465,Frontera!$F$3:$J$438,5,0),0)</f>
        <v>0</v>
      </c>
      <c r="AJ465" s="18" t="str">
        <f>+IFERROR(VLOOKUP(F465,'Censo 2023 Direccion'!$A$2:$L$910,9,0),0)</f>
        <v>Urbana</v>
      </c>
      <c r="AK465" s="18">
        <f>+IFERROR(VLOOKUP(F465,'Instituciones Educativas'!$A$2:$T$900,12,0),0)</f>
        <v>10</v>
      </c>
      <c r="AL465" s="21">
        <f t="shared" si="250"/>
        <v>-237.1820689655172</v>
      </c>
      <c r="AM465" s="18">
        <f>+IFERROR(VLOOKUP(F465,'Instituciones Educativas'!$A$2:$T$900,13,0),0)-AN465</f>
        <v>11</v>
      </c>
    </row>
    <row r="466" spans="1:41" x14ac:dyDescent="0.25">
      <c r="A466" s="107" t="s">
        <v>1073</v>
      </c>
      <c r="B466" s="17">
        <v>237</v>
      </c>
      <c r="C466" s="49" t="str">
        <f>+VLOOKUP(A466,'Instituciones Educativas'!$A$2:$T$900,6,0)</f>
        <v>PUNO</v>
      </c>
      <c r="D466" s="49" t="str">
        <f>IFERROR(VLOOKUP(A466,'Instituciones Educativas'!$A$2:$T$900,7,0),0)</f>
        <v>BARRIO TUPAC AMARU</v>
      </c>
      <c r="E466" s="49" t="str">
        <f>+VLOOKUP(A466,'Censo 2023 Direccion'!$A$2:$M$910,6,0)</f>
        <v>JIRON LOS CLAVELES 136</v>
      </c>
      <c r="F466" s="49" t="str">
        <f>+VLOOKUP(A466,'Instituciones Educativas'!$A$2:$T$900,1,0)</f>
        <v>2034113</v>
      </c>
      <c r="G466" s="49" t="str">
        <f>+VLOOKUP(A466,'Instituciones Educativas'!$A$2:$T$900,8,0)</f>
        <v>LAYKAKOTA</v>
      </c>
      <c r="H466" s="49" t="str">
        <f>+VLOOKUP(A466,'Instituciones Educativas'!$A$2:$T$900,9,0)</f>
        <v xml:space="preserve">A5 - Inicial  Prog No Escolariz    </v>
      </c>
      <c r="I466" s="18">
        <f t="shared" si="240"/>
        <v>10</v>
      </c>
      <c r="J466" s="18" t="str">
        <f t="shared" si="251"/>
        <v>Urbana</v>
      </c>
      <c r="K466" s="18">
        <f t="shared" si="252"/>
        <v>8</v>
      </c>
      <c r="O466" s="18">
        <f t="shared" si="253"/>
        <v>2</v>
      </c>
      <c r="Q466" s="21">
        <f t="shared" si="258"/>
        <v>536.6400000000001</v>
      </c>
      <c r="R466" s="52">
        <f t="shared" si="242"/>
        <v>-29.34782608695652</v>
      </c>
      <c r="S466" s="52">
        <f t="shared" si="243"/>
        <v>335.40000000000003</v>
      </c>
      <c r="T466" s="21">
        <f t="shared" si="254"/>
        <v>335.40000000000003</v>
      </c>
      <c r="U466" s="70">
        <v>474.72</v>
      </c>
      <c r="V466" s="21">
        <f t="shared" si="239"/>
        <v>258</v>
      </c>
      <c r="W466" s="21">
        <f t="shared" si="244"/>
        <v>54</v>
      </c>
      <c r="X466" s="21">
        <f t="shared" ref="X466:X529" si="260">IF(H466=$M$13,AK466*1*12,IF(H466=$M$14,AK466*1*12,IF(H466=$M$16,AK466*1*12,0)))</f>
        <v>0</v>
      </c>
      <c r="Y466" s="21">
        <f t="shared" si="259"/>
        <v>144</v>
      </c>
      <c r="Z466" s="21">
        <f t="shared" si="245"/>
        <v>6</v>
      </c>
      <c r="AA466" s="21">
        <f t="shared" si="246"/>
        <v>48</v>
      </c>
      <c r="AB466" s="21">
        <f t="shared" si="247"/>
        <v>0</v>
      </c>
      <c r="AC466" s="18">
        <f t="shared" si="248"/>
        <v>6</v>
      </c>
      <c r="AD466" s="18">
        <f t="shared" si="249"/>
        <v>0</v>
      </c>
      <c r="AE466" s="18">
        <f>IFERROR(VLOOKUP(F466,'Unid. Mult.'!$F$3:$J$313,5,0),0)</f>
        <v>0</v>
      </c>
      <c r="AF466" s="18">
        <f>IFERROR(VLOOKUP(F466,'IIEE EIB'!$F$3:$L$219,5,0),0)</f>
        <v>0</v>
      </c>
      <c r="AG466" s="18">
        <f>IFERROR(VLOOKUP(F466,'IIEE EIB'!$F$3:$L$219,6,0),0)</f>
        <v>0</v>
      </c>
      <c r="AH466" s="18">
        <f>IFERROR(VLOOKUP(F466,Rural!$F$2:$J$403,5,0),0)</f>
        <v>0</v>
      </c>
      <c r="AI466" s="18">
        <f>+IFERROR(VLOOKUP(F466,Frontera!$F$3:$J$438,5,0),0)</f>
        <v>0</v>
      </c>
      <c r="AJ466" s="18" t="str">
        <f>+IFERROR(VLOOKUP(F466,'Censo 2023 Direccion'!$A$2:$L$910,9,0),0)</f>
        <v>Urbana</v>
      </c>
      <c r="AK466" s="18">
        <f>+IFERROR(VLOOKUP(F466,'Instituciones Educativas'!$A$2:$T$900,12,0),0)</f>
        <v>10</v>
      </c>
      <c r="AL466" s="21">
        <f t="shared" si="250"/>
        <v>-216.72000000000003</v>
      </c>
      <c r="AM466" s="18">
        <f>+IFERROR(VLOOKUP(F466,'Instituciones Educativas'!$A$2:$T$900,13,0),0)-AN466</f>
        <v>8</v>
      </c>
    </row>
    <row r="467" spans="1:41" x14ac:dyDescent="0.25">
      <c r="A467" s="107" t="s">
        <v>1006</v>
      </c>
      <c r="B467" s="17">
        <v>238</v>
      </c>
      <c r="C467" s="49" t="str">
        <f>+VLOOKUP(A467,'Instituciones Educativas'!$A$2:$T$900,6,0)</f>
        <v>PUNO</v>
      </c>
      <c r="D467" s="49" t="str">
        <f>IFERROR(VLOOKUP(A467,'Instituciones Educativas'!$A$2:$T$900,7,0),0)</f>
        <v>PUNO</v>
      </c>
      <c r="E467" s="49" t="str">
        <f>+VLOOKUP(A467,'Censo 2023 Direccion'!$A$2:$M$910,6,0)</f>
        <v>JIRON LUIS RIVAROLA S/N</v>
      </c>
      <c r="F467" s="49" t="str">
        <f>+VLOOKUP(A467,'Instituciones Educativas'!$A$2:$T$900,1,0)</f>
        <v>2034801</v>
      </c>
      <c r="G467" s="49" t="str">
        <f>+VLOOKUP(A467,'Instituciones Educativas'!$A$2:$T$900,8,0)</f>
        <v>8 DE OCTUBRE</v>
      </c>
      <c r="H467" s="49" t="str">
        <f>+VLOOKUP(A467,'Instituciones Educativas'!$A$2:$T$900,9,0)</f>
        <v xml:space="preserve">A5 - Inicial  Prog No Escolariz    </v>
      </c>
      <c r="I467" s="18">
        <f t="shared" si="240"/>
        <v>12</v>
      </c>
      <c r="J467" s="18" t="str">
        <f t="shared" si="251"/>
        <v>Urbana</v>
      </c>
      <c r="K467" s="18">
        <f t="shared" si="252"/>
        <v>13</v>
      </c>
      <c r="O467" s="18">
        <f t="shared" si="253"/>
        <v>-1</v>
      </c>
      <c r="Q467" s="21">
        <f t="shared" si="258"/>
        <v>563.47199999999998</v>
      </c>
      <c r="R467" s="52">
        <f t="shared" si="242"/>
        <v>-19.732441471571903</v>
      </c>
      <c r="S467" s="52">
        <f t="shared" si="243"/>
        <v>402.48</v>
      </c>
      <c r="T467" s="21">
        <f t="shared" si="254"/>
        <v>402.48</v>
      </c>
      <c r="U467" s="70">
        <v>501.423</v>
      </c>
      <c r="V467" s="21">
        <f t="shared" si="239"/>
        <v>309.60000000000002</v>
      </c>
      <c r="W467" s="21">
        <f t="shared" si="244"/>
        <v>64.800000000000011</v>
      </c>
      <c r="X467" s="21">
        <f t="shared" si="260"/>
        <v>0</v>
      </c>
      <c r="Y467" s="21">
        <f t="shared" si="259"/>
        <v>172.79999999999998</v>
      </c>
      <c r="Z467" s="21">
        <f t="shared" si="245"/>
        <v>7.2000000000000011</v>
      </c>
      <c r="AA467" s="21">
        <f t="shared" si="246"/>
        <v>57.600000000000009</v>
      </c>
      <c r="AB467" s="21">
        <f t="shared" si="247"/>
        <v>0</v>
      </c>
      <c r="AC467" s="18">
        <f t="shared" si="248"/>
        <v>7.2000000000000011</v>
      </c>
      <c r="AD467" s="18">
        <f t="shared" si="249"/>
        <v>0</v>
      </c>
      <c r="AE467" s="18">
        <f>IFERROR(VLOOKUP(F467,'Unid. Mult.'!$F$3:$J$313,5,0),0)</f>
        <v>0</v>
      </c>
      <c r="AF467" s="18">
        <f>IFERROR(VLOOKUP(F467,'IIEE EIB'!$F$3:$L$219,5,0),0)</f>
        <v>0</v>
      </c>
      <c r="AG467" s="18">
        <f>IFERROR(VLOOKUP(F467,'IIEE EIB'!$F$3:$L$219,6,0),0)</f>
        <v>0</v>
      </c>
      <c r="AH467" s="18">
        <f>IFERROR(VLOOKUP(F467,Rural!$F$2:$J$403,5,0),0)</f>
        <v>0</v>
      </c>
      <c r="AI467" s="18">
        <f>+IFERROR(VLOOKUP(F467,Frontera!$F$3:$J$438,5,0),0)</f>
        <v>0</v>
      </c>
      <c r="AJ467" s="18" t="str">
        <f>+IFERROR(VLOOKUP(F467,'Censo 2023 Direccion'!$A$2:$L$910,9,0),0)</f>
        <v>Urbana</v>
      </c>
      <c r="AK467" s="18">
        <f>+IFERROR(VLOOKUP(F467,'Instituciones Educativas'!$A$2:$T$900,12,0),0)</f>
        <v>12</v>
      </c>
      <c r="AL467" s="21">
        <f t="shared" si="250"/>
        <v>-191.82299999999998</v>
      </c>
      <c r="AM467" s="18">
        <f>+IFERROR(VLOOKUP(F467,'Instituciones Educativas'!$A$2:$T$900,13,0),0)-AN467</f>
        <v>13</v>
      </c>
    </row>
    <row r="468" spans="1:41" x14ac:dyDescent="0.25">
      <c r="A468" s="107" t="s">
        <v>1134</v>
      </c>
      <c r="B468" s="17">
        <v>239</v>
      </c>
      <c r="C468" s="49" t="str">
        <f>+VLOOKUP(A468,'Instituciones Educativas'!$A$2:$T$900,6,0)</f>
        <v>PUNO</v>
      </c>
      <c r="D468" s="49" t="str">
        <f>IFERROR(VLOOKUP(A468,'Instituciones Educativas'!$A$2:$T$900,7,0),0)</f>
        <v>PUNO</v>
      </c>
      <c r="E468" s="49" t="str">
        <f>+VLOOKUP(A468,'Censo 2023 Direccion'!$A$2:$M$910,6,0)</f>
        <v>JIRON CANCHARANI 305</v>
      </c>
      <c r="F468" s="49" t="str">
        <f>+VLOOKUP(A468,'Instituciones Educativas'!$A$2:$T$900,1,0)</f>
        <v>2034802</v>
      </c>
      <c r="G468" s="49" t="str">
        <f>+VLOOKUP(A468,'Instituciones Educativas'!$A$2:$T$900,8,0)</f>
        <v>RICARDO PALMA</v>
      </c>
      <c r="H468" s="49" t="str">
        <f>+VLOOKUP(A468,'Instituciones Educativas'!$A$2:$T$900,9,0)</f>
        <v xml:space="preserve">A5 - Inicial  Prog No Escolariz    </v>
      </c>
      <c r="I468" s="18">
        <f t="shared" si="240"/>
        <v>13</v>
      </c>
      <c r="J468" s="18" t="str">
        <f t="shared" si="251"/>
        <v>Urbana</v>
      </c>
      <c r="K468" s="18">
        <f t="shared" si="252"/>
        <v>17</v>
      </c>
      <c r="O468" s="18">
        <f t="shared" si="253"/>
        <v>-4</v>
      </c>
      <c r="Q468" s="21">
        <f t="shared" si="258"/>
        <v>610.42799999999988</v>
      </c>
      <c r="R468" s="52">
        <f t="shared" si="242"/>
        <v>-42.793741537535738</v>
      </c>
      <c r="S468" s="52">
        <f t="shared" si="243"/>
        <v>436.02</v>
      </c>
      <c r="T468" s="21">
        <f t="shared" si="254"/>
        <v>436.02</v>
      </c>
      <c r="U468" s="70">
        <v>762.18933333333337</v>
      </c>
      <c r="V468" s="21">
        <f t="shared" si="239"/>
        <v>335.4</v>
      </c>
      <c r="W468" s="21">
        <f t="shared" si="244"/>
        <v>70.2</v>
      </c>
      <c r="X468" s="21">
        <f t="shared" si="260"/>
        <v>0</v>
      </c>
      <c r="Y468" s="21">
        <f t="shared" si="259"/>
        <v>187.2</v>
      </c>
      <c r="Z468" s="21">
        <f t="shared" si="245"/>
        <v>7.8000000000000007</v>
      </c>
      <c r="AA468" s="21">
        <f t="shared" si="246"/>
        <v>62.400000000000006</v>
      </c>
      <c r="AB468" s="21">
        <f t="shared" si="247"/>
        <v>0</v>
      </c>
      <c r="AC468" s="18">
        <f t="shared" si="248"/>
        <v>7.8000000000000007</v>
      </c>
      <c r="AD468" s="18">
        <f t="shared" si="249"/>
        <v>0</v>
      </c>
      <c r="AE468" s="18">
        <f>IFERROR(VLOOKUP(F468,'Unid. Mult.'!$F$3:$J$313,5,0),0)</f>
        <v>0</v>
      </c>
      <c r="AF468" s="18">
        <f>IFERROR(VLOOKUP(F468,'IIEE EIB'!$F$3:$L$219,5,0),0)</f>
        <v>0</v>
      </c>
      <c r="AG468" s="18">
        <f>IFERROR(VLOOKUP(F468,'IIEE EIB'!$F$3:$L$219,6,0),0)</f>
        <v>0</v>
      </c>
      <c r="AH468" s="18">
        <f>IFERROR(VLOOKUP(F468,Rural!$F$2:$J$403,5,0),0)</f>
        <v>0</v>
      </c>
      <c r="AI468" s="18">
        <f>+IFERROR(VLOOKUP(F468,Frontera!$F$3:$J$438,5,0),0)</f>
        <v>0</v>
      </c>
      <c r="AJ468" s="18" t="str">
        <f>+IFERROR(VLOOKUP(F468,'Censo 2023 Direccion'!$A$2:$L$910,9,0),0)</f>
        <v>Urbana</v>
      </c>
      <c r="AK468" s="18">
        <f>+IFERROR(VLOOKUP(F468,'Instituciones Educativas'!$A$2:$T$900,12,0),0)</f>
        <v>13</v>
      </c>
      <c r="AL468" s="21">
        <f t="shared" si="250"/>
        <v>-426.78933333333339</v>
      </c>
      <c r="AM468" s="18">
        <f>+IFERROR(VLOOKUP(F468,'Instituciones Educativas'!$A$2:$T$900,13,0),0)-AN468</f>
        <v>17</v>
      </c>
    </row>
    <row r="469" spans="1:41" x14ac:dyDescent="0.25">
      <c r="A469" s="107" t="s">
        <v>1148</v>
      </c>
      <c r="B469" s="17">
        <v>240</v>
      </c>
      <c r="C469" s="49" t="str">
        <f>+VLOOKUP(A469,'Instituciones Educativas'!$A$2:$T$900,6,0)</f>
        <v>PUNO</v>
      </c>
      <c r="D469" s="49" t="str">
        <f>IFERROR(VLOOKUP(A469,'Instituciones Educativas'!$A$2:$T$900,7,0),0)</f>
        <v>PUNO</v>
      </c>
      <c r="E469" s="49" t="str">
        <f>+VLOOKUP(A469,'Censo 2023 Direccion'!$A$2:$M$910,6,0)</f>
        <v>JIRON CARLOS DREYER 294</v>
      </c>
      <c r="F469" s="49" t="str">
        <f>+VLOOKUP(A469,'Instituciones Educativas'!$A$2:$T$900,1,0)</f>
        <v>2034803</v>
      </c>
      <c r="G469" s="49" t="str">
        <f>+VLOOKUP(A469,'Instituciones Educativas'!$A$2:$T$900,8,0)</f>
        <v>SAN MARTIN</v>
      </c>
      <c r="H469" s="49" t="str">
        <f>+VLOOKUP(A469,'Instituciones Educativas'!$A$2:$T$900,9,0)</f>
        <v xml:space="preserve">A5 - Inicial  Prog No Escolariz    </v>
      </c>
      <c r="I469" s="18">
        <f t="shared" si="240"/>
        <v>14</v>
      </c>
      <c r="J469" s="18" t="str">
        <f t="shared" si="251"/>
        <v>Urbana</v>
      </c>
      <c r="K469" s="18">
        <f t="shared" si="252"/>
        <v>12</v>
      </c>
      <c r="O469" s="18">
        <f t="shared" si="253"/>
        <v>2</v>
      </c>
      <c r="Q469" s="21">
        <f t="shared" si="258"/>
        <v>507.12480000000011</v>
      </c>
      <c r="R469" s="52">
        <f t="shared" si="242"/>
        <v>-5.8952294685990392</v>
      </c>
      <c r="S469" s="52">
        <f t="shared" si="243"/>
        <v>469.56000000000006</v>
      </c>
      <c r="T469" s="21">
        <f t="shared" si="254"/>
        <v>469.56000000000006</v>
      </c>
      <c r="U469" s="70">
        <v>498.97576642335775</v>
      </c>
      <c r="V469" s="21">
        <f t="shared" si="239"/>
        <v>361.20000000000005</v>
      </c>
      <c r="W469" s="21">
        <f t="shared" si="244"/>
        <v>75.599999999999994</v>
      </c>
      <c r="X469" s="21">
        <f t="shared" si="260"/>
        <v>0</v>
      </c>
      <c r="Y469" s="21">
        <f t="shared" si="259"/>
        <v>201.60000000000002</v>
      </c>
      <c r="Z469" s="21">
        <f t="shared" si="245"/>
        <v>8.4</v>
      </c>
      <c r="AA469" s="21">
        <f t="shared" si="246"/>
        <v>67.2</v>
      </c>
      <c r="AB469" s="21">
        <f t="shared" si="247"/>
        <v>0</v>
      </c>
      <c r="AC469" s="18">
        <f t="shared" si="248"/>
        <v>8.4</v>
      </c>
      <c r="AD469" s="18">
        <f t="shared" si="249"/>
        <v>0</v>
      </c>
      <c r="AE469" s="18">
        <f>IFERROR(VLOOKUP(F469,'Unid. Mult.'!$F$3:$J$313,5,0),0)</f>
        <v>0</v>
      </c>
      <c r="AF469" s="18">
        <f>IFERROR(VLOOKUP(F469,'IIEE EIB'!$F$3:$L$219,5,0),0)</f>
        <v>0</v>
      </c>
      <c r="AG469" s="18">
        <f>IFERROR(VLOOKUP(F469,'IIEE EIB'!$F$3:$L$219,6,0),0)</f>
        <v>0</v>
      </c>
      <c r="AH469" s="18">
        <f>IFERROR(VLOOKUP(F469,Rural!$F$2:$J$403,5,0),0)</f>
        <v>0</v>
      </c>
      <c r="AI469" s="18">
        <f>+IFERROR(VLOOKUP(F469,Frontera!$F$3:$J$438,5,0),0)</f>
        <v>0</v>
      </c>
      <c r="AJ469" s="18" t="str">
        <f>+IFERROR(VLOOKUP(F469,'Censo 2023 Direccion'!$A$2:$L$910,9,0),0)</f>
        <v>Urbana</v>
      </c>
      <c r="AK469" s="18">
        <f>+IFERROR(VLOOKUP(F469,'Instituciones Educativas'!$A$2:$T$900,12,0),0)</f>
        <v>14</v>
      </c>
      <c r="AL469" s="21">
        <f t="shared" si="250"/>
        <v>-137.77576642335771</v>
      </c>
      <c r="AM469" s="18">
        <f>+IFERROR(VLOOKUP(F469,'Instituciones Educativas'!$A$2:$T$900,13,0),0)-AN469</f>
        <v>12</v>
      </c>
    </row>
    <row r="470" spans="1:41" x14ac:dyDescent="0.25">
      <c r="A470" s="107" t="s">
        <v>1175</v>
      </c>
      <c r="B470" s="17">
        <v>241</v>
      </c>
      <c r="C470" s="49" t="str">
        <f>+VLOOKUP(A470,'Instituciones Educativas'!$A$2:$T$900,6,0)</f>
        <v>PUNO</v>
      </c>
      <c r="D470" s="49" t="str">
        <f>IFERROR(VLOOKUP(A470,'Instituciones Educativas'!$A$2:$T$900,7,0),0)</f>
        <v>VILLA SANTA ROSA</v>
      </c>
      <c r="E470" s="49" t="str">
        <f>+VLOOKUP(A470,'Censo 2023 Direccion'!$A$2:$M$910,6,0)</f>
        <v>JIRON SAN FRANCISCO S/N MZ M6 LOTE L3</v>
      </c>
      <c r="F470" s="49" t="str">
        <f>+VLOOKUP(A470,'Instituciones Educativas'!$A$2:$T$900,1,0)</f>
        <v>2034810</v>
      </c>
      <c r="G470" s="49" t="str">
        <f>+VLOOKUP(A470,'Instituciones Educativas'!$A$2:$T$900,8,0)</f>
        <v>VILLA SANTA ROSA</v>
      </c>
      <c r="H470" s="49" t="str">
        <f>+VLOOKUP(A470,'Instituciones Educativas'!$A$2:$T$900,9,0)</f>
        <v xml:space="preserve">A5 - Inicial  Prog No Escolariz    </v>
      </c>
      <c r="I470" s="18">
        <f t="shared" si="240"/>
        <v>11</v>
      </c>
      <c r="J470" s="18" t="str">
        <f t="shared" si="251"/>
        <v>Urbana</v>
      </c>
      <c r="K470" s="18">
        <f t="shared" si="252"/>
        <v>9</v>
      </c>
      <c r="O470" s="18">
        <f t="shared" si="253"/>
        <v>2</v>
      </c>
      <c r="Q470" s="21">
        <f t="shared" si="258"/>
        <v>516.51599999999985</v>
      </c>
      <c r="R470" s="52">
        <f t="shared" si="242"/>
        <v>-25.494071146245069</v>
      </c>
      <c r="S470" s="52">
        <f t="shared" si="243"/>
        <v>368.93999999999994</v>
      </c>
      <c r="T470" s="21">
        <f t="shared" si="254"/>
        <v>368.93999999999994</v>
      </c>
      <c r="U470" s="70">
        <v>495.1820689655172</v>
      </c>
      <c r="V470" s="21">
        <f t="shared" si="239"/>
        <v>283.79999999999995</v>
      </c>
      <c r="W470" s="21">
        <f t="shared" si="244"/>
        <v>59.400000000000006</v>
      </c>
      <c r="X470" s="21">
        <f t="shared" si="260"/>
        <v>0</v>
      </c>
      <c r="Y470" s="21">
        <f t="shared" si="259"/>
        <v>158.39999999999998</v>
      </c>
      <c r="Z470" s="21">
        <f t="shared" si="245"/>
        <v>6.6000000000000005</v>
      </c>
      <c r="AA470" s="21">
        <f t="shared" si="246"/>
        <v>52.800000000000004</v>
      </c>
      <c r="AB470" s="21">
        <f t="shared" si="247"/>
        <v>0</v>
      </c>
      <c r="AC470" s="18">
        <f t="shared" si="248"/>
        <v>6.6000000000000005</v>
      </c>
      <c r="AD470" s="18">
        <f t="shared" si="249"/>
        <v>0</v>
      </c>
      <c r="AE470" s="18">
        <f>IFERROR(VLOOKUP(F470,'Unid. Mult.'!$F$3:$J$313,5,0),0)</f>
        <v>0</v>
      </c>
      <c r="AF470" s="18">
        <f>IFERROR(VLOOKUP(F470,'IIEE EIB'!$F$3:$L$219,5,0),0)</f>
        <v>0</v>
      </c>
      <c r="AG470" s="18">
        <f>IFERROR(VLOOKUP(F470,'IIEE EIB'!$F$3:$L$219,6,0),0)</f>
        <v>0</v>
      </c>
      <c r="AH470" s="18">
        <f>IFERROR(VLOOKUP(F470,Rural!$F$2:$J$403,5,0),0)</f>
        <v>0</v>
      </c>
      <c r="AI470" s="18">
        <f>+IFERROR(VLOOKUP(F470,Frontera!$F$3:$J$438,5,0),0)</f>
        <v>0</v>
      </c>
      <c r="AJ470" s="18" t="str">
        <f>+IFERROR(VLOOKUP(F470,'Censo 2023 Direccion'!$A$2:$L$910,9,0),0)</f>
        <v>Urbana</v>
      </c>
      <c r="AK470" s="18">
        <f>+IFERROR(VLOOKUP(F470,'Instituciones Educativas'!$A$2:$T$900,12,0),0)</f>
        <v>11</v>
      </c>
      <c r="AL470" s="21">
        <f t="shared" si="250"/>
        <v>-211.38206896551725</v>
      </c>
      <c r="AM470" s="18">
        <f>+IFERROR(VLOOKUP(F470,'Instituciones Educativas'!$A$2:$T$900,13,0),0)-AN470</f>
        <v>9</v>
      </c>
      <c r="AN470" s="18">
        <v>2</v>
      </c>
      <c r="AO470" s="18">
        <f>+AM470-AK470</f>
        <v>-2</v>
      </c>
    </row>
    <row r="471" spans="1:41" x14ac:dyDescent="0.25">
      <c r="A471" s="107" t="s">
        <v>1149</v>
      </c>
      <c r="B471" s="17">
        <v>242</v>
      </c>
      <c r="C471" s="49" t="str">
        <f>+VLOOKUP(A471,'Instituciones Educativas'!$A$2:$T$900,6,0)</f>
        <v>PUNO</v>
      </c>
      <c r="D471" s="49" t="str">
        <f>IFERROR(VLOOKUP(A471,'Instituciones Educativas'!$A$2:$T$900,7,0),0)</f>
        <v>SANTA CRUZ</v>
      </c>
      <c r="E471" s="49" t="str">
        <f>+VLOOKUP(A471,'Censo 2023 Direccion'!$A$2:$M$910,6,0)</f>
        <v>JIRON ARICORA 636</v>
      </c>
      <c r="F471" s="49" t="str">
        <f>+VLOOKUP(A471,'Instituciones Educativas'!$A$2:$T$900,1,0)</f>
        <v>2034811</v>
      </c>
      <c r="G471" s="49" t="str">
        <f>+VLOOKUP(A471,'Instituciones Educativas'!$A$2:$T$900,8,0)</f>
        <v>SANTA CRUZ</v>
      </c>
      <c r="H471" s="49" t="str">
        <f>+VLOOKUP(A471,'Instituciones Educativas'!$A$2:$T$900,9,0)</f>
        <v xml:space="preserve">A5 - Inicial  Prog No Escolariz    </v>
      </c>
      <c r="I471" s="18">
        <f t="shared" si="240"/>
        <v>19</v>
      </c>
      <c r="J471" s="18" t="str">
        <f t="shared" si="251"/>
        <v>Urbana</v>
      </c>
      <c r="K471" s="18">
        <f t="shared" si="252"/>
        <v>13</v>
      </c>
      <c r="O471" s="18">
        <f t="shared" si="253"/>
        <v>6</v>
      </c>
      <c r="Q471" s="21">
        <f t="shared" si="258"/>
        <v>669.03408000000002</v>
      </c>
      <c r="R471" s="52">
        <f t="shared" si="242"/>
        <v>23.543594928832544</v>
      </c>
      <c r="S471" s="52">
        <f t="shared" si="243"/>
        <v>619.476</v>
      </c>
      <c r="T471" s="21">
        <f t="shared" si="254"/>
        <v>619.476</v>
      </c>
      <c r="U471" s="70">
        <v>501.423</v>
      </c>
      <c r="V471" s="21">
        <f t="shared" si="239"/>
        <v>476.52</v>
      </c>
      <c r="W471" s="21">
        <f t="shared" si="244"/>
        <v>102.60000000000001</v>
      </c>
      <c r="X471" s="21">
        <f t="shared" si="260"/>
        <v>0</v>
      </c>
      <c r="Y471" s="21">
        <f>IF(H471=$M$12,IF(AJ471="Urbana",AK471*1.14*12,IF(AJ471="Rural",AK471*2.14*12)),0)</f>
        <v>259.91999999999996</v>
      </c>
      <c r="Z471" s="21">
        <f t="shared" si="245"/>
        <v>11.4</v>
      </c>
      <c r="AA471" s="21">
        <f t="shared" si="246"/>
        <v>91.2</v>
      </c>
      <c r="AB471" s="21">
        <f t="shared" si="247"/>
        <v>0</v>
      </c>
      <c r="AC471" s="18">
        <f t="shared" si="248"/>
        <v>11.4</v>
      </c>
      <c r="AD471" s="18">
        <f t="shared" si="249"/>
        <v>0</v>
      </c>
      <c r="AE471" s="18">
        <f>IFERROR(VLOOKUP(F471,'Unid. Mult.'!$F$3:$J$313,5,0),0)</f>
        <v>0</v>
      </c>
      <c r="AF471" s="18">
        <f>IFERROR(VLOOKUP(F471,'IIEE EIB'!$F$3:$L$219,5,0),0)</f>
        <v>0</v>
      </c>
      <c r="AG471" s="18">
        <f>IFERROR(VLOOKUP(F471,'IIEE EIB'!$F$3:$L$219,6,0),0)</f>
        <v>0</v>
      </c>
      <c r="AH471" s="18">
        <f>IFERROR(VLOOKUP(F471,Rural!$F$2:$J$403,5,0),0)</f>
        <v>0</v>
      </c>
      <c r="AI471" s="18">
        <f>+IFERROR(VLOOKUP(F471,Frontera!$F$3:$J$438,5,0),0)</f>
        <v>0</v>
      </c>
      <c r="AJ471" s="18" t="str">
        <f>+IFERROR(VLOOKUP(F471,'Censo 2023 Direccion'!$A$2:$L$910,9,0),0)</f>
        <v>Urbana</v>
      </c>
      <c r="AK471" s="18">
        <f>+IFERROR(VLOOKUP(F471,'Instituciones Educativas'!$A$2:$T$900,12,0),0)</f>
        <v>19</v>
      </c>
      <c r="AL471" s="21">
        <f t="shared" si="250"/>
        <v>-24.90300000000002</v>
      </c>
      <c r="AM471" s="18">
        <f>+IFERROR(VLOOKUP(F471,'Instituciones Educativas'!$A$2:$T$900,13,0),0)-AN471</f>
        <v>13</v>
      </c>
    </row>
    <row r="472" spans="1:41" x14ac:dyDescent="0.25">
      <c r="A472" s="107" t="s">
        <v>1167</v>
      </c>
      <c r="B472" s="17">
        <v>243</v>
      </c>
      <c r="C472" s="49" t="str">
        <f>+VLOOKUP(A472,'Instituciones Educativas'!$A$2:$T$900,6,0)</f>
        <v>PUNO</v>
      </c>
      <c r="D472" s="49" t="str">
        <f>IFERROR(VLOOKUP(A472,'Instituciones Educativas'!$A$2:$T$900,7,0),0)</f>
        <v>PUNO</v>
      </c>
      <c r="E472" s="49" t="str">
        <f>+VLOOKUP(A472,'Censo 2023 Direccion'!$A$2:$M$910,6,0)</f>
        <v>JIRON PALOMANI 120</v>
      </c>
      <c r="F472" s="49" t="str">
        <f>+VLOOKUP(A472,'Instituciones Educativas'!$A$2:$T$900,1,0)</f>
        <v>2035106</v>
      </c>
      <c r="G472" s="49" t="str">
        <f>+VLOOKUP(A472,'Instituciones Educativas'!$A$2:$T$900,8,0)</f>
        <v>VALLECITO B</v>
      </c>
      <c r="H472" s="49" t="str">
        <f>+VLOOKUP(A472,'Instituciones Educativas'!$A$2:$T$900,9,0)</f>
        <v xml:space="preserve">A5 - Inicial  Prog No Escolariz    </v>
      </c>
      <c r="I472" s="18">
        <f t="shared" si="240"/>
        <v>10</v>
      </c>
      <c r="J472" s="18" t="str">
        <f t="shared" si="251"/>
        <v>Urbana</v>
      </c>
      <c r="K472" s="18">
        <f t="shared" si="252"/>
        <v>9</v>
      </c>
      <c r="O472" s="18">
        <f t="shared" si="253"/>
        <v>1</v>
      </c>
      <c r="Q472" s="21">
        <f t="shared" si="258"/>
        <v>536.6400000000001</v>
      </c>
      <c r="R472" s="52">
        <f t="shared" si="242"/>
        <v>-30.220075147611364</v>
      </c>
      <c r="S472" s="52">
        <f t="shared" si="243"/>
        <v>335.40000000000003</v>
      </c>
      <c r="T472" s="21">
        <f t="shared" si="254"/>
        <v>335.40000000000003</v>
      </c>
      <c r="U472" s="70">
        <v>480.65399999999994</v>
      </c>
      <c r="V472" s="21">
        <f t="shared" si="239"/>
        <v>258</v>
      </c>
      <c r="W472" s="21">
        <f t="shared" si="244"/>
        <v>54</v>
      </c>
      <c r="X472" s="21">
        <f t="shared" si="260"/>
        <v>0</v>
      </c>
      <c r="Y472" s="21">
        <f>IF(H472=$M$12,IF(AJ472="Urbana",AK472*1.2*12,IF(AJ472="Rural",AK472*2.2*12)),0)</f>
        <v>144</v>
      </c>
      <c r="Z472" s="21">
        <f t="shared" si="245"/>
        <v>6</v>
      </c>
      <c r="AA472" s="21">
        <f t="shared" si="246"/>
        <v>48</v>
      </c>
      <c r="AB472" s="21">
        <f t="shared" si="247"/>
        <v>0</v>
      </c>
      <c r="AC472" s="18">
        <f t="shared" si="248"/>
        <v>6</v>
      </c>
      <c r="AD472" s="18">
        <f t="shared" si="249"/>
        <v>0</v>
      </c>
      <c r="AE472" s="18">
        <f>IFERROR(VLOOKUP(F472,'Unid. Mult.'!$F$3:$J$313,5,0),0)</f>
        <v>0</v>
      </c>
      <c r="AF472" s="18">
        <f>IFERROR(VLOOKUP(F472,'IIEE EIB'!$F$3:$L$219,5,0),0)</f>
        <v>0</v>
      </c>
      <c r="AG472" s="18">
        <f>IFERROR(VLOOKUP(F472,'IIEE EIB'!$F$3:$L$219,6,0),0)</f>
        <v>0</v>
      </c>
      <c r="AH472" s="18">
        <f>IFERROR(VLOOKUP(F472,Rural!$F$2:$J$403,5,0),0)</f>
        <v>0</v>
      </c>
      <c r="AI472" s="18">
        <f>+IFERROR(VLOOKUP(F472,Frontera!$F$3:$J$438,5,0),0)</f>
        <v>0</v>
      </c>
      <c r="AJ472" s="18" t="str">
        <f>+IFERROR(VLOOKUP(F472,'Censo 2023 Direccion'!$A$2:$L$910,9,0),0)</f>
        <v>Urbana</v>
      </c>
      <c r="AK472" s="18">
        <f>+IFERROR(VLOOKUP(F472,'Instituciones Educativas'!$A$2:$T$900,12,0),0)</f>
        <v>10</v>
      </c>
      <c r="AL472" s="21">
        <f t="shared" si="250"/>
        <v>-222.65399999999994</v>
      </c>
      <c r="AM472" s="18">
        <f>+IFERROR(VLOOKUP(F472,'Instituciones Educativas'!$A$2:$T$900,13,0),0)-AN472</f>
        <v>9</v>
      </c>
    </row>
    <row r="473" spans="1:41" x14ac:dyDescent="0.25">
      <c r="A473" s="107" t="s">
        <v>1087</v>
      </c>
      <c r="B473" s="17">
        <v>244</v>
      </c>
      <c r="C473" s="49" t="str">
        <f>+VLOOKUP(A473,'Instituciones Educativas'!$A$2:$T$900,6,0)</f>
        <v>PUNO</v>
      </c>
      <c r="D473" s="49" t="str">
        <f>IFERROR(VLOOKUP(A473,'Instituciones Educativas'!$A$2:$T$900,7,0),0)</f>
        <v>PUNO</v>
      </c>
      <c r="E473" s="49" t="str">
        <f>+VLOOKUP(A473,'Censo 2023 Direccion'!$A$2:$M$910,6,0)</f>
        <v>JIRON CULTURA 161</v>
      </c>
      <c r="F473" s="49" t="str">
        <f>+VLOOKUP(A473,'Instituciones Educativas'!$A$2:$T$900,1,0)</f>
        <v>2035107</v>
      </c>
      <c r="G473" s="49" t="str">
        <f>+VLOOKUP(A473,'Instituciones Educativas'!$A$2:$T$900,8,0)</f>
        <v>MACHALLATA</v>
      </c>
      <c r="H473" s="49" t="str">
        <f>+VLOOKUP(A473,'Instituciones Educativas'!$A$2:$T$900,9,0)</f>
        <v xml:space="preserve">A5 - Inicial  Prog No Escolariz    </v>
      </c>
      <c r="I473" s="18">
        <f t="shared" si="240"/>
        <v>4</v>
      </c>
      <c r="J473" s="18" t="str">
        <f t="shared" si="251"/>
        <v>Urbana</v>
      </c>
      <c r="K473" s="18">
        <f t="shared" si="252"/>
        <v>13</v>
      </c>
      <c r="O473" s="18">
        <f t="shared" si="253"/>
        <v>-9</v>
      </c>
      <c r="Q473" s="21">
        <f t="shared" si="257"/>
        <v>375.64799999999997</v>
      </c>
      <c r="R473" s="52">
        <f t="shared" si="242"/>
        <v>-73.244147157190639</v>
      </c>
      <c r="S473" s="52">
        <f t="shared" si="243"/>
        <v>134.16</v>
      </c>
      <c r="T473" s="21">
        <f t="shared" si="254"/>
        <v>134.16</v>
      </c>
      <c r="U473" s="70">
        <v>501.423</v>
      </c>
      <c r="V473" s="21">
        <f t="shared" si="239"/>
        <v>103.19999999999999</v>
      </c>
      <c r="W473" s="21">
        <f t="shared" si="244"/>
        <v>21.6</v>
      </c>
      <c r="X473" s="21">
        <f t="shared" si="260"/>
        <v>0</v>
      </c>
      <c r="Y473" s="21">
        <f>IF(H473=$M$12,IF(AJ473="Urbana",AK473*1.2*12,IF(AJ473="Rural",AK473*2.2*12)),0)</f>
        <v>57.599999999999994</v>
      </c>
      <c r="Z473" s="21">
        <f t="shared" si="245"/>
        <v>2.4000000000000004</v>
      </c>
      <c r="AA473" s="21">
        <f t="shared" si="246"/>
        <v>19.200000000000003</v>
      </c>
      <c r="AB473" s="21">
        <f t="shared" si="247"/>
        <v>0</v>
      </c>
      <c r="AC473" s="18">
        <f t="shared" si="248"/>
        <v>2.4000000000000004</v>
      </c>
      <c r="AD473" s="18">
        <f t="shared" si="249"/>
        <v>0</v>
      </c>
      <c r="AE473" s="18">
        <f>IFERROR(VLOOKUP(F473,'Unid. Mult.'!$F$3:$J$313,5,0),0)</f>
        <v>0</v>
      </c>
      <c r="AF473" s="18">
        <f>IFERROR(VLOOKUP(F473,'IIEE EIB'!$F$3:$L$219,5,0),0)</f>
        <v>0</v>
      </c>
      <c r="AG473" s="18">
        <f>IFERROR(VLOOKUP(F473,'IIEE EIB'!$F$3:$L$219,6,0),0)</f>
        <v>0</v>
      </c>
      <c r="AH473" s="18">
        <f>IFERROR(VLOOKUP(F473,Rural!$F$2:$J$403,5,0),0)</f>
        <v>0</v>
      </c>
      <c r="AI473" s="18">
        <f>+IFERROR(VLOOKUP(F473,Frontera!$F$3:$J$438,5,0),0)</f>
        <v>0</v>
      </c>
      <c r="AJ473" s="18" t="str">
        <f>+IFERROR(VLOOKUP(F473,'Censo 2023 Direccion'!$A$2:$L$910,9,0),0)</f>
        <v>Urbana</v>
      </c>
      <c r="AK473" s="18">
        <f>+IFERROR(VLOOKUP(F473,'Instituciones Educativas'!$A$2:$T$900,12,0),0)</f>
        <v>4</v>
      </c>
      <c r="AL473" s="21">
        <f t="shared" si="250"/>
        <v>-398.22300000000001</v>
      </c>
      <c r="AM473" s="18">
        <f>+IFERROR(VLOOKUP(F473,'Instituciones Educativas'!$A$2:$T$900,13,0),0)-AN473</f>
        <v>13</v>
      </c>
    </row>
    <row r="474" spans="1:41" x14ac:dyDescent="0.25">
      <c r="A474" s="107" t="s">
        <v>1114</v>
      </c>
      <c r="B474" s="17">
        <v>245</v>
      </c>
      <c r="C474" s="49" t="str">
        <f>+VLOOKUP(A474,'Instituciones Educativas'!$A$2:$T$900,6,0)</f>
        <v>PUNO</v>
      </c>
      <c r="D474" s="49" t="str">
        <f>IFERROR(VLOOKUP(A474,'Instituciones Educativas'!$A$2:$T$900,7,0),0)</f>
        <v>PUNO</v>
      </c>
      <c r="E474" s="49" t="str">
        <f>+VLOOKUP(A474,'Censo 2023 Direccion'!$A$2:$M$910,6,0)</f>
        <v>AVENIDA PROGRESO 220</v>
      </c>
      <c r="F474" s="49" t="str">
        <f>+VLOOKUP(A474,'Instituciones Educativas'!$A$2:$T$900,1,0)</f>
        <v>2035801</v>
      </c>
      <c r="G474" s="49" t="str">
        <f>+VLOOKUP(A474,'Instituciones Educativas'!$A$2:$T$900,8,0)</f>
        <v>PAMPILLA A</v>
      </c>
      <c r="H474" s="49" t="str">
        <f>+VLOOKUP(A474,'Instituciones Educativas'!$A$2:$T$900,9,0)</f>
        <v xml:space="preserve">A5 - Inicial  Prog No Escolariz    </v>
      </c>
      <c r="I474" s="18">
        <f t="shared" si="240"/>
        <v>11</v>
      </c>
      <c r="J474" s="18" t="str">
        <f t="shared" si="251"/>
        <v>Urbana</v>
      </c>
      <c r="K474" s="18">
        <f t="shared" si="252"/>
        <v>10</v>
      </c>
      <c r="O474" s="18">
        <f t="shared" si="253"/>
        <v>1</v>
      </c>
      <c r="Q474" s="21">
        <f t="shared" ref="Q474:Q476" si="261">+IF(AJ474="Urbana",IF(AK474&lt;=5,S474*(2.8),IF(AK474&lt;=10,S474*(1.6),IF(AK474&lt;=13,S474*(1.4),IF(AK474&lt;=22,S474*(1.08),IF(AK474&lt;=50,S474*(1.41),IF(AK474&lt;=100,S474*(0.9),IF(AK474&lt;=194,S474*(0.8),IF(AK474&lt;=230,S474*(0.63),IF(AK474&lt;=405,S474*(0.55),IF(AK474&lt;=620,S474*(0.44),IF(AK474&lt;=968,S474*(0.35),IF(AK474&lt;=1000,S474*(0.37),IF(AK474&lt;=1200,S474*(0.39),IF(AK474&lt;=1800,S474*(0.26))))))))))))))))</f>
        <v>516.51599999999985</v>
      </c>
      <c r="R474" s="52">
        <f t="shared" si="242"/>
        <v>-24.458695652173947</v>
      </c>
      <c r="S474" s="52">
        <f t="shared" si="243"/>
        <v>368.93999999999994</v>
      </c>
      <c r="T474" s="21">
        <f t="shared" si="254"/>
        <v>368.93999999999994</v>
      </c>
      <c r="U474" s="70">
        <v>488.39506172839521</v>
      </c>
      <c r="V474" s="21">
        <f t="shared" si="239"/>
        <v>283.79999999999995</v>
      </c>
      <c r="W474" s="21">
        <f t="shared" si="244"/>
        <v>59.400000000000006</v>
      </c>
      <c r="X474" s="21">
        <f t="shared" si="260"/>
        <v>0</v>
      </c>
      <c r="Y474" s="21">
        <f>IF(H474=$M$12,IF(AJ474="Urbana",AK474*1.2*12,IF(AJ474="Rural",AK474*2.2*12)),0)</f>
        <v>158.39999999999998</v>
      </c>
      <c r="Z474" s="21">
        <f t="shared" si="245"/>
        <v>6.6000000000000005</v>
      </c>
      <c r="AA474" s="21">
        <f t="shared" si="246"/>
        <v>52.800000000000004</v>
      </c>
      <c r="AB474" s="21">
        <f t="shared" si="247"/>
        <v>0</v>
      </c>
      <c r="AC474" s="18">
        <f t="shared" si="248"/>
        <v>6.6000000000000005</v>
      </c>
      <c r="AD474" s="18">
        <f t="shared" si="249"/>
        <v>0</v>
      </c>
      <c r="AE474" s="18">
        <f>IFERROR(VLOOKUP(F474,'Unid. Mult.'!$F$3:$J$313,5,0),0)</f>
        <v>0</v>
      </c>
      <c r="AF474" s="18">
        <f>IFERROR(VLOOKUP(F474,'IIEE EIB'!$F$3:$L$219,5,0),0)</f>
        <v>0</v>
      </c>
      <c r="AG474" s="18">
        <f>IFERROR(VLOOKUP(F474,'IIEE EIB'!$F$3:$L$219,6,0),0)</f>
        <v>0</v>
      </c>
      <c r="AH474" s="18">
        <f>IFERROR(VLOOKUP(F474,Rural!$F$2:$J$403,5,0),0)</f>
        <v>0</v>
      </c>
      <c r="AI474" s="18">
        <f>+IFERROR(VLOOKUP(F474,Frontera!$F$3:$J$438,5,0),0)</f>
        <v>0</v>
      </c>
      <c r="AJ474" s="18" t="str">
        <f>+IFERROR(VLOOKUP(F474,'Censo 2023 Direccion'!$A$2:$L$910,9,0),0)</f>
        <v>Urbana</v>
      </c>
      <c r="AK474" s="18">
        <f>+IFERROR(VLOOKUP(F474,'Instituciones Educativas'!$A$2:$T$900,12,0),0)</f>
        <v>11</v>
      </c>
      <c r="AL474" s="21">
        <f t="shared" si="250"/>
        <v>-204.59506172839525</v>
      </c>
      <c r="AM474" s="18">
        <f>+IFERROR(VLOOKUP(F474,'Instituciones Educativas'!$A$2:$T$900,13,0),0)-AN474</f>
        <v>10</v>
      </c>
      <c r="AO474" s="18">
        <f>+AM474-AK474</f>
        <v>-1</v>
      </c>
    </row>
    <row r="475" spans="1:41" x14ac:dyDescent="0.25">
      <c r="A475" s="107" t="s">
        <v>1117</v>
      </c>
      <c r="B475" s="17">
        <v>246</v>
      </c>
      <c r="C475" s="49" t="str">
        <f>+VLOOKUP(A475,'Instituciones Educativas'!$A$2:$T$900,6,0)</f>
        <v>PUNO</v>
      </c>
      <c r="D475" s="49" t="str">
        <f>IFERROR(VLOOKUP(A475,'Instituciones Educativas'!$A$2:$T$900,7,0),0)</f>
        <v>PUNO</v>
      </c>
      <c r="E475" s="49" t="str">
        <f>+VLOOKUP(A475,'Censo 2023 Direccion'!$A$2:$M$910,6,0)</f>
        <v>JIRON CANDELARIA 360</v>
      </c>
      <c r="F475" s="49" t="str">
        <f>+VLOOKUP(A475,'Instituciones Educativas'!$A$2:$T$900,1,0)</f>
        <v>2035802</v>
      </c>
      <c r="G475" s="49" t="str">
        <f>+VLOOKUP(A475,'Instituciones Educativas'!$A$2:$T$900,8,0)</f>
        <v>PAMPILLA B</v>
      </c>
      <c r="H475" s="49" t="str">
        <f>+VLOOKUP(A475,'Instituciones Educativas'!$A$2:$T$900,9,0)</f>
        <v xml:space="preserve">A5 - Inicial  Prog No Escolariz    </v>
      </c>
      <c r="I475" s="18">
        <f t="shared" si="240"/>
        <v>17</v>
      </c>
      <c r="J475" s="18" t="str">
        <f t="shared" si="251"/>
        <v>Urbana</v>
      </c>
      <c r="K475" s="18">
        <f t="shared" si="252"/>
        <v>17</v>
      </c>
      <c r="O475" s="18">
        <f t="shared" si="253"/>
        <v>0</v>
      </c>
      <c r="Q475" s="21">
        <f t="shared" si="261"/>
        <v>615.79440000000011</v>
      </c>
      <c r="R475" s="52">
        <f t="shared" si="242"/>
        <v>-25.191815856777488</v>
      </c>
      <c r="S475" s="52">
        <f t="shared" si="243"/>
        <v>570.18000000000006</v>
      </c>
      <c r="T475" s="21">
        <f t="shared" si="254"/>
        <v>570.18000000000006</v>
      </c>
      <c r="U475" s="70">
        <v>762.18933333333337</v>
      </c>
      <c r="V475" s="21">
        <f t="shared" si="239"/>
        <v>438.6</v>
      </c>
      <c r="W475" s="21">
        <f t="shared" si="244"/>
        <v>91.800000000000011</v>
      </c>
      <c r="X475" s="21">
        <f t="shared" si="260"/>
        <v>0</v>
      </c>
      <c r="Y475" s="21">
        <f>IF(H475=$M$12,IF(AJ475="Urbana",AK475*1.2*12,IF(AJ475="Rural",AK475*2.2*12)),0)</f>
        <v>244.79999999999998</v>
      </c>
      <c r="Z475" s="21">
        <f t="shared" si="245"/>
        <v>10.200000000000001</v>
      </c>
      <c r="AA475" s="21">
        <f t="shared" si="246"/>
        <v>81.600000000000009</v>
      </c>
      <c r="AB475" s="21">
        <f t="shared" si="247"/>
        <v>0</v>
      </c>
      <c r="AC475" s="18">
        <f t="shared" si="248"/>
        <v>10.200000000000001</v>
      </c>
      <c r="AD475" s="18">
        <f t="shared" si="249"/>
        <v>0</v>
      </c>
      <c r="AE475" s="18">
        <f>IFERROR(VLOOKUP(F475,'Unid. Mult.'!$F$3:$J$313,5,0),0)</f>
        <v>0</v>
      </c>
      <c r="AF475" s="18">
        <f>IFERROR(VLOOKUP(F475,'IIEE EIB'!$F$3:$L$219,5,0),0)</f>
        <v>0</v>
      </c>
      <c r="AG475" s="18">
        <f>IFERROR(VLOOKUP(F475,'IIEE EIB'!$F$3:$L$219,6,0),0)</f>
        <v>0</v>
      </c>
      <c r="AH475" s="18">
        <f>IFERROR(VLOOKUP(F475,Rural!$F$2:$J$403,5,0),0)</f>
        <v>0</v>
      </c>
      <c r="AI475" s="18">
        <f>+IFERROR(VLOOKUP(F475,Frontera!$F$3:$J$438,5,0),0)</f>
        <v>0</v>
      </c>
      <c r="AJ475" s="18" t="str">
        <f>+IFERROR(VLOOKUP(F475,'Censo 2023 Direccion'!$A$2:$L$910,9,0),0)</f>
        <v>Urbana</v>
      </c>
      <c r="AK475" s="18">
        <f>+IFERROR(VLOOKUP(F475,'Instituciones Educativas'!$A$2:$T$900,12,0),0)</f>
        <v>17</v>
      </c>
      <c r="AL475" s="21">
        <f t="shared" si="250"/>
        <v>-323.58933333333334</v>
      </c>
      <c r="AM475" s="18">
        <f>+IFERROR(VLOOKUP(F475,'Instituciones Educativas'!$A$2:$T$900,13,0),0)-AN475</f>
        <v>17</v>
      </c>
    </row>
    <row r="476" spans="1:41" x14ac:dyDescent="0.25">
      <c r="A476" s="107" t="s">
        <v>1120</v>
      </c>
      <c r="B476" s="17">
        <v>247</v>
      </c>
      <c r="C476" s="49" t="str">
        <f>+VLOOKUP(A476,'Instituciones Educativas'!$A$2:$T$900,6,0)</f>
        <v>PUNO</v>
      </c>
      <c r="D476" s="49" t="str">
        <f>IFERROR(VLOOKUP(A476,'Instituciones Educativas'!$A$2:$T$900,7,0),0)</f>
        <v>PUNO</v>
      </c>
      <c r="E476" s="49" t="str">
        <f>+VLOOKUP(A476,'Censo 2023 Direccion'!$A$2:$M$910,6,0)</f>
        <v>AVENIDA PROGRESO 239</v>
      </c>
      <c r="F476" s="49" t="str">
        <f>+VLOOKUP(A476,'Instituciones Educativas'!$A$2:$T$900,1,0)</f>
        <v>2035809</v>
      </c>
      <c r="G476" s="49" t="str">
        <f>+VLOOKUP(A476,'Instituciones Educativas'!$A$2:$T$900,8,0)</f>
        <v>PAMPILLA C</v>
      </c>
      <c r="H476" s="49" t="str">
        <f>+VLOOKUP(A476,'Instituciones Educativas'!$A$2:$T$900,9,0)</f>
        <v xml:space="preserve">A5 - Inicial  Prog No Escolariz    </v>
      </c>
      <c r="I476" s="18">
        <f t="shared" si="240"/>
        <v>16</v>
      </c>
      <c r="J476" s="18" t="str">
        <f t="shared" si="251"/>
        <v>Urbana</v>
      </c>
      <c r="K476" s="18">
        <f t="shared" si="252"/>
        <v>16</v>
      </c>
      <c r="O476" s="18">
        <f t="shared" si="253"/>
        <v>0</v>
      </c>
      <c r="Q476" s="21">
        <f t="shared" si="261"/>
        <v>563.39711999999997</v>
      </c>
      <c r="R476" s="52">
        <f t="shared" si="242"/>
        <v>-22.734453993933254</v>
      </c>
      <c r="S476" s="52">
        <f t="shared" si="243"/>
        <v>521.66399999999999</v>
      </c>
      <c r="T476" s="21">
        <f t="shared" si="254"/>
        <v>521.66399999999999</v>
      </c>
      <c r="U476" s="70">
        <v>675.15733333333321</v>
      </c>
      <c r="V476" s="21">
        <f t="shared" si="239"/>
        <v>401.28</v>
      </c>
      <c r="W476" s="21">
        <f t="shared" si="244"/>
        <v>86.4</v>
      </c>
      <c r="X476" s="21">
        <f t="shared" si="260"/>
        <v>0</v>
      </c>
      <c r="Y476" s="21">
        <f>IF(H476=$M$12,IF(AJ476="Urbana",AK476*1.14*12,IF(AJ476="Rural",AK476*2.14*12)),0)</f>
        <v>218.88</v>
      </c>
      <c r="Z476" s="21">
        <f t="shared" si="245"/>
        <v>9.6000000000000014</v>
      </c>
      <c r="AA476" s="21">
        <f t="shared" si="246"/>
        <v>76.800000000000011</v>
      </c>
      <c r="AB476" s="21">
        <f t="shared" si="247"/>
        <v>0</v>
      </c>
      <c r="AC476" s="18">
        <f t="shared" si="248"/>
        <v>9.6000000000000014</v>
      </c>
      <c r="AD476" s="18">
        <f t="shared" si="249"/>
        <v>0</v>
      </c>
      <c r="AE476" s="18">
        <f>IFERROR(VLOOKUP(F476,'Unid. Mult.'!$F$3:$J$313,5,0),0)</f>
        <v>0</v>
      </c>
      <c r="AF476" s="18">
        <f>IFERROR(VLOOKUP(F476,'IIEE EIB'!$F$3:$L$219,5,0),0)</f>
        <v>0</v>
      </c>
      <c r="AG476" s="18">
        <f>IFERROR(VLOOKUP(F476,'IIEE EIB'!$F$3:$L$219,6,0),0)</f>
        <v>0</v>
      </c>
      <c r="AH476" s="18">
        <f>IFERROR(VLOOKUP(F476,Rural!$F$2:$J$403,5,0),0)</f>
        <v>0</v>
      </c>
      <c r="AI476" s="18">
        <f>+IFERROR(VLOOKUP(F476,Frontera!$F$3:$J$438,5,0),0)</f>
        <v>0</v>
      </c>
      <c r="AJ476" s="18" t="str">
        <f>+IFERROR(VLOOKUP(F476,'Censo 2023 Direccion'!$A$2:$L$910,9,0),0)</f>
        <v>Urbana</v>
      </c>
      <c r="AK476" s="18">
        <f>+IFERROR(VLOOKUP(F476,'Instituciones Educativas'!$A$2:$T$900,12,0),0)</f>
        <v>16</v>
      </c>
      <c r="AL476" s="21">
        <f t="shared" si="250"/>
        <v>-273.87733333333324</v>
      </c>
      <c r="AM476" s="18">
        <f>+IFERROR(VLOOKUP(F476,'Instituciones Educativas'!$A$2:$T$900,13,0),0)-AN476</f>
        <v>16</v>
      </c>
    </row>
    <row r="477" spans="1:41" x14ac:dyDescent="0.25">
      <c r="A477" s="107" t="s">
        <v>1068</v>
      </c>
      <c r="B477" s="17">
        <v>248</v>
      </c>
      <c r="C477" s="49" t="str">
        <f>+VLOOKUP(A477,'Instituciones Educativas'!$A$2:$T$900,6,0)</f>
        <v>PUNO</v>
      </c>
      <c r="D477" s="49" t="str">
        <f>IFERROR(VLOOKUP(A477,'Instituciones Educativas'!$A$2:$T$900,7,0),0)</f>
        <v>PUNO</v>
      </c>
      <c r="E477" s="49" t="str">
        <f>+VLOOKUP(A477,'Censo 2023 Direccion'!$A$2:$M$910,6,0)</f>
        <v>AVENIDA SAN FRANCISCO CON CARLOS RUBINA B S/N</v>
      </c>
      <c r="F477" s="49" t="str">
        <f>+VLOOKUP(A477,'Instituciones Educativas'!$A$2:$T$900,1,0)</f>
        <v>2035812</v>
      </c>
      <c r="G477" s="49" t="str">
        <f>+VLOOKUP(A477,'Instituciones Educativas'!$A$2:$T$900,8,0)</f>
        <v>LAS CRUCES</v>
      </c>
      <c r="H477" s="49" t="str">
        <f>+VLOOKUP(A477,'Instituciones Educativas'!$A$2:$T$900,9,0)</f>
        <v xml:space="preserve">A5 - Inicial  Prog No Escolariz    </v>
      </c>
      <c r="I477" s="18">
        <f t="shared" si="240"/>
        <v>8</v>
      </c>
      <c r="J477" s="18" t="str">
        <f t="shared" si="251"/>
        <v>Urbana</v>
      </c>
      <c r="K477" s="18">
        <f t="shared" si="252"/>
        <v>12</v>
      </c>
      <c r="O477" s="18">
        <f t="shared" si="253"/>
        <v>-4</v>
      </c>
      <c r="Q477" s="21">
        <f t="shared" si="257"/>
        <v>563.47199999999998</v>
      </c>
      <c r="R477" s="52">
        <f t="shared" si="242"/>
        <v>-46.225845410628033</v>
      </c>
      <c r="S477" s="52">
        <f t="shared" si="243"/>
        <v>268.32</v>
      </c>
      <c r="T477" s="21">
        <f t="shared" si="254"/>
        <v>268.32</v>
      </c>
      <c r="U477" s="70">
        <v>498.97576642335775</v>
      </c>
      <c r="V477" s="21">
        <f t="shared" si="239"/>
        <v>206.39999999999998</v>
      </c>
      <c r="W477" s="21">
        <f t="shared" si="244"/>
        <v>43.2</v>
      </c>
      <c r="X477" s="21">
        <f t="shared" si="260"/>
        <v>0</v>
      </c>
      <c r="Y477" s="21">
        <f>IF(H477=$M$12,IF(AJ477="Urbana",AK477*1.2*12,IF(AJ477="Rural",AK477*2.2*12)),0)</f>
        <v>115.19999999999999</v>
      </c>
      <c r="Z477" s="21">
        <f t="shared" si="245"/>
        <v>4.8000000000000007</v>
      </c>
      <c r="AA477" s="21">
        <f t="shared" si="246"/>
        <v>38.400000000000006</v>
      </c>
      <c r="AB477" s="21">
        <f t="shared" si="247"/>
        <v>0</v>
      </c>
      <c r="AC477" s="18">
        <f t="shared" si="248"/>
        <v>4.8000000000000007</v>
      </c>
      <c r="AD477" s="18">
        <f t="shared" si="249"/>
        <v>0</v>
      </c>
      <c r="AE477" s="18">
        <f>IFERROR(VLOOKUP(F477,'Unid. Mult.'!$F$3:$J$313,5,0),0)</f>
        <v>0</v>
      </c>
      <c r="AF477" s="18">
        <f>IFERROR(VLOOKUP(F477,'IIEE EIB'!$F$3:$L$219,5,0),0)</f>
        <v>0</v>
      </c>
      <c r="AG477" s="18">
        <f>IFERROR(VLOOKUP(F477,'IIEE EIB'!$F$3:$L$219,6,0),0)</f>
        <v>0</v>
      </c>
      <c r="AH477" s="18">
        <f>IFERROR(VLOOKUP(F477,Rural!$F$2:$J$403,5,0),0)</f>
        <v>0</v>
      </c>
      <c r="AI477" s="18">
        <f>+IFERROR(VLOOKUP(F477,Frontera!$F$3:$J$438,5,0),0)</f>
        <v>0</v>
      </c>
      <c r="AJ477" s="18" t="str">
        <f>+IFERROR(VLOOKUP(F477,'Censo 2023 Direccion'!$A$2:$L$910,9,0),0)</f>
        <v>Urbana</v>
      </c>
      <c r="AK477" s="18">
        <f>+IFERROR(VLOOKUP(F477,'Instituciones Educativas'!$A$2:$T$900,12,0),0)</f>
        <v>8</v>
      </c>
      <c r="AL477" s="21">
        <f t="shared" si="250"/>
        <v>-292.57576642335778</v>
      </c>
      <c r="AM477" s="18">
        <f>+IFERROR(VLOOKUP(F477,'Instituciones Educativas'!$A$2:$T$900,13,0),0)-AN477</f>
        <v>12</v>
      </c>
    </row>
    <row r="478" spans="1:41" x14ac:dyDescent="0.25">
      <c r="A478" s="107" t="s">
        <v>1028</v>
      </c>
      <c r="B478" s="17">
        <v>249</v>
      </c>
      <c r="C478" s="49" t="str">
        <f>+VLOOKUP(A478,'Instituciones Educativas'!$A$2:$T$900,6,0)</f>
        <v>PUNO</v>
      </c>
      <c r="D478" s="49" t="str">
        <f>IFERROR(VLOOKUP(A478,'Instituciones Educativas'!$A$2:$T$900,7,0),0)</f>
        <v>BELLAVISTA</v>
      </c>
      <c r="E478" s="49" t="str">
        <f>+VLOOKUP(A478,'Censo 2023 Direccion'!$A$2:$M$910,6,0)</f>
        <v>AVENIDA ALTO ALIANZA 1451</v>
      </c>
      <c r="F478" s="49" t="str">
        <f>+VLOOKUP(A478,'Instituciones Educativas'!$A$2:$T$900,1,0)</f>
        <v>2035813</v>
      </c>
      <c r="G478" s="49" t="str">
        <f>+VLOOKUP(A478,'Instituciones Educativas'!$A$2:$T$900,8,0)</f>
        <v>BELLAVISTA NOR-ESTE</v>
      </c>
      <c r="H478" s="49" t="str">
        <f>+VLOOKUP(A478,'Instituciones Educativas'!$A$2:$T$900,9,0)</f>
        <v xml:space="preserve">A5 - Inicial  Prog No Escolariz    </v>
      </c>
      <c r="I478" s="18">
        <f t="shared" si="240"/>
        <v>10</v>
      </c>
      <c r="J478" s="18" t="str">
        <f t="shared" si="251"/>
        <v>Urbana</v>
      </c>
      <c r="K478" s="18">
        <f t="shared" si="252"/>
        <v>13</v>
      </c>
      <c r="O478" s="18">
        <f t="shared" si="253"/>
        <v>-3</v>
      </c>
      <c r="Q478" s="21">
        <f>+IF(AJ478="Urbana",IF(AK478&lt;=5,S478*(2.8),IF(AK478&lt;=10,S478*(1.6),IF(AK478&lt;=13,S478*(1.4),IF(AK478&lt;=22,S478*(1.08),IF(AK478&lt;=50,S478*(1.41),IF(AK478&lt;=100,S478*(0.9),IF(AK478&lt;=194,S478*(0.8),IF(AK478&lt;=230,S478*(0.63),IF(AK478&lt;=405,S478*(0.55),IF(AK478&lt;=620,S478*(0.44),IF(AK478&lt;=968,S478*(0.35),IF(AK478&lt;=1000,S478*(0.37),IF(AK478&lt;=1200,S478*(0.39),IF(AK478&lt;=1800,S478*(0.26))))))))))))))))</f>
        <v>536.6400000000001</v>
      </c>
      <c r="R478" s="52">
        <f t="shared" si="242"/>
        <v>-33.110367892976583</v>
      </c>
      <c r="S478" s="52">
        <f t="shared" si="243"/>
        <v>335.40000000000003</v>
      </c>
      <c r="T478" s="21">
        <f t="shared" si="254"/>
        <v>335.40000000000003</v>
      </c>
      <c r="U478" s="70">
        <v>501.423</v>
      </c>
      <c r="V478" s="21">
        <f t="shared" si="239"/>
        <v>258</v>
      </c>
      <c r="W478" s="21">
        <f t="shared" si="244"/>
        <v>54</v>
      </c>
      <c r="X478" s="21">
        <f t="shared" si="260"/>
        <v>0</v>
      </c>
      <c r="Y478" s="21">
        <f>IF(H478=$M$12,IF(AJ478="Urbana",AK478*1.2*12,IF(AJ478="Rural",AK478*2.2*12)),0)</f>
        <v>144</v>
      </c>
      <c r="Z478" s="21">
        <f t="shared" si="245"/>
        <v>6</v>
      </c>
      <c r="AA478" s="21">
        <f t="shared" si="246"/>
        <v>48</v>
      </c>
      <c r="AB478" s="21">
        <f t="shared" si="247"/>
        <v>0</v>
      </c>
      <c r="AC478" s="18">
        <f t="shared" si="248"/>
        <v>6</v>
      </c>
      <c r="AD478" s="18">
        <f t="shared" si="249"/>
        <v>0</v>
      </c>
      <c r="AE478" s="18">
        <f>IFERROR(VLOOKUP(F478,'Unid. Mult.'!$F$3:$J$313,5,0),0)</f>
        <v>0</v>
      </c>
      <c r="AF478" s="18">
        <f>IFERROR(VLOOKUP(F478,'IIEE EIB'!$F$3:$L$219,5,0),0)</f>
        <v>0</v>
      </c>
      <c r="AG478" s="18">
        <f>IFERROR(VLOOKUP(F478,'IIEE EIB'!$F$3:$L$219,6,0),0)</f>
        <v>0</v>
      </c>
      <c r="AH478" s="18">
        <f>IFERROR(VLOOKUP(F478,Rural!$F$2:$J$403,5,0),0)</f>
        <v>0</v>
      </c>
      <c r="AI478" s="18">
        <f>+IFERROR(VLOOKUP(F478,Frontera!$F$3:$J$438,5,0),0)</f>
        <v>0</v>
      </c>
      <c r="AJ478" s="18" t="str">
        <f>+IFERROR(VLOOKUP(F478,'Censo 2023 Direccion'!$A$2:$L$910,9,0),0)</f>
        <v>Urbana</v>
      </c>
      <c r="AK478" s="18">
        <f>+IFERROR(VLOOKUP(F478,'Instituciones Educativas'!$A$2:$T$900,12,0),0)</f>
        <v>10</v>
      </c>
      <c r="AL478" s="21">
        <f t="shared" si="250"/>
        <v>-243.423</v>
      </c>
      <c r="AM478" s="18">
        <f>+IFERROR(VLOOKUP(F478,'Instituciones Educativas'!$A$2:$T$900,13,0),0)-AN478</f>
        <v>13</v>
      </c>
    </row>
    <row r="479" spans="1:41" x14ac:dyDescent="0.25">
      <c r="A479" s="107" t="s">
        <v>1169</v>
      </c>
      <c r="B479" s="17">
        <v>250</v>
      </c>
      <c r="C479" s="49" t="str">
        <f>+VLOOKUP(A479,'Instituciones Educativas'!$A$2:$T$900,6,0)</f>
        <v>PUNO</v>
      </c>
      <c r="D479" s="49" t="str">
        <f>IFERROR(VLOOKUP(A479,'Instituciones Educativas'!$A$2:$T$900,7,0),0)</f>
        <v>PUNO</v>
      </c>
      <c r="E479" s="49" t="str">
        <f>+VLOOKUP(A479,'Censo 2023 Direccion'!$A$2:$M$910,6,0)</f>
        <v>JIRON ESPERANZA S/N MZ H LOTE 2</v>
      </c>
      <c r="F479" s="49" t="str">
        <f>+VLOOKUP(A479,'Instituciones Educativas'!$A$2:$T$900,1,0)</f>
        <v>2035817</v>
      </c>
      <c r="G479" s="49" t="str">
        <f>+VLOOKUP(A479,'Instituciones Educativas'!$A$2:$T$900,8,0)</f>
        <v>VILLA FLORIDA</v>
      </c>
      <c r="H479" s="49" t="str">
        <f>+VLOOKUP(A479,'Instituciones Educativas'!$A$2:$T$900,9,0)</f>
        <v xml:space="preserve">A5 - Inicial  Prog No Escolariz    </v>
      </c>
      <c r="I479" s="18">
        <f t="shared" si="240"/>
        <v>9</v>
      </c>
      <c r="J479" s="18" t="str">
        <f t="shared" si="251"/>
        <v>Urbana</v>
      </c>
      <c r="K479" s="18">
        <f t="shared" si="252"/>
        <v>4</v>
      </c>
      <c r="O479" s="18">
        <f t="shared" si="253"/>
        <v>5</v>
      </c>
      <c r="Q479" s="21">
        <f t="shared" si="257"/>
        <v>633.90600000000006</v>
      </c>
      <c r="R479" s="52">
        <f t="shared" si="242"/>
        <v>-25.285326086956488</v>
      </c>
      <c r="S479" s="52">
        <f t="shared" si="243"/>
        <v>301.86</v>
      </c>
      <c r="T479" s="21">
        <f t="shared" si="254"/>
        <v>301.86</v>
      </c>
      <c r="U479" s="70">
        <v>404.01702127659559</v>
      </c>
      <c r="V479" s="21">
        <f t="shared" si="239"/>
        <v>232.2</v>
      </c>
      <c r="W479" s="21">
        <f t="shared" si="244"/>
        <v>48.599999999999994</v>
      </c>
      <c r="X479" s="21">
        <f t="shared" si="260"/>
        <v>0</v>
      </c>
      <c r="Y479" s="21">
        <f>IF(H479=$M$12,IF(AJ479="Urbana",AK479*1.2*12,IF(AJ479="Rural",AK479*2.2*12)),0)</f>
        <v>129.6</v>
      </c>
      <c r="Z479" s="21">
        <f t="shared" si="245"/>
        <v>5.4</v>
      </c>
      <c r="AA479" s="21">
        <f t="shared" si="246"/>
        <v>43.2</v>
      </c>
      <c r="AB479" s="21">
        <f t="shared" si="247"/>
        <v>0</v>
      </c>
      <c r="AC479" s="18">
        <f t="shared" si="248"/>
        <v>5.4</v>
      </c>
      <c r="AD479" s="18">
        <f t="shared" si="249"/>
        <v>0</v>
      </c>
      <c r="AE479" s="18">
        <f>IFERROR(VLOOKUP(F479,'Unid. Mult.'!$F$3:$J$313,5,0),0)</f>
        <v>0</v>
      </c>
      <c r="AF479" s="18">
        <f>IFERROR(VLOOKUP(F479,'IIEE EIB'!$F$3:$L$219,5,0),0)</f>
        <v>0</v>
      </c>
      <c r="AG479" s="18">
        <f>IFERROR(VLOOKUP(F479,'IIEE EIB'!$F$3:$L$219,6,0),0)</f>
        <v>0</v>
      </c>
      <c r="AH479" s="18">
        <f>IFERROR(VLOOKUP(F479,Rural!$F$2:$J$403,5,0),0)</f>
        <v>0</v>
      </c>
      <c r="AI479" s="18">
        <f>+IFERROR(VLOOKUP(F479,Frontera!$F$3:$J$438,5,0),0)</f>
        <v>0</v>
      </c>
      <c r="AJ479" s="18" t="str">
        <f>+IFERROR(VLOOKUP(F479,'Censo 2023 Direccion'!$A$2:$L$910,9,0),0)</f>
        <v>Urbana</v>
      </c>
      <c r="AK479" s="18">
        <f>+IFERROR(VLOOKUP(F479,'Instituciones Educativas'!$A$2:$T$900,12,0),0)</f>
        <v>9</v>
      </c>
      <c r="AL479" s="21">
        <f t="shared" si="250"/>
        <v>-171.8170212765956</v>
      </c>
      <c r="AM479" s="18">
        <f>+IFERROR(VLOOKUP(F479,'Instituciones Educativas'!$A$2:$T$900,13,0),0)-AN479</f>
        <v>4</v>
      </c>
    </row>
    <row r="480" spans="1:41" x14ac:dyDescent="0.25">
      <c r="A480" s="107" t="s">
        <v>1047</v>
      </c>
      <c r="B480" s="17">
        <v>251</v>
      </c>
      <c r="C480" s="49" t="str">
        <f>+VLOOKUP(A480,'Instituciones Educativas'!$A$2:$T$900,6,0)</f>
        <v>PUNO</v>
      </c>
      <c r="D480" s="49" t="str">
        <f>IFERROR(VLOOKUP(A480,'Instituciones Educativas'!$A$2:$T$900,7,0),0)</f>
        <v>URUS CHULLUNI</v>
      </c>
      <c r="E480" s="49" t="str">
        <f>+VLOOKUP(A480,'Censo 2023 Direccion'!$A$2:$M$910,6,0)</f>
        <v>MIRADOR PARQUE</v>
      </c>
      <c r="F480" s="49" t="str">
        <f>+VLOOKUP(A480,'Instituciones Educativas'!$A$2:$T$900,1,0)</f>
        <v>2035818</v>
      </c>
      <c r="G480" s="49" t="str">
        <f>+VLOOKUP(A480,'Instituciones Educativas'!$A$2:$T$900,8,0)</f>
        <v>GAVIOTITAS</v>
      </c>
      <c r="H480" s="49" t="str">
        <f>+VLOOKUP(A480,'Instituciones Educativas'!$A$2:$T$900,9,0)</f>
        <v xml:space="preserve">A5 - Inicial  Prog No Escolariz    </v>
      </c>
      <c r="I480" s="18">
        <f t="shared" si="240"/>
        <v>11</v>
      </c>
      <c r="J480" s="18" t="str">
        <f t="shared" si="251"/>
        <v>Rural</v>
      </c>
      <c r="K480" s="18">
        <f t="shared" si="252"/>
        <v>10</v>
      </c>
      <c r="O480" s="18">
        <f t="shared" si="253"/>
        <v>1</v>
      </c>
      <c r="Q480" s="21">
        <f>+IF(AJ480="rural",IF(AK480&lt;=1,S480*(5),IF(AK480&lt;=2,S480*(3.25),IF(AK480&lt;=3,S480*(2.42),IF(AK480&lt;=4,S480*(2),IF(AK480&lt;=5,S480*(1.8),IF(AK480&lt;=10,S480*(1.48),IF(AK480&lt;=16,S480*(1.18),IF(AK480&lt;=20,S480*(1),IF(AK480&lt;=60,S480*(0.85),IF(AK480&lt;=100,S480*(0.56),IF(AK480&lt;=152,S480*(0.41),IF(AK480&lt;=180,S480*(0.38),IF(AK480&lt;=200,S480*(0.36),IF(AK480&lt;=300,S480*(0.3),S480)))))))))))))))</f>
        <v>625.68791999999996</v>
      </c>
      <c r="R480" s="52">
        <f t="shared" si="242"/>
        <v>-23.984210526315774</v>
      </c>
      <c r="S480" s="52">
        <f t="shared" si="243"/>
        <v>530.24400000000003</v>
      </c>
      <c r="T480" s="21">
        <f t="shared" si="254"/>
        <v>530.24400000000003</v>
      </c>
      <c r="U480" s="70">
        <v>697.54455445544545</v>
      </c>
      <c r="V480" s="21">
        <f t="shared" si="239"/>
        <v>407.88</v>
      </c>
      <c r="W480" s="21">
        <f t="shared" si="244"/>
        <v>59.400000000000006</v>
      </c>
      <c r="X480" s="21">
        <f t="shared" si="260"/>
        <v>0</v>
      </c>
      <c r="Y480" s="21">
        <f>IF(H480=$M$12,IF(AJ480="Urbana",AK480*1.14*12,IF(AJ480="Rural",AK480*2.14*12)),0)</f>
        <v>282.48</v>
      </c>
      <c r="Z480" s="21">
        <f t="shared" si="245"/>
        <v>6.6000000000000005</v>
      </c>
      <c r="AA480" s="21">
        <f t="shared" si="246"/>
        <v>52.800000000000004</v>
      </c>
      <c r="AB480" s="21">
        <f t="shared" si="247"/>
        <v>0</v>
      </c>
      <c r="AC480" s="18">
        <f t="shared" si="248"/>
        <v>6.6000000000000005</v>
      </c>
      <c r="AD480" s="18">
        <f t="shared" si="249"/>
        <v>0</v>
      </c>
      <c r="AE480" s="18">
        <f>IFERROR(VLOOKUP(F480,'Unid. Mult.'!$F$3:$J$313,5,0),0)</f>
        <v>0</v>
      </c>
      <c r="AF480" s="18">
        <f>IFERROR(VLOOKUP(F480,'IIEE EIB'!$F$3:$L$219,5,0),0)</f>
        <v>0</v>
      </c>
      <c r="AG480" s="18">
        <f>IFERROR(VLOOKUP(F480,'IIEE EIB'!$F$3:$L$219,6,0),0)</f>
        <v>0</v>
      </c>
      <c r="AH480" s="18">
        <f>IFERROR(VLOOKUP(F480,Rural!$F$2:$J$403,5,0),0)</f>
        <v>0</v>
      </c>
      <c r="AI480" s="18">
        <f>+IFERROR(VLOOKUP(F480,Frontera!$F$3:$J$438,5,0),0)</f>
        <v>0</v>
      </c>
      <c r="AJ480" s="18" t="str">
        <f>+IFERROR(VLOOKUP(F480,'Censo 2023 Direccion'!$A$2:$L$910,9,0),0)</f>
        <v>Rural</v>
      </c>
      <c r="AK480" s="18">
        <f>+IFERROR(VLOOKUP(F480,'Instituciones Educativas'!$A$2:$T$900,12,0),0)</f>
        <v>11</v>
      </c>
      <c r="AL480" s="21">
        <f t="shared" si="250"/>
        <v>-289.66455445544545</v>
      </c>
      <c r="AM480" s="18">
        <f>+IFERROR(VLOOKUP(F480,'Instituciones Educativas'!$A$2:$T$900,13,0),0)-AN480</f>
        <v>10</v>
      </c>
      <c r="AN480" s="64"/>
      <c r="AO480" s="18">
        <f>+AM480-1.6</f>
        <v>8.4</v>
      </c>
    </row>
    <row r="481" spans="1:41" x14ac:dyDescent="0.25">
      <c r="A481" s="107" t="s">
        <v>1008</v>
      </c>
      <c r="B481" s="17">
        <v>252</v>
      </c>
      <c r="C481" s="49" t="str">
        <f>+VLOOKUP(A481,'Instituciones Educativas'!$A$2:$T$900,6,0)</f>
        <v>PUNO</v>
      </c>
      <c r="D481" s="49" t="str">
        <f>IFERROR(VLOOKUP(A481,'Instituciones Educativas'!$A$2:$T$900,7,0),0)</f>
        <v>PUNO</v>
      </c>
      <c r="E481" s="49" t="str">
        <f>+VLOOKUP(A481,'Censo 2023 Direccion'!$A$2:$M$910,6,0)</f>
        <v>JIRON JOSE BALTA 355</v>
      </c>
      <c r="F481" s="49" t="str">
        <f>+VLOOKUP(A481,'Instituciones Educativas'!$A$2:$T$900,1,0)</f>
        <v>2036602</v>
      </c>
      <c r="G481" s="49" t="str">
        <f>+VLOOKUP(A481,'Instituciones Educativas'!$A$2:$T$900,8,0)</f>
        <v>ALTO HUASCAR</v>
      </c>
      <c r="H481" s="49" t="str">
        <f>+VLOOKUP(A481,'Instituciones Educativas'!$A$2:$T$900,9,0)</f>
        <v xml:space="preserve">A5 - Inicial  Prog No Escolariz    </v>
      </c>
      <c r="I481" s="18">
        <f t="shared" si="240"/>
        <v>6</v>
      </c>
      <c r="J481" s="18" t="str">
        <f t="shared" si="251"/>
        <v>Urbana</v>
      </c>
      <c r="K481" s="18">
        <f t="shared" si="252"/>
        <v>12</v>
      </c>
      <c r="O481" s="18">
        <f t="shared" si="253"/>
        <v>-6</v>
      </c>
      <c r="Q481" s="21">
        <f t="shared" ref="Q481:Q490" si="262">+IF(AJ481="Urbana",IF(AK481&lt;=5,S481*(2.8),IF(AK481&lt;=10,S481*(2.1),IF(AK481&lt;=13,S481*(1.9),IF(AK481&lt;=22,S481*(1.6),IF(AK481&lt;=50,S481*(1.41),IF(AK481&lt;=100,S481*(0.9),IF(AK481&lt;=194,S481*(0.8),IF(AK481&lt;=230,S481*(0.63),IF(AK481&lt;=405,S481*(0.55),IF(AK481&lt;=620,S481*(0.44),IF(AK481&lt;=968,S481*(0.35),IF(AK481&lt;=1000,S481*(0.37),IF(AK481&lt;=1200,S481*(0.39),IF(AK481&lt;=1800,S481*(0.26))))))))))))))))</f>
        <v>410.81040000000007</v>
      </c>
      <c r="R481" s="52">
        <f t="shared" si="242"/>
        <v>-60.794889619143923</v>
      </c>
      <c r="S481" s="52">
        <f t="shared" si="243"/>
        <v>195.62400000000002</v>
      </c>
      <c r="T481" s="21">
        <f t="shared" si="254"/>
        <v>195.62400000000002</v>
      </c>
      <c r="U481" s="70">
        <v>498.97576642335775</v>
      </c>
      <c r="V481" s="21">
        <f t="shared" si="239"/>
        <v>150.48000000000002</v>
      </c>
      <c r="W481" s="21">
        <f t="shared" si="244"/>
        <v>32.400000000000006</v>
      </c>
      <c r="X481" s="21">
        <f t="shared" si="260"/>
        <v>0</v>
      </c>
      <c r="Y481" s="21">
        <f>IF(H481=$M$12,IF(AJ481="Urbana",AK481*1.14*12,IF(AJ481="Rural",AK481*2.14*12)),0)</f>
        <v>82.08</v>
      </c>
      <c r="Z481" s="21">
        <f t="shared" si="245"/>
        <v>3.6000000000000005</v>
      </c>
      <c r="AA481" s="21">
        <f t="shared" si="246"/>
        <v>28.800000000000004</v>
      </c>
      <c r="AB481" s="21">
        <f t="shared" si="247"/>
        <v>0</v>
      </c>
      <c r="AC481" s="18">
        <f t="shared" si="248"/>
        <v>3.6000000000000005</v>
      </c>
      <c r="AD481" s="18">
        <f t="shared" si="249"/>
        <v>0</v>
      </c>
      <c r="AE481" s="18">
        <f>IFERROR(VLOOKUP(F481,'Unid. Mult.'!$F$3:$J$313,5,0),0)</f>
        <v>0</v>
      </c>
      <c r="AF481" s="18">
        <f>IFERROR(VLOOKUP(F481,'IIEE EIB'!$F$3:$L$219,5,0),0)</f>
        <v>0</v>
      </c>
      <c r="AG481" s="18">
        <f>IFERROR(VLOOKUP(F481,'IIEE EIB'!$F$3:$L$219,6,0),0)</f>
        <v>0</v>
      </c>
      <c r="AH481" s="18">
        <f>IFERROR(VLOOKUP(F481,Rural!$F$2:$J$403,5,0),0)</f>
        <v>0</v>
      </c>
      <c r="AI481" s="18">
        <f>+IFERROR(VLOOKUP(F481,Frontera!$F$3:$J$438,5,0),0)</f>
        <v>0</v>
      </c>
      <c r="AJ481" s="18" t="str">
        <f>+IFERROR(VLOOKUP(F481,'Censo 2023 Direccion'!$A$2:$L$910,9,0),0)</f>
        <v>Urbana</v>
      </c>
      <c r="AK481" s="18">
        <f>+IFERROR(VLOOKUP(F481,'Instituciones Educativas'!$A$2:$T$900,12,0),0)</f>
        <v>6</v>
      </c>
      <c r="AL481" s="21">
        <f t="shared" si="250"/>
        <v>-348.49576642335774</v>
      </c>
      <c r="AM481" s="18">
        <f>+IFERROR(VLOOKUP(F481,'Instituciones Educativas'!$A$2:$T$900,13,0),0)-AN481</f>
        <v>12</v>
      </c>
    </row>
    <row r="482" spans="1:41" x14ac:dyDescent="0.25">
      <c r="A482" s="107" t="s">
        <v>1017</v>
      </c>
      <c r="B482" s="17">
        <v>253</v>
      </c>
      <c r="C482" s="49" t="str">
        <f>+VLOOKUP(A482,'Instituciones Educativas'!$A$2:$T$900,6,0)</f>
        <v>PUNO</v>
      </c>
      <c r="D482" s="49" t="str">
        <f>IFERROR(VLOOKUP(A482,'Instituciones Educativas'!$A$2:$T$900,7,0),0)</f>
        <v>PUNO</v>
      </c>
      <c r="E482" s="49" t="str">
        <f>+VLOOKUP(A482,'Censo 2023 Direccion'!$A$2:$M$910,6,0)</f>
        <v>JIRON LIZANDRO LUNA 114</v>
      </c>
      <c r="F482" s="49" t="str">
        <f>+VLOOKUP(A482,'Instituciones Educativas'!$A$2:$T$900,1,0)</f>
        <v>2036603</v>
      </c>
      <c r="G482" s="49" t="str">
        <f>+VLOOKUP(A482,'Instituciones Educativas'!$A$2:$T$900,8,0)</f>
        <v>ANDRES AVELINO CACERES</v>
      </c>
      <c r="H482" s="49" t="str">
        <f>+VLOOKUP(A482,'Instituciones Educativas'!$A$2:$T$900,9,0)</f>
        <v xml:space="preserve">A5 - Inicial  Prog No Escolariz    </v>
      </c>
      <c r="I482" s="18">
        <f t="shared" si="240"/>
        <v>8</v>
      </c>
      <c r="J482" s="18" t="str">
        <f t="shared" si="251"/>
        <v>Urbana</v>
      </c>
      <c r="K482" s="18">
        <f t="shared" si="252"/>
        <v>6</v>
      </c>
      <c r="O482" s="18">
        <f t="shared" si="253"/>
        <v>2</v>
      </c>
      <c r="Q482" s="21">
        <f t="shared" si="262"/>
        <v>547.74720000000002</v>
      </c>
      <c r="R482" s="52">
        <f t="shared" si="242"/>
        <v>-41.087405909448393</v>
      </c>
      <c r="S482" s="52">
        <f t="shared" si="243"/>
        <v>260.83199999999999</v>
      </c>
      <c r="T482" s="21">
        <f t="shared" si="254"/>
        <v>260.83199999999999</v>
      </c>
      <c r="U482" s="70">
        <v>442.74404145077733</v>
      </c>
      <c r="V482" s="21">
        <f t="shared" si="239"/>
        <v>200.64</v>
      </c>
      <c r="W482" s="21">
        <f t="shared" si="244"/>
        <v>43.2</v>
      </c>
      <c r="X482" s="21">
        <f t="shared" si="260"/>
        <v>0</v>
      </c>
      <c r="Y482" s="21">
        <f>IF(H482=$M$12,IF(AJ482="Urbana",AK482*1.14*12,IF(AJ482="Rural",AK482*2.14*12)),0)</f>
        <v>109.44</v>
      </c>
      <c r="Z482" s="21">
        <f t="shared" si="245"/>
        <v>4.8000000000000007</v>
      </c>
      <c r="AA482" s="21">
        <f t="shared" si="246"/>
        <v>38.400000000000006</v>
      </c>
      <c r="AB482" s="21">
        <f t="shared" si="247"/>
        <v>0</v>
      </c>
      <c r="AC482" s="18">
        <f t="shared" si="248"/>
        <v>4.8000000000000007</v>
      </c>
      <c r="AD482" s="18">
        <f t="shared" si="249"/>
        <v>0</v>
      </c>
      <c r="AE482" s="18">
        <f>IFERROR(VLOOKUP(F482,'Unid. Mult.'!$F$3:$J$313,5,0),0)</f>
        <v>0</v>
      </c>
      <c r="AF482" s="18">
        <f>IFERROR(VLOOKUP(F482,'IIEE EIB'!$F$3:$L$219,5,0),0)</f>
        <v>0</v>
      </c>
      <c r="AG482" s="18">
        <f>IFERROR(VLOOKUP(F482,'IIEE EIB'!$F$3:$L$219,6,0),0)</f>
        <v>0</v>
      </c>
      <c r="AH482" s="18">
        <f>IFERROR(VLOOKUP(F482,Rural!$F$2:$J$403,5,0),0)</f>
        <v>0</v>
      </c>
      <c r="AI482" s="18">
        <f>+IFERROR(VLOOKUP(F482,Frontera!$F$3:$J$438,5,0),0)</f>
        <v>0</v>
      </c>
      <c r="AJ482" s="18" t="str">
        <f>+IFERROR(VLOOKUP(F482,'Censo 2023 Direccion'!$A$2:$L$910,9,0),0)</f>
        <v>Urbana</v>
      </c>
      <c r="AK482" s="18">
        <f>+IFERROR(VLOOKUP(F482,'Instituciones Educativas'!$A$2:$T$900,12,0),0)</f>
        <v>8</v>
      </c>
      <c r="AL482" s="21">
        <f t="shared" si="250"/>
        <v>-242.10404145077734</v>
      </c>
      <c r="AM482" s="18">
        <f>+IFERROR(VLOOKUP(F482,'Instituciones Educativas'!$A$2:$T$900,13,0),0)-AN482</f>
        <v>6</v>
      </c>
    </row>
    <row r="483" spans="1:41" x14ac:dyDescent="0.25">
      <c r="A483" s="107" t="s">
        <v>1030</v>
      </c>
      <c r="B483" s="17">
        <v>254</v>
      </c>
      <c r="C483" s="49" t="str">
        <f>+VLOOKUP(A483,'Instituciones Educativas'!$A$2:$T$900,6,0)</f>
        <v>PUNO</v>
      </c>
      <c r="D483" s="49" t="str">
        <f>IFERROR(VLOOKUP(A483,'Instituciones Educativas'!$A$2:$T$900,7,0),0)</f>
        <v>LOS ANDES - CANCHARANI</v>
      </c>
      <c r="E483" s="49" t="str">
        <f>+VLOOKUP(A483,'Censo 2023 Direccion'!$A$2:$M$910,6,0)</f>
        <v>CANCHARANI</v>
      </c>
      <c r="F483" s="49" t="str">
        <f>+VLOOKUP(A483,'Instituciones Educativas'!$A$2:$T$900,1,0)</f>
        <v>2036605</v>
      </c>
      <c r="G483" s="49" t="str">
        <f>+VLOOKUP(A483,'Instituciones Educativas'!$A$2:$T$900,8,0)</f>
        <v>CANCHARANI</v>
      </c>
      <c r="H483" s="49" t="str">
        <f>+VLOOKUP(A483,'Instituciones Educativas'!$A$2:$T$900,9,0)</f>
        <v xml:space="preserve">A5 - Inicial  Prog No Escolariz    </v>
      </c>
      <c r="I483" s="18">
        <f t="shared" si="240"/>
        <v>4</v>
      </c>
      <c r="J483" s="18" t="str">
        <f t="shared" si="251"/>
        <v>Urbana</v>
      </c>
      <c r="K483" s="18">
        <f t="shared" si="252"/>
        <v>3</v>
      </c>
      <c r="O483" s="18">
        <f t="shared" si="253"/>
        <v>1</v>
      </c>
      <c r="Q483" s="21">
        <f t="shared" si="262"/>
        <v>375.64799999999997</v>
      </c>
      <c r="R483" s="52">
        <f t="shared" si="242"/>
        <v>-63.574879227053138</v>
      </c>
      <c r="S483" s="52">
        <f t="shared" si="243"/>
        <v>134.16</v>
      </c>
      <c r="T483" s="21">
        <f t="shared" si="254"/>
        <v>134.16</v>
      </c>
      <c r="U483" s="70">
        <v>368.3172413793103</v>
      </c>
      <c r="V483" s="21">
        <f t="shared" si="239"/>
        <v>103.19999999999999</v>
      </c>
      <c r="W483" s="21">
        <f t="shared" si="244"/>
        <v>21.6</v>
      </c>
      <c r="X483" s="21">
        <f t="shared" si="260"/>
        <v>0</v>
      </c>
      <c r="Y483" s="21">
        <f t="shared" ref="Y483:Y495" si="263">IF(H483=$M$12,IF(AJ483="Urbana",AK483*1.2*12,IF(AJ483="Rural",AK483*2.2*12)),0)</f>
        <v>57.599999999999994</v>
      </c>
      <c r="Z483" s="21">
        <f t="shared" si="245"/>
        <v>2.4000000000000004</v>
      </c>
      <c r="AA483" s="21">
        <f t="shared" si="246"/>
        <v>19.200000000000003</v>
      </c>
      <c r="AB483" s="21">
        <f t="shared" si="247"/>
        <v>0</v>
      </c>
      <c r="AC483" s="18">
        <f t="shared" si="248"/>
        <v>2.4000000000000004</v>
      </c>
      <c r="AD483" s="18">
        <f t="shared" si="249"/>
        <v>0</v>
      </c>
      <c r="AE483" s="18">
        <f>IFERROR(VLOOKUP(F483,'Unid. Mult.'!$F$3:$J$313,5,0),0)</f>
        <v>0</v>
      </c>
      <c r="AF483" s="18">
        <f>IFERROR(VLOOKUP(F483,'IIEE EIB'!$F$3:$L$219,5,0),0)</f>
        <v>0</v>
      </c>
      <c r="AG483" s="18">
        <f>IFERROR(VLOOKUP(F483,'IIEE EIB'!$F$3:$L$219,6,0),0)</f>
        <v>0</v>
      </c>
      <c r="AH483" s="18">
        <f>IFERROR(VLOOKUP(F483,Rural!$F$2:$J$403,5,0),0)</f>
        <v>0</v>
      </c>
      <c r="AI483" s="18">
        <f>+IFERROR(VLOOKUP(F483,Frontera!$F$3:$J$438,5,0),0)</f>
        <v>0</v>
      </c>
      <c r="AJ483" s="18" t="str">
        <f>+IFERROR(VLOOKUP(F483,'Censo 2023 Direccion'!$A$2:$L$910,9,0),0)</f>
        <v>Urbana</v>
      </c>
      <c r="AK483" s="18">
        <f>+IFERROR(VLOOKUP(F483,'Instituciones Educativas'!$A$2:$T$900,12,0),0)</f>
        <v>4</v>
      </c>
      <c r="AL483" s="21">
        <f t="shared" si="250"/>
        <v>-265.11724137931031</v>
      </c>
      <c r="AM483" s="18">
        <f>+IFERROR(VLOOKUP(F483,'Instituciones Educativas'!$A$2:$T$900,13,0),0)-AN483</f>
        <v>3</v>
      </c>
    </row>
    <row r="484" spans="1:41" x14ac:dyDescent="0.25">
      <c r="A484" s="107" t="s">
        <v>1173</v>
      </c>
      <c r="B484" s="17">
        <v>255</v>
      </c>
      <c r="C484" s="49" t="str">
        <f>+VLOOKUP(A484,'Instituciones Educativas'!$A$2:$T$900,6,0)</f>
        <v>PUNO</v>
      </c>
      <c r="D484" s="49" t="str">
        <f>IFERROR(VLOOKUP(A484,'Instituciones Educativas'!$A$2:$T$900,7,0),0)</f>
        <v>SALCEDO TEPRO</v>
      </c>
      <c r="E484" s="49" t="str">
        <f>+VLOOKUP(A484,'Censo 2023 Direccion'!$A$2:$M$910,6,0)</f>
        <v>AZIRUNI MZ V LOTE 18</v>
      </c>
      <c r="F484" s="49" t="str">
        <f>+VLOOKUP(A484,'Instituciones Educativas'!$A$2:$T$900,1,0)</f>
        <v>2036607</v>
      </c>
      <c r="G484" s="49" t="str">
        <f>+VLOOKUP(A484,'Instituciones Educativas'!$A$2:$T$900,8,0)</f>
        <v>VILLA PRIMAVERA</v>
      </c>
      <c r="H484" s="49" t="str">
        <f>+VLOOKUP(A484,'Instituciones Educativas'!$A$2:$T$900,9,0)</f>
        <v xml:space="preserve">A5 - Inicial  Prog No Escolariz    </v>
      </c>
      <c r="I484" s="18">
        <f t="shared" si="240"/>
        <v>11</v>
      </c>
      <c r="J484" s="18" t="str">
        <f t="shared" si="251"/>
        <v>Urbana</v>
      </c>
      <c r="K484" s="18">
        <f t="shared" si="252"/>
        <v>9</v>
      </c>
      <c r="O484" s="18">
        <f t="shared" si="253"/>
        <v>2</v>
      </c>
      <c r="Q484" s="21">
        <f>+IF(AJ484="Urbana",IF(AK484&lt;=5,S484*(2.8),IF(AK484&lt;=10,S484*(1.6),IF(AK484&lt;=13,S484*(1.4),IF(AK484&lt;=22,S484*(1.08),IF(AK484&lt;=50,S484*(1.41),IF(AK484&lt;=100,S484*(0.9),IF(AK484&lt;=194,S484*(0.8),IF(AK484&lt;=230,S484*(0.63),IF(AK484&lt;=405,S484*(0.55),IF(AK484&lt;=620,S484*(0.44),IF(AK484&lt;=968,S484*(0.35),IF(AK484&lt;=1000,S484*(0.37),IF(AK484&lt;=1200,S484*(0.39),IF(AK484&lt;=1800,S484*(0.26))))))))))))))))</f>
        <v>516.51599999999985</v>
      </c>
      <c r="R484" s="52">
        <f t="shared" si="242"/>
        <v>-26.060537439613551</v>
      </c>
      <c r="S484" s="52">
        <f t="shared" si="243"/>
        <v>368.93999999999994</v>
      </c>
      <c r="T484" s="21">
        <f t="shared" si="254"/>
        <v>368.93999999999994</v>
      </c>
      <c r="U484" s="70">
        <v>498.97576642335775</v>
      </c>
      <c r="V484" s="21">
        <f t="shared" si="239"/>
        <v>283.79999999999995</v>
      </c>
      <c r="W484" s="21">
        <f t="shared" si="244"/>
        <v>59.400000000000006</v>
      </c>
      <c r="X484" s="21">
        <f t="shared" si="260"/>
        <v>0</v>
      </c>
      <c r="Y484" s="21">
        <f t="shared" si="263"/>
        <v>158.39999999999998</v>
      </c>
      <c r="Z484" s="21">
        <f t="shared" si="245"/>
        <v>6.6000000000000005</v>
      </c>
      <c r="AA484" s="21">
        <f t="shared" si="246"/>
        <v>52.800000000000004</v>
      </c>
      <c r="AB484" s="21">
        <f t="shared" si="247"/>
        <v>0</v>
      </c>
      <c r="AC484" s="18">
        <f t="shared" si="248"/>
        <v>6.6000000000000005</v>
      </c>
      <c r="AD484" s="18">
        <f t="shared" si="249"/>
        <v>0</v>
      </c>
      <c r="AE484" s="18">
        <f>IFERROR(VLOOKUP(F484,'Unid. Mult.'!$F$3:$J$313,5,0),0)</f>
        <v>0</v>
      </c>
      <c r="AF484" s="18">
        <f>IFERROR(VLOOKUP(F484,'IIEE EIB'!$F$3:$L$219,5,0),0)</f>
        <v>0</v>
      </c>
      <c r="AG484" s="18">
        <f>IFERROR(VLOOKUP(F484,'IIEE EIB'!$F$3:$L$219,6,0),0)</f>
        <v>0</v>
      </c>
      <c r="AH484" s="18">
        <f>IFERROR(VLOOKUP(F484,Rural!$F$2:$J$403,5,0),0)</f>
        <v>0</v>
      </c>
      <c r="AI484" s="18">
        <f>+IFERROR(VLOOKUP(F484,Frontera!$F$3:$J$438,5,0),0)</f>
        <v>0</v>
      </c>
      <c r="AJ484" s="18" t="str">
        <f>+IFERROR(VLOOKUP(F484,'Censo 2023 Direccion'!$A$2:$L$910,9,0),0)</f>
        <v>Urbana</v>
      </c>
      <c r="AK484" s="18">
        <f>+IFERROR(VLOOKUP(F484,'Instituciones Educativas'!$A$2:$T$900,12,0),0)</f>
        <v>11</v>
      </c>
      <c r="AL484" s="21">
        <f t="shared" si="250"/>
        <v>-215.1757664233578</v>
      </c>
      <c r="AM484" s="18">
        <f>+IFERROR(VLOOKUP(F484,'Instituciones Educativas'!$A$2:$T$900,13,0),0)-AN484</f>
        <v>9</v>
      </c>
      <c r="AN484" s="18">
        <v>3</v>
      </c>
      <c r="AO484" s="18">
        <f>+AM484-AK484</f>
        <v>-2</v>
      </c>
    </row>
    <row r="485" spans="1:41" x14ac:dyDescent="0.25">
      <c r="A485" s="107" t="s">
        <v>1038</v>
      </c>
      <c r="B485" s="17">
        <v>256</v>
      </c>
      <c r="C485" s="49" t="str">
        <f>+VLOOKUP(A485,'Instituciones Educativas'!$A$2:$T$900,6,0)</f>
        <v>PUNO</v>
      </c>
      <c r="D485" s="49" t="str">
        <f>IFERROR(VLOOKUP(A485,'Instituciones Educativas'!$A$2:$T$900,7,0),0)</f>
        <v>PUNO</v>
      </c>
      <c r="E485" s="49" t="str">
        <f>+VLOOKUP(A485,'Censo 2023 Direccion'!$A$2:$M$910,6,0)</f>
        <v>JIRON ANGAMOS S/N</v>
      </c>
      <c r="F485" s="49" t="str">
        <f>+VLOOKUP(A485,'Instituciones Educativas'!$A$2:$T$900,1,0)</f>
        <v>2036609</v>
      </c>
      <c r="G485" s="49" t="str">
        <f>+VLOOKUP(A485,'Instituciones Educativas'!$A$2:$T$900,8,0)</f>
        <v>CHACARILLA ALTA</v>
      </c>
      <c r="H485" s="49" t="str">
        <f>+VLOOKUP(A485,'Instituciones Educativas'!$A$2:$T$900,9,0)</f>
        <v xml:space="preserve">A5 - Inicial  Prog No Escolariz    </v>
      </c>
      <c r="I485" s="18">
        <f t="shared" si="240"/>
        <v>7</v>
      </c>
      <c r="J485" s="18" t="str">
        <f t="shared" si="251"/>
        <v>Urbana</v>
      </c>
      <c r="K485" s="18">
        <f t="shared" si="252"/>
        <v>8</v>
      </c>
      <c r="O485" s="18">
        <f t="shared" si="253"/>
        <v>-1</v>
      </c>
      <c r="Q485" s="21">
        <f t="shared" si="262"/>
        <v>493.03800000000007</v>
      </c>
      <c r="R485" s="52">
        <f t="shared" si="242"/>
        <v>-50.543478260869556</v>
      </c>
      <c r="S485" s="52">
        <f t="shared" si="243"/>
        <v>234.78000000000003</v>
      </c>
      <c r="T485" s="21">
        <f t="shared" si="254"/>
        <v>234.78000000000003</v>
      </c>
      <c r="U485" s="70">
        <v>474.72</v>
      </c>
      <c r="V485" s="21">
        <f t="shared" si="239"/>
        <v>180.60000000000002</v>
      </c>
      <c r="W485" s="21">
        <f t="shared" si="244"/>
        <v>37.799999999999997</v>
      </c>
      <c r="X485" s="21">
        <f t="shared" si="260"/>
        <v>0</v>
      </c>
      <c r="Y485" s="21">
        <f t="shared" si="263"/>
        <v>100.80000000000001</v>
      </c>
      <c r="Z485" s="21">
        <f t="shared" si="245"/>
        <v>4.2</v>
      </c>
      <c r="AA485" s="21">
        <f t="shared" si="246"/>
        <v>33.6</v>
      </c>
      <c r="AB485" s="21">
        <f t="shared" si="247"/>
        <v>0</v>
      </c>
      <c r="AC485" s="18">
        <f t="shared" si="248"/>
        <v>4.2</v>
      </c>
      <c r="AD485" s="18">
        <f t="shared" si="249"/>
        <v>0</v>
      </c>
      <c r="AE485" s="18">
        <f>IFERROR(VLOOKUP(F485,'Unid. Mult.'!$F$3:$J$313,5,0),0)</f>
        <v>0</v>
      </c>
      <c r="AF485" s="18">
        <f>IFERROR(VLOOKUP(F485,'IIEE EIB'!$F$3:$L$219,5,0),0)</f>
        <v>0</v>
      </c>
      <c r="AG485" s="18">
        <f>IFERROR(VLOOKUP(F485,'IIEE EIB'!$F$3:$L$219,6,0),0)</f>
        <v>0</v>
      </c>
      <c r="AH485" s="18">
        <f>IFERROR(VLOOKUP(F485,Rural!$F$2:$J$403,5,0),0)</f>
        <v>0</v>
      </c>
      <c r="AI485" s="18">
        <f>+IFERROR(VLOOKUP(F485,Frontera!$F$3:$J$438,5,0),0)</f>
        <v>0</v>
      </c>
      <c r="AJ485" s="18" t="str">
        <f>+IFERROR(VLOOKUP(F485,'Censo 2023 Direccion'!$A$2:$L$910,9,0),0)</f>
        <v>Urbana</v>
      </c>
      <c r="AK485" s="18">
        <f>+IFERROR(VLOOKUP(F485,'Instituciones Educativas'!$A$2:$T$900,12,0),0)</f>
        <v>7</v>
      </c>
      <c r="AL485" s="21">
        <f t="shared" si="250"/>
        <v>-294.12</v>
      </c>
      <c r="AM485" s="18">
        <f>+IFERROR(VLOOKUP(F485,'Instituciones Educativas'!$A$2:$T$900,13,0),0)-AN485</f>
        <v>8</v>
      </c>
    </row>
    <row r="486" spans="1:41" x14ac:dyDescent="0.25">
      <c r="A486" s="107" t="s">
        <v>1040</v>
      </c>
      <c r="B486" s="17">
        <v>257</v>
      </c>
      <c r="C486" s="49" t="str">
        <f>+VLOOKUP(A486,'Instituciones Educativas'!$A$2:$T$900,6,0)</f>
        <v>PUNO</v>
      </c>
      <c r="D486" s="49" t="str">
        <f>IFERROR(VLOOKUP(A486,'Instituciones Educativas'!$A$2:$T$900,7,0),0)</f>
        <v>PUNO</v>
      </c>
      <c r="E486" s="49" t="str">
        <f>+VLOOKUP(A486,'Censo 2023 Direccion'!$A$2:$M$910,6,0)</f>
        <v>JIRON VIZCARDO Y GUZMAN 380</v>
      </c>
      <c r="F486" s="49" t="str">
        <f>+VLOOKUP(A486,'Instituciones Educativas'!$A$2:$T$900,1,0)</f>
        <v>2036611</v>
      </c>
      <c r="G486" s="49" t="str">
        <f>+VLOOKUP(A486,'Instituciones Educativas'!$A$2:$T$900,8,0)</f>
        <v>CHANU CHANU</v>
      </c>
      <c r="H486" s="49" t="str">
        <f>+VLOOKUP(A486,'Instituciones Educativas'!$A$2:$T$900,9,0)</f>
        <v xml:space="preserve">A5 - Inicial  Prog No Escolariz    </v>
      </c>
      <c r="I486" s="18">
        <f t="shared" si="240"/>
        <v>6</v>
      </c>
      <c r="J486" s="18" t="str">
        <f t="shared" si="251"/>
        <v>Urbana</v>
      </c>
      <c r="K486" s="18">
        <f t="shared" si="252"/>
        <v>11</v>
      </c>
      <c r="O486" s="18">
        <f t="shared" si="253"/>
        <v>-5</v>
      </c>
      <c r="Q486" s="21">
        <f t="shared" si="262"/>
        <v>422.60400000000004</v>
      </c>
      <c r="R486" s="52">
        <f t="shared" si="242"/>
        <v>-59.360402443406393</v>
      </c>
      <c r="S486" s="52">
        <f t="shared" si="243"/>
        <v>201.24</v>
      </c>
      <c r="T486" s="21">
        <f t="shared" si="254"/>
        <v>201.24</v>
      </c>
      <c r="U486" s="70">
        <v>495.1820689655172</v>
      </c>
      <c r="V486" s="21">
        <f t="shared" si="239"/>
        <v>154.80000000000001</v>
      </c>
      <c r="W486" s="21">
        <f t="shared" si="244"/>
        <v>32.400000000000006</v>
      </c>
      <c r="X486" s="21">
        <f t="shared" si="260"/>
        <v>0</v>
      </c>
      <c r="Y486" s="21">
        <f t="shared" si="263"/>
        <v>86.399999999999991</v>
      </c>
      <c r="Z486" s="21">
        <f t="shared" si="245"/>
        <v>3.6000000000000005</v>
      </c>
      <c r="AA486" s="21">
        <f t="shared" si="246"/>
        <v>28.800000000000004</v>
      </c>
      <c r="AB486" s="21">
        <f t="shared" si="247"/>
        <v>0</v>
      </c>
      <c r="AC486" s="18">
        <f t="shared" si="248"/>
        <v>3.6000000000000005</v>
      </c>
      <c r="AD486" s="18">
        <f t="shared" si="249"/>
        <v>0</v>
      </c>
      <c r="AE486" s="18">
        <f>IFERROR(VLOOKUP(F486,'Unid. Mult.'!$F$3:$J$313,5,0),0)</f>
        <v>0</v>
      </c>
      <c r="AF486" s="18">
        <f>IFERROR(VLOOKUP(F486,'IIEE EIB'!$F$3:$L$219,5,0),0)</f>
        <v>0</v>
      </c>
      <c r="AG486" s="18">
        <f>IFERROR(VLOOKUP(F486,'IIEE EIB'!$F$3:$L$219,6,0),0)</f>
        <v>0</v>
      </c>
      <c r="AH486" s="18">
        <f>IFERROR(VLOOKUP(F486,Rural!$F$2:$J$403,5,0),0)</f>
        <v>0</v>
      </c>
      <c r="AI486" s="18">
        <f>+IFERROR(VLOOKUP(F486,Frontera!$F$3:$J$438,5,0),0)</f>
        <v>0</v>
      </c>
      <c r="AJ486" s="18" t="str">
        <f>+IFERROR(VLOOKUP(F486,'Censo 2023 Direccion'!$A$2:$L$910,9,0),0)</f>
        <v>Urbana</v>
      </c>
      <c r="AK486" s="18">
        <f>+IFERROR(VLOOKUP(F486,'Instituciones Educativas'!$A$2:$T$900,12,0),0)</f>
        <v>6</v>
      </c>
      <c r="AL486" s="21">
        <f t="shared" si="250"/>
        <v>-340.38206896551719</v>
      </c>
      <c r="AM486" s="18">
        <f>+IFERROR(VLOOKUP(F486,'Instituciones Educativas'!$A$2:$T$900,13,0),0)-AN486</f>
        <v>11</v>
      </c>
    </row>
    <row r="487" spans="1:41" x14ac:dyDescent="0.25">
      <c r="A487" s="107" t="s">
        <v>1018</v>
      </c>
      <c r="B487" s="17">
        <v>258</v>
      </c>
      <c r="C487" s="49" t="str">
        <f>+VLOOKUP(A487,'Instituciones Educativas'!$A$2:$T$900,6,0)</f>
        <v>PUNO</v>
      </c>
      <c r="D487" s="49" t="str">
        <f>IFERROR(VLOOKUP(A487,'Instituciones Educativas'!$A$2:$T$900,7,0),0)</f>
        <v>ANDRES AVELINO CACERES</v>
      </c>
      <c r="E487" s="49" t="str">
        <f>+VLOOKUP(A487,'Censo 2023 Direccion'!$A$2:$M$910,6,0)</f>
        <v>JIRON HUASCAR S/N</v>
      </c>
      <c r="F487" s="49" t="str">
        <f>+VLOOKUP(A487,'Instituciones Educativas'!$A$2:$T$900,1,0)</f>
        <v>2036613</v>
      </c>
      <c r="G487" s="49" t="str">
        <f>+VLOOKUP(A487,'Instituciones Educativas'!$A$2:$T$900,8,0)</f>
        <v>ANDRES AVELINO CACERES</v>
      </c>
      <c r="H487" s="49" t="str">
        <f>+VLOOKUP(A487,'Instituciones Educativas'!$A$2:$T$900,9,0)</f>
        <v xml:space="preserve">A5 - Inicial  Prog No Escolariz    </v>
      </c>
      <c r="I487" s="18">
        <f t="shared" si="240"/>
        <v>9</v>
      </c>
      <c r="J487" s="18" t="str">
        <f t="shared" si="251"/>
        <v>Urbana</v>
      </c>
      <c r="K487" s="18">
        <f t="shared" si="252"/>
        <v>8</v>
      </c>
      <c r="O487" s="18">
        <f t="shared" si="253"/>
        <v>1</v>
      </c>
      <c r="Q487" s="21">
        <f t="shared" si="262"/>
        <v>633.90600000000006</v>
      </c>
      <c r="R487" s="52">
        <f t="shared" si="242"/>
        <v>-36.413043478260867</v>
      </c>
      <c r="S487" s="52">
        <f t="shared" si="243"/>
        <v>301.86</v>
      </c>
      <c r="T487" s="21">
        <f t="shared" si="254"/>
        <v>301.86</v>
      </c>
      <c r="U487" s="70">
        <v>474.72</v>
      </c>
      <c r="V487" s="21">
        <f t="shared" si="239"/>
        <v>232.2</v>
      </c>
      <c r="W487" s="21">
        <f t="shared" si="244"/>
        <v>48.599999999999994</v>
      </c>
      <c r="X487" s="21">
        <f t="shared" si="260"/>
        <v>0</v>
      </c>
      <c r="Y487" s="21">
        <f t="shared" si="263"/>
        <v>129.6</v>
      </c>
      <c r="Z487" s="21">
        <f t="shared" si="245"/>
        <v>5.4</v>
      </c>
      <c r="AA487" s="21">
        <f t="shared" si="246"/>
        <v>43.2</v>
      </c>
      <c r="AB487" s="21">
        <f t="shared" si="247"/>
        <v>0</v>
      </c>
      <c r="AC487" s="18">
        <f t="shared" si="248"/>
        <v>5.4</v>
      </c>
      <c r="AD487" s="18">
        <f t="shared" si="249"/>
        <v>0</v>
      </c>
      <c r="AE487" s="18">
        <f>IFERROR(VLOOKUP(F487,'Unid. Mult.'!$F$3:$J$313,5,0),0)</f>
        <v>0</v>
      </c>
      <c r="AF487" s="18">
        <f>IFERROR(VLOOKUP(F487,'IIEE EIB'!$F$3:$L$219,5,0),0)</f>
        <v>0</v>
      </c>
      <c r="AG487" s="18">
        <f>IFERROR(VLOOKUP(F487,'IIEE EIB'!$F$3:$L$219,6,0),0)</f>
        <v>0</v>
      </c>
      <c r="AH487" s="18">
        <f>IFERROR(VLOOKUP(F487,Rural!$F$2:$J$403,5,0),0)</f>
        <v>0</v>
      </c>
      <c r="AI487" s="18">
        <f>+IFERROR(VLOOKUP(F487,Frontera!$F$3:$J$438,5,0),0)</f>
        <v>0</v>
      </c>
      <c r="AJ487" s="18" t="str">
        <f>+IFERROR(VLOOKUP(F487,'Censo 2023 Direccion'!$A$2:$L$910,9,0),0)</f>
        <v>Urbana</v>
      </c>
      <c r="AK487" s="18">
        <f>+IFERROR(VLOOKUP(F487,'Instituciones Educativas'!$A$2:$T$900,12,0),0)</f>
        <v>9</v>
      </c>
      <c r="AL487" s="21">
        <f t="shared" si="250"/>
        <v>-242.52000000000004</v>
      </c>
      <c r="AM487" s="18">
        <f>+IFERROR(VLOOKUP(F487,'Instituciones Educativas'!$A$2:$T$900,13,0),0)-AN487</f>
        <v>8</v>
      </c>
    </row>
    <row r="488" spans="1:41" x14ac:dyDescent="0.25">
      <c r="A488" s="107" t="s">
        <v>1050</v>
      </c>
      <c r="B488" s="17">
        <v>259</v>
      </c>
      <c r="C488" s="49" t="str">
        <f>+VLOOKUP(A488,'Instituciones Educativas'!$A$2:$T$900,6,0)</f>
        <v>PUNO</v>
      </c>
      <c r="D488" s="49" t="str">
        <f>IFERROR(VLOOKUP(A488,'Instituciones Educativas'!$A$2:$T$900,7,0),0)</f>
        <v>PUNO</v>
      </c>
      <c r="E488" s="49" t="str">
        <f>+VLOOKUP(A488,'Censo 2023 Direccion'!$A$2:$M$910,6,0)</f>
        <v>JIRON HUASCAR S/N</v>
      </c>
      <c r="F488" s="49" t="str">
        <f>+VLOOKUP(A488,'Instituciones Educativas'!$A$2:$T$900,1,0)</f>
        <v>2036615</v>
      </c>
      <c r="G488" s="49" t="str">
        <f>+VLOOKUP(A488,'Instituciones Educativas'!$A$2:$T$900,8,0)</f>
        <v>HUASCAR</v>
      </c>
      <c r="H488" s="49" t="str">
        <f>+VLOOKUP(A488,'Instituciones Educativas'!$A$2:$T$900,9,0)</f>
        <v xml:space="preserve">A5 - Inicial  Prog No Escolariz    </v>
      </c>
      <c r="I488" s="18">
        <f t="shared" si="240"/>
        <v>9</v>
      </c>
      <c r="J488" s="18" t="str">
        <f t="shared" si="251"/>
        <v>Urbana</v>
      </c>
      <c r="K488" s="18">
        <f t="shared" si="252"/>
        <v>10</v>
      </c>
      <c r="O488" s="18">
        <f t="shared" si="253"/>
        <v>-1</v>
      </c>
      <c r="Q488" s="21">
        <f t="shared" si="262"/>
        <v>633.90600000000006</v>
      </c>
      <c r="R488" s="52">
        <f t="shared" si="242"/>
        <v>-38.193478260869576</v>
      </c>
      <c r="S488" s="52">
        <f t="shared" si="243"/>
        <v>301.86</v>
      </c>
      <c r="T488" s="21">
        <f t="shared" si="254"/>
        <v>301.86</v>
      </c>
      <c r="U488" s="70">
        <v>488.39506172839521</v>
      </c>
      <c r="V488" s="21">
        <f t="shared" si="239"/>
        <v>232.2</v>
      </c>
      <c r="W488" s="21">
        <f t="shared" si="244"/>
        <v>48.599999999999994</v>
      </c>
      <c r="X488" s="21">
        <f t="shared" si="260"/>
        <v>0</v>
      </c>
      <c r="Y488" s="21">
        <f t="shared" si="263"/>
        <v>129.6</v>
      </c>
      <c r="Z488" s="21">
        <f t="shared" si="245"/>
        <v>5.4</v>
      </c>
      <c r="AA488" s="21">
        <f t="shared" si="246"/>
        <v>43.2</v>
      </c>
      <c r="AB488" s="21">
        <f t="shared" si="247"/>
        <v>0</v>
      </c>
      <c r="AC488" s="18">
        <f t="shared" si="248"/>
        <v>5.4</v>
      </c>
      <c r="AD488" s="18">
        <f t="shared" si="249"/>
        <v>0</v>
      </c>
      <c r="AE488" s="18">
        <f>IFERROR(VLOOKUP(F488,'Unid. Mult.'!$F$3:$J$313,5,0),0)</f>
        <v>0</v>
      </c>
      <c r="AF488" s="18">
        <f>IFERROR(VLOOKUP(F488,'IIEE EIB'!$F$3:$L$219,5,0),0)</f>
        <v>0</v>
      </c>
      <c r="AG488" s="18">
        <f>IFERROR(VLOOKUP(F488,'IIEE EIB'!$F$3:$L$219,6,0),0)</f>
        <v>0</v>
      </c>
      <c r="AH488" s="18">
        <f>IFERROR(VLOOKUP(F488,Rural!$F$2:$J$403,5,0),0)</f>
        <v>0</v>
      </c>
      <c r="AI488" s="18">
        <f>+IFERROR(VLOOKUP(F488,Frontera!$F$3:$J$438,5,0),0)</f>
        <v>0</v>
      </c>
      <c r="AJ488" s="18" t="str">
        <f>+IFERROR(VLOOKUP(F488,'Censo 2023 Direccion'!$A$2:$L$910,9,0),0)</f>
        <v>Urbana</v>
      </c>
      <c r="AK488" s="18">
        <f>+IFERROR(VLOOKUP(F488,'Instituciones Educativas'!$A$2:$T$900,12,0),0)</f>
        <v>9</v>
      </c>
      <c r="AL488" s="21">
        <f t="shared" si="250"/>
        <v>-256.19506172839522</v>
      </c>
      <c r="AM488" s="18">
        <f>+IFERROR(VLOOKUP(F488,'Instituciones Educativas'!$A$2:$T$900,13,0),0)-AN488</f>
        <v>10</v>
      </c>
    </row>
    <row r="489" spans="1:41" x14ac:dyDescent="0.25">
      <c r="A489" s="107" t="s">
        <v>1123</v>
      </c>
      <c r="B489" s="17">
        <v>260</v>
      </c>
      <c r="C489" s="49" t="str">
        <f>+VLOOKUP(A489,'Instituciones Educativas'!$A$2:$T$900,6,0)</f>
        <v>PUNO</v>
      </c>
      <c r="D489" s="49" t="str">
        <f>IFERROR(VLOOKUP(A489,'Instituciones Educativas'!$A$2:$T$900,7,0),0)</f>
        <v>PIURA PIURANI</v>
      </c>
      <c r="E489" s="49" t="str">
        <f>+VLOOKUP(A489,'Censo 2023 Direccion'!$A$2:$M$910,6,0)</f>
        <v>JIRON ARAPA 205</v>
      </c>
      <c r="F489" s="49" t="str">
        <f>+VLOOKUP(A489,'Instituciones Educativas'!$A$2:$T$900,1,0)</f>
        <v>2036617</v>
      </c>
      <c r="G489" s="49" t="str">
        <f>+VLOOKUP(A489,'Instituciones Educativas'!$A$2:$T$900,8,0)</f>
        <v>PIRUAPIRUANI</v>
      </c>
      <c r="H489" s="49" t="str">
        <f>+VLOOKUP(A489,'Instituciones Educativas'!$A$2:$T$900,9,0)</f>
        <v xml:space="preserve">A5 - Inicial  Prog No Escolariz    </v>
      </c>
      <c r="I489" s="18">
        <f t="shared" si="240"/>
        <v>9</v>
      </c>
      <c r="J489" s="18" t="str">
        <f t="shared" si="251"/>
        <v>Urbana</v>
      </c>
      <c r="K489" s="18">
        <f t="shared" si="252"/>
        <v>10</v>
      </c>
      <c r="O489" s="18">
        <f t="shared" si="253"/>
        <v>-1</v>
      </c>
      <c r="Q489" s="21">
        <f t="shared" si="262"/>
        <v>633.90600000000006</v>
      </c>
      <c r="R489" s="52">
        <f t="shared" si="242"/>
        <v>-38.193478260869576</v>
      </c>
      <c r="S489" s="52">
        <f t="shared" si="243"/>
        <v>301.86</v>
      </c>
      <c r="T489" s="21">
        <f t="shared" si="254"/>
        <v>301.86</v>
      </c>
      <c r="U489" s="70">
        <v>488.39506172839521</v>
      </c>
      <c r="V489" s="21">
        <f t="shared" si="239"/>
        <v>232.2</v>
      </c>
      <c r="W489" s="21">
        <f t="shared" si="244"/>
        <v>48.599999999999994</v>
      </c>
      <c r="X489" s="21">
        <f t="shared" si="260"/>
        <v>0</v>
      </c>
      <c r="Y489" s="21">
        <f t="shared" si="263"/>
        <v>129.6</v>
      </c>
      <c r="Z489" s="21">
        <f t="shared" si="245"/>
        <v>5.4</v>
      </c>
      <c r="AA489" s="21">
        <f t="shared" si="246"/>
        <v>43.2</v>
      </c>
      <c r="AB489" s="21">
        <f t="shared" si="247"/>
        <v>0</v>
      </c>
      <c r="AC489" s="18">
        <f t="shared" si="248"/>
        <v>5.4</v>
      </c>
      <c r="AD489" s="18">
        <f t="shared" si="249"/>
        <v>0</v>
      </c>
      <c r="AE489" s="18">
        <f>IFERROR(VLOOKUP(F489,'Unid. Mult.'!$F$3:$J$313,5,0),0)</f>
        <v>0</v>
      </c>
      <c r="AF489" s="18">
        <f>IFERROR(VLOOKUP(F489,'IIEE EIB'!$F$3:$L$219,5,0),0)</f>
        <v>0</v>
      </c>
      <c r="AG489" s="18">
        <f>IFERROR(VLOOKUP(F489,'IIEE EIB'!$F$3:$L$219,6,0),0)</f>
        <v>0</v>
      </c>
      <c r="AH489" s="18">
        <f>IFERROR(VLOOKUP(F489,Rural!$F$2:$J$403,5,0),0)</f>
        <v>0</v>
      </c>
      <c r="AI489" s="18">
        <f>+IFERROR(VLOOKUP(F489,Frontera!$F$3:$J$438,5,0),0)</f>
        <v>0</v>
      </c>
      <c r="AJ489" s="18" t="str">
        <f>+IFERROR(VLOOKUP(F489,'Censo 2023 Direccion'!$A$2:$L$910,9,0),0)</f>
        <v>Urbana</v>
      </c>
      <c r="AK489" s="18">
        <f>+IFERROR(VLOOKUP(F489,'Instituciones Educativas'!$A$2:$T$900,12,0),0)</f>
        <v>9</v>
      </c>
      <c r="AL489" s="21">
        <f t="shared" si="250"/>
        <v>-256.19506172839522</v>
      </c>
      <c r="AM489" s="18">
        <f>+IFERROR(VLOOKUP(F489,'Instituciones Educativas'!$A$2:$T$900,13,0),0)-AN489</f>
        <v>10</v>
      </c>
    </row>
    <row r="490" spans="1:41" x14ac:dyDescent="0.25">
      <c r="A490" s="107" t="s">
        <v>1036</v>
      </c>
      <c r="B490" s="17">
        <v>261</v>
      </c>
      <c r="C490" s="49" t="str">
        <f>+VLOOKUP(A490,'Instituciones Educativas'!$A$2:$T$900,6,0)</f>
        <v>PUNO</v>
      </c>
      <c r="D490" s="49" t="str">
        <f>IFERROR(VLOOKUP(A490,'Instituciones Educativas'!$A$2:$T$900,7,0),0)</f>
        <v>CHANU CHANU ETAPA 1</v>
      </c>
      <c r="E490" s="49" t="str">
        <f>+VLOOKUP(A490,'Censo 2023 Direccion'!$A$2:$M$910,6,0)</f>
        <v>JIRON VIZCARDO Y GUZMAN 380</v>
      </c>
      <c r="F490" s="49" t="str">
        <f>+VLOOKUP(A490,'Instituciones Educativas'!$A$2:$T$900,1,0)</f>
        <v>2036618</v>
      </c>
      <c r="G490" s="49" t="str">
        <f>+VLOOKUP(A490,'Instituciones Educativas'!$A$2:$T$900,8,0)</f>
        <v>CENTRAL CHANU CHANU</v>
      </c>
      <c r="H490" s="49" t="str">
        <f>+VLOOKUP(A490,'Instituciones Educativas'!$A$2:$T$900,9,0)</f>
        <v xml:space="preserve">A5 - Inicial  Prog No Escolariz    </v>
      </c>
      <c r="I490" s="18">
        <f t="shared" si="240"/>
        <v>7</v>
      </c>
      <c r="J490" s="18" t="str">
        <f t="shared" si="251"/>
        <v>Urbana</v>
      </c>
      <c r="K490" s="18">
        <f t="shared" si="252"/>
        <v>7</v>
      </c>
      <c r="O490" s="18">
        <f t="shared" si="253"/>
        <v>0</v>
      </c>
      <c r="Q490" s="21">
        <f t="shared" si="262"/>
        <v>493.03800000000007</v>
      </c>
      <c r="R490" s="52">
        <f t="shared" si="242"/>
        <v>-48.72670807453418</v>
      </c>
      <c r="S490" s="52">
        <f t="shared" si="243"/>
        <v>234.78000000000003</v>
      </c>
      <c r="T490" s="21">
        <f t="shared" si="254"/>
        <v>234.78000000000003</v>
      </c>
      <c r="U490" s="70">
        <v>457.89921259842544</v>
      </c>
      <c r="V490" s="21">
        <f t="shared" si="239"/>
        <v>180.60000000000002</v>
      </c>
      <c r="W490" s="21">
        <f t="shared" si="244"/>
        <v>37.799999999999997</v>
      </c>
      <c r="X490" s="21">
        <f t="shared" si="260"/>
        <v>0</v>
      </c>
      <c r="Y490" s="21">
        <f t="shared" si="263"/>
        <v>100.80000000000001</v>
      </c>
      <c r="Z490" s="21">
        <f t="shared" si="245"/>
        <v>4.2</v>
      </c>
      <c r="AA490" s="21">
        <f t="shared" si="246"/>
        <v>33.6</v>
      </c>
      <c r="AB490" s="21">
        <f t="shared" si="247"/>
        <v>0</v>
      </c>
      <c r="AC490" s="18">
        <f t="shared" si="248"/>
        <v>4.2</v>
      </c>
      <c r="AD490" s="18">
        <f t="shared" si="249"/>
        <v>0</v>
      </c>
      <c r="AE490" s="18">
        <f>IFERROR(VLOOKUP(F490,'Unid. Mult.'!$F$3:$J$313,5,0),0)</f>
        <v>0</v>
      </c>
      <c r="AF490" s="18">
        <f>IFERROR(VLOOKUP(F490,'IIEE EIB'!$F$3:$L$219,5,0),0)</f>
        <v>0</v>
      </c>
      <c r="AG490" s="18">
        <f>IFERROR(VLOOKUP(F490,'IIEE EIB'!$F$3:$L$219,6,0),0)</f>
        <v>0</v>
      </c>
      <c r="AH490" s="18">
        <f>IFERROR(VLOOKUP(F490,Rural!$F$2:$J$403,5,0),0)</f>
        <v>0</v>
      </c>
      <c r="AI490" s="18">
        <f>+IFERROR(VLOOKUP(F490,Frontera!$F$3:$J$438,5,0),0)</f>
        <v>0</v>
      </c>
      <c r="AJ490" s="18" t="str">
        <f>+IFERROR(VLOOKUP(F490,'Censo 2023 Direccion'!$A$2:$L$910,9,0),0)</f>
        <v>Urbana</v>
      </c>
      <c r="AK490" s="18">
        <f>+IFERROR(VLOOKUP(F490,'Instituciones Educativas'!$A$2:$T$900,12,0),0)</f>
        <v>7</v>
      </c>
      <c r="AL490" s="21">
        <f t="shared" si="250"/>
        <v>-277.29921259842541</v>
      </c>
      <c r="AM490" s="18">
        <f>+IFERROR(VLOOKUP(F490,'Instituciones Educativas'!$A$2:$T$900,13,0),0)-AN490</f>
        <v>7</v>
      </c>
    </row>
    <row r="491" spans="1:41" x14ac:dyDescent="0.25">
      <c r="A491" s="107" t="s">
        <v>1164</v>
      </c>
      <c r="B491" s="17">
        <v>262</v>
      </c>
      <c r="C491" s="49" t="str">
        <f>+VLOOKUP(A491,'Instituciones Educativas'!$A$2:$T$900,6,0)</f>
        <v>PUNO</v>
      </c>
      <c r="D491" s="49" t="str">
        <f>IFERROR(VLOOKUP(A491,'Instituciones Educativas'!$A$2:$T$900,7,0),0)</f>
        <v>UROS CHULLUNI</v>
      </c>
      <c r="E491" s="49" t="str">
        <f>+VLOOKUP(A491,'Censo 2023 Direccion'!$A$2:$M$910,6,0)</f>
        <v>UROS CHULLUNI</v>
      </c>
      <c r="F491" s="49" t="str">
        <f>+VLOOKUP(A491,'Instituciones Educativas'!$A$2:$T$900,1,0)</f>
        <v>2036619</v>
      </c>
      <c r="G491" s="49" t="str">
        <f>+VLOOKUP(A491,'Instituciones Educativas'!$A$2:$T$900,8,0)</f>
        <v>UROS CHULLUNI</v>
      </c>
      <c r="H491" s="49" t="str">
        <f>+VLOOKUP(A491,'Instituciones Educativas'!$A$2:$T$900,9,0)</f>
        <v xml:space="preserve">A5 - Inicial  Prog No Escolariz    </v>
      </c>
      <c r="I491" s="18">
        <f t="shared" si="240"/>
        <v>8</v>
      </c>
      <c r="J491" s="18" t="str">
        <f t="shared" si="251"/>
        <v>Rural</v>
      </c>
      <c r="K491" s="18">
        <f t="shared" si="252"/>
        <v>8</v>
      </c>
      <c r="O491" s="18">
        <f t="shared" si="253"/>
        <v>0</v>
      </c>
      <c r="Q491" s="21">
        <f>+IF(AJ491="rural",IF(AK491&lt;=1,S491*(5),IF(AK491&lt;=2,S491*(3.25),IF(AK491&lt;=3,S491*(2.42),IF(AK491&lt;=4,S491*(2),IF(AK491&lt;=5,S491*(1.8),IF(AK491&lt;=10,S491*(1.48),IF(AK491&lt;=16,S491*(1.18),IF(AK491&lt;=20,S491*(1),IF(AK491&lt;=60,S491*(0.85),IF(AK491&lt;=100,S491*(0.56),IF(AK491&lt;=152,S491*(0.41),IF(AK491&lt;=180,S491*(0.38),IF(AK491&lt;=200,S491*(0.36),IF(AK491&lt;=300,S491*(0.3),S491)))))))))))))))</f>
        <v>581.81760000000008</v>
      </c>
      <c r="R491" s="52">
        <f t="shared" si="242"/>
        <v>-40.712825753704642</v>
      </c>
      <c r="S491" s="52">
        <f t="shared" si="243"/>
        <v>393.12000000000006</v>
      </c>
      <c r="T491" s="21">
        <f t="shared" si="254"/>
        <v>393.12000000000006</v>
      </c>
      <c r="U491" s="70">
        <v>663.07764705882357</v>
      </c>
      <c r="V491" s="21">
        <f t="shared" si="239"/>
        <v>302.40000000000003</v>
      </c>
      <c r="W491" s="21">
        <f t="shared" si="244"/>
        <v>43.2</v>
      </c>
      <c r="X491" s="21">
        <f t="shared" si="260"/>
        <v>0</v>
      </c>
      <c r="Y491" s="21">
        <f t="shared" si="263"/>
        <v>211.20000000000002</v>
      </c>
      <c r="Z491" s="21">
        <f t="shared" si="245"/>
        <v>4.8000000000000007</v>
      </c>
      <c r="AA491" s="21">
        <f t="shared" si="246"/>
        <v>38.400000000000006</v>
      </c>
      <c r="AB491" s="21">
        <f t="shared" si="247"/>
        <v>0</v>
      </c>
      <c r="AC491" s="18">
        <f t="shared" si="248"/>
        <v>4.8000000000000007</v>
      </c>
      <c r="AD491" s="18">
        <f t="shared" si="249"/>
        <v>0</v>
      </c>
      <c r="AE491" s="18">
        <f>IFERROR(VLOOKUP(F491,'Unid. Mult.'!$F$3:$J$313,5,0),0)</f>
        <v>0</v>
      </c>
      <c r="AF491" s="18">
        <f>IFERROR(VLOOKUP(F491,'IIEE EIB'!$F$3:$L$219,5,0),0)</f>
        <v>0</v>
      </c>
      <c r="AG491" s="18">
        <f>IFERROR(VLOOKUP(F491,'IIEE EIB'!$F$3:$L$219,6,0),0)</f>
        <v>0</v>
      </c>
      <c r="AH491" s="18">
        <f>IFERROR(VLOOKUP(F491,Rural!$F$2:$J$403,5,0),0)</f>
        <v>0</v>
      </c>
      <c r="AI491" s="18">
        <f>+IFERROR(VLOOKUP(F491,Frontera!$F$3:$J$438,5,0),0)</f>
        <v>0</v>
      </c>
      <c r="AJ491" s="18" t="str">
        <f>+IFERROR(VLOOKUP(F491,'Censo 2023 Direccion'!$A$2:$L$910,9,0),0)</f>
        <v>Rural</v>
      </c>
      <c r="AK491" s="18">
        <f>+IFERROR(VLOOKUP(F491,'Instituciones Educativas'!$A$2:$T$900,12,0),0)</f>
        <v>8</v>
      </c>
      <c r="AL491" s="21">
        <f t="shared" si="250"/>
        <v>-360.67764705882354</v>
      </c>
      <c r="AM491" s="18">
        <f>+IFERROR(VLOOKUP(F491,'Instituciones Educativas'!$A$2:$T$900,13,0),0)-AN491</f>
        <v>8</v>
      </c>
      <c r="AN491" s="64"/>
    </row>
    <row r="492" spans="1:41" x14ac:dyDescent="0.25">
      <c r="A492" s="107" t="s">
        <v>998</v>
      </c>
      <c r="B492" s="17">
        <v>263</v>
      </c>
      <c r="C492" s="49" t="str">
        <f>+VLOOKUP(A492,'Instituciones Educativas'!$A$2:$T$900,6,0)</f>
        <v>PUNO</v>
      </c>
      <c r="D492" s="49" t="str">
        <f>IFERROR(VLOOKUP(A492,'Instituciones Educativas'!$A$2:$T$900,7,0),0)</f>
        <v>ALTO PUNO</v>
      </c>
      <c r="E492" s="49" t="str">
        <f>+VLOOKUP(A492,'Censo 2023 Direccion'!$A$2:$M$910,6,0)</f>
        <v>AVENIDA AMANCAES S/N</v>
      </c>
      <c r="F492" s="49" t="str">
        <f>+VLOOKUP(A492,'Instituciones Educativas'!$A$2:$T$900,1,0)</f>
        <v>2037402</v>
      </c>
      <c r="G492" s="49" t="str">
        <f>+VLOOKUP(A492,'Instituciones Educativas'!$A$2:$T$900,8,0)</f>
        <v>27 DE JUNIO</v>
      </c>
      <c r="H492" s="49" t="str">
        <f>+VLOOKUP(A492,'Instituciones Educativas'!$A$2:$T$900,9,0)</f>
        <v xml:space="preserve">A5 - Inicial  Prog No Escolariz    </v>
      </c>
      <c r="I492" s="18">
        <f t="shared" si="240"/>
        <v>10</v>
      </c>
      <c r="J492" s="18" t="str">
        <f t="shared" si="251"/>
        <v>Urbana</v>
      </c>
      <c r="K492" s="18">
        <f t="shared" si="252"/>
        <v>9</v>
      </c>
      <c r="O492" s="18">
        <f t="shared" si="253"/>
        <v>1</v>
      </c>
      <c r="Q492" s="21">
        <f>+IF(AJ492="Urbana",IF(AK492&lt;=5,S492*(2.8),IF(AK492&lt;=10,S492*(1.6),IF(AK492&lt;=13,S492*(1.4),IF(AK492&lt;=22,S492*(1.08),IF(AK492&lt;=50,S492*(1.41),IF(AK492&lt;=100,S492*(0.9),IF(AK492&lt;=194,S492*(0.8),IF(AK492&lt;=230,S492*(0.63),IF(AK492&lt;=405,S492*(0.55),IF(AK492&lt;=620,S492*(0.44),IF(AK492&lt;=968,S492*(0.35),IF(AK492&lt;=1000,S492*(0.37),IF(AK492&lt;=1200,S492*(0.39),IF(AK492&lt;=1800,S492*(0.26))))))))))))))))</f>
        <v>536.6400000000001</v>
      </c>
      <c r="R492" s="52">
        <f t="shared" si="242"/>
        <v>-30.220075147611364</v>
      </c>
      <c r="S492" s="52">
        <f t="shared" si="243"/>
        <v>335.40000000000003</v>
      </c>
      <c r="T492" s="21">
        <f t="shared" si="254"/>
        <v>335.40000000000003</v>
      </c>
      <c r="U492" s="70">
        <v>480.65399999999994</v>
      </c>
      <c r="V492" s="21">
        <f t="shared" si="239"/>
        <v>258</v>
      </c>
      <c r="W492" s="21">
        <f t="shared" si="244"/>
        <v>54</v>
      </c>
      <c r="X492" s="21">
        <f t="shared" si="260"/>
        <v>0</v>
      </c>
      <c r="Y492" s="21">
        <f t="shared" si="263"/>
        <v>144</v>
      </c>
      <c r="Z492" s="21">
        <f t="shared" si="245"/>
        <v>6</v>
      </c>
      <c r="AA492" s="21">
        <f t="shared" si="246"/>
        <v>48</v>
      </c>
      <c r="AB492" s="21">
        <f t="shared" si="247"/>
        <v>0</v>
      </c>
      <c r="AC492" s="18">
        <f t="shared" si="248"/>
        <v>6</v>
      </c>
      <c r="AD492" s="18">
        <f t="shared" si="249"/>
        <v>0</v>
      </c>
      <c r="AE492" s="18">
        <f>IFERROR(VLOOKUP(F492,'Unid. Mult.'!$F$3:$J$313,5,0),0)</f>
        <v>0</v>
      </c>
      <c r="AF492" s="18">
        <f>IFERROR(VLOOKUP(F492,'IIEE EIB'!$F$3:$L$219,5,0),0)</f>
        <v>0</v>
      </c>
      <c r="AG492" s="18">
        <f>IFERROR(VLOOKUP(F492,'IIEE EIB'!$F$3:$L$219,6,0),0)</f>
        <v>0</v>
      </c>
      <c r="AH492" s="18">
        <f>IFERROR(VLOOKUP(F492,Rural!$F$2:$J$403,5,0),0)</f>
        <v>0</v>
      </c>
      <c r="AI492" s="18">
        <f>+IFERROR(VLOOKUP(F492,Frontera!$F$3:$J$438,5,0),0)</f>
        <v>0</v>
      </c>
      <c r="AJ492" s="18" t="str">
        <f>+IFERROR(VLOOKUP(F492,'Censo 2023 Direccion'!$A$2:$L$910,9,0),0)</f>
        <v>Urbana</v>
      </c>
      <c r="AK492" s="18">
        <f>+IFERROR(VLOOKUP(F492,'Instituciones Educativas'!$A$2:$T$900,12,0),0)</f>
        <v>10</v>
      </c>
      <c r="AL492" s="21">
        <f t="shared" si="250"/>
        <v>-222.65399999999994</v>
      </c>
      <c r="AM492" s="18">
        <f>+IFERROR(VLOOKUP(F492,'Instituciones Educativas'!$A$2:$T$900,13,0),0)-AN492</f>
        <v>9</v>
      </c>
    </row>
    <row r="493" spans="1:41" x14ac:dyDescent="0.25">
      <c r="A493" s="107" t="s">
        <v>1163</v>
      </c>
      <c r="B493" s="17">
        <v>264</v>
      </c>
      <c r="C493" s="49" t="str">
        <f>+VLOOKUP(A493,'Instituciones Educativas'!$A$2:$T$900,6,0)</f>
        <v>PUNO</v>
      </c>
      <c r="D493" s="49" t="str">
        <f>IFERROR(VLOOKUP(A493,'Instituciones Educativas'!$A$2:$T$900,7,0),0)</f>
        <v>TUNUHUIRI</v>
      </c>
      <c r="E493" s="49" t="str">
        <f>+VLOOKUP(A493,'Censo 2023 Direccion'!$A$2:$M$910,6,0)</f>
        <v>THUNUHUIRE CHICO</v>
      </c>
      <c r="F493" s="49" t="str">
        <f>+VLOOKUP(A493,'Instituciones Educativas'!$A$2:$T$900,1,0)</f>
        <v>2037404</v>
      </c>
      <c r="G493" s="49" t="str">
        <f>+VLOOKUP(A493,'Instituciones Educativas'!$A$2:$T$900,8,0)</f>
        <v>TUNUHUIRI</v>
      </c>
      <c r="H493" s="49" t="str">
        <f>+VLOOKUP(A493,'Instituciones Educativas'!$A$2:$T$900,9,0)</f>
        <v xml:space="preserve">A5 - Inicial  Prog No Escolariz    </v>
      </c>
      <c r="I493" s="18">
        <f t="shared" si="240"/>
        <v>10</v>
      </c>
      <c r="J493" s="18" t="str">
        <f t="shared" si="251"/>
        <v>Rural</v>
      </c>
      <c r="K493" s="18">
        <f t="shared" si="252"/>
        <v>9</v>
      </c>
      <c r="O493" s="18">
        <f t="shared" si="253"/>
        <v>1</v>
      </c>
      <c r="Q493" s="21">
        <f>+IF(AJ493="rural",IF(AK493&lt;=1,S493*(5),IF(AK493&lt;=2,S493*(3.25),IF(AK493&lt;=3,S493*(2.42),IF(AK493&lt;=4,S493*(2),IF(AK493&lt;=5,S493*(1.8),IF(AK493&lt;=10,S493*(1.48),IF(AK493&lt;=16,S493*(1.18),IF(AK493&lt;=20,S493*(1),IF(AK493&lt;=60,S493*(0.85),IF(AK493&lt;=100,S493*(0.56),IF(AK493&lt;=152,S493*(0.41),IF(AK493&lt;=180,S493*(0.38),IF(AK493&lt;=200,S493*(0.36),IF(AK493&lt;=300,S493*(0.3),S493)))))))))))))))</f>
        <v>727.27200000000005</v>
      </c>
      <c r="R493" s="52">
        <f t="shared" si="242"/>
        <v>-26.461515168720073</v>
      </c>
      <c r="S493" s="52">
        <f t="shared" si="243"/>
        <v>491.40000000000003</v>
      </c>
      <c r="T493" s="21">
        <f t="shared" si="254"/>
        <v>491.40000000000003</v>
      </c>
      <c r="U493" s="70">
        <v>668.22154566744734</v>
      </c>
      <c r="V493" s="21">
        <f t="shared" si="239"/>
        <v>378</v>
      </c>
      <c r="W493" s="21">
        <f t="shared" si="244"/>
        <v>54</v>
      </c>
      <c r="X493" s="21">
        <f t="shared" si="260"/>
        <v>0</v>
      </c>
      <c r="Y493" s="21">
        <f t="shared" si="263"/>
        <v>264</v>
      </c>
      <c r="Z493" s="21">
        <f t="shared" si="245"/>
        <v>6</v>
      </c>
      <c r="AA493" s="21">
        <f t="shared" si="246"/>
        <v>48</v>
      </c>
      <c r="AB493" s="21">
        <f t="shared" si="247"/>
        <v>0</v>
      </c>
      <c r="AC493" s="18">
        <f t="shared" si="248"/>
        <v>6</v>
      </c>
      <c r="AD493" s="18">
        <f t="shared" si="249"/>
        <v>0</v>
      </c>
      <c r="AE493" s="18">
        <f>IFERROR(VLOOKUP(F493,'Unid. Mult.'!$F$3:$J$313,5,0),0)</f>
        <v>0</v>
      </c>
      <c r="AF493" s="18">
        <f>IFERROR(VLOOKUP(F493,'IIEE EIB'!$F$3:$L$219,5,0),0)</f>
        <v>0</v>
      </c>
      <c r="AG493" s="18">
        <f>IFERROR(VLOOKUP(F493,'IIEE EIB'!$F$3:$L$219,6,0),0)</f>
        <v>0</v>
      </c>
      <c r="AH493" s="18">
        <f>IFERROR(VLOOKUP(F493,Rural!$F$2:$J$403,5,0),0)</f>
        <v>0</v>
      </c>
      <c r="AI493" s="18">
        <f>+IFERROR(VLOOKUP(F493,Frontera!$F$3:$J$438,5,0),0)</f>
        <v>0</v>
      </c>
      <c r="AJ493" s="18" t="str">
        <f>+IFERROR(VLOOKUP(F493,'Censo 2023 Direccion'!$A$2:$L$910,9,0),0)</f>
        <v>Rural</v>
      </c>
      <c r="AK493" s="18">
        <f>+IFERROR(VLOOKUP(F493,'Instituciones Educativas'!$A$2:$T$900,12,0),0)</f>
        <v>10</v>
      </c>
      <c r="AL493" s="21">
        <f t="shared" si="250"/>
        <v>-290.22154566744734</v>
      </c>
      <c r="AM493" s="18">
        <f>+IFERROR(VLOOKUP(F493,'Instituciones Educativas'!$A$2:$T$900,13,0),0)-AN493</f>
        <v>9</v>
      </c>
      <c r="AN493" s="64"/>
    </row>
    <row r="494" spans="1:41" x14ac:dyDescent="0.25">
      <c r="A494" s="107" t="s">
        <v>1066</v>
      </c>
      <c r="B494" s="17">
        <v>265</v>
      </c>
      <c r="C494" s="49" t="str">
        <f>+VLOOKUP(A494,'Instituciones Educativas'!$A$2:$T$900,6,0)</f>
        <v>PUNO</v>
      </c>
      <c r="D494" s="49" t="str">
        <f>IFERROR(VLOOKUP(A494,'Instituciones Educativas'!$A$2:$T$900,7,0),0)</f>
        <v>PUNO</v>
      </c>
      <c r="E494" s="49" t="str">
        <f>+VLOOKUP(A494,'Censo 2023 Direccion'!$A$2:$M$910,6,0)</f>
        <v>JIRON JULI 152</v>
      </c>
      <c r="F494" s="49" t="str">
        <f>+VLOOKUP(A494,'Instituciones Educativas'!$A$2:$T$900,1,0)</f>
        <v>2037409</v>
      </c>
      <c r="G494" s="49" t="str">
        <f>+VLOOKUP(A494,'Instituciones Educativas'!$A$2:$T$900,8,0)</f>
        <v>LA UNION</v>
      </c>
      <c r="H494" s="49" t="str">
        <f>+VLOOKUP(A494,'Instituciones Educativas'!$A$2:$T$900,9,0)</f>
        <v xml:space="preserve">A5 - Inicial  Prog No Escolariz    </v>
      </c>
      <c r="I494" s="18">
        <f t="shared" si="240"/>
        <v>8</v>
      </c>
      <c r="J494" s="18" t="str">
        <f t="shared" si="251"/>
        <v>Urbana</v>
      </c>
      <c r="K494" s="18">
        <f t="shared" si="252"/>
        <v>9</v>
      </c>
      <c r="O494" s="18">
        <f t="shared" si="253"/>
        <v>-1</v>
      </c>
      <c r="Q494" s="21">
        <f t="shared" ref="Q494:Q528" si="264">+IF(AJ494="Urbana",IF(AK494&lt;=5,S494*(2.8),IF(AK494&lt;=10,S494*(2.1),IF(AK494&lt;=13,S494*(1.9),IF(AK494&lt;=22,S494*(1.6),IF(AK494&lt;=50,S494*(1.41),IF(AK494&lt;=100,S494*(0.9),IF(AK494&lt;=194,S494*(0.8),IF(AK494&lt;=230,S494*(0.63),IF(AK494&lt;=405,S494*(0.55),IF(AK494&lt;=620,S494*(0.44),IF(AK494&lt;=968,S494*(0.35),IF(AK494&lt;=1000,S494*(0.37),IF(AK494&lt;=1200,S494*(0.39),IF(AK494&lt;=1800,S494*(0.26))))))))))))))))</f>
        <v>563.47199999999998</v>
      </c>
      <c r="R494" s="52">
        <f t="shared" si="242"/>
        <v>-44.176060118089097</v>
      </c>
      <c r="S494" s="52">
        <f t="shared" si="243"/>
        <v>268.32</v>
      </c>
      <c r="T494" s="21">
        <f t="shared" si="254"/>
        <v>268.32</v>
      </c>
      <c r="U494" s="70">
        <v>480.65399999999994</v>
      </c>
      <c r="V494" s="21">
        <f t="shared" si="239"/>
        <v>206.39999999999998</v>
      </c>
      <c r="W494" s="21">
        <f t="shared" si="244"/>
        <v>43.2</v>
      </c>
      <c r="X494" s="21">
        <f t="shared" si="260"/>
        <v>0</v>
      </c>
      <c r="Y494" s="21">
        <f t="shared" si="263"/>
        <v>115.19999999999999</v>
      </c>
      <c r="Z494" s="21">
        <f t="shared" si="245"/>
        <v>4.8000000000000007</v>
      </c>
      <c r="AA494" s="21">
        <f t="shared" si="246"/>
        <v>38.400000000000006</v>
      </c>
      <c r="AB494" s="21">
        <f t="shared" si="247"/>
        <v>0</v>
      </c>
      <c r="AC494" s="18">
        <f t="shared" si="248"/>
        <v>4.8000000000000007</v>
      </c>
      <c r="AD494" s="18">
        <f t="shared" si="249"/>
        <v>0</v>
      </c>
      <c r="AE494" s="18">
        <f>IFERROR(VLOOKUP(F494,'Unid. Mult.'!$F$3:$J$313,5,0),0)</f>
        <v>0</v>
      </c>
      <c r="AF494" s="18">
        <f>IFERROR(VLOOKUP(F494,'IIEE EIB'!$F$3:$L$219,5,0),0)</f>
        <v>0</v>
      </c>
      <c r="AG494" s="18">
        <f>IFERROR(VLOOKUP(F494,'IIEE EIB'!$F$3:$L$219,6,0),0)</f>
        <v>0</v>
      </c>
      <c r="AH494" s="18">
        <f>IFERROR(VLOOKUP(F494,Rural!$F$2:$J$403,5,0),0)</f>
        <v>0</v>
      </c>
      <c r="AI494" s="18">
        <f>+IFERROR(VLOOKUP(F494,Frontera!$F$3:$J$438,5,0),0)</f>
        <v>0</v>
      </c>
      <c r="AJ494" s="18" t="str">
        <f>+IFERROR(VLOOKUP(F494,'Censo 2023 Direccion'!$A$2:$L$910,9,0),0)</f>
        <v>Urbana</v>
      </c>
      <c r="AK494" s="18">
        <f>+IFERROR(VLOOKUP(F494,'Instituciones Educativas'!$A$2:$T$900,12,0),0)</f>
        <v>8</v>
      </c>
      <c r="AL494" s="21">
        <f t="shared" si="250"/>
        <v>-274.25399999999996</v>
      </c>
      <c r="AM494" s="18">
        <f>+IFERROR(VLOOKUP(F494,'Instituciones Educativas'!$A$2:$T$900,13,0),0)-AN494</f>
        <v>9</v>
      </c>
    </row>
    <row r="495" spans="1:41" x14ac:dyDescent="0.25">
      <c r="A495" s="107" t="s">
        <v>1088</v>
      </c>
      <c r="B495" s="17">
        <v>266</v>
      </c>
      <c r="C495" s="49" t="str">
        <f>+VLOOKUP(A495,'Instituciones Educativas'!$A$2:$T$900,6,0)</f>
        <v>PUNO</v>
      </c>
      <c r="D495" s="49" t="str">
        <f>IFERROR(VLOOKUP(A495,'Instituciones Educativas'!$A$2:$T$900,7,0),0)</f>
        <v>PUNO</v>
      </c>
      <c r="E495" s="49" t="str">
        <f>+VLOOKUP(A495,'Censo 2023 Direccion'!$A$2:$M$910,6,0)</f>
        <v>PASAJE DOS MIL 124</v>
      </c>
      <c r="F495" s="49" t="str">
        <f>+VLOOKUP(A495,'Instituciones Educativas'!$A$2:$T$900,1,0)</f>
        <v>2037434</v>
      </c>
      <c r="G495" s="49" t="str">
        <f>+VLOOKUP(A495,'Instituciones Educativas'!$A$2:$T$900,8,0)</f>
        <v>MANTO</v>
      </c>
      <c r="H495" s="49" t="str">
        <f>+VLOOKUP(A495,'Instituciones Educativas'!$A$2:$T$900,9,0)</f>
        <v xml:space="preserve">A5 - Inicial  Prog No Escolariz    </v>
      </c>
      <c r="I495" s="18">
        <f t="shared" si="240"/>
        <v>8</v>
      </c>
      <c r="J495" s="18" t="str">
        <f t="shared" si="251"/>
        <v>Urbana</v>
      </c>
      <c r="K495" s="18">
        <f t="shared" si="252"/>
        <v>13</v>
      </c>
      <c r="O495" s="18">
        <f t="shared" si="253"/>
        <v>-5</v>
      </c>
      <c r="Q495" s="21">
        <f t="shared" si="264"/>
        <v>563.47199999999998</v>
      </c>
      <c r="R495" s="52">
        <f t="shared" si="242"/>
        <v>-46.488294314381271</v>
      </c>
      <c r="S495" s="52">
        <f t="shared" si="243"/>
        <v>268.32</v>
      </c>
      <c r="T495" s="21">
        <f t="shared" si="254"/>
        <v>268.32</v>
      </c>
      <c r="U495" s="70">
        <v>501.423</v>
      </c>
      <c r="V495" s="21">
        <f t="shared" si="239"/>
        <v>206.39999999999998</v>
      </c>
      <c r="W495" s="21">
        <f t="shared" si="244"/>
        <v>43.2</v>
      </c>
      <c r="X495" s="21">
        <f t="shared" si="260"/>
        <v>0</v>
      </c>
      <c r="Y495" s="21">
        <f t="shared" si="263"/>
        <v>115.19999999999999</v>
      </c>
      <c r="Z495" s="21">
        <f t="shared" si="245"/>
        <v>4.8000000000000007</v>
      </c>
      <c r="AA495" s="21">
        <f t="shared" si="246"/>
        <v>38.400000000000006</v>
      </c>
      <c r="AB495" s="21">
        <f t="shared" si="247"/>
        <v>0</v>
      </c>
      <c r="AC495" s="18">
        <f t="shared" si="248"/>
        <v>4.8000000000000007</v>
      </c>
      <c r="AD495" s="18">
        <f t="shared" si="249"/>
        <v>0</v>
      </c>
      <c r="AE495" s="18">
        <f>IFERROR(VLOOKUP(F495,'Unid. Mult.'!$F$3:$J$313,5,0),0)</f>
        <v>0</v>
      </c>
      <c r="AF495" s="18">
        <f>IFERROR(VLOOKUP(F495,'IIEE EIB'!$F$3:$L$219,5,0),0)</f>
        <v>0</v>
      </c>
      <c r="AG495" s="18">
        <f>IFERROR(VLOOKUP(F495,'IIEE EIB'!$F$3:$L$219,6,0),0)</f>
        <v>0</v>
      </c>
      <c r="AH495" s="18">
        <f>IFERROR(VLOOKUP(F495,Rural!$F$2:$J$403,5,0),0)</f>
        <v>0</v>
      </c>
      <c r="AI495" s="18">
        <f>+IFERROR(VLOOKUP(F495,Frontera!$F$3:$J$438,5,0),0)</f>
        <v>0</v>
      </c>
      <c r="AJ495" s="18" t="str">
        <f>+IFERROR(VLOOKUP(F495,'Censo 2023 Direccion'!$A$2:$L$910,9,0),0)</f>
        <v>Urbana</v>
      </c>
      <c r="AK495" s="18">
        <f>+IFERROR(VLOOKUP(F495,'Instituciones Educativas'!$A$2:$T$900,12,0),0)</f>
        <v>8</v>
      </c>
      <c r="AL495" s="21">
        <f t="shared" si="250"/>
        <v>-295.02300000000002</v>
      </c>
      <c r="AM495" s="18">
        <f>+IFERROR(VLOOKUP(F495,'Instituciones Educativas'!$A$2:$T$900,13,0),0)-AN495</f>
        <v>13</v>
      </c>
    </row>
    <row r="496" spans="1:41" x14ac:dyDescent="0.25">
      <c r="A496" s="107" t="s">
        <v>1056</v>
      </c>
      <c r="B496" s="17">
        <v>267</v>
      </c>
      <c r="C496" s="49" t="str">
        <f>+VLOOKUP(A496,'Instituciones Educativas'!$A$2:$T$900,6,0)</f>
        <v>PUNO</v>
      </c>
      <c r="D496" s="49" t="str">
        <f>IFERROR(VLOOKUP(A496,'Instituciones Educativas'!$A$2:$T$900,7,0),0)</f>
        <v>PUNO</v>
      </c>
      <c r="E496" s="49" t="str">
        <f>+VLOOKUP(A496,'Censo 2023 Direccion'!$A$2:$M$910,6,0)</f>
        <v>JIRON INDEPENDENCIA 581</v>
      </c>
      <c r="F496" s="49" t="str">
        <f>+VLOOKUP(A496,'Instituciones Educativas'!$A$2:$T$900,1,0)</f>
        <v>2038209</v>
      </c>
      <c r="G496" s="49" t="str">
        <f>+VLOOKUP(A496,'Instituciones Educativas'!$A$2:$T$900,8,0)</f>
        <v>INDEPENDENCIA</v>
      </c>
      <c r="H496" s="49" t="str">
        <f>+VLOOKUP(A496,'Instituciones Educativas'!$A$2:$T$900,9,0)</f>
        <v xml:space="preserve">A5 - Inicial  Prog No Escolariz    </v>
      </c>
      <c r="I496" s="18">
        <f t="shared" si="240"/>
        <v>10</v>
      </c>
      <c r="J496" s="18" t="str">
        <f t="shared" si="251"/>
        <v>Urbana</v>
      </c>
      <c r="K496" s="18">
        <f t="shared" si="252"/>
        <v>13</v>
      </c>
      <c r="O496" s="18">
        <f t="shared" si="253"/>
        <v>-3</v>
      </c>
      <c r="Q496" s="21">
        <f t="shared" si="264"/>
        <v>684.68399999999997</v>
      </c>
      <c r="R496" s="52">
        <f t="shared" si="242"/>
        <v>-34.97705530061446</v>
      </c>
      <c r="S496" s="52">
        <f t="shared" si="243"/>
        <v>326.03999999999996</v>
      </c>
      <c r="T496" s="21">
        <f t="shared" si="254"/>
        <v>326.03999999999996</v>
      </c>
      <c r="U496" s="70">
        <v>501.423</v>
      </c>
      <c r="V496" s="21">
        <f t="shared" si="239"/>
        <v>250.79999999999998</v>
      </c>
      <c r="W496" s="21">
        <f t="shared" si="244"/>
        <v>54</v>
      </c>
      <c r="X496" s="21">
        <f t="shared" si="260"/>
        <v>0</v>
      </c>
      <c r="Y496" s="21">
        <f>IF(H496=$M$12,IF(AJ496="Urbana",AK496*1.14*12,IF(AJ496="Rural",AK496*2.14*12)),0)</f>
        <v>136.79999999999998</v>
      </c>
      <c r="Z496" s="21">
        <f t="shared" si="245"/>
        <v>6</v>
      </c>
      <c r="AA496" s="21">
        <f t="shared" si="246"/>
        <v>48</v>
      </c>
      <c r="AB496" s="21">
        <f t="shared" si="247"/>
        <v>0</v>
      </c>
      <c r="AC496" s="18">
        <f t="shared" si="248"/>
        <v>6</v>
      </c>
      <c r="AD496" s="18">
        <f t="shared" si="249"/>
        <v>0</v>
      </c>
      <c r="AE496" s="18">
        <f>IFERROR(VLOOKUP(F496,'Unid. Mult.'!$F$3:$J$313,5,0),0)</f>
        <v>0</v>
      </c>
      <c r="AF496" s="18">
        <f>IFERROR(VLOOKUP(F496,'IIEE EIB'!$F$3:$L$219,5,0),0)</f>
        <v>0</v>
      </c>
      <c r="AG496" s="18">
        <f>IFERROR(VLOOKUP(F496,'IIEE EIB'!$F$3:$L$219,6,0),0)</f>
        <v>0</v>
      </c>
      <c r="AH496" s="18">
        <f>IFERROR(VLOOKUP(F496,Rural!$F$2:$J$403,5,0),0)</f>
        <v>0</v>
      </c>
      <c r="AI496" s="18">
        <f>+IFERROR(VLOOKUP(F496,Frontera!$F$3:$J$438,5,0),0)</f>
        <v>0</v>
      </c>
      <c r="AJ496" s="18" t="str">
        <f>+IFERROR(VLOOKUP(F496,'Censo 2023 Direccion'!$A$2:$L$910,9,0),0)</f>
        <v>Urbana</v>
      </c>
      <c r="AK496" s="18">
        <f>+IFERROR(VLOOKUP(F496,'Instituciones Educativas'!$A$2:$T$900,12,0),0)</f>
        <v>10</v>
      </c>
      <c r="AL496" s="21">
        <f t="shared" si="250"/>
        <v>-250.62300000000002</v>
      </c>
      <c r="AM496" s="18">
        <f>+IFERROR(VLOOKUP(F496,'Instituciones Educativas'!$A$2:$T$900,13,0),0)-AN496</f>
        <v>13</v>
      </c>
    </row>
    <row r="497" spans="1:41" x14ac:dyDescent="0.25">
      <c r="A497" s="107" t="s">
        <v>1158</v>
      </c>
      <c r="B497" s="17">
        <v>268</v>
      </c>
      <c r="C497" s="49" t="str">
        <f>+VLOOKUP(A497,'Instituciones Educativas'!$A$2:$T$900,6,0)</f>
        <v>PUNO</v>
      </c>
      <c r="D497" s="49" t="str">
        <f>IFERROR(VLOOKUP(A497,'Instituciones Educativas'!$A$2:$T$900,7,0),0)</f>
        <v>PUNO</v>
      </c>
      <c r="E497" s="49" t="str">
        <f>+VLOOKUP(A497,'Censo 2023 Direccion'!$A$2:$M$910,6,0)</f>
        <v>JIRON RICARDO PALMA 276</v>
      </c>
      <c r="F497" s="49" t="str">
        <f>+VLOOKUP(A497,'Instituciones Educativas'!$A$2:$T$900,1,0)</f>
        <v>2038915</v>
      </c>
      <c r="G497" s="49" t="str">
        <f>+VLOOKUP(A497,'Instituciones Educativas'!$A$2:$T$900,8,0)</f>
        <v>SIMON BOLIVAR A</v>
      </c>
      <c r="H497" s="49" t="str">
        <f>+VLOOKUP(A497,'Instituciones Educativas'!$A$2:$T$900,9,0)</f>
        <v xml:space="preserve">A5 - Inicial  Prog No Escolariz    </v>
      </c>
      <c r="I497" s="18">
        <f t="shared" si="240"/>
        <v>12</v>
      </c>
      <c r="J497" s="18" t="str">
        <f t="shared" si="251"/>
        <v>Urbana</v>
      </c>
      <c r="K497" s="18">
        <f t="shared" si="252"/>
        <v>12</v>
      </c>
      <c r="O497" s="18">
        <f t="shared" si="253"/>
        <v>0</v>
      </c>
      <c r="Q497" s="21">
        <f>+IF(AJ497="Urbana",IF(AK497&lt;=5,S497*(2.8),IF(AK497&lt;=10,S497*(1.6),IF(AK497&lt;=13,S497*(1.4),IF(AK497&lt;=22,S497*(1.08),IF(AK497&lt;=50,S497*(1.41),IF(AK497&lt;=100,S497*(0.9),IF(AK497&lt;=194,S497*(0.8),IF(AK497&lt;=230,S497*(0.63),IF(AK497&lt;=405,S497*(0.55),IF(AK497&lt;=620,S497*(0.44),IF(AK497&lt;=968,S497*(0.35),IF(AK497&lt;=1000,S497*(0.37),IF(AK497&lt;=1200,S497*(0.39),IF(AK497&lt;=1800,S497*(0.26))))))))))))))))</f>
        <v>563.47199999999998</v>
      </c>
      <c r="R497" s="52">
        <f t="shared" si="242"/>
        <v>-19.338768115942038</v>
      </c>
      <c r="S497" s="52">
        <f t="shared" si="243"/>
        <v>402.48</v>
      </c>
      <c r="T497" s="21">
        <f t="shared" si="254"/>
        <v>402.48</v>
      </c>
      <c r="U497" s="70">
        <v>498.97576642335775</v>
      </c>
      <c r="V497" s="21">
        <f t="shared" si="239"/>
        <v>309.60000000000002</v>
      </c>
      <c r="W497" s="21">
        <f t="shared" si="244"/>
        <v>64.800000000000011</v>
      </c>
      <c r="X497" s="21">
        <f t="shared" si="260"/>
        <v>0</v>
      </c>
      <c r="Y497" s="21">
        <f t="shared" ref="Y497:Y528" si="265">IF(H497=$M$12,IF(AJ497="Urbana",AK497*1.2*12,IF(AJ497="Rural",AK497*2.2*12)),0)</f>
        <v>172.79999999999998</v>
      </c>
      <c r="Z497" s="21">
        <f t="shared" si="245"/>
        <v>7.2000000000000011</v>
      </c>
      <c r="AA497" s="21">
        <f t="shared" si="246"/>
        <v>57.600000000000009</v>
      </c>
      <c r="AB497" s="21">
        <f t="shared" si="247"/>
        <v>0</v>
      </c>
      <c r="AC497" s="18">
        <f t="shared" si="248"/>
        <v>7.2000000000000011</v>
      </c>
      <c r="AD497" s="18">
        <f t="shared" si="249"/>
        <v>0</v>
      </c>
      <c r="AE497" s="18">
        <f>IFERROR(VLOOKUP(F497,'Unid. Mult.'!$F$3:$J$313,5,0),0)</f>
        <v>0</v>
      </c>
      <c r="AF497" s="18">
        <f>IFERROR(VLOOKUP(F497,'IIEE EIB'!$F$3:$L$219,5,0),0)</f>
        <v>0</v>
      </c>
      <c r="AG497" s="18">
        <f>IFERROR(VLOOKUP(F497,'IIEE EIB'!$F$3:$L$219,6,0),0)</f>
        <v>0</v>
      </c>
      <c r="AH497" s="18">
        <f>IFERROR(VLOOKUP(F497,Rural!$F$2:$J$403,5,0),0)</f>
        <v>0</v>
      </c>
      <c r="AI497" s="18">
        <f>+IFERROR(VLOOKUP(F497,Frontera!$F$3:$J$438,5,0),0)</f>
        <v>0</v>
      </c>
      <c r="AJ497" s="18" t="str">
        <f>+IFERROR(VLOOKUP(F497,'Censo 2023 Direccion'!$A$2:$L$910,9,0),0)</f>
        <v>Urbana</v>
      </c>
      <c r="AK497" s="18">
        <f>+IFERROR(VLOOKUP(F497,'Instituciones Educativas'!$A$2:$T$900,12,0),0)</f>
        <v>12</v>
      </c>
      <c r="AL497" s="21">
        <f t="shared" si="250"/>
        <v>-189.37576642335773</v>
      </c>
      <c r="AM497" s="18">
        <f>+IFERROR(VLOOKUP(F497,'Instituciones Educativas'!$A$2:$T$900,13,0),0)-AN497</f>
        <v>12</v>
      </c>
    </row>
    <row r="498" spans="1:41" x14ac:dyDescent="0.25">
      <c r="A498" s="107" t="s">
        <v>1000</v>
      </c>
      <c r="B498" s="17">
        <v>269</v>
      </c>
      <c r="C498" s="49" t="str">
        <f>+VLOOKUP(A498,'Instituciones Educativas'!$A$2:$T$900,6,0)</f>
        <v>PUNO</v>
      </c>
      <c r="D498" s="49" t="str">
        <f>IFERROR(VLOOKUP(A498,'Instituciones Educativas'!$A$2:$T$900,7,0),0)</f>
        <v>PUNO</v>
      </c>
      <c r="E498" s="49" t="str">
        <f>+VLOOKUP(A498,'Censo 2023 Direccion'!$A$2:$M$910,6,0)</f>
        <v>JIRON RUBEN DARIO 258</v>
      </c>
      <c r="F498" s="49" t="str">
        <f>+VLOOKUP(A498,'Instituciones Educativas'!$A$2:$T$900,1,0)</f>
        <v>2038919</v>
      </c>
      <c r="G498" s="49" t="str">
        <f>+VLOOKUP(A498,'Instituciones Educativas'!$A$2:$T$900,8,0)</f>
        <v>4 DE NOVIEMBRE</v>
      </c>
      <c r="H498" s="49" t="str">
        <f>+VLOOKUP(A498,'Instituciones Educativas'!$A$2:$T$900,9,0)</f>
        <v xml:space="preserve">A5 - Inicial  Prog No Escolariz    </v>
      </c>
      <c r="I498" s="18">
        <f t="shared" si="240"/>
        <v>8</v>
      </c>
      <c r="J498" s="18" t="str">
        <f t="shared" si="251"/>
        <v>Urbana</v>
      </c>
      <c r="K498" s="18">
        <f t="shared" si="252"/>
        <v>6</v>
      </c>
      <c r="O498" s="18">
        <f t="shared" si="253"/>
        <v>2</v>
      </c>
      <c r="Q498" s="21">
        <f t="shared" si="264"/>
        <v>563.47199999999998</v>
      </c>
      <c r="R498" s="52">
        <f t="shared" si="242"/>
        <v>-39.396135265700508</v>
      </c>
      <c r="S498" s="52">
        <f t="shared" si="243"/>
        <v>268.32</v>
      </c>
      <c r="T498" s="21">
        <f t="shared" si="254"/>
        <v>268.32</v>
      </c>
      <c r="U498" s="70">
        <v>442.74404145077733</v>
      </c>
      <c r="V498" s="21">
        <f t="shared" si="239"/>
        <v>206.39999999999998</v>
      </c>
      <c r="W498" s="21">
        <f t="shared" si="244"/>
        <v>43.2</v>
      </c>
      <c r="X498" s="21">
        <f t="shared" si="260"/>
        <v>0</v>
      </c>
      <c r="Y498" s="21">
        <f t="shared" si="265"/>
        <v>115.19999999999999</v>
      </c>
      <c r="Z498" s="21">
        <f t="shared" si="245"/>
        <v>4.8000000000000007</v>
      </c>
      <c r="AA498" s="21">
        <f t="shared" si="246"/>
        <v>38.400000000000006</v>
      </c>
      <c r="AB498" s="21">
        <f t="shared" si="247"/>
        <v>0</v>
      </c>
      <c r="AC498" s="18">
        <f t="shared" si="248"/>
        <v>4.8000000000000007</v>
      </c>
      <c r="AD498" s="18">
        <f t="shared" si="249"/>
        <v>0</v>
      </c>
      <c r="AE498" s="18">
        <f>IFERROR(VLOOKUP(F498,'Unid. Mult.'!$F$3:$J$313,5,0),0)</f>
        <v>0</v>
      </c>
      <c r="AF498" s="18">
        <f>IFERROR(VLOOKUP(F498,'IIEE EIB'!$F$3:$L$219,5,0),0)</f>
        <v>0</v>
      </c>
      <c r="AG498" s="18">
        <f>IFERROR(VLOOKUP(F498,'IIEE EIB'!$F$3:$L$219,6,0),0)</f>
        <v>0</v>
      </c>
      <c r="AH498" s="18">
        <f>IFERROR(VLOOKUP(F498,Rural!$F$2:$J$403,5,0),0)</f>
        <v>0</v>
      </c>
      <c r="AI498" s="18">
        <f>+IFERROR(VLOOKUP(F498,Frontera!$F$3:$J$438,5,0),0)</f>
        <v>0</v>
      </c>
      <c r="AJ498" s="18" t="str">
        <f>+IFERROR(VLOOKUP(F498,'Censo 2023 Direccion'!$A$2:$L$910,9,0),0)</f>
        <v>Urbana</v>
      </c>
      <c r="AK498" s="18">
        <f>+IFERROR(VLOOKUP(F498,'Instituciones Educativas'!$A$2:$T$900,12,0),0)</f>
        <v>8</v>
      </c>
      <c r="AL498" s="21">
        <f t="shared" si="250"/>
        <v>-236.34404145077735</v>
      </c>
      <c r="AM498" s="18">
        <f>+IFERROR(VLOOKUP(F498,'Instituciones Educativas'!$A$2:$T$900,13,0),0)-AN498</f>
        <v>6</v>
      </c>
    </row>
    <row r="499" spans="1:41" x14ac:dyDescent="0.25">
      <c r="A499" s="107" t="s">
        <v>1002</v>
      </c>
      <c r="B499" s="17">
        <v>270</v>
      </c>
      <c r="C499" s="49" t="str">
        <f>+VLOOKUP(A499,'Instituciones Educativas'!$A$2:$T$900,6,0)</f>
        <v>PUNO</v>
      </c>
      <c r="D499" s="49" t="str">
        <f>IFERROR(VLOOKUP(A499,'Instituciones Educativas'!$A$2:$T$900,7,0),0)</f>
        <v>4 DE NOVIEMBRE</v>
      </c>
      <c r="E499" s="49" t="str">
        <f>+VLOOKUP(A499,'Censo 2023 Direccion'!$A$2:$M$910,6,0)</f>
        <v>JIRON RUBEN DARIO 252</v>
      </c>
      <c r="F499" s="49" t="str">
        <f>+VLOOKUP(A499,'Instituciones Educativas'!$A$2:$T$900,1,0)</f>
        <v>2038920</v>
      </c>
      <c r="G499" s="49" t="str">
        <f>+VLOOKUP(A499,'Instituciones Educativas'!$A$2:$T$900,8,0)</f>
        <v>4 DE NOVIEMBRE</v>
      </c>
      <c r="H499" s="49" t="str">
        <f>+VLOOKUP(A499,'Instituciones Educativas'!$A$2:$T$900,9,0)</f>
        <v xml:space="preserve">A5 - Inicial  Prog No Escolariz    </v>
      </c>
      <c r="I499" s="18">
        <f t="shared" si="240"/>
        <v>10</v>
      </c>
      <c r="J499" s="18" t="str">
        <f t="shared" si="251"/>
        <v>Urbana</v>
      </c>
      <c r="K499" s="18">
        <f t="shared" si="252"/>
        <v>9</v>
      </c>
      <c r="O499" s="18">
        <f t="shared" si="253"/>
        <v>1</v>
      </c>
      <c r="Q499" s="21">
        <f t="shared" ref="Q499:Q500" si="266">+IF(AJ499="Urbana",IF(AK499&lt;=5,S499*(2.8),IF(AK499&lt;=10,S499*(1.6),IF(AK499&lt;=13,S499*(1.4),IF(AK499&lt;=22,S499*(1.08),IF(AK499&lt;=50,S499*(1.41),IF(AK499&lt;=100,S499*(0.9),IF(AK499&lt;=194,S499*(0.8),IF(AK499&lt;=230,S499*(0.63),IF(AK499&lt;=405,S499*(0.55),IF(AK499&lt;=620,S499*(0.44),IF(AK499&lt;=968,S499*(0.35),IF(AK499&lt;=1000,S499*(0.37),IF(AK499&lt;=1200,S499*(0.39),IF(AK499&lt;=1800,S499*(0.26))))))))))))))))</f>
        <v>536.6400000000001</v>
      </c>
      <c r="R499" s="52">
        <f t="shared" si="242"/>
        <v>-30.220075147611364</v>
      </c>
      <c r="S499" s="52">
        <f t="shared" si="243"/>
        <v>335.40000000000003</v>
      </c>
      <c r="T499" s="21">
        <f t="shared" si="254"/>
        <v>335.40000000000003</v>
      </c>
      <c r="U499" s="70">
        <v>480.65399999999994</v>
      </c>
      <c r="V499" s="21">
        <f t="shared" si="239"/>
        <v>258</v>
      </c>
      <c r="W499" s="21">
        <f t="shared" si="244"/>
        <v>54</v>
      </c>
      <c r="X499" s="21">
        <f t="shared" si="260"/>
        <v>0</v>
      </c>
      <c r="Y499" s="21">
        <f t="shared" si="265"/>
        <v>144</v>
      </c>
      <c r="Z499" s="21">
        <f t="shared" si="245"/>
        <v>6</v>
      </c>
      <c r="AA499" s="21">
        <f t="shared" si="246"/>
        <v>48</v>
      </c>
      <c r="AB499" s="21">
        <f t="shared" si="247"/>
        <v>0</v>
      </c>
      <c r="AC499" s="18">
        <f t="shared" si="248"/>
        <v>6</v>
      </c>
      <c r="AD499" s="18">
        <f t="shared" si="249"/>
        <v>0</v>
      </c>
      <c r="AE499" s="18">
        <f>IFERROR(VLOOKUP(F499,'Unid. Mult.'!$F$3:$J$313,5,0),0)</f>
        <v>0</v>
      </c>
      <c r="AF499" s="18">
        <f>IFERROR(VLOOKUP(F499,'IIEE EIB'!$F$3:$L$219,5,0),0)</f>
        <v>0</v>
      </c>
      <c r="AG499" s="18">
        <f>IFERROR(VLOOKUP(F499,'IIEE EIB'!$F$3:$L$219,6,0),0)</f>
        <v>0</v>
      </c>
      <c r="AH499" s="18">
        <f>IFERROR(VLOOKUP(F499,Rural!$F$2:$J$403,5,0),0)</f>
        <v>0</v>
      </c>
      <c r="AI499" s="18">
        <f>+IFERROR(VLOOKUP(F499,Frontera!$F$3:$J$438,5,0),0)</f>
        <v>0</v>
      </c>
      <c r="AJ499" s="18" t="str">
        <f>+IFERROR(VLOOKUP(F499,'Censo 2023 Direccion'!$A$2:$L$910,9,0),0)</f>
        <v>Urbana</v>
      </c>
      <c r="AK499" s="18">
        <f>+IFERROR(VLOOKUP(F499,'Instituciones Educativas'!$A$2:$T$900,12,0),0)</f>
        <v>10</v>
      </c>
      <c r="AL499" s="21">
        <f t="shared" si="250"/>
        <v>-222.65399999999994</v>
      </c>
      <c r="AM499" s="18">
        <f>+IFERROR(VLOOKUP(F499,'Instituciones Educativas'!$A$2:$T$900,13,0),0)-AN499</f>
        <v>9</v>
      </c>
    </row>
    <row r="500" spans="1:41" x14ac:dyDescent="0.25">
      <c r="A500" s="107" t="s">
        <v>1003</v>
      </c>
      <c r="B500" s="17">
        <v>271</v>
      </c>
      <c r="C500" s="49" t="str">
        <f>+VLOOKUP(A500,'Instituciones Educativas'!$A$2:$T$900,6,0)</f>
        <v>PUNO</v>
      </c>
      <c r="D500" s="49" t="str">
        <f>IFERROR(VLOOKUP(A500,'Instituciones Educativas'!$A$2:$T$900,7,0),0)</f>
        <v>4 DE NOVIEMBRE A</v>
      </c>
      <c r="E500" s="49" t="str">
        <f>+VLOOKUP(A500,'Censo 2023 Direccion'!$A$2:$M$910,6,0)</f>
        <v>JIRON RUBEN DARIO 252</v>
      </c>
      <c r="F500" s="49" t="str">
        <f>+VLOOKUP(A500,'Instituciones Educativas'!$A$2:$T$900,1,0)</f>
        <v>2038922</v>
      </c>
      <c r="G500" s="49" t="str">
        <f>+VLOOKUP(A500,'Instituciones Educativas'!$A$2:$T$900,8,0)</f>
        <v>4 DE NOVIEMBRE A</v>
      </c>
      <c r="H500" s="49" t="str">
        <f>+VLOOKUP(A500,'Instituciones Educativas'!$A$2:$T$900,9,0)</f>
        <v xml:space="preserve">A5 - Inicial  Prog No Escolariz    </v>
      </c>
      <c r="I500" s="18">
        <f t="shared" si="240"/>
        <v>13</v>
      </c>
      <c r="J500" s="18" t="str">
        <f t="shared" si="251"/>
        <v>Urbana</v>
      </c>
      <c r="K500" s="18">
        <f t="shared" si="252"/>
        <v>9</v>
      </c>
      <c r="O500" s="18">
        <f t="shared" si="253"/>
        <v>4</v>
      </c>
      <c r="Q500" s="21">
        <f t="shared" si="266"/>
        <v>610.42799999999988</v>
      </c>
      <c r="R500" s="52">
        <f t="shared" si="242"/>
        <v>-9.2860976918947866</v>
      </c>
      <c r="S500" s="52">
        <f t="shared" si="243"/>
        <v>436.02</v>
      </c>
      <c r="T500" s="21">
        <f t="shared" si="254"/>
        <v>436.02</v>
      </c>
      <c r="U500" s="70">
        <v>480.65399999999994</v>
      </c>
      <c r="V500" s="21">
        <f t="shared" si="239"/>
        <v>335.4</v>
      </c>
      <c r="W500" s="21">
        <f t="shared" si="244"/>
        <v>70.2</v>
      </c>
      <c r="X500" s="21">
        <f t="shared" si="260"/>
        <v>0</v>
      </c>
      <c r="Y500" s="21">
        <f t="shared" si="265"/>
        <v>187.2</v>
      </c>
      <c r="Z500" s="21">
        <f t="shared" si="245"/>
        <v>7.8000000000000007</v>
      </c>
      <c r="AA500" s="21">
        <f t="shared" si="246"/>
        <v>62.400000000000006</v>
      </c>
      <c r="AB500" s="21">
        <f t="shared" si="247"/>
        <v>0</v>
      </c>
      <c r="AC500" s="18">
        <f t="shared" si="248"/>
        <v>7.8000000000000007</v>
      </c>
      <c r="AD500" s="18">
        <f t="shared" si="249"/>
        <v>0</v>
      </c>
      <c r="AE500" s="18">
        <f>IFERROR(VLOOKUP(F500,'Unid. Mult.'!$F$3:$J$313,5,0),0)</f>
        <v>0</v>
      </c>
      <c r="AF500" s="18">
        <f>IFERROR(VLOOKUP(F500,'IIEE EIB'!$F$3:$L$219,5,0),0)</f>
        <v>0</v>
      </c>
      <c r="AG500" s="18">
        <f>IFERROR(VLOOKUP(F500,'IIEE EIB'!$F$3:$L$219,6,0),0)</f>
        <v>0</v>
      </c>
      <c r="AH500" s="18">
        <f>IFERROR(VLOOKUP(F500,Rural!$F$2:$J$403,5,0),0)</f>
        <v>0</v>
      </c>
      <c r="AI500" s="18">
        <f>+IFERROR(VLOOKUP(F500,Frontera!$F$3:$J$438,5,0),0)</f>
        <v>0</v>
      </c>
      <c r="AJ500" s="18" t="str">
        <f>+IFERROR(VLOOKUP(F500,'Censo 2023 Direccion'!$A$2:$L$910,9,0),0)</f>
        <v>Urbana</v>
      </c>
      <c r="AK500" s="18">
        <f>+IFERROR(VLOOKUP(F500,'Instituciones Educativas'!$A$2:$T$900,12,0),0)</f>
        <v>13</v>
      </c>
      <c r="AL500" s="21">
        <f t="shared" si="250"/>
        <v>-145.25399999999996</v>
      </c>
      <c r="AM500" s="18">
        <f>+IFERROR(VLOOKUP(F500,'Instituciones Educativas'!$A$2:$T$900,13,0),0)-AN500</f>
        <v>9</v>
      </c>
    </row>
    <row r="501" spans="1:41" x14ac:dyDescent="0.25">
      <c r="A501" s="107" t="s">
        <v>1160</v>
      </c>
      <c r="B501" s="17">
        <v>272</v>
      </c>
      <c r="C501" s="49" t="str">
        <f>+VLOOKUP(A501,'Instituciones Educativas'!$A$2:$T$900,6,0)</f>
        <v>PUNO</v>
      </c>
      <c r="D501" s="49" t="str">
        <f>IFERROR(VLOOKUP(A501,'Instituciones Educativas'!$A$2:$T$900,7,0),0)</f>
        <v>PUNO</v>
      </c>
      <c r="E501" s="49" t="str">
        <f>+VLOOKUP(A501,'Censo 2023 Direccion'!$A$2:$M$910,6,0)</f>
        <v>JIRON RICARDO PALMA 276</v>
      </c>
      <c r="F501" s="49" t="str">
        <f>+VLOOKUP(A501,'Instituciones Educativas'!$A$2:$T$900,1,0)</f>
        <v>2038929</v>
      </c>
      <c r="G501" s="49" t="str">
        <f>+VLOOKUP(A501,'Instituciones Educativas'!$A$2:$T$900,8,0)</f>
        <v>SIMON BOLIVAR B</v>
      </c>
      <c r="H501" s="49" t="str">
        <f>+VLOOKUP(A501,'Instituciones Educativas'!$A$2:$T$900,9,0)</f>
        <v xml:space="preserve">A5 - Inicial  Prog No Escolariz    </v>
      </c>
      <c r="I501" s="18">
        <f t="shared" si="240"/>
        <v>9</v>
      </c>
      <c r="J501" s="18" t="str">
        <f t="shared" si="251"/>
        <v>Urbana</v>
      </c>
      <c r="K501" s="18">
        <f t="shared" si="252"/>
        <v>11</v>
      </c>
      <c r="O501" s="18">
        <f t="shared" si="253"/>
        <v>-2</v>
      </c>
      <c r="Q501" s="21">
        <f t="shared" si="264"/>
        <v>633.90600000000006</v>
      </c>
      <c r="R501" s="52">
        <f t="shared" si="242"/>
        <v>-39.040603665109586</v>
      </c>
      <c r="S501" s="52">
        <f t="shared" si="243"/>
        <v>301.86</v>
      </c>
      <c r="T501" s="21">
        <f t="shared" si="254"/>
        <v>301.86</v>
      </c>
      <c r="U501" s="70">
        <v>495.1820689655172</v>
      </c>
      <c r="V501" s="21">
        <f t="shared" si="239"/>
        <v>232.2</v>
      </c>
      <c r="W501" s="21">
        <f t="shared" si="244"/>
        <v>48.599999999999994</v>
      </c>
      <c r="X501" s="21">
        <f t="shared" si="260"/>
        <v>0</v>
      </c>
      <c r="Y501" s="21">
        <f t="shared" si="265"/>
        <v>129.6</v>
      </c>
      <c r="Z501" s="21">
        <f t="shared" si="245"/>
        <v>5.4</v>
      </c>
      <c r="AA501" s="21">
        <f t="shared" si="246"/>
        <v>43.2</v>
      </c>
      <c r="AB501" s="21">
        <f t="shared" si="247"/>
        <v>0</v>
      </c>
      <c r="AC501" s="18">
        <f t="shared" si="248"/>
        <v>5.4</v>
      </c>
      <c r="AD501" s="18">
        <f t="shared" si="249"/>
        <v>0</v>
      </c>
      <c r="AE501" s="18">
        <f>IFERROR(VLOOKUP(F501,'Unid. Mult.'!$F$3:$J$313,5,0),0)</f>
        <v>0</v>
      </c>
      <c r="AF501" s="18">
        <f>IFERROR(VLOOKUP(F501,'IIEE EIB'!$F$3:$L$219,5,0),0)</f>
        <v>0</v>
      </c>
      <c r="AG501" s="18">
        <f>IFERROR(VLOOKUP(F501,'IIEE EIB'!$F$3:$L$219,6,0),0)</f>
        <v>0</v>
      </c>
      <c r="AH501" s="18">
        <f>IFERROR(VLOOKUP(F501,Rural!$F$2:$J$403,5,0),0)</f>
        <v>0</v>
      </c>
      <c r="AI501" s="18">
        <f>+IFERROR(VLOOKUP(F501,Frontera!$F$3:$J$438,5,0),0)</f>
        <v>0</v>
      </c>
      <c r="AJ501" s="18" t="str">
        <f>+IFERROR(VLOOKUP(F501,'Censo 2023 Direccion'!$A$2:$L$910,9,0),0)</f>
        <v>Urbana</v>
      </c>
      <c r="AK501" s="18">
        <f>+IFERROR(VLOOKUP(F501,'Instituciones Educativas'!$A$2:$T$900,12,0),0)</f>
        <v>9</v>
      </c>
      <c r="AL501" s="21">
        <f t="shared" si="250"/>
        <v>-262.98206896551721</v>
      </c>
      <c r="AM501" s="18">
        <f>+IFERROR(VLOOKUP(F501,'Instituciones Educativas'!$A$2:$T$900,13,0),0)-AN501</f>
        <v>11</v>
      </c>
    </row>
    <row r="502" spans="1:41" x14ac:dyDescent="0.25">
      <c r="A502" s="107" t="s">
        <v>1116</v>
      </c>
      <c r="B502" s="17">
        <v>273</v>
      </c>
      <c r="C502" s="49" t="str">
        <f>+VLOOKUP(A502,'Instituciones Educativas'!$A$2:$T$900,6,0)</f>
        <v>PUNO</v>
      </c>
      <c r="D502" s="49" t="str">
        <f>IFERROR(VLOOKUP(A502,'Instituciones Educativas'!$A$2:$T$900,7,0),0)</f>
        <v>PUNO</v>
      </c>
      <c r="E502" s="49" t="str">
        <f>+VLOOKUP(A502,'Censo 2023 Direccion'!$A$2:$M$910,6,0)</f>
        <v>JIRON PROGRESO 328</v>
      </c>
      <c r="F502" s="49" t="str">
        <f>+VLOOKUP(A502,'Instituciones Educativas'!$A$2:$T$900,1,0)</f>
        <v>2039001</v>
      </c>
      <c r="G502" s="49" t="str">
        <f>+VLOOKUP(A502,'Instituciones Educativas'!$A$2:$T$900,8,0)</f>
        <v>PAMPILLA A</v>
      </c>
      <c r="H502" s="49" t="str">
        <f>+VLOOKUP(A502,'Instituciones Educativas'!$A$2:$T$900,9,0)</f>
        <v xml:space="preserve">A5 - Inicial  Prog No Escolariz    </v>
      </c>
      <c r="I502" s="18">
        <f t="shared" si="240"/>
        <v>8</v>
      </c>
      <c r="J502" s="18" t="str">
        <f t="shared" si="251"/>
        <v>Urbana</v>
      </c>
      <c r="K502" s="18">
        <f t="shared" si="252"/>
        <v>10</v>
      </c>
      <c r="O502" s="18">
        <f t="shared" si="253"/>
        <v>-2</v>
      </c>
      <c r="Q502" s="21">
        <f t="shared" si="264"/>
        <v>563.47199999999998</v>
      </c>
      <c r="R502" s="52">
        <f t="shared" si="242"/>
        <v>-45.060869565217402</v>
      </c>
      <c r="S502" s="52">
        <f t="shared" si="243"/>
        <v>268.32</v>
      </c>
      <c r="T502" s="21">
        <f t="shared" si="254"/>
        <v>268.32</v>
      </c>
      <c r="U502" s="70">
        <v>488.39506172839509</v>
      </c>
      <c r="V502" s="21">
        <f t="shared" si="239"/>
        <v>206.39999999999998</v>
      </c>
      <c r="W502" s="21">
        <f t="shared" si="244"/>
        <v>43.2</v>
      </c>
      <c r="X502" s="21">
        <f t="shared" si="260"/>
        <v>0</v>
      </c>
      <c r="Y502" s="21">
        <f t="shared" si="265"/>
        <v>115.19999999999999</v>
      </c>
      <c r="Z502" s="21">
        <f t="shared" si="245"/>
        <v>4.8000000000000007</v>
      </c>
      <c r="AA502" s="21">
        <f t="shared" si="246"/>
        <v>38.400000000000006</v>
      </c>
      <c r="AB502" s="21">
        <f t="shared" si="247"/>
        <v>0</v>
      </c>
      <c r="AC502" s="18">
        <f t="shared" si="248"/>
        <v>4.8000000000000007</v>
      </c>
      <c r="AD502" s="18">
        <f t="shared" si="249"/>
        <v>0</v>
      </c>
      <c r="AE502" s="18">
        <f>IFERROR(VLOOKUP(F502,'Unid. Mult.'!$F$3:$J$313,5,0),0)</f>
        <v>0</v>
      </c>
      <c r="AF502" s="18">
        <f>IFERROR(VLOOKUP(F502,'IIEE EIB'!$F$3:$L$219,5,0),0)</f>
        <v>0</v>
      </c>
      <c r="AG502" s="18">
        <f>IFERROR(VLOOKUP(F502,'IIEE EIB'!$F$3:$L$219,6,0),0)</f>
        <v>0</v>
      </c>
      <c r="AH502" s="18">
        <f>IFERROR(VLOOKUP(F502,Rural!$F$2:$J$403,5,0),0)</f>
        <v>0</v>
      </c>
      <c r="AI502" s="18">
        <f>+IFERROR(VLOOKUP(F502,Frontera!$F$3:$J$438,5,0),0)</f>
        <v>0</v>
      </c>
      <c r="AJ502" s="18" t="str">
        <f>+IFERROR(VLOOKUP(F502,'Censo 2023 Direccion'!$A$2:$L$910,9,0),0)</f>
        <v>Urbana</v>
      </c>
      <c r="AK502" s="18">
        <f>+IFERROR(VLOOKUP(F502,'Instituciones Educativas'!$A$2:$T$900,12,0),0)</f>
        <v>8</v>
      </c>
      <c r="AL502" s="21">
        <f t="shared" si="250"/>
        <v>-281.99506172839511</v>
      </c>
      <c r="AM502" s="18">
        <f>+IFERROR(VLOOKUP(F502,'Instituciones Educativas'!$A$2:$T$900,13,0),0)-AN502</f>
        <v>10</v>
      </c>
    </row>
    <row r="503" spans="1:41" x14ac:dyDescent="0.25">
      <c r="A503" s="107" t="s">
        <v>1119</v>
      </c>
      <c r="B503" s="17">
        <v>274</v>
      </c>
      <c r="C503" s="49" t="str">
        <f>+VLOOKUP(A503,'Instituciones Educativas'!$A$2:$T$900,6,0)</f>
        <v>PUNO</v>
      </c>
      <c r="D503" s="49" t="str">
        <f>IFERROR(VLOOKUP(A503,'Instituciones Educativas'!$A$2:$T$900,7,0),0)</f>
        <v>PUNO</v>
      </c>
      <c r="E503" s="49" t="str">
        <f>+VLOOKUP(A503,'Censo 2023 Direccion'!$A$2:$M$910,6,0)</f>
        <v>JIRON 17 DE JULIO 215</v>
      </c>
      <c r="F503" s="49" t="str">
        <f>+VLOOKUP(A503,'Instituciones Educativas'!$A$2:$T$900,1,0)</f>
        <v>2039002</v>
      </c>
      <c r="G503" s="49" t="str">
        <f>+VLOOKUP(A503,'Instituciones Educativas'!$A$2:$T$900,8,0)</f>
        <v>PAMPILLA B</v>
      </c>
      <c r="H503" s="49" t="str">
        <f>+VLOOKUP(A503,'Instituciones Educativas'!$A$2:$T$900,9,0)</f>
        <v xml:space="preserve">A5 - Inicial  Prog No Escolariz    </v>
      </c>
      <c r="I503" s="18">
        <f t="shared" si="240"/>
        <v>8</v>
      </c>
      <c r="J503" s="18" t="str">
        <f t="shared" si="251"/>
        <v>Urbana</v>
      </c>
      <c r="K503" s="18">
        <f t="shared" si="252"/>
        <v>15</v>
      </c>
      <c r="O503" s="18">
        <f t="shared" si="253"/>
        <v>-7</v>
      </c>
      <c r="Q503" s="21">
        <f t="shared" si="264"/>
        <v>563.47199999999998</v>
      </c>
      <c r="R503" s="52">
        <f t="shared" si="242"/>
        <v>-47.24637681159421</v>
      </c>
      <c r="S503" s="52">
        <f t="shared" si="243"/>
        <v>268.32</v>
      </c>
      <c r="T503" s="21">
        <f t="shared" si="254"/>
        <v>268.32</v>
      </c>
      <c r="U503" s="70">
        <v>508.62857142857149</v>
      </c>
      <c r="V503" s="21">
        <f t="shared" si="239"/>
        <v>206.39999999999998</v>
      </c>
      <c r="W503" s="21">
        <f t="shared" si="244"/>
        <v>43.2</v>
      </c>
      <c r="X503" s="21">
        <f t="shared" si="260"/>
        <v>0</v>
      </c>
      <c r="Y503" s="21">
        <f t="shared" si="265"/>
        <v>115.19999999999999</v>
      </c>
      <c r="Z503" s="21">
        <f t="shared" si="245"/>
        <v>4.8000000000000007</v>
      </c>
      <c r="AA503" s="21">
        <f t="shared" si="246"/>
        <v>38.400000000000006</v>
      </c>
      <c r="AB503" s="21">
        <f t="shared" si="247"/>
        <v>0</v>
      </c>
      <c r="AC503" s="18">
        <f t="shared" si="248"/>
        <v>4.8000000000000007</v>
      </c>
      <c r="AD503" s="18">
        <f t="shared" si="249"/>
        <v>0</v>
      </c>
      <c r="AE503" s="18">
        <f>IFERROR(VLOOKUP(F503,'Unid. Mult.'!$F$3:$J$313,5,0),0)</f>
        <v>0</v>
      </c>
      <c r="AF503" s="18">
        <f>IFERROR(VLOOKUP(F503,'IIEE EIB'!$F$3:$L$219,5,0),0)</f>
        <v>0</v>
      </c>
      <c r="AG503" s="18">
        <f>IFERROR(VLOOKUP(F503,'IIEE EIB'!$F$3:$L$219,6,0),0)</f>
        <v>0</v>
      </c>
      <c r="AH503" s="18">
        <f>IFERROR(VLOOKUP(F503,Rural!$F$2:$J$403,5,0),0)</f>
        <v>0</v>
      </c>
      <c r="AI503" s="18">
        <f>+IFERROR(VLOOKUP(F503,Frontera!$F$3:$J$438,5,0),0)</f>
        <v>0</v>
      </c>
      <c r="AJ503" s="18" t="str">
        <f>+IFERROR(VLOOKUP(F503,'Censo 2023 Direccion'!$A$2:$L$910,9,0),0)</f>
        <v>Urbana</v>
      </c>
      <c r="AK503" s="18">
        <f>+IFERROR(VLOOKUP(F503,'Instituciones Educativas'!$A$2:$T$900,12,0),0)</f>
        <v>8</v>
      </c>
      <c r="AL503" s="21">
        <f t="shared" si="250"/>
        <v>-302.22857142857151</v>
      </c>
      <c r="AM503" s="18">
        <f>+IFERROR(VLOOKUP(F503,'Instituciones Educativas'!$A$2:$T$900,13,0),0)-AN503</f>
        <v>15</v>
      </c>
    </row>
    <row r="504" spans="1:41" x14ac:dyDescent="0.25">
      <c r="A504" s="107" t="s">
        <v>1126</v>
      </c>
      <c r="B504" s="17">
        <v>275</v>
      </c>
      <c r="C504" s="49" t="str">
        <f>+VLOOKUP(A504,'Instituciones Educativas'!$A$2:$T$900,6,0)</f>
        <v>PUNO</v>
      </c>
      <c r="D504" s="49" t="str">
        <f>IFERROR(VLOOKUP(A504,'Instituciones Educativas'!$A$2:$T$900,7,0),0)</f>
        <v>PUNO</v>
      </c>
      <c r="E504" s="49" t="str">
        <f>+VLOOKUP(A504,'Censo 2023 Direccion'!$A$2:$M$910,6,0)</f>
        <v>JIRON PROGRESO 131</v>
      </c>
      <c r="F504" s="49" t="str">
        <f>+VLOOKUP(A504,'Instituciones Educativas'!$A$2:$T$900,1,0)</f>
        <v>2039003</v>
      </c>
      <c r="G504" s="49" t="str">
        <f>+VLOOKUP(A504,'Instituciones Educativas'!$A$2:$T$900,8,0)</f>
        <v>PORTEÑO A</v>
      </c>
      <c r="H504" s="49" t="str">
        <f>+VLOOKUP(A504,'Instituciones Educativas'!$A$2:$T$900,9,0)</f>
        <v xml:space="preserve">A5 - Inicial  Prog No Escolariz    </v>
      </c>
      <c r="I504" s="18">
        <f t="shared" si="240"/>
        <v>10</v>
      </c>
      <c r="J504" s="18" t="str">
        <f t="shared" si="251"/>
        <v>Urbana</v>
      </c>
      <c r="K504" s="18">
        <f t="shared" si="252"/>
        <v>12</v>
      </c>
      <c r="O504" s="18">
        <f t="shared" si="253"/>
        <v>-2</v>
      </c>
      <c r="Q504" s="21">
        <f>+IF(AJ504="Urbana",IF(AK504&lt;=5,S504*(2.8),IF(AK504&lt;=10,S504*(1.6),IF(AK504&lt;=13,S504*(1.4),IF(AK504&lt;=22,S504*(1.08),IF(AK504&lt;=50,S504*(1.41),IF(AK504&lt;=100,S504*(0.9),IF(AK504&lt;=194,S504*(0.8),IF(AK504&lt;=230,S504*(0.63),IF(AK504&lt;=405,S504*(0.55),IF(AK504&lt;=620,S504*(0.44),IF(AK504&lt;=968,S504*(0.35),IF(AK504&lt;=1000,S504*(0.37),IF(AK504&lt;=1200,S504*(0.39),IF(AK504&lt;=1800,S504*(0.26))))))))))))))))</f>
        <v>536.6400000000001</v>
      </c>
      <c r="R504" s="52">
        <f t="shared" si="242"/>
        <v>-32.782306763285028</v>
      </c>
      <c r="S504" s="52">
        <f t="shared" si="243"/>
        <v>335.40000000000003</v>
      </c>
      <c r="T504" s="21">
        <f t="shared" si="254"/>
        <v>335.40000000000003</v>
      </c>
      <c r="U504" s="70">
        <v>498.97576642335775</v>
      </c>
      <c r="V504" s="21">
        <f t="shared" si="239"/>
        <v>258</v>
      </c>
      <c r="W504" s="21">
        <f t="shared" si="244"/>
        <v>54</v>
      </c>
      <c r="X504" s="21">
        <f t="shared" si="260"/>
        <v>0</v>
      </c>
      <c r="Y504" s="21">
        <f t="shared" si="265"/>
        <v>144</v>
      </c>
      <c r="Z504" s="21">
        <f t="shared" si="245"/>
        <v>6</v>
      </c>
      <c r="AA504" s="21">
        <f t="shared" si="246"/>
        <v>48</v>
      </c>
      <c r="AB504" s="21">
        <f t="shared" si="247"/>
        <v>0</v>
      </c>
      <c r="AC504" s="18">
        <f t="shared" si="248"/>
        <v>6</v>
      </c>
      <c r="AD504" s="18">
        <f t="shared" si="249"/>
        <v>0</v>
      </c>
      <c r="AE504" s="18">
        <f>IFERROR(VLOOKUP(F504,'Unid. Mult.'!$F$3:$J$313,5,0),0)</f>
        <v>0</v>
      </c>
      <c r="AF504" s="18">
        <f>IFERROR(VLOOKUP(F504,'IIEE EIB'!$F$3:$L$219,5,0),0)</f>
        <v>0</v>
      </c>
      <c r="AG504" s="18">
        <f>IFERROR(VLOOKUP(F504,'IIEE EIB'!$F$3:$L$219,6,0),0)</f>
        <v>0</v>
      </c>
      <c r="AH504" s="18">
        <f>IFERROR(VLOOKUP(F504,Rural!$F$2:$J$403,5,0),0)</f>
        <v>0</v>
      </c>
      <c r="AI504" s="18">
        <f>+IFERROR(VLOOKUP(F504,Frontera!$F$3:$J$438,5,0),0)</f>
        <v>0</v>
      </c>
      <c r="AJ504" s="18" t="str">
        <f>+IFERROR(VLOOKUP(F504,'Censo 2023 Direccion'!$A$2:$L$910,9,0),0)</f>
        <v>Urbana</v>
      </c>
      <c r="AK504" s="18">
        <f>+IFERROR(VLOOKUP(F504,'Instituciones Educativas'!$A$2:$T$900,12,0),0)</f>
        <v>10</v>
      </c>
      <c r="AL504" s="21">
        <f t="shared" si="250"/>
        <v>-240.97576642335775</v>
      </c>
      <c r="AM504" s="18">
        <f>+IFERROR(VLOOKUP(F504,'Instituciones Educativas'!$A$2:$T$900,13,0),0)-AN504</f>
        <v>12</v>
      </c>
    </row>
    <row r="505" spans="1:41" x14ac:dyDescent="0.25">
      <c r="A505" s="107" t="s">
        <v>1128</v>
      </c>
      <c r="B505" s="17">
        <v>276</v>
      </c>
      <c r="C505" s="49" t="str">
        <f>+VLOOKUP(A505,'Instituciones Educativas'!$A$2:$T$900,6,0)</f>
        <v>PUNO</v>
      </c>
      <c r="D505" s="49" t="str">
        <f>IFERROR(VLOOKUP(A505,'Instituciones Educativas'!$A$2:$T$900,7,0),0)</f>
        <v>PUNO</v>
      </c>
      <c r="E505" s="49" t="str">
        <f>+VLOOKUP(A505,'Censo 2023 Direccion'!$A$2:$M$910,6,0)</f>
        <v>JIRON JULI 210</v>
      </c>
      <c r="F505" s="49" t="str">
        <f>+VLOOKUP(A505,'Instituciones Educativas'!$A$2:$T$900,1,0)</f>
        <v>2039004</v>
      </c>
      <c r="G505" s="49" t="str">
        <f>+VLOOKUP(A505,'Instituciones Educativas'!$A$2:$T$900,8,0)</f>
        <v>PORTEÑO B</v>
      </c>
      <c r="H505" s="49" t="str">
        <f>+VLOOKUP(A505,'Instituciones Educativas'!$A$2:$T$900,9,0)</f>
        <v xml:space="preserve">A5 - Inicial  Prog No Escolariz    </v>
      </c>
      <c r="I505" s="18">
        <f t="shared" si="240"/>
        <v>7</v>
      </c>
      <c r="J505" s="18" t="str">
        <f t="shared" si="251"/>
        <v>Urbana</v>
      </c>
      <c r="K505" s="18">
        <f t="shared" si="252"/>
        <v>11</v>
      </c>
      <c r="O505" s="18">
        <f t="shared" si="253"/>
        <v>-4</v>
      </c>
      <c r="Q505" s="21">
        <f t="shared" si="264"/>
        <v>493.03800000000007</v>
      </c>
      <c r="R505" s="52">
        <f t="shared" si="242"/>
        <v>-52.587136183974117</v>
      </c>
      <c r="S505" s="52">
        <f t="shared" si="243"/>
        <v>234.78000000000003</v>
      </c>
      <c r="T505" s="21">
        <f t="shared" si="254"/>
        <v>234.78000000000003</v>
      </c>
      <c r="U505" s="70">
        <v>495.1820689655172</v>
      </c>
      <c r="V505" s="21">
        <f t="shared" si="239"/>
        <v>180.60000000000002</v>
      </c>
      <c r="W505" s="21">
        <f t="shared" si="244"/>
        <v>37.799999999999997</v>
      </c>
      <c r="X505" s="21">
        <f t="shared" si="260"/>
        <v>0</v>
      </c>
      <c r="Y505" s="21">
        <f t="shared" si="265"/>
        <v>100.80000000000001</v>
      </c>
      <c r="Z505" s="21">
        <f t="shared" si="245"/>
        <v>4.2</v>
      </c>
      <c r="AA505" s="21">
        <f t="shared" si="246"/>
        <v>33.6</v>
      </c>
      <c r="AB505" s="21">
        <f t="shared" si="247"/>
        <v>0</v>
      </c>
      <c r="AC505" s="18">
        <f t="shared" si="248"/>
        <v>4.2</v>
      </c>
      <c r="AD505" s="18">
        <f t="shared" si="249"/>
        <v>0</v>
      </c>
      <c r="AE505" s="18">
        <f>IFERROR(VLOOKUP(F505,'Unid. Mult.'!$F$3:$J$313,5,0),0)</f>
        <v>0</v>
      </c>
      <c r="AF505" s="18">
        <f>IFERROR(VLOOKUP(F505,'IIEE EIB'!$F$3:$L$219,5,0),0)</f>
        <v>0</v>
      </c>
      <c r="AG505" s="18">
        <f>IFERROR(VLOOKUP(F505,'IIEE EIB'!$F$3:$L$219,6,0),0)</f>
        <v>0</v>
      </c>
      <c r="AH505" s="18">
        <f>IFERROR(VLOOKUP(F505,Rural!$F$2:$J$403,5,0),0)</f>
        <v>0</v>
      </c>
      <c r="AI505" s="18">
        <f>+IFERROR(VLOOKUP(F505,Frontera!$F$3:$J$438,5,0),0)</f>
        <v>0</v>
      </c>
      <c r="AJ505" s="18" t="str">
        <f>+IFERROR(VLOOKUP(F505,'Censo 2023 Direccion'!$A$2:$L$910,9,0),0)</f>
        <v>Urbana</v>
      </c>
      <c r="AK505" s="18">
        <f>+IFERROR(VLOOKUP(F505,'Instituciones Educativas'!$A$2:$T$900,12,0),0)</f>
        <v>7</v>
      </c>
      <c r="AL505" s="21">
        <f t="shared" si="250"/>
        <v>-314.58206896551718</v>
      </c>
      <c r="AM505" s="18">
        <f>+IFERROR(VLOOKUP(F505,'Instituciones Educativas'!$A$2:$T$900,13,0),0)-AN505</f>
        <v>11</v>
      </c>
    </row>
    <row r="506" spans="1:41" x14ac:dyDescent="0.25">
      <c r="A506" s="107" t="s">
        <v>1165</v>
      </c>
      <c r="B506" s="17">
        <v>277</v>
      </c>
      <c r="C506" s="49" t="str">
        <f>+VLOOKUP(A506,'Instituciones Educativas'!$A$2:$T$900,6,0)</f>
        <v>PUNO</v>
      </c>
      <c r="D506" s="49" t="str">
        <f>IFERROR(VLOOKUP(A506,'Instituciones Educativas'!$A$2:$T$900,7,0),0)</f>
        <v>PUNO</v>
      </c>
      <c r="E506" s="49" t="str">
        <f>+VLOOKUP(A506,'Censo 2023 Direccion'!$A$2:$M$910,6,0)</f>
        <v>JIRON CANCHARANI 333</v>
      </c>
      <c r="F506" s="49" t="str">
        <f>+VLOOKUP(A506,'Instituciones Educativas'!$A$2:$T$900,1,0)</f>
        <v>2039007</v>
      </c>
      <c r="G506" s="49" t="str">
        <f>+VLOOKUP(A506,'Instituciones Educativas'!$A$2:$T$900,8,0)</f>
        <v>VALLECITO A</v>
      </c>
      <c r="H506" s="49" t="str">
        <f>+VLOOKUP(A506,'Instituciones Educativas'!$A$2:$T$900,9,0)</f>
        <v xml:space="preserve">A5 - Inicial  Prog No Escolariz    </v>
      </c>
      <c r="I506" s="18">
        <f t="shared" si="240"/>
        <v>11</v>
      </c>
      <c r="J506" s="18" t="str">
        <f t="shared" si="251"/>
        <v>Urbana</v>
      </c>
      <c r="K506" s="18">
        <f t="shared" si="252"/>
        <v>11</v>
      </c>
      <c r="O506" s="18">
        <f t="shared" si="253"/>
        <v>0</v>
      </c>
      <c r="Q506" s="21">
        <f>+IF(AJ506="Urbana",IF(AK506&lt;=5,S506*(2.8),IF(AK506&lt;=10,S506*(1.6),IF(AK506&lt;=13,S506*(1.4),IF(AK506&lt;=22,S506*(1.08),IF(AK506&lt;=50,S506*(1.41),IF(AK506&lt;=100,S506*(0.9),IF(AK506&lt;=194,S506*(0.8),IF(AK506&lt;=230,S506*(0.63),IF(AK506&lt;=405,S506*(0.55),IF(AK506&lt;=620,S506*(0.44),IF(AK506&lt;=968,S506*(0.35),IF(AK506&lt;=1000,S506*(0.37),IF(AK506&lt;=1200,S506*(0.39),IF(AK506&lt;=1800,S506*(0.26))))))))))))))))</f>
        <v>516.51599999999985</v>
      </c>
      <c r="R506" s="52">
        <f t="shared" si="242"/>
        <v>-26.421404682274257</v>
      </c>
      <c r="S506" s="52">
        <f t="shared" si="243"/>
        <v>368.93999999999994</v>
      </c>
      <c r="T506" s="21">
        <f t="shared" si="254"/>
        <v>368.93999999999994</v>
      </c>
      <c r="U506" s="70">
        <v>501.423</v>
      </c>
      <c r="V506" s="21">
        <f t="shared" si="239"/>
        <v>283.79999999999995</v>
      </c>
      <c r="W506" s="21">
        <f t="shared" si="244"/>
        <v>59.400000000000006</v>
      </c>
      <c r="X506" s="21">
        <f t="shared" si="260"/>
        <v>0</v>
      </c>
      <c r="Y506" s="21">
        <f t="shared" si="265"/>
        <v>158.39999999999998</v>
      </c>
      <c r="Z506" s="21">
        <f t="shared" si="245"/>
        <v>6.6000000000000005</v>
      </c>
      <c r="AA506" s="21">
        <f t="shared" si="246"/>
        <v>52.800000000000004</v>
      </c>
      <c r="AB506" s="21">
        <f t="shared" si="247"/>
        <v>0</v>
      </c>
      <c r="AC506" s="18">
        <f t="shared" si="248"/>
        <v>6.6000000000000005</v>
      </c>
      <c r="AD506" s="18">
        <f t="shared" si="249"/>
        <v>0</v>
      </c>
      <c r="AE506" s="18">
        <f>IFERROR(VLOOKUP(F506,'Unid. Mult.'!$F$3:$J$313,5,0),0)</f>
        <v>0</v>
      </c>
      <c r="AF506" s="18">
        <f>IFERROR(VLOOKUP(F506,'IIEE EIB'!$F$3:$L$219,5,0),0)</f>
        <v>0</v>
      </c>
      <c r="AG506" s="18">
        <f>IFERROR(VLOOKUP(F506,'IIEE EIB'!$F$3:$L$219,6,0),0)</f>
        <v>0</v>
      </c>
      <c r="AH506" s="18">
        <f>IFERROR(VLOOKUP(F506,Rural!$F$2:$J$403,5,0),0)</f>
        <v>0</v>
      </c>
      <c r="AI506" s="18">
        <f>+IFERROR(VLOOKUP(F506,Frontera!$F$3:$J$438,5,0),0)</f>
        <v>0</v>
      </c>
      <c r="AJ506" s="18" t="str">
        <f>+IFERROR(VLOOKUP(F506,'Censo 2023 Direccion'!$A$2:$L$910,9,0),0)</f>
        <v>Urbana</v>
      </c>
      <c r="AK506" s="18">
        <f>+IFERROR(VLOOKUP(F506,'Instituciones Educativas'!$A$2:$T$900,12,0),0)</f>
        <v>11</v>
      </c>
      <c r="AL506" s="21">
        <f t="shared" si="250"/>
        <v>-217.62300000000005</v>
      </c>
      <c r="AM506" s="18">
        <f>+IFERROR(VLOOKUP(F506,'Instituciones Educativas'!$A$2:$T$900,13,0),0)-AN506</f>
        <v>11</v>
      </c>
      <c r="AN506" s="18">
        <v>2</v>
      </c>
      <c r="AO506" s="18">
        <f>+AM506-AK506</f>
        <v>0</v>
      </c>
    </row>
    <row r="507" spans="1:41" x14ac:dyDescent="0.25">
      <c r="A507" s="107" t="s">
        <v>1138</v>
      </c>
      <c r="B507" s="17">
        <v>278</v>
      </c>
      <c r="C507" s="49" t="str">
        <f>+VLOOKUP(A507,'Instituciones Educativas'!$A$2:$T$900,6,0)</f>
        <v>PUNO</v>
      </c>
      <c r="D507" s="49" t="str">
        <f>IFERROR(VLOOKUP(A507,'Instituciones Educativas'!$A$2:$T$900,7,0),0)</f>
        <v>PUNO</v>
      </c>
      <c r="E507" s="49" t="str">
        <f>+VLOOKUP(A507,'Censo 2023 Direccion'!$A$2:$M$910,6,0)</f>
        <v>SALCEDO</v>
      </c>
      <c r="F507" s="49" t="str">
        <f>+VLOOKUP(A507,'Instituciones Educativas'!$A$2:$T$900,1,0)</f>
        <v>2039008</v>
      </c>
      <c r="G507" s="49" t="str">
        <f>+VLOOKUP(A507,'Instituciones Educativas'!$A$2:$T$900,8,0)</f>
        <v>SALCEDO</v>
      </c>
      <c r="H507" s="49" t="str">
        <f>+VLOOKUP(A507,'Instituciones Educativas'!$A$2:$T$900,9,0)</f>
        <v xml:space="preserve">A5 - Inicial  Prog No Escolariz    </v>
      </c>
      <c r="I507" s="18">
        <f t="shared" si="240"/>
        <v>8</v>
      </c>
      <c r="J507" s="18" t="str">
        <f t="shared" si="251"/>
        <v>Urbana</v>
      </c>
      <c r="K507" s="18">
        <f t="shared" si="252"/>
        <v>7</v>
      </c>
      <c r="O507" s="18">
        <f t="shared" si="253"/>
        <v>1</v>
      </c>
      <c r="Q507" s="21">
        <f t="shared" si="264"/>
        <v>563.47199999999998</v>
      </c>
      <c r="R507" s="52">
        <f t="shared" si="242"/>
        <v>-41.401952085181911</v>
      </c>
      <c r="S507" s="52">
        <f t="shared" si="243"/>
        <v>268.32</v>
      </c>
      <c r="T507" s="21">
        <f t="shared" si="254"/>
        <v>268.32</v>
      </c>
      <c r="U507" s="70">
        <v>457.89921259842527</v>
      </c>
      <c r="V507" s="21">
        <f t="shared" si="239"/>
        <v>206.39999999999998</v>
      </c>
      <c r="W507" s="21">
        <f t="shared" si="244"/>
        <v>43.2</v>
      </c>
      <c r="X507" s="21">
        <f t="shared" si="260"/>
        <v>0</v>
      </c>
      <c r="Y507" s="21">
        <f t="shared" si="265"/>
        <v>115.19999999999999</v>
      </c>
      <c r="Z507" s="21">
        <f t="shared" si="245"/>
        <v>4.8000000000000007</v>
      </c>
      <c r="AA507" s="21">
        <f t="shared" si="246"/>
        <v>38.400000000000006</v>
      </c>
      <c r="AB507" s="21">
        <f t="shared" si="247"/>
        <v>0</v>
      </c>
      <c r="AC507" s="18">
        <f t="shared" si="248"/>
        <v>4.8000000000000007</v>
      </c>
      <c r="AD507" s="18">
        <f t="shared" si="249"/>
        <v>0</v>
      </c>
      <c r="AE507" s="18">
        <f>IFERROR(VLOOKUP(F507,'Unid. Mult.'!$F$3:$J$313,5,0),0)</f>
        <v>0</v>
      </c>
      <c r="AF507" s="18">
        <f>IFERROR(VLOOKUP(F507,'IIEE EIB'!$F$3:$L$219,5,0),0)</f>
        <v>0</v>
      </c>
      <c r="AG507" s="18">
        <f>IFERROR(VLOOKUP(F507,'IIEE EIB'!$F$3:$L$219,6,0),0)</f>
        <v>0</v>
      </c>
      <c r="AH507" s="18">
        <f>IFERROR(VLOOKUP(F507,Rural!$F$2:$J$403,5,0),0)</f>
        <v>0</v>
      </c>
      <c r="AI507" s="18">
        <f>+IFERROR(VLOOKUP(F507,Frontera!$F$3:$J$438,5,0),0)</f>
        <v>0</v>
      </c>
      <c r="AJ507" s="18" t="str">
        <f>+IFERROR(VLOOKUP(F507,'Censo 2023 Direccion'!$A$2:$L$910,9,0),0)</f>
        <v>Urbana</v>
      </c>
      <c r="AK507" s="18">
        <f>+IFERROR(VLOOKUP(F507,'Instituciones Educativas'!$A$2:$T$900,12,0),0)</f>
        <v>8</v>
      </c>
      <c r="AL507" s="21">
        <f t="shared" si="250"/>
        <v>-251.49921259842529</v>
      </c>
      <c r="AM507" s="18">
        <f>+IFERROR(VLOOKUP(F507,'Instituciones Educativas'!$A$2:$T$900,13,0),0)-AN507</f>
        <v>7</v>
      </c>
    </row>
    <row r="508" spans="1:41" x14ac:dyDescent="0.25">
      <c r="A508" s="107" t="s">
        <v>1098</v>
      </c>
      <c r="B508" s="17">
        <v>279</v>
      </c>
      <c r="C508" s="49" t="str">
        <f>+VLOOKUP(A508,'Instituciones Educativas'!$A$2:$T$900,6,0)</f>
        <v>PUNO</v>
      </c>
      <c r="D508" s="49" t="str">
        <f>IFERROR(VLOOKUP(A508,'Instituciones Educativas'!$A$2:$T$900,7,0),0)</f>
        <v>INDEPENDENCIA</v>
      </c>
      <c r="E508" s="49" t="str">
        <f>+VLOOKUP(A508,'Censo 2023 Direccion'!$A$2:$M$910,6,0)</f>
        <v>JIRON PEDRO VILCAPAZA S/N</v>
      </c>
      <c r="F508" s="49" t="str">
        <f>+VLOOKUP(A508,'Instituciones Educativas'!$A$2:$T$900,1,0)</f>
        <v>2039016</v>
      </c>
      <c r="G508" s="49" t="str">
        <f>+VLOOKUP(A508,'Instituciones Educativas'!$A$2:$T$900,8,0)</f>
        <v>NIÑO DIVINO</v>
      </c>
      <c r="H508" s="49" t="str">
        <f>+VLOOKUP(A508,'Instituciones Educativas'!$A$2:$T$900,9,0)</f>
        <v xml:space="preserve">A5 - Inicial  Prog No Escolariz    </v>
      </c>
      <c r="I508" s="18">
        <f t="shared" si="240"/>
        <v>10</v>
      </c>
      <c r="J508" s="18" t="str">
        <f t="shared" si="251"/>
        <v>Urbana</v>
      </c>
      <c r="K508" s="18">
        <f t="shared" si="252"/>
        <v>14</v>
      </c>
      <c r="O508" s="18">
        <f t="shared" si="253"/>
        <v>-4</v>
      </c>
      <c r="Q508" s="21">
        <f>+IF(AJ508="Urbana",IF(AK508&lt;=5,S508*(2.8),IF(AK508&lt;=10,S508*(1.6),IF(AK508&lt;=13,S508*(1.4),IF(AK508&lt;=22,S508*(1.08),IF(AK508&lt;=50,S508*(1.41),IF(AK508&lt;=100,S508*(0.9),IF(AK508&lt;=194,S508*(0.8),IF(AK508&lt;=230,S508*(0.63),IF(AK508&lt;=405,S508*(0.55),IF(AK508&lt;=620,S508*(0.44),IF(AK508&lt;=968,S508*(0.35),IF(AK508&lt;=1000,S508*(0.37),IF(AK508&lt;=1200,S508*(0.39),IF(AK508&lt;=1800,S508*(0.26))))))))))))))))</f>
        <v>536.6400000000001</v>
      </c>
      <c r="R508" s="52">
        <f t="shared" si="242"/>
        <v>-33.673469387755112</v>
      </c>
      <c r="S508" s="52">
        <f t="shared" si="243"/>
        <v>335.40000000000003</v>
      </c>
      <c r="T508" s="21">
        <f t="shared" si="254"/>
        <v>335.40000000000003</v>
      </c>
      <c r="U508" s="70">
        <v>505.68000000000012</v>
      </c>
      <c r="V508" s="21">
        <f t="shared" si="239"/>
        <v>258</v>
      </c>
      <c r="W508" s="21">
        <f t="shared" si="244"/>
        <v>54</v>
      </c>
      <c r="X508" s="21">
        <f t="shared" si="260"/>
        <v>0</v>
      </c>
      <c r="Y508" s="21">
        <f t="shared" si="265"/>
        <v>144</v>
      </c>
      <c r="Z508" s="21">
        <f t="shared" si="245"/>
        <v>6</v>
      </c>
      <c r="AA508" s="21">
        <f t="shared" si="246"/>
        <v>48</v>
      </c>
      <c r="AB508" s="21">
        <f t="shared" si="247"/>
        <v>0</v>
      </c>
      <c r="AC508" s="18">
        <f t="shared" si="248"/>
        <v>6</v>
      </c>
      <c r="AD508" s="18">
        <f t="shared" si="249"/>
        <v>0</v>
      </c>
      <c r="AE508" s="18">
        <f>IFERROR(VLOOKUP(F508,'Unid. Mult.'!$F$3:$J$313,5,0),0)</f>
        <v>0</v>
      </c>
      <c r="AF508" s="18">
        <f>IFERROR(VLOOKUP(F508,'IIEE EIB'!$F$3:$L$219,5,0),0)</f>
        <v>0</v>
      </c>
      <c r="AG508" s="18">
        <f>IFERROR(VLOOKUP(F508,'IIEE EIB'!$F$3:$L$219,6,0),0)</f>
        <v>0</v>
      </c>
      <c r="AH508" s="18">
        <f>IFERROR(VLOOKUP(F508,Rural!$F$2:$J$403,5,0),0)</f>
        <v>0</v>
      </c>
      <c r="AI508" s="18">
        <f>+IFERROR(VLOOKUP(F508,Frontera!$F$3:$J$438,5,0),0)</f>
        <v>0</v>
      </c>
      <c r="AJ508" s="18" t="str">
        <f>+IFERROR(VLOOKUP(F508,'Censo 2023 Direccion'!$A$2:$L$910,9,0),0)</f>
        <v>Urbana</v>
      </c>
      <c r="AK508" s="18">
        <f>+IFERROR(VLOOKUP(F508,'Instituciones Educativas'!$A$2:$T$900,12,0),0)</f>
        <v>10</v>
      </c>
      <c r="AL508" s="21">
        <f t="shared" si="250"/>
        <v>-247.68000000000012</v>
      </c>
      <c r="AM508" s="18">
        <f>+IFERROR(VLOOKUP(F508,'Instituciones Educativas'!$A$2:$T$900,13,0),0)-AN508</f>
        <v>14</v>
      </c>
    </row>
    <row r="509" spans="1:41" x14ac:dyDescent="0.25">
      <c r="A509" s="107" t="s">
        <v>1096</v>
      </c>
      <c r="B509" s="17">
        <v>280</v>
      </c>
      <c r="C509" s="49" t="str">
        <f>+VLOOKUP(A509,'Instituciones Educativas'!$A$2:$T$900,6,0)</f>
        <v>PUNO</v>
      </c>
      <c r="D509" s="49" t="str">
        <f>IFERROR(VLOOKUP(A509,'Instituciones Educativas'!$A$2:$T$900,7,0),0)</f>
        <v>PUNO</v>
      </c>
      <c r="E509" s="49" t="str">
        <f>+VLOOKUP(A509,'Censo 2023 Direccion'!$A$2:$M$910,6,0)</f>
        <v>JIRON JULI 252</v>
      </c>
      <c r="F509" s="49" t="str">
        <f>+VLOOKUP(A509,'Instituciones Educativas'!$A$2:$T$900,1,0)</f>
        <v>2039021</v>
      </c>
      <c r="G509" s="49" t="str">
        <f>+VLOOKUP(A509,'Instituciones Educativas'!$A$2:$T$900,8,0)</f>
        <v>NIÑO DE LA MISERICORDIA</v>
      </c>
      <c r="H509" s="49" t="str">
        <f>+VLOOKUP(A509,'Instituciones Educativas'!$A$2:$T$900,9,0)</f>
        <v xml:space="preserve">A5 - Inicial  Prog No Escolariz    </v>
      </c>
      <c r="I509" s="18">
        <f t="shared" si="240"/>
        <v>9</v>
      </c>
      <c r="J509" s="18" t="str">
        <f t="shared" si="251"/>
        <v>Urbana</v>
      </c>
      <c r="K509" s="18">
        <f t="shared" si="252"/>
        <v>10</v>
      </c>
      <c r="O509" s="18">
        <f t="shared" si="253"/>
        <v>-1</v>
      </c>
      <c r="Q509" s="21">
        <f t="shared" si="264"/>
        <v>633.90600000000006</v>
      </c>
      <c r="R509" s="52">
        <f t="shared" si="242"/>
        <v>-38.193478260869568</v>
      </c>
      <c r="S509" s="52">
        <f t="shared" si="243"/>
        <v>301.86</v>
      </c>
      <c r="T509" s="21">
        <f t="shared" si="254"/>
        <v>301.86</v>
      </c>
      <c r="U509" s="70">
        <v>488.39506172839509</v>
      </c>
      <c r="V509" s="21">
        <f t="shared" si="239"/>
        <v>232.2</v>
      </c>
      <c r="W509" s="21">
        <f t="shared" si="244"/>
        <v>48.599999999999994</v>
      </c>
      <c r="X509" s="21">
        <f t="shared" si="260"/>
        <v>0</v>
      </c>
      <c r="Y509" s="21">
        <f t="shared" si="265"/>
        <v>129.6</v>
      </c>
      <c r="Z509" s="21">
        <f t="shared" si="245"/>
        <v>5.4</v>
      </c>
      <c r="AA509" s="21">
        <f t="shared" si="246"/>
        <v>43.2</v>
      </c>
      <c r="AB509" s="21">
        <f t="shared" si="247"/>
        <v>0</v>
      </c>
      <c r="AC509" s="18">
        <f t="shared" si="248"/>
        <v>5.4</v>
      </c>
      <c r="AD509" s="18">
        <f t="shared" si="249"/>
        <v>0</v>
      </c>
      <c r="AE509" s="18">
        <f>IFERROR(VLOOKUP(F509,'Unid. Mult.'!$F$3:$J$313,5,0),0)</f>
        <v>0</v>
      </c>
      <c r="AF509" s="18">
        <f>IFERROR(VLOOKUP(F509,'IIEE EIB'!$F$3:$L$219,5,0),0)</f>
        <v>0</v>
      </c>
      <c r="AG509" s="18">
        <f>IFERROR(VLOOKUP(F509,'IIEE EIB'!$F$3:$L$219,6,0),0)</f>
        <v>0</v>
      </c>
      <c r="AH509" s="18">
        <f>IFERROR(VLOOKUP(F509,Rural!$F$2:$J$403,5,0),0)</f>
        <v>0</v>
      </c>
      <c r="AI509" s="18">
        <f>+IFERROR(VLOOKUP(F509,Frontera!$F$3:$J$438,5,0),0)</f>
        <v>0</v>
      </c>
      <c r="AJ509" s="18" t="str">
        <f>+IFERROR(VLOOKUP(F509,'Censo 2023 Direccion'!$A$2:$L$910,9,0),0)</f>
        <v>Urbana</v>
      </c>
      <c r="AK509" s="18">
        <f>+IFERROR(VLOOKUP(F509,'Instituciones Educativas'!$A$2:$T$900,12,0),0)</f>
        <v>9</v>
      </c>
      <c r="AL509" s="21">
        <f t="shared" si="250"/>
        <v>-256.1950617283951</v>
      </c>
      <c r="AM509" s="18">
        <f>+IFERROR(VLOOKUP(F509,'Instituciones Educativas'!$A$2:$T$900,13,0),0)-AN509</f>
        <v>10</v>
      </c>
    </row>
    <row r="510" spans="1:41" x14ac:dyDescent="0.25">
      <c r="A510" s="107" t="s">
        <v>1041</v>
      </c>
      <c r="B510" s="17">
        <v>281</v>
      </c>
      <c r="C510" s="49" t="str">
        <f>+VLOOKUP(A510,'Instituciones Educativas'!$A$2:$T$900,6,0)</f>
        <v>PUNO</v>
      </c>
      <c r="D510" s="49" t="str">
        <f>IFERROR(VLOOKUP(A510,'Instituciones Educativas'!$A$2:$T$900,7,0),0)</f>
        <v>PUNO</v>
      </c>
      <c r="E510" s="49" t="str">
        <f>+VLOOKUP(A510,'Censo 2023 Direccion'!$A$2:$M$910,6,0)</f>
        <v>JIRON GRAN CHIMU S/N MZ G LOTE 21</v>
      </c>
      <c r="F510" s="49" t="str">
        <f>+VLOOKUP(A510,'Instituciones Educativas'!$A$2:$T$900,1,0)</f>
        <v>2039023</v>
      </c>
      <c r="G510" s="49" t="str">
        <f>+VLOOKUP(A510,'Instituciones Educativas'!$A$2:$T$900,8,0)</f>
        <v>CORAZON DE JESUS</v>
      </c>
      <c r="H510" s="49" t="str">
        <f>+VLOOKUP(A510,'Instituciones Educativas'!$A$2:$T$900,9,0)</f>
        <v xml:space="preserve">A5 - Inicial  Prog No Escolariz    </v>
      </c>
      <c r="I510" s="18">
        <f t="shared" si="240"/>
        <v>11</v>
      </c>
      <c r="J510" s="18" t="str">
        <f t="shared" si="251"/>
        <v>Urbana</v>
      </c>
      <c r="K510" s="18">
        <f t="shared" si="252"/>
        <v>13</v>
      </c>
      <c r="O510" s="18">
        <f t="shared" si="253"/>
        <v>-2</v>
      </c>
      <c r="Q510" s="21">
        <f>+IF(AJ510="Urbana",IF(AK510&lt;=5,S510*(2.8),IF(AK510&lt;=10,S510*(1.6),IF(AK510&lt;=13,S510*(1.4),IF(AK510&lt;=22,S510*(1.08),IF(AK510&lt;=50,S510*(1.41),IF(AK510&lt;=100,S510*(0.9),IF(AK510&lt;=194,S510*(0.8),IF(AK510&lt;=230,S510*(0.63),IF(AK510&lt;=405,S510*(0.55),IF(AK510&lt;=620,S510*(0.44),IF(AK510&lt;=968,S510*(0.35),IF(AK510&lt;=1000,S510*(0.37),IF(AK510&lt;=1200,S510*(0.39),IF(AK510&lt;=1800,S510*(0.26))))))))))))))))</f>
        <v>516.51599999999985</v>
      </c>
      <c r="R510" s="52">
        <f t="shared" si="242"/>
        <v>-26.421404682274257</v>
      </c>
      <c r="S510" s="52">
        <f t="shared" si="243"/>
        <v>368.93999999999994</v>
      </c>
      <c r="T510" s="21">
        <f t="shared" si="254"/>
        <v>368.93999999999994</v>
      </c>
      <c r="U510" s="70">
        <v>501.423</v>
      </c>
      <c r="V510" s="21">
        <f t="shared" si="239"/>
        <v>283.79999999999995</v>
      </c>
      <c r="W510" s="21">
        <f t="shared" si="244"/>
        <v>59.400000000000006</v>
      </c>
      <c r="X510" s="21">
        <f t="shared" si="260"/>
        <v>0</v>
      </c>
      <c r="Y510" s="21">
        <f t="shared" si="265"/>
        <v>158.39999999999998</v>
      </c>
      <c r="Z510" s="21">
        <f t="shared" si="245"/>
        <v>6.6000000000000005</v>
      </c>
      <c r="AA510" s="21">
        <f t="shared" si="246"/>
        <v>52.800000000000004</v>
      </c>
      <c r="AB510" s="21">
        <f t="shared" si="247"/>
        <v>0</v>
      </c>
      <c r="AC510" s="18">
        <f t="shared" si="248"/>
        <v>6.6000000000000005</v>
      </c>
      <c r="AD510" s="18">
        <f t="shared" si="249"/>
        <v>0</v>
      </c>
      <c r="AE510" s="18">
        <f>IFERROR(VLOOKUP(F510,'Unid. Mult.'!$F$3:$J$313,5,0),0)</f>
        <v>0</v>
      </c>
      <c r="AF510" s="18">
        <f>IFERROR(VLOOKUP(F510,'IIEE EIB'!$F$3:$L$219,5,0),0)</f>
        <v>0</v>
      </c>
      <c r="AG510" s="18">
        <f>IFERROR(VLOOKUP(F510,'IIEE EIB'!$F$3:$L$219,6,0),0)</f>
        <v>0</v>
      </c>
      <c r="AH510" s="18">
        <f>IFERROR(VLOOKUP(F510,Rural!$F$2:$J$403,5,0),0)</f>
        <v>0</v>
      </c>
      <c r="AI510" s="18">
        <f>+IFERROR(VLOOKUP(F510,Frontera!$F$3:$J$438,5,0),0)</f>
        <v>0</v>
      </c>
      <c r="AJ510" s="18" t="str">
        <f>+IFERROR(VLOOKUP(F510,'Censo 2023 Direccion'!$A$2:$L$910,9,0),0)</f>
        <v>Urbana</v>
      </c>
      <c r="AK510" s="18">
        <f>+IFERROR(VLOOKUP(F510,'Instituciones Educativas'!$A$2:$T$900,12,0),0)</f>
        <v>11</v>
      </c>
      <c r="AL510" s="21">
        <f t="shared" si="250"/>
        <v>-217.62300000000005</v>
      </c>
      <c r="AM510" s="18">
        <f>+IFERROR(VLOOKUP(F510,'Instituciones Educativas'!$A$2:$T$900,13,0),0)-AN510</f>
        <v>13</v>
      </c>
      <c r="AO510" s="18">
        <f>+AM510-AK510</f>
        <v>2</v>
      </c>
    </row>
    <row r="511" spans="1:41" x14ac:dyDescent="0.25">
      <c r="A511" s="107" t="s">
        <v>1070</v>
      </c>
      <c r="B511" s="17">
        <v>282</v>
      </c>
      <c r="C511" s="49" t="str">
        <f>+VLOOKUP(A511,'Instituciones Educativas'!$A$2:$T$900,6,0)</f>
        <v>PUNO</v>
      </c>
      <c r="D511" s="49" t="str">
        <f>IFERROR(VLOOKUP(A511,'Instituciones Educativas'!$A$2:$T$900,7,0),0)</f>
        <v>PUNO</v>
      </c>
      <c r="E511" s="49" t="str">
        <f>+VLOOKUP(A511,'Censo 2023 Direccion'!$A$2:$M$910,6,0)</f>
        <v>JIRON SEÑOR DE LOS MILAGROS 226</v>
      </c>
      <c r="F511" s="49" t="str">
        <f>+VLOOKUP(A511,'Instituciones Educativas'!$A$2:$T$900,1,0)</f>
        <v>2039703</v>
      </c>
      <c r="G511" s="49" t="str">
        <f>+VLOOKUP(A511,'Instituciones Educativas'!$A$2:$T$900,8,0)</f>
        <v>LAS CRUCES</v>
      </c>
      <c r="H511" s="49" t="str">
        <f>+VLOOKUP(A511,'Instituciones Educativas'!$A$2:$T$900,9,0)</f>
        <v xml:space="preserve">A5 - Inicial  Prog No Escolariz    </v>
      </c>
      <c r="I511" s="18">
        <f t="shared" si="240"/>
        <v>8</v>
      </c>
      <c r="J511" s="18" t="str">
        <f t="shared" si="251"/>
        <v>Urbana</v>
      </c>
      <c r="K511" s="18">
        <f t="shared" si="252"/>
        <v>8</v>
      </c>
      <c r="O511" s="18">
        <f t="shared" si="253"/>
        <v>0</v>
      </c>
      <c r="Q511" s="21">
        <f t="shared" si="264"/>
        <v>563.47199999999998</v>
      </c>
      <c r="R511" s="52">
        <f t="shared" si="242"/>
        <v>-43.478260869565219</v>
      </c>
      <c r="S511" s="52">
        <f t="shared" si="243"/>
        <v>268.32</v>
      </c>
      <c r="T511" s="21">
        <f t="shared" si="254"/>
        <v>268.32</v>
      </c>
      <c r="U511" s="70">
        <v>474.72</v>
      </c>
      <c r="V511" s="21">
        <f t="shared" si="239"/>
        <v>206.39999999999998</v>
      </c>
      <c r="W511" s="21">
        <f t="shared" si="244"/>
        <v>43.2</v>
      </c>
      <c r="X511" s="21">
        <f t="shared" si="260"/>
        <v>0</v>
      </c>
      <c r="Y511" s="21">
        <f t="shared" si="265"/>
        <v>115.19999999999999</v>
      </c>
      <c r="Z511" s="21">
        <f t="shared" si="245"/>
        <v>4.8000000000000007</v>
      </c>
      <c r="AA511" s="21">
        <f t="shared" si="246"/>
        <v>38.400000000000006</v>
      </c>
      <c r="AB511" s="21">
        <f t="shared" si="247"/>
        <v>0</v>
      </c>
      <c r="AC511" s="18">
        <f t="shared" si="248"/>
        <v>4.8000000000000007</v>
      </c>
      <c r="AD511" s="18">
        <f t="shared" si="249"/>
        <v>0</v>
      </c>
      <c r="AE511" s="18">
        <f>IFERROR(VLOOKUP(F511,'Unid. Mult.'!$F$3:$J$313,5,0),0)</f>
        <v>0</v>
      </c>
      <c r="AF511" s="18">
        <f>IFERROR(VLOOKUP(F511,'IIEE EIB'!$F$3:$L$219,5,0),0)</f>
        <v>0</v>
      </c>
      <c r="AG511" s="18">
        <f>IFERROR(VLOOKUP(F511,'IIEE EIB'!$F$3:$L$219,6,0),0)</f>
        <v>0</v>
      </c>
      <c r="AH511" s="18">
        <f>IFERROR(VLOOKUP(F511,Rural!$F$2:$J$403,5,0),0)</f>
        <v>0</v>
      </c>
      <c r="AI511" s="18">
        <f>+IFERROR(VLOOKUP(F511,Frontera!$F$3:$J$438,5,0),0)</f>
        <v>0</v>
      </c>
      <c r="AJ511" s="18" t="str">
        <f>+IFERROR(VLOOKUP(F511,'Censo 2023 Direccion'!$A$2:$L$910,9,0),0)</f>
        <v>Urbana</v>
      </c>
      <c r="AK511" s="18">
        <f>+IFERROR(VLOOKUP(F511,'Instituciones Educativas'!$A$2:$T$900,12,0),0)</f>
        <v>8</v>
      </c>
      <c r="AL511" s="21">
        <f t="shared" si="250"/>
        <v>-268.32000000000005</v>
      </c>
      <c r="AM511" s="18">
        <f>+IFERROR(VLOOKUP(F511,'Instituciones Educativas'!$A$2:$T$900,13,0),0)-AN511</f>
        <v>8</v>
      </c>
    </row>
    <row r="512" spans="1:41" x14ac:dyDescent="0.25">
      <c r="A512" s="107" t="s">
        <v>1025</v>
      </c>
      <c r="B512" s="17">
        <v>283</v>
      </c>
      <c r="C512" s="49" t="str">
        <f>+VLOOKUP(A512,'Instituciones Educativas'!$A$2:$T$900,6,0)</f>
        <v>PUNO</v>
      </c>
      <c r="D512" s="49" t="str">
        <f>IFERROR(VLOOKUP(A512,'Instituciones Educativas'!$A$2:$T$900,7,0),0)</f>
        <v>PUNO</v>
      </c>
      <c r="E512" s="49" t="str">
        <f>+VLOOKUP(A512,'Censo 2023 Direccion'!$A$2:$M$910,6,0)</f>
        <v>JIRON ILO 103</v>
      </c>
      <c r="F512" s="49" t="str">
        <f>+VLOOKUP(A512,'Instituciones Educativas'!$A$2:$T$900,1,0)</f>
        <v>2138708</v>
      </c>
      <c r="G512" s="49" t="str">
        <f>+VLOOKUP(A512,'Instituciones Educativas'!$A$2:$T$900,8,0)</f>
        <v>BELLAVISTA</v>
      </c>
      <c r="H512" s="49" t="str">
        <f>+VLOOKUP(A512,'Instituciones Educativas'!$A$2:$T$900,9,0)</f>
        <v xml:space="preserve">A5 - Inicial  Prog No Escolariz    </v>
      </c>
      <c r="I512" s="18">
        <f t="shared" si="240"/>
        <v>10</v>
      </c>
      <c r="J512" s="18" t="str">
        <f t="shared" si="251"/>
        <v>Urbana</v>
      </c>
      <c r="K512" s="18">
        <f t="shared" si="252"/>
        <v>12</v>
      </c>
      <c r="O512" s="18">
        <f t="shared" si="253"/>
        <v>-2</v>
      </c>
      <c r="Q512" s="21">
        <f>+IF(AJ512="Urbana",IF(AK512&lt;=5,S512*(2.8),IF(AK512&lt;=10,S512*(1.6),IF(AK512&lt;=13,S512*(1.4),IF(AK512&lt;=22,S512*(1.08),IF(AK512&lt;=50,S512*(1.41),IF(AK512&lt;=100,S512*(0.9),IF(AK512&lt;=194,S512*(0.8),IF(AK512&lt;=230,S512*(0.63),IF(AK512&lt;=405,S512*(0.55),IF(AK512&lt;=620,S512*(0.44),IF(AK512&lt;=968,S512*(0.35),IF(AK512&lt;=1000,S512*(0.37),IF(AK512&lt;=1200,S512*(0.39),IF(AK512&lt;=1800,S512*(0.26))))))))))))))))</f>
        <v>536.6400000000001</v>
      </c>
      <c r="R512" s="52">
        <f t="shared" si="242"/>
        <v>-32.782306763285028</v>
      </c>
      <c r="S512" s="52">
        <f t="shared" si="243"/>
        <v>335.40000000000003</v>
      </c>
      <c r="T512" s="21">
        <f t="shared" si="254"/>
        <v>335.40000000000003</v>
      </c>
      <c r="U512" s="70">
        <v>498.97576642335775</v>
      </c>
      <c r="V512" s="21">
        <f t="shared" si="239"/>
        <v>258</v>
      </c>
      <c r="W512" s="21">
        <f t="shared" si="244"/>
        <v>54</v>
      </c>
      <c r="X512" s="21">
        <f t="shared" si="260"/>
        <v>0</v>
      </c>
      <c r="Y512" s="21">
        <f t="shared" si="265"/>
        <v>144</v>
      </c>
      <c r="Z512" s="21">
        <f t="shared" si="245"/>
        <v>6</v>
      </c>
      <c r="AA512" s="21">
        <f t="shared" si="246"/>
        <v>48</v>
      </c>
      <c r="AB512" s="21">
        <f t="shared" si="247"/>
        <v>0</v>
      </c>
      <c r="AC512" s="18">
        <f t="shared" si="248"/>
        <v>6</v>
      </c>
      <c r="AD512" s="18">
        <f t="shared" si="249"/>
        <v>0</v>
      </c>
      <c r="AE512" s="18">
        <f>IFERROR(VLOOKUP(F512,'Unid. Mult.'!$F$3:$J$313,5,0),0)</f>
        <v>0</v>
      </c>
      <c r="AF512" s="18">
        <f>IFERROR(VLOOKUP(F512,'IIEE EIB'!$F$3:$L$219,5,0),0)</f>
        <v>0</v>
      </c>
      <c r="AG512" s="18">
        <f>IFERROR(VLOOKUP(F512,'IIEE EIB'!$F$3:$L$219,6,0),0)</f>
        <v>0</v>
      </c>
      <c r="AH512" s="18">
        <f>IFERROR(VLOOKUP(F512,Rural!$F$2:$J$403,5,0),0)</f>
        <v>0</v>
      </c>
      <c r="AI512" s="18">
        <f>+IFERROR(VLOOKUP(F512,Frontera!$F$3:$J$438,5,0),0)</f>
        <v>0</v>
      </c>
      <c r="AJ512" s="18" t="str">
        <f>+IFERROR(VLOOKUP(F512,'Censo 2023 Direccion'!$A$2:$L$910,9,0),0)</f>
        <v>Urbana</v>
      </c>
      <c r="AK512" s="18">
        <f>+IFERROR(VLOOKUP(F512,'Instituciones Educativas'!$A$2:$T$900,12,0),0)</f>
        <v>10</v>
      </c>
      <c r="AL512" s="21">
        <f t="shared" si="250"/>
        <v>-240.97576642335775</v>
      </c>
      <c r="AM512" s="18">
        <f>+IFERROR(VLOOKUP(F512,'Instituciones Educativas'!$A$2:$T$900,13,0),0)-AN512</f>
        <v>12</v>
      </c>
    </row>
    <row r="513" spans="1:41" x14ac:dyDescent="0.25">
      <c r="A513" s="107" t="s">
        <v>1139</v>
      </c>
      <c r="B513" s="17">
        <v>284</v>
      </c>
      <c r="C513" s="49" t="str">
        <f>+VLOOKUP(A513,'Instituciones Educativas'!$A$2:$T$900,6,0)</f>
        <v>PUNO</v>
      </c>
      <c r="D513" s="49" t="str">
        <f>IFERROR(VLOOKUP(A513,'Instituciones Educativas'!$A$2:$T$900,7,0),0)</f>
        <v>SAN ANTONIO</v>
      </c>
      <c r="E513" s="49" t="str">
        <f>+VLOOKUP(A513,'Censo 2023 Direccion'!$A$2:$M$910,6,0)</f>
        <v>JIRON SALCEDO 182</v>
      </c>
      <c r="F513" s="49" t="str">
        <f>+VLOOKUP(A513,'Instituciones Educativas'!$A$2:$T$900,1,0)</f>
        <v>3870420</v>
      </c>
      <c r="G513" s="49" t="str">
        <f>+VLOOKUP(A513,'Instituciones Educativas'!$A$2:$T$900,8,0)</f>
        <v>SAN ANTONIO DE PADUA A</v>
      </c>
      <c r="H513" s="49" t="str">
        <f>+VLOOKUP(A513,'Instituciones Educativas'!$A$2:$T$900,9,0)</f>
        <v xml:space="preserve">A5 - Inicial  Prog No Escolariz    </v>
      </c>
      <c r="I513" s="18">
        <f t="shared" si="240"/>
        <v>8</v>
      </c>
      <c r="J513" s="18" t="str">
        <f t="shared" si="251"/>
        <v>Urbana</v>
      </c>
      <c r="K513" s="18">
        <f t="shared" si="252"/>
        <v>8</v>
      </c>
      <c r="O513" s="18">
        <f t="shared" si="253"/>
        <v>0</v>
      </c>
      <c r="Q513" s="21">
        <f t="shared" si="264"/>
        <v>563.47199999999998</v>
      </c>
      <c r="R513" s="52">
        <f t="shared" si="242"/>
        <v>-43.478260869565219</v>
      </c>
      <c r="S513" s="52">
        <f t="shared" si="243"/>
        <v>268.32</v>
      </c>
      <c r="T513" s="21">
        <f t="shared" si="254"/>
        <v>268.32</v>
      </c>
      <c r="U513" s="70">
        <v>474.72</v>
      </c>
      <c r="V513" s="21">
        <f t="shared" ref="V513:V576" si="267">+Z513+AA513+AB513+AC513+AD513+Y513+X513+W513</f>
        <v>206.39999999999998</v>
      </c>
      <c r="W513" s="21">
        <f t="shared" si="244"/>
        <v>43.2</v>
      </c>
      <c r="X513" s="21">
        <f t="shared" si="260"/>
        <v>0</v>
      </c>
      <c r="Y513" s="21">
        <f t="shared" si="265"/>
        <v>115.19999999999999</v>
      </c>
      <c r="Z513" s="21">
        <f t="shared" si="245"/>
        <v>4.8000000000000007</v>
      </c>
      <c r="AA513" s="21">
        <f t="shared" si="246"/>
        <v>38.400000000000006</v>
      </c>
      <c r="AB513" s="21">
        <f t="shared" si="247"/>
        <v>0</v>
      </c>
      <c r="AC513" s="18">
        <f t="shared" si="248"/>
        <v>4.8000000000000007</v>
      </c>
      <c r="AD513" s="18">
        <f t="shared" si="249"/>
        <v>0</v>
      </c>
      <c r="AE513" s="18">
        <f>IFERROR(VLOOKUP(F513,'Unid. Mult.'!$F$3:$J$313,5,0),0)</f>
        <v>0</v>
      </c>
      <c r="AF513" s="18">
        <f>IFERROR(VLOOKUP(F513,'IIEE EIB'!$F$3:$L$219,5,0),0)</f>
        <v>0</v>
      </c>
      <c r="AG513" s="18">
        <f>IFERROR(VLOOKUP(F513,'IIEE EIB'!$F$3:$L$219,6,0),0)</f>
        <v>0</v>
      </c>
      <c r="AH513" s="18">
        <f>IFERROR(VLOOKUP(F513,Rural!$F$2:$J$403,5,0),0)</f>
        <v>0</v>
      </c>
      <c r="AI513" s="18">
        <f>+IFERROR(VLOOKUP(F513,Frontera!$F$3:$J$438,5,0),0)</f>
        <v>0</v>
      </c>
      <c r="AJ513" s="18" t="str">
        <f>+IFERROR(VLOOKUP(F513,'Censo 2023 Direccion'!$A$2:$L$910,9,0),0)</f>
        <v>Urbana</v>
      </c>
      <c r="AK513" s="18">
        <f>+IFERROR(VLOOKUP(F513,'Instituciones Educativas'!$A$2:$T$900,12,0),0)</f>
        <v>8</v>
      </c>
      <c r="AL513" s="21">
        <f t="shared" si="250"/>
        <v>-268.32000000000005</v>
      </c>
      <c r="AM513" s="18">
        <f>+IFERROR(VLOOKUP(F513,'Instituciones Educativas'!$A$2:$T$900,13,0),0)-AN513</f>
        <v>8</v>
      </c>
    </row>
    <row r="514" spans="1:41" x14ac:dyDescent="0.25">
      <c r="A514" s="107" t="s">
        <v>1141</v>
      </c>
      <c r="B514" s="17">
        <v>285</v>
      </c>
      <c r="C514" s="49" t="str">
        <f>+VLOOKUP(A514,'Instituciones Educativas'!$A$2:$T$900,6,0)</f>
        <v>PUNO</v>
      </c>
      <c r="D514" s="49" t="str">
        <f>IFERROR(VLOOKUP(A514,'Instituciones Educativas'!$A$2:$T$900,7,0),0)</f>
        <v>SAN ANTONIO</v>
      </c>
      <c r="E514" s="49" t="str">
        <f>+VLOOKUP(A514,'Censo 2023 Direccion'!$A$2:$M$910,6,0)</f>
        <v>JIRON SALCEDO 182</v>
      </c>
      <c r="F514" s="49" t="str">
        <f>+VLOOKUP(A514,'Instituciones Educativas'!$A$2:$T$900,1,0)</f>
        <v>3870421</v>
      </c>
      <c r="G514" s="49" t="str">
        <f>+VLOOKUP(A514,'Instituciones Educativas'!$A$2:$T$900,8,0)</f>
        <v>SAN ANTONIO DE PADUA B</v>
      </c>
      <c r="H514" s="49" t="str">
        <f>+VLOOKUP(A514,'Instituciones Educativas'!$A$2:$T$900,9,0)</f>
        <v xml:space="preserve">A5 - Inicial  Prog No Escolariz    </v>
      </c>
      <c r="I514" s="18">
        <f t="shared" ref="I514:I577" si="268">+AK514</f>
        <v>8</v>
      </c>
      <c r="J514" s="18" t="str">
        <f t="shared" si="251"/>
        <v>Urbana</v>
      </c>
      <c r="K514" s="18">
        <f t="shared" si="252"/>
        <v>8</v>
      </c>
      <c r="O514" s="18">
        <f t="shared" si="253"/>
        <v>0</v>
      </c>
      <c r="Q514" s="21">
        <f t="shared" si="264"/>
        <v>563.47199999999998</v>
      </c>
      <c r="R514" s="52">
        <f t="shared" ref="R514:R577" si="269">+(S514-U514)/U514*100</f>
        <v>-43.478260869565219</v>
      </c>
      <c r="S514" s="52">
        <f t="shared" ref="S514:S577" si="270">+T514</f>
        <v>268.32</v>
      </c>
      <c r="T514" s="21">
        <f t="shared" si="254"/>
        <v>268.32</v>
      </c>
      <c r="U514" s="70">
        <v>474.72</v>
      </c>
      <c r="V514" s="21">
        <f t="shared" si="267"/>
        <v>206.39999999999998</v>
      </c>
      <c r="W514" s="21">
        <f t="shared" ref="W514:W577" si="271">AK514*0.45*12</f>
        <v>43.2</v>
      </c>
      <c r="X514" s="21">
        <f t="shared" si="260"/>
        <v>0</v>
      </c>
      <c r="Y514" s="21">
        <f t="shared" si="265"/>
        <v>115.19999999999999</v>
      </c>
      <c r="Z514" s="21">
        <f t="shared" ref="Z514:Z577" si="272">+IF(AI514="Frontera",I514*0.1*12,IF(AI514=0,I514*0.05*12,0))</f>
        <v>4.8000000000000007</v>
      </c>
      <c r="AA514" s="21">
        <f t="shared" ref="AA514:AA577" si="273">+IF(AF514="aimara",I514*0.35*12,IF(AF514="quechua sureño",I514*0.35*12,IF(AF514=0,I514*0.2*12,0)))+IF(AG514="aimara",I514*0.35*12,IF(AG514="quechua sureño",I514*0.35*12,IF(AG514=0,I514*0.2*12,0)))</f>
        <v>38.400000000000006</v>
      </c>
      <c r="AB514" s="21">
        <f t="shared" ref="AB514:AB577" si="274">+IF(AE514="Unidocente",I514*0.8*12,IF(AE514="Multigrado",I514*0.6*12,IF(AE514=0,I514*0*12,0)))</f>
        <v>0</v>
      </c>
      <c r="AC514" s="18">
        <f t="shared" ref="AC514:AC577" si="275">+IF(AH514="Rural 1",I514*3.5*12,IF(AH514="Rural 2",I514*2.8*12,IF(AH514="Rural 3",I514*2*12,IF(AH514= 0,I514*0.05*12,0))))</f>
        <v>4.8000000000000007</v>
      </c>
      <c r="AD514" s="18">
        <f t="shared" ref="AD514:AD577" si="276">IF(H514=$M$12,0,IF(AJ514="Urbana",AK514*0.8*12,AK514*1.3*12))</f>
        <v>0</v>
      </c>
      <c r="AE514" s="18">
        <f>IFERROR(VLOOKUP(F514,'Unid. Mult.'!$F$3:$J$313,5,0),0)</f>
        <v>0</v>
      </c>
      <c r="AF514" s="18">
        <f>IFERROR(VLOOKUP(F514,'IIEE EIB'!$F$3:$L$219,5,0),0)</f>
        <v>0</v>
      </c>
      <c r="AG514" s="18">
        <f>IFERROR(VLOOKUP(F514,'IIEE EIB'!$F$3:$L$219,6,0),0)</f>
        <v>0</v>
      </c>
      <c r="AH514" s="18">
        <f>IFERROR(VLOOKUP(F514,Rural!$F$2:$J$403,5,0),0)</f>
        <v>0</v>
      </c>
      <c r="AI514" s="18">
        <v>0</v>
      </c>
      <c r="AJ514" s="18" t="str">
        <f>+IFERROR(VLOOKUP(F514,'Censo 2023 Direccion'!$A$2:$L$910,9,0),0)</f>
        <v>Urbana</v>
      </c>
      <c r="AK514" s="18">
        <f>+IFERROR(VLOOKUP(F514,'Instituciones Educativas'!$A$2:$T$900,12,0),0)</f>
        <v>8</v>
      </c>
      <c r="AL514" s="21">
        <f t="shared" ref="AL514:AL577" si="277">+V514-U514</f>
        <v>-268.32000000000005</v>
      </c>
      <c r="AM514" s="18">
        <f>+IFERROR(VLOOKUP(F514,'Instituciones Educativas'!$A$2:$T$900,13,0),0)-AN514</f>
        <v>8</v>
      </c>
    </row>
    <row r="515" spans="1:41" x14ac:dyDescent="0.25">
      <c r="A515" s="107" t="s">
        <v>1019</v>
      </c>
      <c r="B515" s="17">
        <v>286</v>
      </c>
      <c r="C515" s="49" t="str">
        <f>+VLOOKUP(A515,'Instituciones Educativas'!$A$2:$T$900,6,0)</f>
        <v>PUNO</v>
      </c>
      <c r="D515" s="49" t="str">
        <f>IFERROR(VLOOKUP(A515,'Instituciones Educativas'!$A$2:$T$900,7,0),0)</f>
        <v>BELLAVISTA</v>
      </c>
      <c r="E515" s="49" t="str">
        <f>+VLOOKUP(A515,'Censo 2023 Direccion'!$A$2:$M$910,6,0)</f>
        <v>JIRON ILO S/N</v>
      </c>
      <c r="F515" s="49" t="str">
        <f>+VLOOKUP(A515,'Instituciones Educativas'!$A$2:$T$900,1,0)</f>
        <v>3870422</v>
      </c>
      <c r="G515" s="49" t="str">
        <f>+VLOOKUP(A515,'Instituciones Educativas'!$A$2:$T$900,8,0)</f>
        <v>ANGEL DIVINO</v>
      </c>
      <c r="H515" s="49" t="str">
        <f>+VLOOKUP(A515,'Instituciones Educativas'!$A$2:$T$900,9,0)</f>
        <v xml:space="preserve">A5 - Inicial  Prog No Escolariz    </v>
      </c>
      <c r="I515" s="18">
        <f t="shared" si="268"/>
        <v>10</v>
      </c>
      <c r="J515" s="18" t="str">
        <f t="shared" ref="J515:J578" si="278">+AJ515</f>
        <v>Urbana</v>
      </c>
      <c r="K515" s="18">
        <f t="shared" ref="K515:K578" si="279">+AM515</f>
        <v>11</v>
      </c>
      <c r="O515" s="18">
        <f t="shared" ref="O515:O578" si="280">+I515-K515</f>
        <v>-1</v>
      </c>
      <c r="Q515" s="21">
        <f t="shared" ref="Q515:Q516" si="281">+IF(AJ515="Urbana",IF(AK515&lt;=5,S515*(2.8),IF(AK515&lt;=10,S515*(1.6),IF(AK515&lt;=13,S515*(1.4),IF(AK515&lt;=22,S515*(1.08),IF(AK515&lt;=50,S515*(1.41),IF(AK515&lt;=100,S515*(0.9),IF(AK515&lt;=194,S515*(0.8),IF(AK515&lt;=230,S515*(0.63),IF(AK515&lt;=405,S515*(0.55),IF(AK515&lt;=620,S515*(0.44),IF(AK515&lt;=968,S515*(0.35),IF(AK515&lt;=1000,S515*(0.37),IF(AK515&lt;=1200,S515*(0.39),IF(AK515&lt;=1800,S515*(0.26))))))))))))))))</f>
        <v>536.6400000000001</v>
      </c>
      <c r="R515" s="52">
        <f t="shared" si="269"/>
        <v>-32.267337405677317</v>
      </c>
      <c r="S515" s="52">
        <f t="shared" si="270"/>
        <v>335.40000000000003</v>
      </c>
      <c r="T515" s="21">
        <f t="shared" ref="T515:T578" si="282">+V515*1.3</f>
        <v>335.40000000000003</v>
      </c>
      <c r="U515" s="70">
        <v>495.1820689655172</v>
      </c>
      <c r="V515" s="21">
        <f t="shared" si="267"/>
        <v>258</v>
      </c>
      <c r="W515" s="21">
        <f t="shared" si="271"/>
        <v>54</v>
      </c>
      <c r="X515" s="21">
        <f t="shared" si="260"/>
        <v>0</v>
      </c>
      <c r="Y515" s="21">
        <f t="shared" si="265"/>
        <v>144</v>
      </c>
      <c r="Z515" s="21">
        <f t="shared" si="272"/>
        <v>6</v>
      </c>
      <c r="AA515" s="21">
        <f t="shared" si="273"/>
        <v>48</v>
      </c>
      <c r="AB515" s="21">
        <f t="shared" si="274"/>
        <v>0</v>
      </c>
      <c r="AC515" s="18">
        <f t="shared" si="275"/>
        <v>6</v>
      </c>
      <c r="AD515" s="18">
        <f t="shared" si="276"/>
        <v>0</v>
      </c>
      <c r="AE515" s="18">
        <f>IFERROR(VLOOKUP(F515,'Unid. Mult.'!$F$3:$J$313,5,0),0)</f>
        <v>0</v>
      </c>
      <c r="AF515" s="18">
        <f>IFERROR(VLOOKUP(F515,'IIEE EIB'!$F$3:$L$219,5,0),0)</f>
        <v>0</v>
      </c>
      <c r="AG515" s="18">
        <f>IFERROR(VLOOKUP(F515,'IIEE EIB'!$F$3:$L$219,6,0),0)</f>
        <v>0</v>
      </c>
      <c r="AH515" s="18">
        <f>IFERROR(VLOOKUP(F515,Rural!$F$2:$J$403,5,0),0)</f>
        <v>0</v>
      </c>
      <c r="AI515" s="18">
        <f>+IFERROR(VLOOKUP(F515,Frontera!$F$3:$J$438,5,0),0)</f>
        <v>0</v>
      </c>
      <c r="AJ515" s="18" t="str">
        <f>+IFERROR(VLOOKUP(F515,'Censo 2023 Direccion'!$A$2:$L$910,9,0),0)</f>
        <v>Urbana</v>
      </c>
      <c r="AK515" s="18">
        <f>+IFERROR(VLOOKUP(F515,'Instituciones Educativas'!$A$2:$T$900,12,0),0)</f>
        <v>10</v>
      </c>
      <c r="AL515" s="21">
        <f t="shared" si="277"/>
        <v>-237.1820689655172</v>
      </c>
      <c r="AM515" s="18">
        <f>+IFERROR(VLOOKUP(F515,'Instituciones Educativas'!$A$2:$T$900,13,0),0)-AN515</f>
        <v>11</v>
      </c>
    </row>
    <row r="516" spans="1:41" x14ac:dyDescent="0.25">
      <c r="A516" s="107" t="s">
        <v>1100</v>
      </c>
      <c r="B516" s="17">
        <v>287</v>
      </c>
      <c r="C516" s="49" t="str">
        <f>+VLOOKUP(A516,'Instituciones Educativas'!$A$2:$T$900,6,0)</f>
        <v>PUNO</v>
      </c>
      <c r="D516" s="49" t="str">
        <f>IFERROR(VLOOKUP(A516,'Instituciones Educativas'!$A$2:$T$900,7,0),0)</f>
        <v>ALTO SANTA ROSA</v>
      </c>
      <c r="E516" s="49" t="str">
        <f>+VLOOKUP(A516,'Censo 2023 Direccion'!$A$2:$M$910,6,0)</f>
        <v>JIRON SAN SALVADOR S/N</v>
      </c>
      <c r="F516" s="49" t="str">
        <f>+VLOOKUP(A516,'Instituciones Educativas'!$A$2:$T$900,1,0)</f>
        <v>3870423</v>
      </c>
      <c r="G516" s="49" t="str">
        <f>+VLOOKUP(A516,'Instituciones Educativas'!$A$2:$T$900,8,0)</f>
        <v>NIÑO JESUSITO</v>
      </c>
      <c r="H516" s="49" t="str">
        <f>+VLOOKUP(A516,'Instituciones Educativas'!$A$2:$T$900,9,0)</f>
        <v xml:space="preserve">A5 - Inicial  Prog No Escolariz    </v>
      </c>
      <c r="I516" s="18">
        <f t="shared" si="268"/>
        <v>10</v>
      </c>
      <c r="J516" s="18" t="str">
        <f t="shared" si="278"/>
        <v>Urbana</v>
      </c>
      <c r="K516" s="18">
        <f t="shared" si="279"/>
        <v>11</v>
      </c>
      <c r="O516" s="18">
        <f t="shared" si="280"/>
        <v>-1</v>
      </c>
      <c r="Q516" s="21">
        <f t="shared" si="281"/>
        <v>536.6400000000001</v>
      </c>
      <c r="R516" s="52">
        <f t="shared" si="269"/>
        <v>-32.267337405677317</v>
      </c>
      <c r="S516" s="52">
        <f t="shared" si="270"/>
        <v>335.40000000000003</v>
      </c>
      <c r="T516" s="21">
        <f t="shared" si="282"/>
        <v>335.40000000000003</v>
      </c>
      <c r="U516" s="70">
        <v>495.1820689655172</v>
      </c>
      <c r="V516" s="21">
        <f t="shared" si="267"/>
        <v>258</v>
      </c>
      <c r="W516" s="21">
        <f t="shared" si="271"/>
        <v>54</v>
      </c>
      <c r="X516" s="21">
        <f t="shared" si="260"/>
        <v>0</v>
      </c>
      <c r="Y516" s="21">
        <f t="shared" si="265"/>
        <v>144</v>
      </c>
      <c r="Z516" s="21">
        <f t="shared" si="272"/>
        <v>6</v>
      </c>
      <c r="AA516" s="21">
        <f t="shared" si="273"/>
        <v>48</v>
      </c>
      <c r="AB516" s="21">
        <f t="shared" si="274"/>
        <v>0</v>
      </c>
      <c r="AC516" s="18">
        <f t="shared" si="275"/>
        <v>6</v>
      </c>
      <c r="AD516" s="18">
        <f t="shared" si="276"/>
        <v>0</v>
      </c>
      <c r="AE516" s="18">
        <f>IFERROR(VLOOKUP(F516,'Unid. Mult.'!$F$3:$J$313,5,0),0)</f>
        <v>0</v>
      </c>
      <c r="AF516" s="18">
        <f>IFERROR(VLOOKUP(F516,'IIEE EIB'!$F$3:$L$219,5,0),0)</f>
        <v>0</v>
      </c>
      <c r="AG516" s="18">
        <f>IFERROR(VLOOKUP(F516,'IIEE EIB'!$F$3:$L$219,6,0),0)</f>
        <v>0</v>
      </c>
      <c r="AH516" s="18">
        <f>IFERROR(VLOOKUP(F516,Rural!$F$2:$J$403,5,0),0)</f>
        <v>0</v>
      </c>
      <c r="AI516" s="18">
        <f>+IFERROR(VLOOKUP(F516,Frontera!$F$3:$J$438,5,0),0)</f>
        <v>0</v>
      </c>
      <c r="AJ516" s="18" t="str">
        <f>+IFERROR(VLOOKUP(F516,'Censo 2023 Direccion'!$A$2:$L$910,9,0),0)</f>
        <v>Urbana</v>
      </c>
      <c r="AK516" s="18">
        <f>+IFERROR(VLOOKUP(F516,'Instituciones Educativas'!$A$2:$T$900,12,0),0)</f>
        <v>10</v>
      </c>
      <c r="AL516" s="21">
        <f t="shared" si="277"/>
        <v>-237.1820689655172</v>
      </c>
      <c r="AM516" s="18">
        <f>+IFERROR(VLOOKUP(F516,'Instituciones Educativas'!$A$2:$T$900,13,0),0)-AN516</f>
        <v>11</v>
      </c>
    </row>
    <row r="517" spans="1:41" x14ac:dyDescent="0.25">
      <c r="A517" s="107" t="s">
        <v>1092</v>
      </c>
      <c r="B517" s="17">
        <v>288</v>
      </c>
      <c r="C517" s="49" t="str">
        <f>+VLOOKUP(A517,'Instituciones Educativas'!$A$2:$T$900,6,0)</f>
        <v>PUNO</v>
      </c>
      <c r="D517" s="49" t="str">
        <f>IFERROR(VLOOKUP(A517,'Instituciones Educativas'!$A$2:$T$900,7,0),0)</f>
        <v>MIRAFLORES</v>
      </c>
      <c r="E517" s="49" t="str">
        <f>+VLOOKUP(A517,'Censo 2023 Direccion'!$A$2:$M$910,6,0)</f>
        <v>JIRON PIURA S/N</v>
      </c>
      <c r="F517" s="49" t="str">
        <f>+VLOOKUP(A517,'Instituciones Educativas'!$A$2:$T$900,1,0)</f>
        <v>3916563</v>
      </c>
      <c r="G517" s="49" t="str">
        <f>+VLOOKUP(A517,'Instituciones Educativas'!$A$2:$T$900,8,0)</f>
        <v>MIS PEQUEÑOS ANGELITOS</v>
      </c>
      <c r="H517" s="49" t="str">
        <f>+VLOOKUP(A517,'Instituciones Educativas'!$A$2:$T$900,9,0)</f>
        <v xml:space="preserve">A5 - Inicial  Prog No Escolariz    </v>
      </c>
      <c r="I517" s="18">
        <f t="shared" si="268"/>
        <v>8</v>
      </c>
      <c r="J517" s="18" t="str">
        <f t="shared" si="278"/>
        <v>Urbana</v>
      </c>
      <c r="K517" s="18">
        <f t="shared" si="279"/>
        <v>10</v>
      </c>
      <c r="O517" s="18">
        <f t="shared" si="280"/>
        <v>-2</v>
      </c>
      <c r="Q517" s="21">
        <f t="shared" si="264"/>
        <v>563.47199999999998</v>
      </c>
      <c r="R517" s="52">
        <f t="shared" si="269"/>
        <v>-45.060869565217402</v>
      </c>
      <c r="S517" s="52">
        <f t="shared" si="270"/>
        <v>268.32</v>
      </c>
      <c r="T517" s="21">
        <f t="shared" si="282"/>
        <v>268.32</v>
      </c>
      <c r="U517" s="70">
        <v>488.39506172839509</v>
      </c>
      <c r="V517" s="21">
        <f t="shared" si="267"/>
        <v>206.39999999999998</v>
      </c>
      <c r="W517" s="21">
        <f t="shared" si="271"/>
        <v>43.2</v>
      </c>
      <c r="X517" s="21">
        <f t="shared" si="260"/>
        <v>0</v>
      </c>
      <c r="Y517" s="21">
        <f t="shared" si="265"/>
        <v>115.19999999999999</v>
      </c>
      <c r="Z517" s="21">
        <f t="shared" si="272"/>
        <v>4.8000000000000007</v>
      </c>
      <c r="AA517" s="21">
        <f t="shared" si="273"/>
        <v>38.400000000000006</v>
      </c>
      <c r="AB517" s="21">
        <f t="shared" si="274"/>
        <v>0</v>
      </c>
      <c r="AC517" s="18">
        <f t="shared" si="275"/>
        <v>4.8000000000000007</v>
      </c>
      <c r="AD517" s="18">
        <f t="shared" si="276"/>
        <v>0</v>
      </c>
      <c r="AE517" s="18">
        <f>IFERROR(VLOOKUP(F517,'Unid. Mult.'!$F$3:$J$313,5,0),0)</f>
        <v>0</v>
      </c>
      <c r="AF517" s="18">
        <f>IFERROR(VLOOKUP(F517,'IIEE EIB'!$F$3:$L$219,5,0),0)</f>
        <v>0</v>
      </c>
      <c r="AG517" s="18">
        <f>IFERROR(VLOOKUP(F517,'IIEE EIB'!$F$3:$L$219,6,0),0)</f>
        <v>0</v>
      </c>
      <c r="AH517" s="18">
        <f>IFERROR(VLOOKUP(F517,Rural!$F$2:$J$403,5,0),0)</f>
        <v>0</v>
      </c>
      <c r="AI517" s="18">
        <f>+IFERROR(VLOOKUP(F517,Frontera!$F$3:$J$438,5,0),0)</f>
        <v>0</v>
      </c>
      <c r="AJ517" s="18" t="str">
        <f>+IFERROR(VLOOKUP(F517,'Censo 2023 Direccion'!$A$2:$L$910,9,0),0)</f>
        <v>Urbana</v>
      </c>
      <c r="AK517" s="18">
        <f>+IFERROR(VLOOKUP(F517,'Instituciones Educativas'!$A$2:$T$900,12,0),0)</f>
        <v>8</v>
      </c>
      <c r="AL517" s="21">
        <f t="shared" si="277"/>
        <v>-281.99506172839511</v>
      </c>
      <c r="AM517" s="18">
        <f>+IFERROR(VLOOKUP(F517,'Instituciones Educativas'!$A$2:$T$900,13,0),0)-AN517</f>
        <v>10</v>
      </c>
    </row>
    <row r="518" spans="1:41" x14ac:dyDescent="0.25">
      <c r="A518" s="107" t="s">
        <v>1010</v>
      </c>
      <c r="B518" s="17">
        <v>289</v>
      </c>
      <c r="C518" s="49" t="str">
        <f>+VLOOKUP(A518,'Instituciones Educativas'!$A$2:$T$900,6,0)</f>
        <v>PUNO</v>
      </c>
      <c r="D518" s="49" t="str">
        <f>IFERROR(VLOOKUP(A518,'Instituciones Educativas'!$A$2:$T$900,7,0),0)</f>
        <v>MANTO NORTE</v>
      </c>
      <c r="E518" s="49" t="str">
        <f>+VLOOKUP(A518,'Censo 2023 Direccion'!$A$2:$M$910,6,0)</f>
        <v>JIRON SAN LUIS DE ALBA S/N</v>
      </c>
      <c r="F518" s="49" t="str">
        <f>+VLOOKUP(A518,'Instituciones Educativas'!$A$2:$T$900,1,0)</f>
        <v>3922310</v>
      </c>
      <c r="G518" s="49" t="str">
        <f>+VLOOKUP(A518,'Instituciones Educativas'!$A$2:$T$900,8,0)</f>
        <v>ALTO SAN MARTIN</v>
      </c>
      <c r="H518" s="49" t="str">
        <f>+VLOOKUP(A518,'Instituciones Educativas'!$A$2:$T$900,9,0)</f>
        <v xml:space="preserve">A5 - Inicial  Prog No Escolariz    </v>
      </c>
      <c r="I518" s="18">
        <f t="shared" si="268"/>
        <v>13</v>
      </c>
      <c r="J518" s="18" t="str">
        <f t="shared" si="278"/>
        <v>Urbana</v>
      </c>
      <c r="K518" s="18">
        <f t="shared" si="279"/>
        <v>9</v>
      </c>
      <c r="O518" s="18">
        <f t="shared" si="280"/>
        <v>4</v>
      </c>
      <c r="Q518" s="21">
        <f t="shared" ref="Q518:Q520" si="283">+IF(AJ518="Urbana",IF(AK518&lt;=5,S518*(2.8),IF(AK518&lt;=10,S518*(1.6),IF(AK518&lt;=13,S518*(1.4),IF(AK518&lt;=22,S518*(1.08),IF(AK518&lt;=50,S518*(1.41),IF(AK518&lt;=100,S518*(0.9),IF(AK518&lt;=194,S518*(0.8),IF(AK518&lt;=230,S518*(0.63),IF(AK518&lt;=405,S518*(0.55),IF(AK518&lt;=620,S518*(0.44),IF(AK518&lt;=968,S518*(0.35),IF(AK518&lt;=1000,S518*(0.37),IF(AK518&lt;=1200,S518*(0.39),IF(AK518&lt;=1800,S518*(0.26))))))))))))))))</f>
        <v>610.42799999999988</v>
      </c>
      <c r="R518" s="52">
        <f t="shared" si="269"/>
        <v>-9.2860976918947866</v>
      </c>
      <c r="S518" s="52">
        <f t="shared" si="270"/>
        <v>436.02</v>
      </c>
      <c r="T518" s="21">
        <f t="shared" si="282"/>
        <v>436.02</v>
      </c>
      <c r="U518" s="70">
        <v>480.65399999999994</v>
      </c>
      <c r="V518" s="21">
        <f t="shared" si="267"/>
        <v>335.4</v>
      </c>
      <c r="W518" s="21">
        <f t="shared" si="271"/>
        <v>70.2</v>
      </c>
      <c r="X518" s="21">
        <f t="shared" si="260"/>
        <v>0</v>
      </c>
      <c r="Y518" s="21">
        <f t="shared" si="265"/>
        <v>187.2</v>
      </c>
      <c r="Z518" s="21">
        <f t="shared" si="272"/>
        <v>7.8000000000000007</v>
      </c>
      <c r="AA518" s="21">
        <f t="shared" si="273"/>
        <v>62.400000000000006</v>
      </c>
      <c r="AB518" s="21">
        <f t="shared" si="274"/>
        <v>0</v>
      </c>
      <c r="AC518" s="18">
        <f t="shared" si="275"/>
        <v>7.8000000000000007</v>
      </c>
      <c r="AD518" s="18">
        <f t="shared" si="276"/>
        <v>0</v>
      </c>
      <c r="AE518" s="18">
        <f>IFERROR(VLOOKUP(F518,'Unid. Mult.'!$F$3:$J$313,5,0),0)</f>
        <v>0</v>
      </c>
      <c r="AF518" s="18">
        <f>IFERROR(VLOOKUP(F518,'IIEE EIB'!$F$3:$L$219,5,0),0)</f>
        <v>0</v>
      </c>
      <c r="AG518" s="18">
        <f>IFERROR(VLOOKUP(F518,'IIEE EIB'!$F$3:$L$219,6,0),0)</f>
        <v>0</v>
      </c>
      <c r="AH518" s="18">
        <f>IFERROR(VLOOKUP(F518,Rural!$F$2:$J$403,5,0),0)</f>
        <v>0</v>
      </c>
      <c r="AI518" s="18">
        <f>+IFERROR(VLOOKUP(F518,Frontera!$F$3:$J$438,5,0),0)</f>
        <v>0</v>
      </c>
      <c r="AJ518" s="18" t="str">
        <f>+IFERROR(VLOOKUP(F518,'Censo 2023 Direccion'!$A$2:$L$910,9,0),0)</f>
        <v>Urbana</v>
      </c>
      <c r="AK518" s="18">
        <f>+IFERROR(VLOOKUP(F518,'Instituciones Educativas'!$A$2:$T$900,12,0),0)</f>
        <v>13</v>
      </c>
      <c r="AL518" s="21">
        <f t="shared" si="277"/>
        <v>-145.25399999999996</v>
      </c>
      <c r="AM518" s="18">
        <f>+IFERROR(VLOOKUP(F518,'Instituciones Educativas'!$A$2:$T$900,13,0),0)-AN518</f>
        <v>9</v>
      </c>
    </row>
    <row r="519" spans="1:41" x14ac:dyDescent="0.25">
      <c r="A519" s="107" t="s">
        <v>1106</v>
      </c>
      <c r="B519" s="17">
        <v>290</v>
      </c>
      <c r="C519" s="49" t="str">
        <f>+VLOOKUP(A519,'Instituciones Educativas'!$A$2:$T$900,6,0)</f>
        <v>PUNO</v>
      </c>
      <c r="D519" s="49" t="str">
        <f>IFERROR(VLOOKUP(A519,'Instituciones Educativas'!$A$2:$T$900,7,0),0)</f>
        <v>BARRIO RICARDO PALMA</v>
      </c>
      <c r="E519" s="49" t="str">
        <f>+VLOOKUP(A519,'Censo 2023 Direccion'!$A$2:$M$910,6,0)</f>
        <v>JIRON REVOLUCION 378</v>
      </c>
      <c r="F519" s="49" t="str">
        <f>+VLOOKUP(A519,'Instituciones Educativas'!$A$2:$T$900,1,0)</f>
        <v>3922312</v>
      </c>
      <c r="G519" s="49" t="str">
        <f>+VLOOKUP(A519,'Instituciones Educativas'!$A$2:$T$900,8,0)</f>
        <v>NUEVA ALBORADA</v>
      </c>
      <c r="H519" s="49" t="str">
        <f>+VLOOKUP(A519,'Instituciones Educativas'!$A$2:$T$900,9,0)</f>
        <v xml:space="preserve">A5 - Inicial  Prog No Escolariz    </v>
      </c>
      <c r="I519" s="18">
        <f t="shared" si="268"/>
        <v>10</v>
      </c>
      <c r="J519" s="18" t="str">
        <f t="shared" si="278"/>
        <v>Urbana</v>
      </c>
      <c r="K519" s="18">
        <f t="shared" si="279"/>
        <v>9</v>
      </c>
      <c r="O519" s="18">
        <f t="shared" si="280"/>
        <v>1</v>
      </c>
      <c r="Q519" s="21">
        <f t="shared" si="283"/>
        <v>536.6400000000001</v>
      </c>
      <c r="R519" s="52">
        <f t="shared" si="269"/>
        <v>-30.220075147611364</v>
      </c>
      <c r="S519" s="52">
        <f t="shared" si="270"/>
        <v>335.40000000000003</v>
      </c>
      <c r="T519" s="21">
        <f t="shared" si="282"/>
        <v>335.40000000000003</v>
      </c>
      <c r="U519" s="70">
        <v>480.65399999999994</v>
      </c>
      <c r="V519" s="21">
        <f t="shared" si="267"/>
        <v>258</v>
      </c>
      <c r="W519" s="21">
        <f t="shared" si="271"/>
        <v>54</v>
      </c>
      <c r="X519" s="21">
        <f t="shared" si="260"/>
        <v>0</v>
      </c>
      <c r="Y519" s="21">
        <f t="shared" si="265"/>
        <v>144</v>
      </c>
      <c r="Z519" s="21">
        <f t="shared" si="272"/>
        <v>6</v>
      </c>
      <c r="AA519" s="21">
        <f t="shared" si="273"/>
        <v>48</v>
      </c>
      <c r="AB519" s="21">
        <f t="shared" si="274"/>
        <v>0</v>
      </c>
      <c r="AC519" s="18">
        <f t="shared" si="275"/>
        <v>6</v>
      </c>
      <c r="AD519" s="18">
        <f t="shared" si="276"/>
        <v>0</v>
      </c>
      <c r="AE519" s="18">
        <f>IFERROR(VLOOKUP(F519,'Unid. Mult.'!$F$3:$J$313,5,0),0)</f>
        <v>0</v>
      </c>
      <c r="AF519" s="18">
        <f>IFERROR(VLOOKUP(F519,'IIEE EIB'!$F$3:$L$219,5,0),0)</f>
        <v>0</v>
      </c>
      <c r="AG519" s="18">
        <f>IFERROR(VLOOKUP(F519,'IIEE EIB'!$F$3:$L$219,6,0),0)</f>
        <v>0</v>
      </c>
      <c r="AH519" s="18">
        <f>IFERROR(VLOOKUP(F519,Rural!$F$2:$J$403,5,0),0)</f>
        <v>0</v>
      </c>
      <c r="AI519" s="18">
        <f>+IFERROR(VLOOKUP(F519,Frontera!$F$3:$J$438,5,0),0)</f>
        <v>0</v>
      </c>
      <c r="AJ519" s="18" t="str">
        <f>+IFERROR(VLOOKUP(F519,'Censo 2023 Direccion'!$A$2:$L$910,9,0),0)</f>
        <v>Urbana</v>
      </c>
      <c r="AK519" s="18">
        <f>+IFERROR(VLOOKUP(F519,'Instituciones Educativas'!$A$2:$T$900,12,0),0)</f>
        <v>10</v>
      </c>
      <c r="AL519" s="21">
        <f t="shared" si="277"/>
        <v>-222.65399999999994</v>
      </c>
      <c r="AM519" s="18">
        <f>+IFERROR(VLOOKUP(F519,'Instituciones Educativas'!$A$2:$T$900,13,0),0)-AN519</f>
        <v>9</v>
      </c>
    </row>
    <row r="520" spans="1:41" x14ac:dyDescent="0.25">
      <c r="A520" s="107" t="s">
        <v>1102</v>
      </c>
      <c r="B520" s="17">
        <v>291</v>
      </c>
      <c r="C520" s="49" t="str">
        <f>+VLOOKUP(A520,'Instituciones Educativas'!$A$2:$T$900,6,0)</f>
        <v>PUNO</v>
      </c>
      <c r="D520" s="49" t="str">
        <f>IFERROR(VLOOKUP(A520,'Instituciones Educativas'!$A$2:$T$900,7,0),0)</f>
        <v>BARRIO LLAVINI</v>
      </c>
      <c r="E520" s="49" t="str">
        <f>+VLOOKUP(A520,'Censo 2023 Direccion'!$A$2:$M$910,6,0)</f>
        <v>AVENIDA PANAMA 161</v>
      </c>
      <c r="F520" s="49" t="str">
        <f>+VLOOKUP(A520,'Instituciones Educativas'!$A$2:$T$900,1,0)</f>
        <v>3922319</v>
      </c>
      <c r="G520" s="49" t="str">
        <f>+VLOOKUP(A520,'Instituciones Educativas'!$A$2:$T$900,8,0)</f>
        <v>NIÑOS DE JESUS</v>
      </c>
      <c r="H520" s="49" t="str">
        <f>+VLOOKUP(A520,'Instituciones Educativas'!$A$2:$T$900,9,0)</f>
        <v xml:space="preserve">A5 - Inicial  Prog No Escolariz    </v>
      </c>
      <c r="I520" s="18">
        <f t="shared" si="268"/>
        <v>12</v>
      </c>
      <c r="J520" s="18" t="str">
        <f t="shared" si="278"/>
        <v>Urbana</v>
      </c>
      <c r="K520" s="18">
        <f t="shared" si="279"/>
        <v>15</v>
      </c>
      <c r="O520" s="18">
        <f t="shared" si="280"/>
        <v>-3</v>
      </c>
      <c r="Q520" s="21">
        <f t="shared" si="283"/>
        <v>563.47199999999998</v>
      </c>
      <c r="R520" s="52">
        <f t="shared" si="269"/>
        <v>-20.869565217391312</v>
      </c>
      <c r="S520" s="52">
        <f t="shared" si="270"/>
        <v>402.48</v>
      </c>
      <c r="T520" s="21">
        <f t="shared" si="282"/>
        <v>402.48</v>
      </c>
      <c r="U520" s="70">
        <v>508.62857142857149</v>
      </c>
      <c r="V520" s="21">
        <f t="shared" si="267"/>
        <v>309.60000000000002</v>
      </c>
      <c r="W520" s="21">
        <f t="shared" si="271"/>
        <v>64.800000000000011</v>
      </c>
      <c r="X520" s="21">
        <f t="shared" si="260"/>
        <v>0</v>
      </c>
      <c r="Y520" s="21">
        <f t="shared" si="265"/>
        <v>172.79999999999998</v>
      </c>
      <c r="Z520" s="21">
        <f t="shared" si="272"/>
        <v>7.2000000000000011</v>
      </c>
      <c r="AA520" s="21">
        <f t="shared" si="273"/>
        <v>57.600000000000009</v>
      </c>
      <c r="AB520" s="21">
        <f t="shared" si="274"/>
        <v>0</v>
      </c>
      <c r="AC520" s="18">
        <f t="shared" si="275"/>
        <v>7.2000000000000011</v>
      </c>
      <c r="AD520" s="18">
        <f t="shared" si="276"/>
        <v>0</v>
      </c>
      <c r="AE520" s="18">
        <f>IFERROR(VLOOKUP(F520,'Unid. Mult.'!$F$3:$J$313,5,0),0)</f>
        <v>0</v>
      </c>
      <c r="AF520" s="18">
        <f>IFERROR(VLOOKUP(F520,'IIEE EIB'!$F$3:$L$219,5,0),0)</f>
        <v>0</v>
      </c>
      <c r="AG520" s="18">
        <f>IFERROR(VLOOKUP(F520,'IIEE EIB'!$F$3:$L$219,6,0),0)</f>
        <v>0</v>
      </c>
      <c r="AH520" s="18">
        <f>IFERROR(VLOOKUP(F520,Rural!$F$2:$J$403,5,0),0)</f>
        <v>0</v>
      </c>
      <c r="AI520" s="18">
        <f>+IFERROR(VLOOKUP(F520,Frontera!$F$3:$J$438,5,0),0)</f>
        <v>0</v>
      </c>
      <c r="AJ520" s="18" t="str">
        <f>+IFERROR(VLOOKUP(F520,'Censo 2023 Direccion'!$A$2:$L$910,9,0),0)</f>
        <v>Urbana</v>
      </c>
      <c r="AK520" s="18">
        <f>+IFERROR(VLOOKUP(F520,'Instituciones Educativas'!$A$2:$T$900,12,0),0)</f>
        <v>12</v>
      </c>
      <c r="AL520" s="21">
        <f t="shared" si="277"/>
        <v>-199.02857142857147</v>
      </c>
      <c r="AM520" s="18">
        <f>+IFERROR(VLOOKUP(F520,'Instituciones Educativas'!$A$2:$T$900,13,0),0)-AN520</f>
        <v>15</v>
      </c>
    </row>
    <row r="521" spans="1:41" x14ac:dyDescent="0.25">
      <c r="A521" s="107" t="s">
        <v>1071</v>
      </c>
      <c r="B521" s="17">
        <v>292</v>
      </c>
      <c r="C521" s="49" t="str">
        <f>+VLOOKUP(A521,'Instituciones Educativas'!$A$2:$T$900,6,0)</f>
        <v>PUNO</v>
      </c>
      <c r="D521" s="49" t="str">
        <f>IFERROR(VLOOKUP(A521,'Instituciones Educativas'!$A$2:$T$900,7,0),0)</f>
        <v>BARRIO 8 DE OCTUBRE</v>
      </c>
      <c r="E521" s="49" t="str">
        <f>+VLOOKUP(A521,'Censo 2023 Direccion'!$A$2:$M$910,6,0)</f>
        <v>JIRON LUIS RIVAROLA S/N</v>
      </c>
      <c r="F521" s="49" t="str">
        <f>+VLOOKUP(A521,'Instituciones Educativas'!$A$2:$T$900,1,0)</f>
        <v>3922320</v>
      </c>
      <c r="G521" s="49" t="str">
        <f>+VLOOKUP(A521,'Instituciones Educativas'!$A$2:$T$900,8,0)</f>
        <v>LAS SEMILLITAS DE JESUS</v>
      </c>
      <c r="H521" s="49" t="str">
        <f>+VLOOKUP(A521,'Instituciones Educativas'!$A$2:$T$900,9,0)</f>
        <v xml:space="preserve">A5 - Inicial  Prog No Escolariz    </v>
      </c>
      <c r="I521" s="18">
        <f t="shared" si="268"/>
        <v>9</v>
      </c>
      <c r="J521" s="18" t="str">
        <f t="shared" si="278"/>
        <v>Urbana</v>
      </c>
      <c r="K521" s="18">
        <f t="shared" si="279"/>
        <v>12</v>
      </c>
      <c r="O521" s="18">
        <f t="shared" si="280"/>
        <v>-3</v>
      </c>
      <c r="Q521" s="21">
        <f t="shared" si="264"/>
        <v>633.90600000000006</v>
      </c>
      <c r="R521" s="52">
        <f t="shared" si="269"/>
        <v>-39.50407608695653</v>
      </c>
      <c r="S521" s="52">
        <f t="shared" si="270"/>
        <v>301.86</v>
      </c>
      <c r="T521" s="21">
        <f t="shared" si="282"/>
        <v>301.86</v>
      </c>
      <c r="U521" s="70">
        <v>498.97576642335775</v>
      </c>
      <c r="V521" s="21">
        <f t="shared" si="267"/>
        <v>232.2</v>
      </c>
      <c r="W521" s="21">
        <f t="shared" si="271"/>
        <v>48.599999999999994</v>
      </c>
      <c r="X521" s="21">
        <f t="shared" si="260"/>
        <v>0</v>
      </c>
      <c r="Y521" s="21">
        <f t="shared" si="265"/>
        <v>129.6</v>
      </c>
      <c r="Z521" s="21">
        <f t="shared" si="272"/>
        <v>5.4</v>
      </c>
      <c r="AA521" s="21">
        <f t="shared" si="273"/>
        <v>43.2</v>
      </c>
      <c r="AB521" s="21">
        <f t="shared" si="274"/>
        <v>0</v>
      </c>
      <c r="AC521" s="18">
        <f t="shared" si="275"/>
        <v>5.4</v>
      </c>
      <c r="AD521" s="18">
        <f t="shared" si="276"/>
        <v>0</v>
      </c>
      <c r="AE521" s="18">
        <f>IFERROR(VLOOKUP(F521,'Unid. Mult.'!$F$3:$J$313,5,0),0)</f>
        <v>0</v>
      </c>
      <c r="AF521" s="18">
        <f>IFERROR(VLOOKUP(F521,'IIEE EIB'!$F$3:$L$219,5,0),0)</f>
        <v>0</v>
      </c>
      <c r="AG521" s="18">
        <f>IFERROR(VLOOKUP(F521,'IIEE EIB'!$F$3:$L$219,6,0),0)</f>
        <v>0</v>
      </c>
      <c r="AH521" s="18">
        <f>IFERROR(VLOOKUP(F521,Rural!$F$2:$J$403,5,0),0)</f>
        <v>0</v>
      </c>
      <c r="AI521" s="18">
        <f>+IFERROR(VLOOKUP(F521,Frontera!$F$3:$J$438,5,0),0)</f>
        <v>0</v>
      </c>
      <c r="AJ521" s="18" t="str">
        <f>+IFERROR(VLOOKUP(F521,'Censo 2023 Direccion'!$A$2:$L$910,9,0),0)</f>
        <v>Urbana</v>
      </c>
      <c r="AK521" s="18">
        <f>+IFERROR(VLOOKUP(F521,'Instituciones Educativas'!$A$2:$T$900,12,0),0)</f>
        <v>9</v>
      </c>
      <c r="AL521" s="21">
        <f t="shared" si="277"/>
        <v>-266.77576642335777</v>
      </c>
      <c r="AM521" s="18">
        <f>+IFERROR(VLOOKUP(F521,'Instituciones Educativas'!$A$2:$T$900,13,0),0)-AN521</f>
        <v>12</v>
      </c>
    </row>
    <row r="522" spans="1:41" x14ac:dyDescent="0.25">
      <c r="A522" s="107" t="s">
        <v>1104</v>
      </c>
      <c r="B522" s="17">
        <v>293</v>
      </c>
      <c r="C522" s="49" t="str">
        <f>+VLOOKUP(A522,'Instituciones Educativas'!$A$2:$T$900,6,0)</f>
        <v>PUNO</v>
      </c>
      <c r="D522" s="49" t="str">
        <f>IFERROR(VLOOKUP(A522,'Instituciones Educativas'!$A$2:$T$900,7,0),0)</f>
        <v>JAYLLIHUAYA</v>
      </c>
      <c r="E522" s="49" t="str">
        <f>+VLOOKUP(A522,'Censo 2023 Direccion'!$A$2:$M$910,6,0)</f>
        <v>AVENIDA ORGULLO AYMARA S/N</v>
      </c>
      <c r="F522" s="49" t="str">
        <f>+VLOOKUP(A522,'Instituciones Educativas'!$A$2:$T$900,1,0)</f>
        <v>3922322</v>
      </c>
      <c r="G522" s="49" t="str">
        <f>+VLOOKUP(A522,'Instituciones Educativas'!$A$2:$T$900,8,0)</f>
        <v>NIÑOS INDIGOS</v>
      </c>
      <c r="H522" s="49" t="str">
        <f>+VLOOKUP(A522,'Instituciones Educativas'!$A$2:$T$900,9,0)</f>
        <v xml:space="preserve">A5 - Inicial  Prog No Escolariz    </v>
      </c>
      <c r="I522" s="18">
        <f t="shared" si="268"/>
        <v>8</v>
      </c>
      <c r="J522" s="18" t="str">
        <f t="shared" si="278"/>
        <v>Urbana</v>
      </c>
      <c r="K522" s="18">
        <f t="shared" si="279"/>
        <v>11</v>
      </c>
      <c r="O522" s="18">
        <f t="shared" si="280"/>
        <v>-3</v>
      </c>
      <c r="Q522" s="21">
        <f t="shared" si="264"/>
        <v>563.47199999999998</v>
      </c>
      <c r="R522" s="52">
        <f t="shared" si="269"/>
        <v>-45.813869924541862</v>
      </c>
      <c r="S522" s="52">
        <f t="shared" si="270"/>
        <v>268.32</v>
      </c>
      <c r="T522" s="21">
        <f t="shared" si="282"/>
        <v>268.32</v>
      </c>
      <c r="U522" s="70">
        <v>495.1820689655172</v>
      </c>
      <c r="V522" s="21">
        <f t="shared" si="267"/>
        <v>206.39999999999998</v>
      </c>
      <c r="W522" s="21">
        <f t="shared" si="271"/>
        <v>43.2</v>
      </c>
      <c r="X522" s="21">
        <f t="shared" si="260"/>
        <v>0</v>
      </c>
      <c r="Y522" s="21">
        <f t="shared" si="265"/>
        <v>115.19999999999999</v>
      </c>
      <c r="Z522" s="21">
        <f t="shared" si="272"/>
        <v>4.8000000000000007</v>
      </c>
      <c r="AA522" s="21">
        <f t="shared" si="273"/>
        <v>38.400000000000006</v>
      </c>
      <c r="AB522" s="21">
        <f t="shared" si="274"/>
        <v>0</v>
      </c>
      <c r="AC522" s="18">
        <f t="shared" si="275"/>
        <v>4.8000000000000007</v>
      </c>
      <c r="AD522" s="18">
        <f t="shared" si="276"/>
        <v>0</v>
      </c>
      <c r="AE522" s="18">
        <f>IFERROR(VLOOKUP(F522,'Unid. Mult.'!$F$3:$J$313,5,0),0)</f>
        <v>0</v>
      </c>
      <c r="AF522" s="18">
        <f>IFERROR(VLOOKUP(F522,'IIEE EIB'!$F$3:$L$219,5,0),0)</f>
        <v>0</v>
      </c>
      <c r="AG522" s="18">
        <f>IFERROR(VLOOKUP(F522,'IIEE EIB'!$F$3:$L$219,6,0),0)</f>
        <v>0</v>
      </c>
      <c r="AH522" s="18">
        <f>IFERROR(VLOOKUP(F522,Rural!$F$2:$J$403,5,0),0)</f>
        <v>0</v>
      </c>
      <c r="AI522" s="18">
        <f>+IFERROR(VLOOKUP(F522,Frontera!$F$3:$J$438,5,0),0)</f>
        <v>0</v>
      </c>
      <c r="AJ522" s="18" t="str">
        <f>+IFERROR(VLOOKUP(F522,'Censo 2023 Direccion'!$A$2:$L$910,9,0),0)</f>
        <v>Urbana</v>
      </c>
      <c r="AK522" s="18">
        <f>+IFERROR(VLOOKUP(F522,'Instituciones Educativas'!$A$2:$T$900,12,0),0)</f>
        <v>8</v>
      </c>
      <c r="AL522" s="21">
        <f t="shared" si="277"/>
        <v>-288.78206896551723</v>
      </c>
      <c r="AM522" s="18">
        <f>+IFERROR(VLOOKUP(F522,'Instituciones Educativas'!$A$2:$T$900,13,0),0)-AN522</f>
        <v>11</v>
      </c>
    </row>
    <row r="523" spans="1:41" x14ac:dyDescent="0.25">
      <c r="A523" s="107" t="s">
        <v>1108</v>
      </c>
      <c r="B523" s="17">
        <v>294</v>
      </c>
      <c r="C523" s="49" t="str">
        <f>+VLOOKUP(A523,'Instituciones Educativas'!$A$2:$T$900,6,0)</f>
        <v>PUNO</v>
      </c>
      <c r="D523" s="49" t="str">
        <f>IFERROR(VLOOKUP(A523,'Instituciones Educativas'!$A$2:$T$900,7,0),0)</f>
        <v>BARRIO RICARDO PALMA</v>
      </c>
      <c r="E523" s="49" t="str">
        <f>+VLOOKUP(A523,'Censo 2023 Direccion'!$A$2:$M$910,6,0)</f>
        <v>JIRON INSDUTRIAS 501</v>
      </c>
      <c r="F523" s="49" t="str">
        <f>+VLOOKUP(A523,'Instituciones Educativas'!$A$2:$T$900,1,0)</f>
        <v>3922323</v>
      </c>
      <c r="G523" s="49" t="str">
        <f>+VLOOKUP(A523,'Instituciones Educativas'!$A$2:$T$900,8,0)</f>
        <v>NUEVO HORIZONTE</v>
      </c>
      <c r="H523" s="49" t="str">
        <f>+VLOOKUP(A523,'Instituciones Educativas'!$A$2:$T$900,9,0)</f>
        <v xml:space="preserve">A5 - Inicial  Prog No Escolariz    </v>
      </c>
      <c r="I523" s="18">
        <f t="shared" si="268"/>
        <v>7</v>
      </c>
      <c r="J523" s="18" t="str">
        <f t="shared" si="278"/>
        <v>Urbana</v>
      </c>
      <c r="K523" s="18">
        <f t="shared" si="279"/>
        <v>11</v>
      </c>
      <c r="O523" s="18">
        <f t="shared" si="280"/>
        <v>-4</v>
      </c>
      <c r="Q523" s="21">
        <f t="shared" si="264"/>
        <v>493.03800000000007</v>
      </c>
      <c r="R523" s="52">
        <f t="shared" si="269"/>
        <v>-52.587136183974117</v>
      </c>
      <c r="S523" s="52">
        <f t="shared" si="270"/>
        <v>234.78000000000003</v>
      </c>
      <c r="T523" s="21">
        <f t="shared" si="282"/>
        <v>234.78000000000003</v>
      </c>
      <c r="U523" s="70">
        <v>495.1820689655172</v>
      </c>
      <c r="V523" s="21">
        <f t="shared" si="267"/>
        <v>180.60000000000002</v>
      </c>
      <c r="W523" s="21">
        <f t="shared" si="271"/>
        <v>37.799999999999997</v>
      </c>
      <c r="X523" s="21">
        <f t="shared" si="260"/>
        <v>0</v>
      </c>
      <c r="Y523" s="21">
        <f t="shared" si="265"/>
        <v>100.80000000000001</v>
      </c>
      <c r="Z523" s="21">
        <f t="shared" si="272"/>
        <v>4.2</v>
      </c>
      <c r="AA523" s="21">
        <f t="shared" si="273"/>
        <v>33.6</v>
      </c>
      <c r="AB523" s="21">
        <f t="shared" si="274"/>
        <v>0</v>
      </c>
      <c r="AC523" s="18">
        <f t="shared" si="275"/>
        <v>4.2</v>
      </c>
      <c r="AD523" s="18">
        <f t="shared" si="276"/>
        <v>0</v>
      </c>
      <c r="AE523" s="18">
        <f>IFERROR(VLOOKUP(F523,'Unid. Mult.'!$F$3:$J$313,5,0),0)</f>
        <v>0</v>
      </c>
      <c r="AF523" s="18">
        <f>IFERROR(VLOOKUP(F523,'IIEE EIB'!$F$3:$L$219,5,0),0)</f>
        <v>0</v>
      </c>
      <c r="AG523" s="18">
        <f>IFERROR(VLOOKUP(F523,'IIEE EIB'!$F$3:$L$219,6,0),0)</f>
        <v>0</v>
      </c>
      <c r="AH523" s="18">
        <f>IFERROR(VLOOKUP(F523,Rural!$F$2:$J$403,5,0),0)</f>
        <v>0</v>
      </c>
      <c r="AI523" s="18">
        <f>+IFERROR(VLOOKUP(F523,Frontera!$F$3:$J$438,5,0),0)</f>
        <v>0</v>
      </c>
      <c r="AJ523" s="18" t="str">
        <f>+IFERROR(VLOOKUP(F523,'Censo 2023 Direccion'!$A$2:$L$910,9,0),0)</f>
        <v>Urbana</v>
      </c>
      <c r="AK523" s="18">
        <f>+IFERROR(VLOOKUP(F523,'Instituciones Educativas'!$A$2:$T$900,12,0),0)</f>
        <v>7</v>
      </c>
      <c r="AL523" s="21">
        <f t="shared" si="277"/>
        <v>-314.58206896551718</v>
      </c>
      <c r="AM523" s="18">
        <f>+IFERROR(VLOOKUP(F523,'Instituciones Educativas'!$A$2:$T$900,13,0),0)-AN523</f>
        <v>11</v>
      </c>
    </row>
    <row r="524" spans="1:41" x14ac:dyDescent="0.25">
      <c r="A524" s="107" t="s">
        <v>1033</v>
      </c>
      <c r="B524" s="17">
        <v>295</v>
      </c>
      <c r="C524" s="49" t="str">
        <f>+VLOOKUP(A524,'Instituciones Educativas'!$A$2:$T$900,6,0)</f>
        <v>PUNO</v>
      </c>
      <c r="D524" s="49" t="str">
        <f>IFERROR(VLOOKUP(A524,'Instituciones Educativas'!$A$2:$T$900,7,0),0)</f>
        <v>BARRIO RICARDO PALMA</v>
      </c>
      <c r="E524" s="49" t="str">
        <f>+VLOOKUP(A524,'Censo 2023 Direccion'!$A$2:$M$910,6,0)</f>
        <v>JIRON CANCHARANI 263</v>
      </c>
      <c r="F524" s="49" t="str">
        <f>+VLOOKUP(A524,'Instituciones Educativas'!$A$2:$T$900,1,0)</f>
        <v>3922324</v>
      </c>
      <c r="G524" s="49" t="str">
        <f>+VLOOKUP(A524,'Instituciones Educativas'!$A$2:$T$900,8,0)</f>
        <v>CASITA DEL SABER</v>
      </c>
      <c r="H524" s="49" t="str">
        <f>+VLOOKUP(A524,'Instituciones Educativas'!$A$2:$T$900,9,0)</f>
        <v xml:space="preserve">A5 - Inicial  Prog No Escolariz    </v>
      </c>
      <c r="I524" s="18">
        <f t="shared" si="268"/>
        <v>10</v>
      </c>
      <c r="J524" s="18" t="str">
        <f t="shared" si="278"/>
        <v>Urbana</v>
      </c>
      <c r="K524" s="18">
        <f t="shared" si="279"/>
        <v>8</v>
      </c>
      <c r="O524" s="18">
        <f t="shared" si="280"/>
        <v>2</v>
      </c>
      <c r="Q524" s="21">
        <f t="shared" ref="Q524:Q527" si="284">+IF(AJ524="Urbana",IF(AK524&lt;=5,S524*(2.8),IF(AK524&lt;=10,S524*(1.6),IF(AK524&lt;=13,S524*(1.4),IF(AK524&lt;=22,S524*(1.08),IF(AK524&lt;=50,S524*(1.41),IF(AK524&lt;=100,S524*(0.9),IF(AK524&lt;=194,S524*(0.8),IF(AK524&lt;=230,S524*(0.63),IF(AK524&lt;=405,S524*(0.55),IF(AK524&lt;=620,S524*(0.44),IF(AK524&lt;=968,S524*(0.35),IF(AK524&lt;=1000,S524*(0.37),IF(AK524&lt;=1200,S524*(0.39),IF(AK524&lt;=1800,S524*(0.26))))))))))))))))</f>
        <v>536.6400000000001</v>
      </c>
      <c r="R524" s="52">
        <f t="shared" si="269"/>
        <v>-29.34782608695652</v>
      </c>
      <c r="S524" s="52">
        <f t="shared" si="270"/>
        <v>335.40000000000003</v>
      </c>
      <c r="T524" s="21">
        <f t="shared" si="282"/>
        <v>335.40000000000003</v>
      </c>
      <c r="U524" s="70">
        <v>474.72</v>
      </c>
      <c r="V524" s="21">
        <f t="shared" si="267"/>
        <v>258</v>
      </c>
      <c r="W524" s="21">
        <f t="shared" si="271"/>
        <v>54</v>
      </c>
      <c r="X524" s="21">
        <f t="shared" si="260"/>
        <v>0</v>
      </c>
      <c r="Y524" s="21">
        <f t="shared" si="265"/>
        <v>144</v>
      </c>
      <c r="Z524" s="21">
        <f t="shared" si="272"/>
        <v>6</v>
      </c>
      <c r="AA524" s="21">
        <f t="shared" si="273"/>
        <v>48</v>
      </c>
      <c r="AB524" s="21">
        <f t="shared" si="274"/>
        <v>0</v>
      </c>
      <c r="AC524" s="18">
        <f t="shared" si="275"/>
        <v>6</v>
      </c>
      <c r="AD524" s="18">
        <f t="shared" si="276"/>
        <v>0</v>
      </c>
      <c r="AE524" s="18">
        <f>IFERROR(VLOOKUP(F524,'Unid. Mult.'!$F$3:$J$313,5,0),0)</f>
        <v>0</v>
      </c>
      <c r="AF524" s="18">
        <f>IFERROR(VLOOKUP(F524,'IIEE EIB'!$F$3:$L$219,5,0),0)</f>
        <v>0</v>
      </c>
      <c r="AG524" s="18">
        <f>IFERROR(VLOOKUP(F524,'IIEE EIB'!$F$3:$L$219,6,0),0)</f>
        <v>0</v>
      </c>
      <c r="AH524" s="18">
        <f>IFERROR(VLOOKUP(F524,Rural!$F$2:$J$403,5,0),0)</f>
        <v>0</v>
      </c>
      <c r="AI524" s="18">
        <f>+IFERROR(VLOOKUP(F524,Frontera!$F$3:$J$438,5,0),0)</f>
        <v>0</v>
      </c>
      <c r="AJ524" s="18" t="str">
        <f>+IFERROR(VLOOKUP(F524,'Censo 2023 Direccion'!$A$2:$L$910,9,0),0)</f>
        <v>Urbana</v>
      </c>
      <c r="AK524" s="18">
        <f>+IFERROR(VLOOKUP(F524,'Instituciones Educativas'!$A$2:$T$900,12,0),0)</f>
        <v>10</v>
      </c>
      <c r="AL524" s="21">
        <f t="shared" si="277"/>
        <v>-216.72000000000003</v>
      </c>
      <c r="AM524" s="18">
        <f>+IFERROR(VLOOKUP(F524,'Instituciones Educativas'!$A$2:$T$900,13,0),0)-AN524</f>
        <v>8</v>
      </c>
    </row>
    <row r="525" spans="1:41" x14ac:dyDescent="0.25">
      <c r="A525" s="107" t="s">
        <v>1081</v>
      </c>
      <c r="B525" s="17">
        <v>296</v>
      </c>
      <c r="C525" s="49" t="str">
        <f>+VLOOKUP(A525,'Instituciones Educativas'!$A$2:$T$900,6,0)</f>
        <v>PUNO</v>
      </c>
      <c r="D525" s="49" t="str">
        <f>IFERROR(VLOOKUP(A525,'Instituciones Educativas'!$A$2:$T$900,7,0),0)</f>
        <v>BARRIO RICARDO PALMA</v>
      </c>
      <c r="E525" s="49" t="str">
        <f>+VLOOKUP(A525,'Censo 2023 Direccion'!$A$2:$M$910,6,0)</f>
        <v>PASAJE INDUSTRIAS 501</v>
      </c>
      <c r="F525" s="49" t="str">
        <f>+VLOOKUP(A525,'Instituciones Educativas'!$A$2:$T$900,1,0)</f>
        <v>3922328</v>
      </c>
      <c r="G525" s="49" t="str">
        <f>+VLOOKUP(A525,'Instituciones Educativas'!$A$2:$T$900,8,0)</f>
        <v>LOS CLAVELITOS</v>
      </c>
      <c r="H525" s="49" t="str">
        <f>+VLOOKUP(A525,'Instituciones Educativas'!$A$2:$T$900,9,0)</f>
        <v xml:space="preserve">A5 - Inicial  Prog No Escolariz    </v>
      </c>
      <c r="I525" s="18">
        <f t="shared" si="268"/>
        <v>10</v>
      </c>
      <c r="J525" s="18" t="str">
        <f t="shared" si="278"/>
        <v>Urbana</v>
      </c>
      <c r="K525" s="18">
        <f t="shared" si="279"/>
        <v>9</v>
      </c>
      <c r="O525" s="18">
        <f t="shared" si="280"/>
        <v>1</v>
      </c>
      <c r="Q525" s="21">
        <f t="shared" si="284"/>
        <v>536.6400000000001</v>
      </c>
      <c r="R525" s="52">
        <f t="shared" si="269"/>
        <v>-30.220075147611364</v>
      </c>
      <c r="S525" s="52">
        <f t="shared" si="270"/>
        <v>335.40000000000003</v>
      </c>
      <c r="T525" s="21">
        <f t="shared" si="282"/>
        <v>335.40000000000003</v>
      </c>
      <c r="U525" s="70">
        <v>480.65399999999994</v>
      </c>
      <c r="V525" s="21">
        <f t="shared" si="267"/>
        <v>258</v>
      </c>
      <c r="W525" s="21">
        <f t="shared" si="271"/>
        <v>54</v>
      </c>
      <c r="X525" s="21">
        <f t="shared" si="260"/>
        <v>0</v>
      </c>
      <c r="Y525" s="21">
        <f t="shared" si="265"/>
        <v>144</v>
      </c>
      <c r="Z525" s="21">
        <f t="shared" si="272"/>
        <v>6</v>
      </c>
      <c r="AA525" s="21">
        <f t="shared" si="273"/>
        <v>48</v>
      </c>
      <c r="AB525" s="21">
        <f t="shared" si="274"/>
        <v>0</v>
      </c>
      <c r="AC525" s="18">
        <f t="shared" si="275"/>
        <v>6</v>
      </c>
      <c r="AD525" s="18">
        <f t="shared" si="276"/>
        <v>0</v>
      </c>
      <c r="AE525" s="18">
        <f>IFERROR(VLOOKUP(F525,'Unid. Mult.'!$F$3:$J$313,5,0),0)</f>
        <v>0</v>
      </c>
      <c r="AF525" s="18">
        <f>IFERROR(VLOOKUP(F525,'IIEE EIB'!$F$3:$L$219,5,0),0)</f>
        <v>0</v>
      </c>
      <c r="AG525" s="18">
        <f>IFERROR(VLOOKUP(F525,'IIEE EIB'!$F$3:$L$219,6,0),0)</f>
        <v>0</v>
      </c>
      <c r="AH525" s="18">
        <f>IFERROR(VLOOKUP(F525,Rural!$F$2:$J$403,5,0),0)</f>
        <v>0</v>
      </c>
      <c r="AI525" s="18">
        <f>+IFERROR(VLOOKUP(F525,Frontera!$F$3:$J$438,5,0),0)</f>
        <v>0</v>
      </c>
      <c r="AJ525" s="18" t="str">
        <f>+IFERROR(VLOOKUP(F525,'Censo 2023 Direccion'!$A$2:$L$910,9,0),0)</f>
        <v>Urbana</v>
      </c>
      <c r="AK525" s="18">
        <f>+IFERROR(VLOOKUP(F525,'Instituciones Educativas'!$A$2:$T$900,12,0),0)</f>
        <v>10</v>
      </c>
      <c r="AL525" s="21">
        <f t="shared" si="277"/>
        <v>-222.65399999999994</v>
      </c>
      <c r="AM525" s="18">
        <f>+IFERROR(VLOOKUP(F525,'Instituciones Educativas'!$A$2:$T$900,13,0),0)-AN525</f>
        <v>9</v>
      </c>
    </row>
    <row r="526" spans="1:41" x14ac:dyDescent="0.25">
      <c r="A526" s="107" t="s">
        <v>1112</v>
      </c>
      <c r="B526" s="17">
        <v>297</v>
      </c>
      <c r="C526" s="49" t="str">
        <f>+VLOOKUP(A526,'Instituciones Educativas'!$A$2:$T$900,6,0)</f>
        <v>PUNO</v>
      </c>
      <c r="D526" s="49" t="str">
        <f>IFERROR(VLOOKUP(A526,'Instituciones Educativas'!$A$2:$T$900,7,0),0)</f>
        <v>BELLAVISTA</v>
      </c>
      <c r="E526" s="49" t="str">
        <f>+VLOOKUP(A526,'Censo 2023 Direccion'!$A$2:$M$910,6,0)</f>
        <v>JIRON LAS PALMERAS S/N</v>
      </c>
      <c r="F526" s="49" t="str">
        <f>+VLOOKUP(A526,'Instituciones Educativas'!$A$2:$T$900,1,0)</f>
        <v>3924642</v>
      </c>
      <c r="G526" s="49" t="str">
        <f>+VLOOKUP(A526,'Instituciones Educativas'!$A$2:$T$900,8,0)</f>
        <v>PALMERITAS</v>
      </c>
      <c r="H526" s="49" t="str">
        <f>+VLOOKUP(A526,'Instituciones Educativas'!$A$2:$T$900,9,0)</f>
        <v xml:space="preserve">A5 - Inicial  Prog No Escolariz    </v>
      </c>
      <c r="I526" s="18">
        <f t="shared" si="268"/>
        <v>11</v>
      </c>
      <c r="J526" s="18" t="str">
        <f t="shared" si="278"/>
        <v>Urbana</v>
      </c>
      <c r="K526" s="18">
        <f t="shared" si="279"/>
        <v>10</v>
      </c>
      <c r="O526" s="18">
        <f t="shared" si="280"/>
        <v>1</v>
      </c>
      <c r="Q526" s="21">
        <f t="shared" si="284"/>
        <v>516.51599999999985</v>
      </c>
      <c r="R526" s="52">
        <f t="shared" si="269"/>
        <v>-24.45869565217393</v>
      </c>
      <c r="S526" s="52">
        <f t="shared" si="270"/>
        <v>368.93999999999994</v>
      </c>
      <c r="T526" s="21">
        <f t="shared" si="282"/>
        <v>368.93999999999994</v>
      </c>
      <c r="U526" s="70">
        <v>488.39506172839509</v>
      </c>
      <c r="V526" s="21">
        <f t="shared" si="267"/>
        <v>283.79999999999995</v>
      </c>
      <c r="W526" s="21">
        <f t="shared" si="271"/>
        <v>59.400000000000006</v>
      </c>
      <c r="X526" s="21">
        <f t="shared" si="260"/>
        <v>0</v>
      </c>
      <c r="Y526" s="21">
        <f t="shared" si="265"/>
        <v>158.39999999999998</v>
      </c>
      <c r="Z526" s="21">
        <f t="shared" si="272"/>
        <v>6.6000000000000005</v>
      </c>
      <c r="AA526" s="21">
        <f t="shared" si="273"/>
        <v>52.800000000000004</v>
      </c>
      <c r="AB526" s="21">
        <f t="shared" si="274"/>
        <v>0</v>
      </c>
      <c r="AC526" s="18">
        <f t="shared" si="275"/>
        <v>6.6000000000000005</v>
      </c>
      <c r="AD526" s="18">
        <f t="shared" si="276"/>
        <v>0</v>
      </c>
      <c r="AE526" s="18">
        <f>IFERROR(VLOOKUP(F526,'Unid. Mult.'!$F$3:$J$313,5,0),0)</f>
        <v>0</v>
      </c>
      <c r="AF526" s="18">
        <f>IFERROR(VLOOKUP(F526,'IIEE EIB'!$F$3:$L$219,5,0),0)</f>
        <v>0</v>
      </c>
      <c r="AG526" s="18">
        <f>IFERROR(VLOOKUP(F526,'IIEE EIB'!$F$3:$L$219,6,0),0)</f>
        <v>0</v>
      </c>
      <c r="AH526" s="18">
        <f>IFERROR(VLOOKUP(F526,Rural!$F$2:$J$403,5,0),0)</f>
        <v>0</v>
      </c>
      <c r="AI526" s="18">
        <f>+IFERROR(VLOOKUP(F526,Frontera!$F$3:$J$438,5,0),0)</f>
        <v>0</v>
      </c>
      <c r="AJ526" s="18" t="str">
        <f>+IFERROR(VLOOKUP(F526,'Censo 2023 Direccion'!$A$2:$L$910,9,0),0)</f>
        <v>Urbana</v>
      </c>
      <c r="AK526" s="18">
        <f>+IFERROR(VLOOKUP(F526,'Instituciones Educativas'!$A$2:$T$900,12,0),0)</f>
        <v>11</v>
      </c>
      <c r="AL526" s="21">
        <f t="shared" si="277"/>
        <v>-204.59506172839514</v>
      </c>
      <c r="AM526" s="18">
        <f>+IFERROR(VLOOKUP(F526,'Instituciones Educativas'!$A$2:$T$900,13,0),0)-AN526</f>
        <v>10</v>
      </c>
      <c r="AO526" s="18">
        <f>+AM526-AK526</f>
        <v>-1</v>
      </c>
    </row>
    <row r="527" spans="1:41" x14ac:dyDescent="0.25">
      <c r="A527" s="107" t="s">
        <v>1043</v>
      </c>
      <c r="B527" s="17">
        <v>298</v>
      </c>
      <c r="C527" s="49" t="str">
        <f>+VLOOKUP(A527,'Instituciones Educativas'!$A$2:$T$900,6,0)</f>
        <v>PUNO</v>
      </c>
      <c r="D527" s="49" t="str">
        <f>IFERROR(VLOOKUP(A527,'Instituciones Educativas'!$A$2:$T$900,7,0),0)</f>
        <v>BARRIO RICARDO PALMA</v>
      </c>
      <c r="E527" s="49" t="str">
        <f>+VLOOKUP(A527,'Censo 2023 Direccion'!$A$2:$M$910,6,0)</f>
        <v>JIRON VILLA SANTA ROSA S/N</v>
      </c>
      <c r="F527" s="49" t="str">
        <f>+VLOOKUP(A527,'Instituciones Educativas'!$A$2:$T$900,1,0)</f>
        <v>3924643</v>
      </c>
      <c r="G527" s="49" t="str">
        <f>+VLOOKUP(A527,'Instituciones Educativas'!$A$2:$T$900,8,0)</f>
        <v>EL MUNDO DE LOS NIÑOS</v>
      </c>
      <c r="H527" s="49" t="str">
        <f>+VLOOKUP(A527,'Instituciones Educativas'!$A$2:$T$900,9,0)</f>
        <v xml:space="preserve">A5 - Inicial  Prog No Escolariz    </v>
      </c>
      <c r="I527" s="18">
        <f t="shared" si="268"/>
        <v>12</v>
      </c>
      <c r="J527" s="18" t="str">
        <f t="shared" si="278"/>
        <v>Urbana</v>
      </c>
      <c r="K527" s="18">
        <f t="shared" si="279"/>
        <v>10</v>
      </c>
      <c r="O527" s="18">
        <f t="shared" si="280"/>
        <v>2</v>
      </c>
      <c r="Q527" s="21">
        <f t="shared" si="284"/>
        <v>563.47199999999998</v>
      </c>
      <c r="R527" s="52">
        <f t="shared" si="269"/>
        <v>-17.59130434782611</v>
      </c>
      <c r="S527" s="52">
        <f t="shared" si="270"/>
        <v>402.48</v>
      </c>
      <c r="T527" s="21">
        <f t="shared" si="282"/>
        <v>402.48</v>
      </c>
      <c r="U527" s="70">
        <v>488.39506172839521</v>
      </c>
      <c r="V527" s="21">
        <f t="shared" si="267"/>
        <v>309.60000000000002</v>
      </c>
      <c r="W527" s="21">
        <f t="shared" si="271"/>
        <v>64.800000000000011</v>
      </c>
      <c r="X527" s="21">
        <f t="shared" si="260"/>
        <v>0</v>
      </c>
      <c r="Y527" s="21">
        <f t="shared" si="265"/>
        <v>172.79999999999998</v>
      </c>
      <c r="Z527" s="21">
        <f t="shared" si="272"/>
        <v>7.2000000000000011</v>
      </c>
      <c r="AA527" s="21">
        <f t="shared" si="273"/>
        <v>57.600000000000009</v>
      </c>
      <c r="AB527" s="21">
        <f t="shared" si="274"/>
        <v>0</v>
      </c>
      <c r="AC527" s="18">
        <f t="shared" si="275"/>
        <v>7.2000000000000011</v>
      </c>
      <c r="AD527" s="18">
        <f t="shared" si="276"/>
        <v>0</v>
      </c>
      <c r="AE527" s="18">
        <f>IFERROR(VLOOKUP(F527,'Unid. Mult.'!$F$3:$J$313,5,0),0)</f>
        <v>0</v>
      </c>
      <c r="AF527" s="18">
        <f>IFERROR(VLOOKUP(F527,'IIEE EIB'!$F$3:$L$219,5,0),0)</f>
        <v>0</v>
      </c>
      <c r="AG527" s="18">
        <f>IFERROR(VLOOKUP(F527,'IIEE EIB'!$F$3:$L$219,6,0),0)</f>
        <v>0</v>
      </c>
      <c r="AH527" s="18">
        <f>IFERROR(VLOOKUP(F527,Rural!$F$2:$J$403,5,0),0)</f>
        <v>0</v>
      </c>
      <c r="AI527" s="18">
        <f>+IFERROR(VLOOKUP(F527,Frontera!$F$3:$J$438,5,0),0)</f>
        <v>0</v>
      </c>
      <c r="AJ527" s="18" t="str">
        <f>+IFERROR(VLOOKUP(F527,'Censo 2023 Direccion'!$A$2:$L$910,9,0),0)</f>
        <v>Urbana</v>
      </c>
      <c r="AK527" s="18">
        <f>+IFERROR(VLOOKUP(F527,'Instituciones Educativas'!$A$2:$T$900,12,0),0)</f>
        <v>12</v>
      </c>
      <c r="AL527" s="21">
        <f t="shared" si="277"/>
        <v>-178.79506172839518</v>
      </c>
      <c r="AM527" s="18">
        <f>+IFERROR(VLOOKUP(F527,'Instituciones Educativas'!$A$2:$T$900,13,0),0)-AN527</f>
        <v>10</v>
      </c>
    </row>
    <row r="528" spans="1:41" x14ac:dyDescent="0.25">
      <c r="A528" s="107" t="s">
        <v>1143</v>
      </c>
      <c r="B528" s="17">
        <v>299</v>
      </c>
      <c r="C528" s="49" t="str">
        <f>+VLOOKUP(A528,'Instituciones Educativas'!$A$2:$T$900,6,0)</f>
        <v>PUNO</v>
      </c>
      <c r="D528" s="49" t="str">
        <f>IFERROR(VLOOKUP(A528,'Instituciones Educativas'!$A$2:$T$900,7,0),0)</f>
        <v>SALCEDO</v>
      </c>
      <c r="E528" s="49" t="str">
        <f>+VLOOKUP(A528,'Censo 2023 Direccion'!$A$2:$M$910,6,0)</f>
        <v>AVENIDA AGRICULTURA S/N</v>
      </c>
      <c r="F528" s="49" t="str">
        <f>+VLOOKUP(A528,'Instituciones Educativas'!$A$2:$T$900,1,0)</f>
        <v>3916575</v>
      </c>
      <c r="G528" s="49" t="str">
        <f>+VLOOKUP(A528,'Instituciones Educativas'!$A$2:$T$900,8,0)</f>
        <v>SAN JUANITO</v>
      </c>
      <c r="H528" s="49" t="str">
        <f>+VLOOKUP(A528,'Instituciones Educativas'!$A$2:$T$900,9,0)</f>
        <v xml:space="preserve">A5 - Inicial  Prog No Escolariz    </v>
      </c>
      <c r="I528" s="18">
        <f t="shared" si="268"/>
        <v>8</v>
      </c>
      <c r="J528" s="18" t="str">
        <f t="shared" si="278"/>
        <v>Urbana</v>
      </c>
      <c r="K528" s="18">
        <f t="shared" si="279"/>
        <v>11</v>
      </c>
      <c r="O528" s="18">
        <f t="shared" si="280"/>
        <v>-3</v>
      </c>
      <c r="Q528" s="21">
        <f t="shared" si="264"/>
        <v>563.47199999999998</v>
      </c>
      <c r="R528" s="52">
        <f t="shared" si="269"/>
        <v>-45.813869924541862</v>
      </c>
      <c r="S528" s="52">
        <f t="shared" si="270"/>
        <v>268.32</v>
      </c>
      <c r="T528" s="21">
        <f t="shared" si="282"/>
        <v>268.32</v>
      </c>
      <c r="U528" s="70">
        <v>495.1820689655172</v>
      </c>
      <c r="V528" s="21">
        <f t="shared" si="267"/>
        <v>206.39999999999998</v>
      </c>
      <c r="W528" s="21">
        <f t="shared" si="271"/>
        <v>43.2</v>
      </c>
      <c r="X528" s="21">
        <f t="shared" si="260"/>
        <v>0</v>
      </c>
      <c r="Y528" s="21">
        <f t="shared" si="265"/>
        <v>115.19999999999999</v>
      </c>
      <c r="Z528" s="21">
        <f t="shared" si="272"/>
        <v>4.8000000000000007</v>
      </c>
      <c r="AA528" s="21">
        <f t="shared" si="273"/>
        <v>38.400000000000006</v>
      </c>
      <c r="AB528" s="21">
        <f t="shared" si="274"/>
        <v>0</v>
      </c>
      <c r="AC528" s="18">
        <f t="shared" si="275"/>
        <v>4.8000000000000007</v>
      </c>
      <c r="AD528" s="18">
        <f t="shared" si="276"/>
        <v>0</v>
      </c>
      <c r="AE528" s="18">
        <f>IFERROR(VLOOKUP(F528,'Unid. Mult.'!$F$3:$J$313,5,0),0)</f>
        <v>0</v>
      </c>
      <c r="AF528" s="18">
        <f>IFERROR(VLOOKUP(F528,'IIEE EIB'!$F$3:$L$219,5,0),0)</f>
        <v>0</v>
      </c>
      <c r="AG528" s="18">
        <f>IFERROR(VLOOKUP(F528,'IIEE EIB'!$F$3:$L$219,6,0),0)</f>
        <v>0</v>
      </c>
      <c r="AH528" s="18">
        <f>IFERROR(VLOOKUP(F528,Rural!$F$2:$J$403,5,0),0)</f>
        <v>0</v>
      </c>
      <c r="AI528" s="18">
        <f>+IFERROR(VLOOKUP(F528,Frontera!$F$3:$J$438,5,0),0)</f>
        <v>0</v>
      </c>
      <c r="AJ528" s="18" t="str">
        <f>+IFERROR(VLOOKUP(F528,'Censo 2023 Direccion'!$A$2:$L$910,9,0),0)</f>
        <v>Urbana</v>
      </c>
      <c r="AK528" s="18">
        <f>+IFERROR(VLOOKUP(F528,'Instituciones Educativas'!$A$2:$T$900,12,0),0)</f>
        <v>8</v>
      </c>
      <c r="AL528" s="21">
        <f t="shared" si="277"/>
        <v>-288.78206896551723</v>
      </c>
      <c r="AM528" s="18">
        <f>+IFERROR(VLOOKUP(F528,'Instituciones Educativas'!$A$2:$T$900,13,0),0)-AN528</f>
        <v>11</v>
      </c>
    </row>
    <row r="529" spans="1:40" x14ac:dyDescent="0.25">
      <c r="A529" s="107" t="s">
        <v>1055</v>
      </c>
      <c r="B529" s="17">
        <v>300</v>
      </c>
      <c r="C529" s="49" t="str">
        <f>+VLOOKUP(A529,'Instituciones Educativas'!$A$2:$T$900,6,0)</f>
        <v>PUNO</v>
      </c>
      <c r="D529" s="49" t="str">
        <f>IFERROR(VLOOKUP(A529,'Instituciones Educativas'!$A$2:$T$900,7,0),0)</f>
        <v>HUERTA HUARAYA</v>
      </c>
      <c r="E529" s="49" t="str">
        <f>+VLOOKUP(A529,'Censo 2023 Direccion'!$A$2:$M$910,6,0)</f>
        <v>HUERTA HUARAYA</v>
      </c>
      <c r="F529" s="49" t="str">
        <f>+VLOOKUP(A529,'Instituciones Educativas'!$A$2:$T$900,1,0)</f>
        <v>3916572</v>
      </c>
      <c r="G529" s="49" t="str">
        <f>+VLOOKUP(A529,'Instituciones Educativas'!$A$2:$T$900,8,0)</f>
        <v>HUERTA HUARAYA</v>
      </c>
      <c r="H529" s="49" t="str">
        <f>+VLOOKUP(A529,'Instituciones Educativas'!$A$2:$T$900,9,0)</f>
        <v xml:space="preserve">A5 - Inicial  Prog No Escolariz    </v>
      </c>
      <c r="I529" s="18">
        <f t="shared" si="268"/>
        <v>3</v>
      </c>
      <c r="J529" s="18" t="str">
        <f t="shared" si="278"/>
        <v>Rural</v>
      </c>
      <c r="K529" s="18">
        <f t="shared" si="279"/>
        <v>4</v>
      </c>
      <c r="O529" s="18">
        <f t="shared" si="280"/>
        <v>-1</v>
      </c>
      <c r="Q529" s="21">
        <f>+IF(AJ529="rural",IF(AK529&lt;=1,S529*(5),IF(AK529&lt;=2,S529*(3.25),IF(AK529&lt;=3,S529*(2.42),IF(AK529&lt;=4,S529*(2),IF(AK529&lt;=5,S529*(1.8),IF(AK529&lt;=10,S529*(1.6),IF(AK529&lt;=16,S529*(1.3),IF(AK529&lt;=20,S529*(1),IF(AK529&lt;=60,S529*(0.85),IF(AK529&lt;=100,S529*(0.56),IF(AK529&lt;=152,S529*(0.41),IF(AK529&lt;=180,S529*(0.38),IF(AK529&lt;=200,S529*(0.36),IF(AK529&lt;=300,S529*(0.3),S529)))))))))))))))</f>
        <v>356.75640000000004</v>
      </c>
      <c r="R529" s="52">
        <f t="shared" si="269"/>
        <v>-58.150229943791508</v>
      </c>
      <c r="S529" s="52">
        <f t="shared" si="270"/>
        <v>147.42000000000002</v>
      </c>
      <c r="T529" s="21">
        <f t="shared" si="282"/>
        <v>147.42000000000002</v>
      </c>
      <c r="U529" s="70">
        <v>352.25999999999993</v>
      </c>
      <c r="V529" s="21">
        <f t="shared" si="267"/>
        <v>113.4</v>
      </c>
      <c r="W529" s="21">
        <f t="shared" si="271"/>
        <v>16.200000000000003</v>
      </c>
      <c r="X529" s="21">
        <f t="shared" si="260"/>
        <v>0</v>
      </c>
      <c r="Y529" s="21">
        <f t="shared" ref="Y529:Y546" si="285">IF(H529=$M$12,IF(AJ529="Urbana",AK529*1.2*12,IF(AJ529="Rural",AK529*2.2*12)),0)</f>
        <v>79.2</v>
      </c>
      <c r="Z529" s="21">
        <f t="shared" si="272"/>
        <v>1.8000000000000003</v>
      </c>
      <c r="AA529" s="21">
        <f t="shared" si="273"/>
        <v>14.400000000000002</v>
      </c>
      <c r="AB529" s="21">
        <f t="shared" si="274"/>
        <v>0</v>
      </c>
      <c r="AC529" s="18">
        <f t="shared" si="275"/>
        <v>1.8000000000000003</v>
      </c>
      <c r="AD529" s="18">
        <f t="shared" si="276"/>
        <v>0</v>
      </c>
      <c r="AE529" s="18">
        <f>IFERROR(VLOOKUP(F529,'Unid. Mult.'!$F$3:$J$313,5,0),0)</f>
        <v>0</v>
      </c>
      <c r="AF529" s="18">
        <f>IFERROR(VLOOKUP(F529,'IIEE EIB'!$F$3:$L$219,5,0),0)</f>
        <v>0</v>
      </c>
      <c r="AG529" s="18">
        <f>IFERROR(VLOOKUP(F529,'IIEE EIB'!$F$3:$L$219,6,0),0)</f>
        <v>0</v>
      </c>
      <c r="AH529" s="18">
        <f>IFERROR(VLOOKUP(F529,Rural!$F$2:$J$403,5,0),0)</f>
        <v>0</v>
      </c>
      <c r="AI529" s="18">
        <f>+IFERROR(VLOOKUP(F529,Frontera!$F$3:$J$438,5,0),0)</f>
        <v>0</v>
      </c>
      <c r="AJ529" s="18" t="str">
        <f>+IFERROR(VLOOKUP(F529,'Censo 2023 Direccion'!$A$2:$L$910,9,0),0)</f>
        <v>Rural</v>
      </c>
      <c r="AK529" s="18">
        <f>+IFERROR(VLOOKUP(F529,'Instituciones Educativas'!$A$2:$T$900,12,0),0)</f>
        <v>3</v>
      </c>
      <c r="AL529" s="21">
        <f t="shared" si="277"/>
        <v>-238.85999999999993</v>
      </c>
      <c r="AM529" s="18">
        <f>+IFERROR(VLOOKUP(F529,'Instituciones Educativas'!$A$2:$T$900,13,0),0)-AN529</f>
        <v>4</v>
      </c>
    </row>
    <row r="530" spans="1:40" x14ac:dyDescent="0.25">
      <c r="A530" s="107" t="s">
        <v>1031</v>
      </c>
      <c r="B530" s="17">
        <v>301</v>
      </c>
      <c r="C530" s="49" t="str">
        <f>+VLOOKUP(A530,'Instituciones Educativas'!$A$2:$T$900,6,0)</f>
        <v>PUNO</v>
      </c>
      <c r="D530" s="49" t="str">
        <f>IFERROR(VLOOKUP(A530,'Instituciones Educativas'!$A$2:$T$900,7,0),0)</f>
        <v>ALTO BELLAVISTA</v>
      </c>
      <c r="E530" s="49" t="str">
        <f>+VLOOKUP(A530,'Censo 2023 Direccion'!$A$2:$M$910,6,0)</f>
        <v>JIRON BELLAVISTA S/N</v>
      </c>
      <c r="F530" s="49" t="str">
        <f>+VLOOKUP(A530,'Instituciones Educativas'!$A$2:$T$900,1,0)</f>
        <v>3947757</v>
      </c>
      <c r="G530" s="49" t="str">
        <f>+VLOOKUP(A530,'Instituciones Educativas'!$A$2:$T$900,8,0)</f>
        <v>CANDELARIA HERRERA</v>
      </c>
      <c r="H530" s="49" t="str">
        <f>+VLOOKUP(A530,'Instituciones Educativas'!$A$2:$T$900,9,0)</f>
        <v xml:space="preserve">A5 - Inicial  Prog No Escolariz    </v>
      </c>
      <c r="I530" s="18">
        <f t="shared" si="268"/>
        <v>9</v>
      </c>
      <c r="J530" s="18" t="str">
        <f t="shared" si="278"/>
        <v>Urbana</v>
      </c>
      <c r="K530" s="18">
        <f t="shared" si="279"/>
        <v>11</v>
      </c>
      <c r="O530" s="18">
        <f t="shared" si="280"/>
        <v>-2</v>
      </c>
      <c r="Q530" s="21">
        <f t="shared" ref="Q530" si="286">+IF(AJ530="Urbana",IF(AK530&lt;=5,S530*(2.8),IF(AK530&lt;=10,S530*(2.1),IF(AK530&lt;=13,S530*(1.9),IF(AK530&lt;=22,S530*(1.6),IF(AK530&lt;=50,S530*(1.41),IF(AK530&lt;=100,S530*(0.9),IF(AK530&lt;=194,S530*(0.8),IF(AK530&lt;=230,S530*(0.63),IF(AK530&lt;=405,S530*(0.55),IF(AK530&lt;=620,S530*(0.44),IF(AK530&lt;=968,S530*(0.35),IF(AK530&lt;=1000,S530*(0.37),IF(AK530&lt;=1200,S530*(0.39),IF(AK530&lt;=1800,S530*(0.26))))))))))))))))</f>
        <v>633.90600000000006</v>
      </c>
      <c r="R530" s="52">
        <f t="shared" si="269"/>
        <v>-39.040603665109586</v>
      </c>
      <c r="S530" s="52">
        <f t="shared" si="270"/>
        <v>301.86</v>
      </c>
      <c r="T530" s="21">
        <f t="shared" si="282"/>
        <v>301.86</v>
      </c>
      <c r="U530" s="70">
        <v>495.1820689655172</v>
      </c>
      <c r="V530" s="21">
        <f t="shared" si="267"/>
        <v>232.2</v>
      </c>
      <c r="W530" s="21">
        <f t="shared" si="271"/>
        <v>48.599999999999994</v>
      </c>
      <c r="X530" s="21">
        <f t="shared" ref="X530:X593" si="287">IF(H530=$M$13,AK530*1*12,IF(H530=$M$14,AK530*1*12,IF(H530=$M$16,AK530*1*12,0)))</f>
        <v>0</v>
      </c>
      <c r="Y530" s="21">
        <f t="shared" si="285"/>
        <v>129.6</v>
      </c>
      <c r="Z530" s="21">
        <f t="shared" si="272"/>
        <v>5.4</v>
      </c>
      <c r="AA530" s="21">
        <f t="shared" si="273"/>
        <v>43.2</v>
      </c>
      <c r="AB530" s="21">
        <f t="shared" si="274"/>
        <v>0</v>
      </c>
      <c r="AC530" s="18">
        <f t="shared" si="275"/>
        <v>5.4</v>
      </c>
      <c r="AD530" s="18">
        <f t="shared" si="276"/>
        <v>0</v>
      </c>
      <c r="AE530" s="18">
        <f>IFERROR(VLOOKUP(F530,'Unid. Mult.'!$F$3:$J$313,5,0),0)</f>
        <v>0</v>
      </c>
      <c r="AF530" s="18">
        <f>IFERROR(VLOOKUP(F530,'IIEE EIB'!$F$3:$L$219,5,0),0)</f>
        <v>0</v>
      </c>
      <c r="AG530" s="18">
        <f>IFERROR(VLOOKUP(F530,'IIEE EIB'!$F$3:$L$219,6,0),0)</f>
        <v>0</v>
      </c>
      <c r="AH530" s="18">
        <f>IFERROR(VLOOKUP(F530,Rural!$F$2:$J$403,5,0),0)</f>
        <v>0</v>
      </c>
      <c r="AI530" s="18">
        <f>+IFERROR(VLOOKUP(F530,Frontera!$F$3:$J$438,5,0),0)</f>
        <v>0</v>
      </c>
      <c r="AJ530" s="18" t="str">
        <f>+IFERROR(VLOOKUP(F530,'Censo 2023 Direccion'!$A$2:$L$910,9,0),0)</f>
        <v>Urbana</v>
      </c>
      <c r="AK530" s="18">
        <f>+IFERROR(VLOOKUP(F530,'Instituciones Educativas'!$A$2:$T$900,12,0),0)</f>
        <v>9</v>
      </c>
      <c r="AL530" s="21">
        <f t="shared" si="277"/>
        <v>-262.98206896551721</v>
      </c>
      <c r="AM530" s="18">
        <f>+IFERROR(VLOOKUP(F530,'Instituciones Educativas'!$A$2:$T$900,13,0),0)-AN530</f>
        <v>11</v>
      </c>
    </row>
    <row r="531" spans="1:40" x14ac:dyDescent="0.25">
      <c r="A531" s="107" t="s">
        <v>1085</v>
      </c>
      <c r="B531" s="17">
        <v>302</v>
      </c>
      <c r="C531" s="49" t="str">
        <f>+VLOOKUP(A531,'Instituciones Educativas'!$A$2:$T$900,6,0)</f>
        <v>PUNO</v>
      </c>
      <c r="D531" s="49" t="str">
        <f>IFERROR(VLOOKUP(A531,'Instituciones Educativas'!$A$2:$T$900,7,0),0)</f>
        <v>UROS CCAPI CRUZ GRANDE</v>
      </c>
      <c r="E531" s="49" t="str">
        <f>+VLOOKUP(A531,'Censo 2023 Direccion'!$A$2:$M$910,6,0)</f>
        <v>UROS CCAPI CRUZ GRANDE</v>
      </c>
      <c r="F531" s="49" t="str">
        <f>+VLOOKUP(A531,'Instituciones Educativas'!$A$2:$T$900,1,0)</f>
        <v>3947761</v>
      </c>
      <c r="G531" s="49" t="str">
        <f>+VLOOKUP(A531,'Instituciones Educativas'!$A$2:$T$900,8,0)</f>
        <v>LUZ DEL SABER</v>
      </c>
      <c r="H531" s="49" t="str">
        <f>+VLOOKUP(A531,'Instituciones Educativas'!$A$2:$T$900,9,0)</f>
        <v xml:space="preserve">A5 - Inicial  Prog No Escolariz    </v>
      </c>
      <c r="I531" s="18">
        <f t="shared" si="268"/>
        <v>8</v>
      </c>
      <c r="J531" s="18" t="str">
        <f t="shared" si="278"/>
        <v>Rural</v>
      </c>
      <c r="K531" s="18">
        <f t="shared" si="279"/>
        <v>8</v>
      </c>
      <c r="O531" s="18">
        <f t="shared" si="280"/>
        <v>0</v>
      </c>
      <c r="Q531" s="21">
        <f>+IF(AJ531="rural",IF(AK531&lt;=1,S531*(5),IF(AK531&lt;=2,S531*(3.25),IF(AK531&lt;=3,S531*(2.42),IF(AK531&lt;=4,S531*(2),IF(AK531&lt;=5,S531*(1.8),IF(AK531&lt;=10,S531*(1.48),IF(AK531&lt;=16,S531*(1.18),IF(AK531&lt;=20,S531*(1),IF(AK531&lt;=60,S531*(0.85),IF(AK531&lt;=100,S531*(0.56),IF(AK531&lt;=152,S531*(0.41),IF(AK531&lt;=180,S531*(0.38),IF(AK531&lt;=200,S531*(0.36),IF(AK531&lt;=300,S531*(0.3),S531)))))))))))))))</f>
        <v>581.81760000000008</v>
      </c>
      <c r="R531" s="52">
        <f t="shared" si="269"/>
        <v>-40.712825753704635</v>
      </c>
      <c r="S531" s="52">
        <f t="shared" si="270"/>
        <v>393.12000000000006</v>
      </c>
      <c r="T531" s="21">
        <f t="shared" si="282"/>
        <v>393.12000000000006</v>
      </c>
      <c r="U531" s="70">
        <v>663.07764705882346</v>
      </c>
      <c r="V531" s="21">
        <f t="shared" si="267"/>
        <v>302.40000000000003</v>
      </c>
      <c r="W531" s="21">
        <f t="shared" si="271"/>
        <v>43.2</v>
      </c>
      <c r="X531" s="21">
        <f t="shared" si="287"/>
        <v>0</v>
      </c>
      <c r="Y531" s="21">
        <f t="shared" si="285"/>
        <v>211.20000000000002</v>
      </c>
      <c r="Z531" s="21">
        <f t="shared" si="272"/>
        <v>4.8000000000000007</v>
      </c>
      <c r="AA531" s="21">
        <f t="shared" si="273"/>
        <v>38.400000000000006</v>
      </c>
      <c r="AB531" s="21">
        <f t="shared" si="274"/>
        <v>0</v>
      </c>
      <c r="AC531" s="18">
        <f t="shared" si="275"/>
        <v>4.8000000000000007</v>
      </c>
      <c r="AD531" s="18">
        <f t="shared" si="276"/>
        <v>0</v>
      </c>
      <c r="AE531" s="18">
        <f>IFERROR(VLOOKUP(F531,'Unid. Mult.'!$F$3:$J$313,5,0),0)</f>
        <v>0</v>
      </c>
      <c r="AF531" s="18">
        <f>IFERROR(VLOOKUP(F531,'IIEE EIB'!$F$3:$L$219,5,0),0)</f>
        <v>0</v>
      </c>
      <c r="AG531" s="18">
        <f>IFERROR(VLOOKUP(F531,'IIEE EIB'!$F$3:$L$219,6,0),0)</f>
        <v>0</v>
      </c>
      <c r="AH531" s="18">
        <f>IFERROR(VLOOKUP(F531,Rural!$F$2:$J$403,5,0),0)</f>
        <v>0</v>
      </c>
      <c r="AI531" s="18">
        <f>+IFERROR(VLOOKUP(F531,Frontera!$F$3:$J$438,5,0),0)</f>
        <v>0</v>
      </c>
      <c r="AJ531" s="18" t="str">
        <f>+IFERROR(VLOOKUP(F531,'Censo 2023 Direccion'!$A$2:$L$910,9,0),0)</f>
        <v>Rural</v>
      </c>
      <c r="AK531" s="18">
        <f>+IFERROR(VLOOKUP(F531,'Instituciones Educativas'!$A$2:$T$900,12,0),0)</f>
        <v>8</v>
      </c>
      <c r="AL531" s="21">
        <f t="shared" si="277"/>
        <v>-360.67764705882342</v>
      </c>
      <c r="AM531" s="18">
        <f>+IFERROR(VLOOKUP(F531,'Instituciones Educativas'!$A$2:$T$900,13,0),0)-AN531</f>
        <v>8</v>
      </c>
      <c r="AN531" s="65"/>
    </row>
    <row r="532" spans="1:40" x14ac:dyDescent="0.25">
      <c r="A532" s="107" t="s">
        <v>1014</v>
      </c>
      <c r="B532" s="17">
        <v>303</v>
      </c>
      <c r="C532" s="49" t="str">
        <f>+VLOOKUP(A532,'Instituciones Educativas'!$A$2:$T$900,6,0)</f>
        <v>PUNO</v>
      </c>
      <c r="D532" s="49" t="str">
        <f>IFERROR(VLOOKUP(A532,'Instituciones Educativas'!$A$2:$T$900,7,0),0)</f>
        <v>BARRIO INDOAMERICA</v>
      </c>
      <c r="E532" s="49" t="str">
        <f>+VLOOKUP(A532,'Censo 2023 Direccion'!$A$2:$M$910,6,0)</f>
        <v>BARRIO INDOAMERICA</v>
      </c>
      <c r="F532" s="49" t="str">
        <f>+VLOOKUP(A532,'Instituciones Educativas'!$A$2:$T$900,1,0)</f>
        <v>3947716</v>
      </c>
      <c r="G532" s="49" t="str">
        <f>+VLOOKUP(A532,'Instituciones Educativas'!$A$2:$T$900,8,0)</f>
        <v>AMERICANITOS</v>
      </c>
      <c r="H532" s="49" t="str">
        <f>+VLOOKUP(A532,'Instituciones Educativas'!$A$2:$T$900,9,0)</f>
        <v xml:space="preserve">A5 - Inicial  Prog No Escolariz    </v>
      </c>
      <c r="I532" s="18">
        <f t="shared" si="268"/>
        <v>8</v>
      </c>
      <c r="J532" s="18" t="str">
        <f t="shared" si="278"/>
        <v>Urbana</v>
      </c>
      <c r="K532" s="18">
        <f t="shared" si="279"/>
        <v>9</v>
      </c>
      <c r="O532" s="18">
        <f t="shared" si="280"/>
        <v>-1</v>
      </c>
      <c r="Q532" s="21">
        <f t="shared" ref="Q532:Q536" si="288">+IF(AJ532="Urbana",IF(AK532&lt;=5,S532*(2.8),IF(AK532&lt;=10,S532*(2.1),IF(AK532&lt;=13,S532*(1.9),IF(AK532&lt;=22,S532*(1.6),IF(AK532&lt;=50,S532*(1.41),IF(AK532&lt;=100,S532*(0.9),IF(AK532&lt;=194,S532*(0.8),IF(AK532&lt;=230,S532*(0.63),IF(AK532&lt;=405,S532*(0.55),IF(AK532&lt;=620,S532*(0.44),IF(AK532&lt;=968,S532*(0.35),IF(AK532&lt;=1000,S532*(0.37),IF(AK532&lt;=1200,S532*(0.39),IF(AK532&lt;=1800,S532*(0.26))))))))))))))))</f>
        <v>563.47199999999998</v>
      </c>
      <c r="R532" s="52">
        <f t="shared" si="269"/>
        <v>-44.176060118089097</v>
      </c>
      <c r="S532" s="52">
        <f t="shared" si="270"/>
        <v>268.32</v>
      </c>
      <c r="T532" s="21">
        <f t="shared" si="282"/>
        <v>268.32</v>
      </c>
      <c r="U532" s="70">
        <v>480.65399999999994</v>
      </c>
      <c r="V532" s="21">
        <f t="shared" si="267"/>
        <v>206.39999999999998</v>
      </c>
      <c r="W532" s="21">
        <f t="shared" si="271"/>
        <v>43.2</v>
      </c>
      <c r="X532" s="21">
        <f t="shared" si="287"/>
        <v>0</v>
      </c>
      <c r="Y532" s="21">
        <f t="shared" si="285"/>
        <v>115.19999999999999</v>
      </c>
      <c r="Z532" s="21">
        <f t="shared" si="272"/>
        <v>4.8000000000000007</v>
      </c>
      <c r="AA532" s="21">
        <f t="shared" si="273"/>
        <v>38.400000000000006</v>
      </c>
      <c r="AB532" s="21">
        <f t="shared" si="274"/>
        <v>0</v>
      </c>
      <c r="AC532" s="18">
        <f t="shared" si="275"/>
        <v>4.8000000000000007</v>
      </c>
      <c r="AD532" s="18">
        <f t="shared" si="276"/>
        <v>0</v>
      </c>
      <c r="AE532" s="18">
        <f>IFERROR(VLOOKUP(F532,'Unid. Mult.'!$F$3:$J$313,5,0),0)</f>
        <v>0</v>
      </c>
      <c r="AF532" s="18">
        <f>IFERROR(VLOOKUP(F532,'IIEE EIB'!$F$3:$L$219,5,0),0)</f>
        <v>0</v>
      </c>
      <c r="AG532" s="18">
        <f>IFERROR(VLOOKUP(F532,'IIEE EIB'!$F$3:$L$219,6,0),0)</f>
        <v>0</v>
      </c>
      <c r="AH532" s="18">
        <f>IFERROR(VLOOKUP(F532,Rural!$F$2:$J$403,5,0),0)</f>
        <v>0</v>
      </c>
      <c r="AI532" s="18">
        <f>+IFERROR(VLOOKUP(F532,Frontera!$F$3:$J$438,5,0),0)</f>
        <v>0</v>
      </c>
      <c r="AJ532" s="18" t="str">
        <f>+IFERROR(VLOOKUP(F532,'Censo 2023 Direccion'!$A$2:$L$910,9,0),0)</f>
        <v>Urbana</v>
      </c>
      <c r="AK532" s="18">
        <f>+IFERROR(VLOOKUP(F532,'Instituciones Educativas'!$A$2:$T$900,12,0),0)</f>
        <v>8</v>
      </c>
      <c r="AL532" s="21">
        <f t="shared" si="277"/>
        <v>-274.25399999999996</v>
      </c>
      <c r="AM532" s="18">
        <f>+IFERROR(VLOOKUP(F532,'Instituciones Educativas'!$A$2:$T$900,13,0),0)-AN532</f>
        <v>9</v>
      </c>
    </row>
    <row r="533" spans="1:40" x14ac:dyDescent="0.25">
      <c r="A533" s="107" t="s">
        <v>1079</v>
      </c>
      <c r="B533" s="17">
        <v>304</v>
      </c>
      <c r="C533" s="49" t="str">
        <f>+VLOOKUP(A533,'Instituciones Educativas'!$A$2:$T$900,6,0)</f>
        <v>PUNO</v>
      </c>
      <c r="D533" s="49" t="str">
        <f>IFERROR(VLOOKUP(A533,'Instituciones Educativas'!$A$2:$T$900,7,0),0)</f>
        <v>ALTO BELLAVISTA</v>
      </c>
      <c r="E533" s="49" t="str">
        <f>+VLOOKUP(A533,'Censo 2023 Direccion'!$A$2:$M$910,6,0)</f>
        <v>AVENIDA ALTO ALIANZA 1271</v>
      </c>
      <c r="F533" s="49" t="str">
        <f>+VLOOKUP(A533,'Instituciones Educativas'!$A$2:$T$900,1,0)</f>
        <v>3947717</v>
      </c>
      <c r="G533" s="49" t="str">
        <f>+VLOOKUP(A533,'Instituciones Educativas'!$A$2:$T$900,8,0)</f>
        <v>LOS CARACOLITOS</v>
      </c>
      <c r="H533" s="49" t="str">
        <f>+VLOOKUP(A533,'Instituciones Educativas'!$A$2:$T$900,9,0)</f>
        <v xml:space="preserve">A5 - Inicial  Prog No Escolariz    </v>
      </c>
      <c r="I533" s="18">
        <f t="shared" si="268"/>
        <v>9</v>
      </c>
      <c r="J533" s="18" t="str">
        <f t="shared" si="278"/>
        <v>Urbana</v>
      </c>
      <c r="K533" s="18">
        <f t="shared" si="279"/>
        <v>10</v>
      </c>
      <c r="O533" s="18">
        <f t="shared" si="280"/>
        <v>-1</v>
      </c>
      <c r="Q533" s="21">
        <f t="shared" si="288"/>
        <v>633.90600000000006</v>
      </c>
      <c r="R533" s="52">
        <f t="shared" si="269"/>
        <v>-38.193478260869576</v>
      </c>
      <c r="S533" s="52">
        <f t="shared" si="270"/>
        <v>301.86</v>
      </c>
      <c r="T533" s="21">
        <f t="shared" si="282"/>
        <v>301.86</v>
      </c>
      <c r="U533" s="70">
        <v>488.39506172839521</v>
      </c>
      <c r="V533" s="21">
        <f t="shared" si="267"/>
        <v>232.2</v>
      </c>
      <c r="W533" s="21">
        <f t="shared" si="271"/>
        <v>48.599999999999994</v>
      </c>
      <c r="X533" s="21">
        <f t="shared" si="287"/>
        <v>0</v>
      </c>
      <c r="Y533" s="21">
        <f t="shared" si="285"/>
        <v>129.6</v>
      </c>
      <c r="Z533" s="21">
        <f t="shared" si="272"/>
        <v>5.4</v>
      </c>
      <c r="AA533" s="21">
        <f t="shared" si="273"/>
        <v>43.2</v>
      </c>
      <c r="AB533" s="21">
        <f t="shared" si="274"/>
        <v>0</v>
      </c>
      <c r="AC533" s="18">
        <f t="shared" si="275"/>
        <v>5.4</v>
      </c>
      <c r="AD533" s="18">
        <f t="shared" si="276"/>
        <v>0</v>
      </c>
      <c r="AE533" s="18">
        <f>IFERROR(VLOOKUP(F533,'Unid. Mult.'!$F$3:$J$313,5,0),0)</f>
        <v>0</v>
      </c>
      <c r="AF533" s="18">
        <f>IFERROR(VLOOKUP(F533,'IIEE EIB'!$F$3:$L$219,5,0),0)</f>
        <v>0</v>
      </c>
      <c r="AG533" s="18">
        <f>IFERROR(VLOOKUP(F533,'IIEE EIB'!$F$3:$L$219,6,0),0)</f>
        <v>0</v>
      </c>
      <c r="AH533" s="18">
        <f>IFERROR(VLOOKUP(F533,Rural!$F$2:$J$403,5,0),0)</f>
        <v>0</v>
      </c>
      <c r="AI533" s="18">
        <f>+IFERROR(VLOOKUP(F533,Frontera!$F$3:$J$438,5,0),0)</f>
        <v>0</v>
      </c>
      <c r="AJ533" s="18" t="str">
        <f>+IFERROR(VLOOKUP(F533,'Censo 2023 Direccion'!$A$2:$L$910,9,0),0)</f>
        <v>Urbana</v>
      </c>
      <c r="AK533" s="18">
        <f>+IFERROR(VLOOKUP(F533,'Instituciones Educativas'!$A$2:$T$900,12,0),0)</f>
        <v>9</v>
      </c>
      <c r="AL533" s="21">
        <f t="shared" si="277"/>
        <v>-256.19506172839522</v>
      </c>
      <c r="AM533" s="18">
        <f>+IFERROR(VLOOKUP(F533,'Instituciones Educativas'!$A$2:$T$900,13,0),0)-AN533</f>
        <v>10</v>
      </c>
    </row>
    <row r="534" spans="1:40" x14ac:dyDescent="0.25">
      <c r="A534" s="107" t="s">
        <v>1007</v>
      </c>
      <c r="B534" s="17">
        <v>305</v>
      </c>
      <c r="C534" s="49" t="str">
        <f>+VLOOKUP(A534,'Instituciones Educativas'!$A$2:$T$900,6,0)</f>
        <v>PUNO</v>
      </c>
      <c r="D534" s="49" t="str">
        <f>IFERROR(VLOOKUP(A534,'Instituciones Educativas'!$A$2:$T$900,7,0),0)</f>
        <v>ALTO BELLAVISTA</v>
      </c>
      <c r="E534" s="49" t="str">
        <f>+VLOOKUP(A534,'Censo 2023 Direccion'!$A$2:$M$910,6,0)</f>
        <v>AVENIDA ALTO ALIANZA 1271</v>
      </c>
      <c r="F534" s="49" t="str">
        <f>+VLOOKUP(A534,'Instituciones Educativas'!$A$2:$T$900,1,0)</f>
        <v>3947718</v>
      </c>
      <c r="G534" s="49" t="str">
        <f>+VLOOKUP(A534,'Instituciones Educativas'!$A$2:$T$900,8,0)</f>
        <v>ALTO ALIANZA</v>
      </c>
      <c r="H534" s="49" t="str">
        <f>+VLOOKUP(A534,'Instituciones Educativas'!$A$2:$T$900,9,0)</f>
        <v xml:space="preserve">A5 - Inicial  Prog No Escolariz    </v>
      </c>
      <c r="I534" s="18">
        <f t="shared" si="268"/>
        <v>8</v>
      </c>
      <c r="J534" s="18" t="str">
        <f t="shared" si="278"/>
        <v>Urbana</v>
      </c>
      <c r="K534" s="18">
        <f t="shared" si="279"/>
        <v>9</v>
      </c>
      <c r="O534" s="18">
        <f t="shared" si="280"/>
        <v>-1</v>
      </c>
      <c r="Q534" s="21">
        <f t="shared" si="288"/>
        <v>563.47199999999998</v>
      </c>
      <c r="R534" s="52">
        <f t="shared" si="269"/>
        <v>-44.176060118089097</v>
      </c>
      <c r="S534" s="52">
        <f t="shared" si="270"/>
        <v>268.32</v>
      </c>
      <c r="T534" s="21">
        <f t="shared" si="282"/>
        <v>268.32</v>
      </c>
      <c r="U534" s="70">
        <v>480.65399999999994</v>
      </c>
      <c r="V534" s="21">
        <f t="shared" si="267"/>
        <v>206.39999999999998</v>
      </c>
      <c r="W534" s="21">
        <f t="shared" si="271"/>
        <v>43.2</v>
      </c>
      <c r="X534" s="21">
        <f t="shared" si="287"/>
        <v>0</v>
      </c>
      <c r="Y534" s="21">
        <f t="shared" si="285"/>
        <v>115.19999999999999</v>
      </c>
      <c r="Z534" s="21">
        <f t="shared" si="272"/>
        <v>4.8000000000000007</v>
      </c>
      <c r="AA534" s="21">
        <f t="shared" si="273"/>
        <v>38.400000000000006</v>
      </c>
      <c r="AB534" s="21">
        <f t="shared" si="274"/>
        <v>0</v>
      </c>
      <c r="AC534" s="18">
        <f t="shared" si="275"/>
        <v>4.8000000000000007</v>
      </c>
      <c r="AD534" s="18">
        <f t="shared" si="276"/>
        <v>0</v>
      </c>
      <c r="AE534" s="18">
        <f>IFERROR(VLOOKUP(F534,'Unid. Mult.'!$F$3:$J$313,5,0),0)</f>
        <v>0</v>
      </c>
      <c r="AF534" s="18">
        <f>IFERROR(VLOOKUP(F534,'IIEE EIB'!$F$3:$L$219,5,0),0)</f>
        <v>0</v>
      </c>
      <c r="AG534" s="18">
        <f>IFERROR(VLOOKUP(F534,'IIEE EIB'!$F$3:$L$219,6,0),0)</f>
        <v>0</v>
      </c>
      <c r="AH534" s="18">
        <f>IFERROR(VLOOKUP(F534,Rural!$F$2:$J$403,5,0),0)</f>
        <v>0</v>
      </c>
      <c r="AI534" s="18">
        <f>+IFERROR(VLOOKUP(F534,Frontera!$F$3:$J$438,5,0),0)</f>
        <v>0</v>
      </c>
      <c r="AJ534" s="18" t="str">
        <f>+IFERROR(VLOOKUP(F534,'Censo 2023 Direccion'!$A$2:$L$910,9,0),0)</f>
        <v>Urbana</v>
      </c>
      <c r="AK534" s="18">
        <f>+IFERROR(VLOOKUP(F534,'Instituciones Educativas'!$A$2:$T$900,12,0),0)</f>
        <v>8</v>
      </c>
      <c r="AL534" s="21">
        <f t="shared" si="277"/>
        <v>-274.25399999999996</v>
      </c>
      <c r="AM534" s="18">
        <f>+IFERROR(VLOOKUP(F534,'Instituciones Educativas'!$A$2:$T$900,13,0),0)-AN534</f>
        <v>9</v>
      </c>
    </row>
    <row r="535" spans="1:40" x14ac:dyDescent="0.25">
      <c r="A535" s="107" t="s">
        <v>1023</v>
      </c>
      <c r="B535" s="17">
        <v>306</v>
      </c>
      <c r="C535" s="49" t="str">
        <f>+VLOOKUP(A535,'Instituciones Educativas'!$A$2:$T$900,6,0)</f>
        <v>PUNO</v>
      </c>
      <c r="D535" s="49" t="str">
        <f>IFERROR(VLOOKUP(A535,'Instituciones Educativas'!$A$2:$T$900,7,0),0)</f>
        <v>VILLA DEL LAGO</v>
      </c>
      <c r="E535" s="49" t="str">
        <f>+VLOOKUP(A535,'Censo 2023 Direccion'!$A$2:$M$910,6,0)</f>
        <v>JIRON ARENALES 204</v>
      </c>
      <c r="F535" s="49" t="str">
        <f>+VLOOKUP(A535,'Instituciones Educativas'!$A$2:$T$900,1,0)</f>
        <v>3947720</v>
      </c>
      <c r="G535" s="49" t="str">
        <f>+VLOOKUP(A535,'Instituciones Educativas'!$A$2:$T$900,8,0)</f>
        <v>BABY GENUIS</v>
      </c>
      <c r="H535" s="49" t="str">
        <f>+VLOOKUP(A535,'Instituciones Educativas'!$A$2:$T$900,9,0)</f>
        <v xml:space="preserve">A5 - Inicial  Prog No Escolariz    </v>
      </c>
      <c r="I535" s="18">
        <f t="shared" si="268"/>
        <v>13</v>
      </c>
      <c r="J535" s="18" t="str">
        <f t="shared" si="278"/>
        <v>Urbana</v>
      </c>
      <c r="K535" s="18">
        <f t="shared" si="279"/>
        <v>11</v>
      </c>
      <c r="O535" s="18">
        <f t="shared" si="280"/>
        <v>2</v>
      </c>
      <c r="Q535" s="21">
        <f>+IF(AJ535="Urbana",IF(AK535&lt;=5,S535*(2.8),IF(AK535&lt;=10,S535*(1.6),IF(AK535&lt;=13,S535*(1.4),IF(AK535&lt;=22,S535*(1.08),IF(AK535&lt;=50,S535*(1.41),IF(AK535&lt;=100,S535*(0.9),IF(AK535&lt;=194,S535*(0.8),IF(AK535&lt;=230,S535*(0.63),IF(AK535&lt;=405,S535*(0.55),IF(AK535&lt;=620,S535*(0.44),IF(AK535&lt;=968,S535*(0.35),IF(AK535&lt;=1000,S535*(0.37),IF(AK535&lt;=1200,S535*(0.39),IF(AK535&lt;=1800,S535*(0.26))))))))))))))))</f>
        <v>610.42799999999988</v>
      </c>
      <c r="R535" s="52">
        <f t="shared" si="269"/>
        <v>-11.947538627380522</v>
      </c>
      <c r="S535" s="52">
        <f t="shared" si="270"/>
        <v>436.02</v>
      </c>
      <c r="T535" s="21">
        <f t="shared" si="282"/>
        <v>436.02</v>
      </c>
      <c r="U535" s="70">
        <v>495.1820689655172</v>
      </c>
      <c r="V535" s="21">
        <f t="shared" si="267"/>
        <v>335.4</v>
      </c>
      <c r="W535" s="21">
        <f t="shared" si="271"/>
        <v>70.2</v>
      </c>
      <c r="X535" s="21">
        <f t="shared" si="287"/>
        <v>0</v>
      </c>
      <c r="Y535" s="21">
        <f t="shared" si="285"/>
        <v>187.2</v>
      </c>
      <c r="Z535" s="21">
        <f t="shared" si="272"/>
        <v>7.8000000000000007</v>
      </c>
      <c r="AA535" s="21">
        <f t="shared" si="273"/>
        <v>62.400000000000006</v>
      </c>
      <c r="AB535" s="21">
        <f t="shared" si="274"/>
        <v>0</v>
      </c>
      <c r="AC535" s="18">
        <f t="shared" si="275"/>
        <v>7.8000000000000007</v>
      </c>
      <c r="AD535" s="18">
        <f t="shared" si="276"/>
        <v>0</v>
      </c>
      <c r="AE535" s="18">
        <f>IFERROR(VLOOKUP(F535,'Unid. Mult.'!$F$3:$J$313,5,0),0)</f>
        <v>0</v>
      </c>
      <c r="AF535" s="18">
        <f>IFERROR(VLOOKUP(F535,'IIEE EIB'!$F$3:$L$219,5,0),0)</f>
        <v>0</v>
      </c>
      <c r="AG535" s="18">
        <f>IFERROR(VLOOKUP(F535,'IIEE EIB'!$F$3:$L$219,6,0),0)</f>
        <v>0</v>
      </c>
      <c r="AH535" s="18">
        <f>IFERROR(VLOOKUP(F535,Rural!$F$2:$J$403,5,0),0)</f>
        <v>0</v>
      </c>
      <c r="AI535" s="18">
        <f>+IFERROR(VLOOKUP(F535,Frontera!$F$3:$J$438,5,0),0)</f>
        <v>0</v>
      </c>
      <c r="AJ535" s="18" t="str">
        <f>+IFERROR(VLOOKUP(F535,'Censo 2023 Direccion'!$A$2:$L$910,9,0),0)</f>
        <v>Urbana</v>
      </c>
      <c r="AK535" s="18">
        <f>+IFERROR(VLOOKUP(F535,'Instituciones Educativas'!$A$2:$T$900,12,0),0)</f>
        <v>13</v>
      </c>
      <c r="AL535" s="21">
        <f t="shared" si="277"/>
        <v>-159.78206896551723</v>
      </c>
      <c r="AM535" s="18">
        <f>+IFERROR(VLOOKUP(F535,'Instituciones Educativas'!$A$2:$T$900,13,0),0)-AN535</f>
        <v>11</v>
      </c>
    </row>
    <row r="536" spans="1:40" x14ac:dyDescent="0.25">
      <c r="A536" s="107" t="s">
        <v>1090</v>
      </c>
      <c r="B536" s="17">
        <v>307</v>
      </c>
      <c r="C536" s="49" t="str">
        <f>+VLOOKUP(A536,'Instituciones Educativas'!$A$2:$T$900,6,0)</f>
        <v>PUNO</v>
      </c>
      <c r="D536" s="49" t="str">
        <f>IFERROR(VLOOKUP(A536,'Instituciones Educativas'!$A$2:$T$900,7,0),0)</f>
        <v>MAGISTERIAL</v>
      </c>
      <c r="E536" s="49" t="str">
        <f>+VLOOKUP(A536,'Censo 2023 Direccion'!$A$2:$M$910,6,0)</f>
        <v>JIRON JOSE ANTONIO ENCINAS S/N</v>
      </c>
      <c r="F536" s="49" t="str">
        <f>+VLOOKUP(A536,'Instituciones Educativas'!$A$2:$T$900,1,0)</f>
        <v>3947706</v>
      </c>
      <c r="G536" s="49" t="str">
        <f>+VLOOKUP(A536,'Instituciones Educativas'!$A$2:$T$900,8,0)</f>
        <v>MIS JUGUETES</v>
      </c>
      <c r="H536" s="49" t="str">
        <f>+VLOOKUP(A536,'Instituciones Educativas'!$A$2:$T$900,9,0)</f>
        <v xml:space="preserve">A5 - Inicial  Prog No Escolariz    </v>
      </c>
      <c r="I536" s="18">
        <f t="shared" si="268"/>
        <v>8</v>
      </c>
      <c r="J536" s="18" t="str">
        <f t="shared" si="278"/>
        <v>Urbana</v>
      </c>
      <c r="K536" s="18">
        <f t="shared" si="279"/>
        <v>9</v>
      </c>
      <c r="O536" s="18">
        <f t="shared" si="280"/>
        <v>-1</v>
      </c>
      <c r="Q536" s="21">
        <f t="shared" si="288"/>
        <v>563.47199999999998</v>
      </c>
      <c r="R536" s="52">
        <f t="shared" si="269"/>
        <v>-44.176060118089097</v>
      </c>
      <c r="S536" s="52">
        <f t="shared" si="270"/>
        <v>268.32</v>
      </c>
      <c r="T536" s="21">
        <f t="shared" si="282"/>
        <v>268.32</v>
      </c>
      <c r="U536" s="70">
        <v>480.65399999999994</v>
      </c>
      <c r="V536" s="21">
        <f t="shared" si="267"/>
        <v>206.39999999999998</v>
      </c>
      <c r="W536" s="21">
        <f t="shared" si="271"/>
        <v>43.2</v>
      </c>
      <c r="X536" s="21">
        <f t="shared" si="287"/>
        <v>0</v>
      </c>
      <c r="Y536" s="21">
        <f t="shared" si="285"/>
        <v>115.19999999999999</v>
      </c>
      <c r="Z536" s="21">
        <f t="shared" si="272"/>
        <v>4.8000000000000007</v>
      </c>
      <c r="AA536" s="21">
        <f t="shared" si="273"/>
        <v>38.400000000000006</v>
      </c>
      <c r="AB536" s="21">
        <f t="shared" si="274"/>
        <v>0</v>
      </c>
      <c r="AC536" s="18">
        <f t="shared" si="275"/>
        <v>4.8000000000000007</v>
      </c>
      <c r="AD536" s="18">
        <f t="shared" si="276"/>
        <v>0</v>
      </c>
      <c r="AE536" s="18">
        <f>IFERROR(VLOOKUP(F536,'Unid. Mult.'!$F$3:$J$313,5,0),0)</f>
        <v>0</v>
      </c>
      <c r="AF536" s="18">
        <f>IFERROR(VLOOKUP(F536,'IIEE EIB'!$F$3:$L$219,5,0),0)</f>
        <v>0</v>
      </c>
      <c r="AG536" s="18">
        <f>IFERROR(VLOOKUP(F536,'IIEE EIB'!$F$3:$L$219,6,0),0)</f>
        <v>0</v>
      </c>
      <c r="AH536" s="18">
        <f>IFERROR(VLOOKUP(F536,Rural!$F$2:$J$403,5,0),0)</f>
        <v>0</v>
      </c>
      <c r="AI536" s="18">
        <f>+IFERROR(VLOOKUP(F536,Frontera!$F$3:$J$438,5,0),0)</f>
        <v>0</v>
      </c>
      <c r="AJ536" s="18" t="str">
        <f>+IFERROR(VLOOKUP(F536,'Censo 2023 Direccion'!$A$2:$L$910,9,0),0)</f>
        <v>Urbana</v>
      </c>
      <c r="AK536" s="18">
        <f>+IFERROR(VLOOKUP(F536,'Instituciones Educativas'!$A$2:$T$900,12,0),0)</f>
        <v>8</v>
      </c>
      <c r="AL536" s="21">
        <f t="shared" si="277"/>
        <v>-274.25399999999996</v>
      </c>
      <c r="AM536" s="18">
        <f>+IFERROR(VLOOKUP(F536,'Instituciones Educativas'!$A$2:$T$900,13,0),0)-AN536</f>
        <v>9</v>
      </c>
    </row>
    <row r="537" spans="1:40" x14ac:dyDescent="0.25">
      <c r="A537" s="107" t="s">
        <v>1064</v>
      </c>
      <c r="B537" s="17">
        <v>308</v>
      </c>
      <c r="C537" s="49" t="str">
        <f>+VLOOKUP(A537,'Instituciones Educativas'!$A$2:$T$900,6,0)</f>
        <v>PUNO</v>
      </c>
      <c r="D537" s="49" t="str">
        <f>IFERROR(VLOOKUP(A537,'Instituciones Educativas'!$A$2:$T$900,7,0),0)</f>
        <v>BARRIO LAYKAKOTA</v>
      </c>
      <c r="E537" s="49" t="str">
        <f>+VLOOKUP(A537,'Censo 2023 Direccion'!$A$2:$M$910,6,0)</f>
        <v>JIRON LA OROYA 181</v>
      </c>
      <c r="F537" s="49" t="str">
        <f>+VLOOKUP(A537,'Instituciones Educativas'!$A$2:$T$900,1,0)</f>
        <v>3947708</v>
      </c>
      <c r="G537" s="49" t="str">
        <f>+VLOOKUP(A537,'Instituciones Educativas'!$A$2:$T$900,8,0)</f>
        <v>JUGANDO APRENDO</v>
      </c>
      <c r="H537" s="49" t="str">
        <f>+VLOOKUP(A537,'Instituciones Educativas'!$A$2:$T$900,9,0)</f>
        <v xml:space="preserve">A5 - Inicial  Prog No Escolariz    </v>
      </c>
      <c r="I537" s="18">
        <f t="shared" si="268"/>
        <v>10</v>
      </c>
      <c r="J537" s="18" t="str">
        <f t="shared" si="278"/>
        <v>Urbana</v>
      </c>
      <c r="K537" s="18">
        <f t="shared" si="279"/>
        <v>9</v>
      </c>
      <c r="O537" s="18">
        <f t="shared" si="280"/>
        <v>1</v>
      </c>
      <c r="Q537" s="21">
        <f>+IF(AJ537="Urbana",IF(AK537&lt;=5,S537*(2.8),IF(AK537&lt;=10,S537*(1.6),IF(AK537&lt;=13,S537*(1.4),IF(AK537&lt;=22,S537*(1.08),IF(AK537&lt;=50,S537*(1.41),IF(AK537&lt;=100,S537*(0.9),IF(AK537&lt;=194,S537*(0.8),IF(AK537&lt;=230,S537*(0.63),IF(AK537&lt;=405,S537*(0.55),IF(AK537&lt;=620,S537*(0.44),IF(AK537&lt;=968,S537*(0.35),IF(AK537&lt;=1000,S537*(0.37),IF(AK537&lt;=1200,S537*(0.39),IF(AK537&lt;=1800,S537*(0.26))))))))))))))))</f>
        <v>536.6400000000001</v>
      </c>
      <c r="R537" s="52">
        <f t="shared" si="269"/>
        <v>-31.326086956521753</v>
      </c>
      <c r="S537" s="52">
        <f t="shared" si="270"/>
        <v>335.40000000000003</v>
      </c>
      <c r="T537" s="21">
        <f t="shared" si="282"/>
        <v>335.40000000000003</v>
      </c>
      <c r="U537" s="70">
        <v>488.39506172839521</v>
      </c>
      <c r="V537" s="21">
        <f t="shared" si="267"/>
        <v>258</v>
      </c>
      <c r="W537" s="21">
        <f t="shared" si="271"/>
        <v>54</v>
      </c>
      <c r="X537" s="21">
        <f t="shared" si="287"/>
        <v>0</v>
      </c>
      <c r="Y537" s="21">
        <f t="shared" si="285"/>
        <v>144</v>
      </c>
      <c r="Z537" s="21">
        <f t="shared" si="272"/>
        <v>6</v>
      </c>
      <c r="AA537" s="21">
        <f t="shared" si="273"/>
        <v>48</v>
      </c>
      <c r="AB537" s="21">
        <f t="shared" si="274"/>
        <v>0</v>
      </c>
      <c r="AC537" s="18">
        <f t="shared" si="275"/>
        <v>6</v>
      </c>
      <c r="AD537" s="18">
        <f t="shared" si="276"/>
        <v>0</v>
      </c>
      <c r="AE537" s="18">
        <f>IFERROR(VLOOKUP(F537,'Unid. Mult.'!$F$3:$J$313,5,0),0)</f>
        <v>0</v>
      </c>
      <c r="AF537" s="18">
        <f>IFERROR(VLOOKUP(F537,'IIEE EIB'!$F$3:$L$219,5,0),0)</f>
        <v>0</v>
      </c>
      <c r="AG537" s="18">
        <f>IFERROR(VLOOKUP(F537,'IIEE EIB'!$F$3:$L$219,6,0),0)</f>
        <v>0</v>
      </c>
      <c r="AH537" s="18">
        <f>IFERROR(VLOOKUP(F537,Rural!$F$2:$J$403,5,0),0)</f>
        <v>0</v>
      </c>
      <c r="AI537" s="18">
        <f>+IFERROR(VLOOKUP(F537,Frontera!$F$3:$J$438,5,0),0)</f>
        <v>0</v>
      </c>
      <c r="AJ537" s="18" t="str">
        <f>+IFERROR(VLOOKUP(F537,'Censo 2023 Direccion'!$A$2:$L$910,9,0),0)</f>
        <v>Urbana</v>
      </c>
      <c r="AK537" s="18">
        <f>+IFERROR(VLOOKUP(F537,'Instituciones Educativas'!$A$2:$T$900,12,0),0)</f>
        <v>10</v>
      </c>
      <c r="AL537" s="21">
        <f t="shared" si="277"/>
        <v>-230.39506172839521</v>
      </c>
      <c r="AM537" s="18">
        <f>+IFERROR(VLOOKUP(F537,'Instituciones Educativas'!$A$2:$T$900,13,0),0)-AN537</f>
        <v>9</v>
      </c>
      <c r="AN537" s="18">
        <v>1</v>
      </c>
    </row>
    <row r="538" spans="1:40" x14ac:dyDescent="0.25">
      <c r="A538" s="107" t="s">
        <v>1180</v>
      </c>
      <c r="B538" s="17">
        <v>309</v>
      </c>
      <c r="C538" s="49" t="str">
        <f>+VLOOKUP(A538,'Instituciones Educativas'!$A$2:$T$900,6,0)</f>
        <v>PUNO</v>
      </c>
      <c r="D538" s="49" t="str">
        <f>IFERROR(VLOOKUP(A538,'Instituciones Educativas'!$A$2:$T$900,7,0),0)</f>
        <v>JALLIHUAYA</v>
      </c>
      <c r="E538" s="49" t="str">
        <f>+VLOOKUP(A538,'Censo 2023 Direccion'!$A$2:$M$910,6,0)</f>
        <v>YAURUYO</v>
      </c>
      <c r="F538" s="49" t="str">
        <f>+VLOOKUP(A538,'Instituciones Educativas'!$A$2:$T$900,1,0)</f>
        <v>3956872</v>
      </c>
      <c r="G538" s="49" t="str">
        <f>+VLOOKUP(A538,'Instituciones Educativas'!$A$2:$T$900,8,0)</f>
        <v>YAURUYO</v>
      </c>
      <c r="H538" s="49" t="str">
        <f>+VLOOKUP(A538,'Instituciones Educativas'!$A$2:$T$900,9,0)</f>
        <v xml:space="preserve">A5 - Inicial  Prog No Escolariz    </v>
      </c>
      <c r="I538" s="18">
        <f t="shared" si="268"/>
        <v>7</v>
      </c>
      <c r="J538" s="18" t="str">
        <f t="shared" si="278"/>
        <v>Rural</v>
      </c>
      <c r="K538" s="18">
        <f t="shared" si="279"/>
        <v>8</v>
      </c>
      <c r="O538" s="18">
        <f t="shared" si="280"/>
        <v>-1</v>
      </c>
      <c r="Q538" s="21">
        <f>+IF(AJ538="rural",IF(AK538&lt;=1,S538*(5),IF(AK538&lt;=2,S538*(3.25),IF(AK538&lt;=3,S538*(2.42),IF(AK538&lt;=4,S538*(2),IF(AK538&lt;=5,S538*(1.8),IF(AK538&lt;=10,S538*(1.6),IF(AK538&lt;=16,S538*(1.3),IF(AK538&lt;=20,S538*(1),IF(AK538&lt;=60,S538*(0.85),IF(AK538&lt;=100,S538*(0.56),IF(AK538&lt;=152,S538*(0.41),IF(AK538&lt;=180,S538*(0.38),IF(AK538&lt;=200,S538*(0.36),IF(AK538&lt;=300,S538*(0.3),S538)))))))))))))))</f>
        <v>550.36800000000005</v>
      </c>
      <c r="R538" s="52">
        <f t="shared" si="269"/>
        <v>-48.123722534491556</v>
      </c>
      <c r="S538" s="52">
        <f t="shared" si="270"/>
        <v>343.98</v>
      </c>
      <c r="T538" s="21">
        <f t="shared" si="282"/>
        <v>343.98</v>
      </c>
      <c r="U538" s="70">
        <v>663.07764705882346</v>
      </c>
      <c r="V538" s="21">
        <f t="shared" si="267"/>
        <v>264.60000000000002</v>
      </c>
      <c r="W538" s="21">
        <f t="shared" si="271"/>
        <v>37.799999999999997</v>
      </c>
      <c r="X538" s="21">
        <f t="shared" si="287"/>
        <v>0</v>
      </c>
      <c r="Y538" s="21">
        <f t="shared" si="285"/>
        <v>184.8</v>
      </c>
      <c r="Z538" s="21">
        <f t="shared" si="272"/>
        <v>4.2</v>
      </c>
      <c r="AA538" s="21">
        <f t="shared" si="273"/>
        <v>33.6</v>
      </c>
      <c r="AB538" s="21">
        <f t="shared" si="274"/>
        <v>0</v>
      </c>
      <c r="AC538" s="18">
        <f t="shared" si="275"/>
        <v>4.2</v>
      </c>
      <c r="AD538" s="18">
        <f t="shared" si="276"/>
        <v>0</v>
      </c>
      <c r="AE538" s="18">
        <f>IFERROR(VLOOKUP(F538,'Unid. Mult.'!$F$3:$J$313,5,0),0)</f>
        <v>0</v>
      </c>
      <c r="AF538" s="18">
        <f>IFERROR(VLOOKUP(F538,'IIEE EIB'!$F$3:$L$219,5,0),0)</f>
        <v>0</v>
      </c>
      <c r="AG538" s="18">
        <f>IFERROR(VLOOKUP(F538,'IIEE EIB'!$F$3:$L$219,6,0),0)</f>
        <v>0</v>
      </c>
      <c r="AH538" s="18">
        <f>IFERROR(VLOOKUP(F538,Rural!$F$2:$J$403,5,0),0)</f>
        <v>0</v>
      </c>
      <c r="AI538" s="18">
        <f>+IFERROR(VLOOKUP(F538,Frontera!$F$3:$J$438,5,0),0)</f>
        <v>0</v>
      </c>
      <c r="AJ538" s="18" t="str">
        <f>+IFERROR(VLOOKUP(F538,'Censo 2023 Direccion'!$A$2:$L$910,9,0),0)</f>
        <v>Rural</v>
      </c>
      <c r="AK538" s="18">
        <f>+IFERROR(VLOOKUP(F538,'Instituciones Educativas'!$A$2:$T$900,12,0),0)</f>
        <v>7</v>
      </c>
      <c r="AL538" s="21">
        <f t="shared" si="277"/>
        <v>-398.47764705882344</v>
      </c>
      <c r="AM538" s="18">
        <f>+IFERROR(VLOOKUP(F538,'Instituciones Educativas'!$A$2:$T$900,13,0),0)-AN538</f>
        <v>8</v>
      </c>
    </row>
    <row r="539" spans="1:40" x14ac:dyDescent="0.25">
      <c r="A539" s="107" t="s">
        <v>1021</v>
      </c>
      <c r="B539" s="17">
        <v>310</v>
      </c>
      <c r="C539" s="49" t="str">
        <f>+VLOOKUP(A539,'Instituciones Educativas'!$A$2:$T$900,6,0)</f>
        <v>PUNO</v>
      </c>
      <c r="D539" s="49" t="str">
        <f>IFERROR(VLOOKUP(A539,'Instituciones Educativas'!$A$2:$T$900,7,0),0)</f>
        <v>BARRIO LAYKAKOTA</v>
      </c>
      <c r="E539" s="49" t="str">
        <f>+VLOOKUP(A539,'Censo 2023 Direccion'!$A$2:$M$910,6,0)</f>
        <v>JIRON LAS CANTUTAS 130</v>
      </c>
      <c r="F539" s="49" t="str">
        <f>+VLOOKUP(A539,'Instituciones Educativas'!$A$2:$T$900,1,0)</f>
        <v>3954338</v>
      </c>
      <c r="G539" s="49" t="str">
        <f>+VLOOKUP(A539,'Instituciones Educativas'!$A$2:$T$900,8,0)</f>
        <v>ANGELITOS DEL SABER</v>
      </c>
      <c r="H539" s="49" t="str">
        <f>+VLOOKUP(A539,'Instituciones Educativas'!$A$2:$T$900,9,0)</f>
        <v xml:space="preserve">A5 - Inicial  Prog No Escolariz    </v>
      </c>
      <c r="I539" s="18">
        <f t="shared" si="268"/>
        <v>10</v>
      </c>
      <c r="J539" s="18" t="str">
        <f t="shared" si="278"/>
        <v>Urbana</v>
      </c>
      <c r="K539" s="18">
        <f t="shared" si="279"/>
        <v>8</v>
      </c>
      <c r="O539" s="18">
        <f t="shared" si="280"/>
        <v>2</v>
      </c>
      <c r="Q539" s="21">
        <f>+IF(AJ539="Urbana",IF(AK539&lt;=5,S539*(2.8),IF(AK539&lt;=10,S539*(1.6),IF(AK539&lt;=13,S539*(1.4),IF(AK539&lt;=22,S539*(1.08),IF(AK539&lt;=50,S539*(1.41),IF(AK539&lt;=100,S539*(0.9),IF(AK539&lt;=194,S539*(0.8),IF(AK539&lt;=230,S539*(0.63),IF(AK539&lt;=405,S539*(0.55),IF(AK539&lt;=620,S539*(0.44),IF(AK539&lt;=968,S539*(0.35),IF(AK539&lt;=1000,S539*(0.37),IF(AK539&lt;=1200,S539*(0.39),IF(AK539&lt;=1800,S539*(0.26))))))))))))))))</f>
        <v>536.6400000000001</v>
      </c>
      <c r="R539" s="52">
        <f t="shared" si="269"/>
        <v>-29.34782608695652</v>
      </c>
      <c r="S539" s="52">
        <f t="shared" si="270"/>
        <v>335.40000000000003</v>
      </c>
      <c r="T539" s="21">
        <f t="shared" si="282"/>
        <v>335.40000000000003</v>
      </c>
      <c r="U539" s="70">
        <v>474.72</v>
      </c>
      <c r="V539" s="21">
        <f t="shared" si="267"/>
        <v>258</v>
      </c>
      <c r="W539" s="21">
        <f t="shared" si="271"/>
        <v>54</v>
      </c>
      <c r="X539" s="21">
        <f t="shared" si="287"/>
        <v>0</v>
      </c>
      <c r="Y539" s="21">
        <f t="shared" si="285"/>
        <v>144</v>
      </c>
      <c r="Z539" s="21">
        <f t="shared" si="272"/>
        <v>6</v>
      </c>
      <c r="AA539" s="21">
        <f t="shared" si="273"/>
        <v>48</v>
      </c>
      <c r="AB539" s="21">
        <f t="shared" si="274"/>
        <v>0</v>
      </c>
      <c r="AC539" s="18">
        <f t="shared" si="275"/>
        <v>6</v>
      </c>
      <c r="AD539" s="18">
        <f t="shared" si="276"/>
        <v>0</v>
      </c>
      <c r="AE539" s="18">
        <f>IFERROR(VLOOKUP(F539,'Unid. Mult.'!$F$3:$J$313,5,0),0)</f>
        <v>0</v>
      </c>
      <c r="AF539" s="18">
        <f>IFERROR(VLOOKUP(F539,'IIEE EIB'!$F$3:$L$219,5,0),0)</f>
        <v>0</v>
      </c>
      <c r="AG539" s="18">
        <f>IFERROR(VLOOKUP(F539,'IIEE EIB'!$F$3:$L$219,6,0),0)</f>
        <v>0</v>
      </c>
      <c r="AH539" s="18">
        <f>IFERROR(VLOOKUP(F539,Rural!$F$2:$J$403,5,0),0)</f>
        <v>0</v>
      </c>
      <c r="AI539" s="18">
        <f>+IFERROR(VLOOKUP(F539,Frontera!$F$3:$J$438,5,0),0)</f>
        <v>0</v>
      </c>
      <c r="AJ539" s="18" t="str">
        <f>+IFERROR(VLOOKUP(F539,'Censo 2023 Direccion'!$A$2:$L$910,9,0),0)</f>
        <v>Urbana</v>
      </c>
      <c r="AK539" s="18">
        <f>+IFERROR(VLOOKUP(F539,'Instituciones Educativas'!$A$2:$T$900,12,0),0)</f>
        <v>10</v>
      </c>
      <c r="AL539" s="21">
        <f t="shared" si="277"/>
        <v>-216.72000000000003</v>
      </c>
      <c r="AM539" s="18">
        <f>+IFERROR(VLOOKUP(F539,'Instituciones Educativas'!$A$2:$T$900,13,0),0)-AN539</f>
        <v>8</v>
      </c>
    </row>
    <row r="540" spans="1:40" x14ac:dyDescent="0.25">
      <c r="A540" s="107" t="s">
        <v>1812</v>
      </c>
      <c r="B540" s="17">
        <v>311</v>
      </c>
      <c r="C540" s="49" t="str">
        <f>+VLOOKUP(A540,'Instituciones Educativas'!$A$2:$T$900,6,0)</f>
        <v>PUNO</v>
      </c>
      <c r="D540" s="49" t="str">
        <f>IFERROR(VLOOKUP(A540,'Instituciones Educativas'!$A$2:$T$900,7,0),0)</f>
        <v>ISLA KAPI CRUZ GRANDE</v>
      </c>
      <c r="E540" s="49" t="str">
        <f>+VLOOKUP(A540,'Censo 2023 Direccion'!$A$2:$M$910,6,0)</f>
        <v>ISLA KAPI CRUZ GRANDE</v>
      </c>
      <c r="F540" s="49" t="str">
        <f>+VLOOKUP(A540,'Instituciones Educativas'!$A$2:$T$900,1,0)</f>
        <v>3971063</v>
      </c>
      <c r="G540" s="49" t="str">
        <f>+VLOOKUP(A540,'Instituciones Educativas'!$A$2:$T$900,8,0)</f>
        <v>KAPI CRUZ GRANDE</v>
      </c>
      <c r="H540" s="49" t="str">
        <f>+VLOOKUP(A540,'Instituciones Educativas'!$A$2:$T$900,9,0)</f>
        <v xml:space="preserve">A5 - Inicial  Prog No Escolariz    </v>
      </c>
      <c r="I540" s="18">
        <f t="shared" si="268"/>
        <v>5</v>
      </c>
      <c r="J540" s="18" t="str">
        <f t="shared" si="278"/>
        <v>Rural</v>
      </c>
      <c r="K540" s="18">
        <f t="shared" si="279"/>
        <v>4</v>
      </c>
      <c r="O540" s="18">
        <f t="shared" si="280"/>
        <v>1</v>
      </c>
      <c r="Q540" s="21">
        <f t="shared" ref="Q540" si="289">+IF(AJ540="rural",IF(AK540&lt;=1,S540*(5),IF(AK540&lt;=2,S540*(3.25),IF(AK540&lt;=3,S540*(2.42),IF(AK540&lt;=4,S540*(2),IF(AK540&lt;=5,S540*(1.8),IF(AK540&lt;=10,S540*(1.6),IF(AK540&lt;=16,S540*(1.3),IF(AK540&lt;=20,S540*(1),IF(AK540&lt;=60,S540*(0.85),IF(AK540&lt;=100,S540*(0.56),IF(AK540&lt;=152,S540*(0.41),IF(AK540&lt;=180,S540*(0.38),IF(AK540&lt;=200,S540*(0.36),IF(AK540&lt;=300,S540*(0.3),S540)))))))))))))))</f>
        <v>442.26000000000005</v>
      </c>
      <c r="R540" s="52">
        <f t="shared" si="269"/>
        <v>-30.250383239652511</v>
      </c>
      <c r="S540" s="52">
        <f t="shared" si="270"/>
        <v>245.70000000000002</v>
      </c>
      <c r="T540" s="21">
        <f t="shared" si="282"/>
        <v>245.70000000000002</v>
      </c>
      <c r="U540" s="70">
        <v>352.25999999999993</v>
      </c>
      <c r="V540" s="21">
        <f t="shared" si="267"/>
        <v>189</v>
      </c>
      <c r="W540" s="21">
        <f t="shared" si="271"/>
        <v>27</v>
      </c>
      <c r="X540" s="21">
        <f t="shared" si="287"/>
        <v>0</v>
      </c>
      <c r="Y540" s="21">
        <f t="shared" si="285"/>
        <v>132</v>
      </c>
      <c r="Z540" s="21">
        <f t="shared" si="272"/>
        <v>3</v>
      </c>
      <c r="AA540" s="21">
        <f t="shared" si="273"/>
        <v>24</v>
      </c>
      <c r="AB540" s="21">
        <f t="shared" si="274"/>
        <v>0</v>
      </c>
      <c r="AC540" s="18">
        <f t="shared" si="275"/>
        <v>3</v>
      </c>
      <c r="AD540" s="18">
        <f t="shared" si="276"/>
        <v>0</v>
      </c>
      <c r="AE540" s="18">
        <f>IFERROR(VLOOKUP(F540,'Unid. Mult.'!$F$3:$J$313,5,0),0)</f>
        <v>0</v>
      </c>
      <c r="AF540" s="18">
        <f>IFERROR(VLOOKUP(F540,'IIEE EIB'!$F$3:$L$219,5,0),0)</f>
        <v>0</v>
      </c>
      <c r="AG540" s="18">
        <f>IFERROR(VLOOKUP(F540,'IIEE EIB'!$F$3:$L$219,6,0),0)</f>
        <v>0</v>
      </c>
      <c r="AH540" s="18">
        <f>IFERROR(VLOOKUP(F540,Rural!$F$2:$J$403,5,0),0)</f>
        <v>0</v>
      </c>
      <c r="AI540" s="18">
        <f>+IFERROR(VLOOKUP(F540,Frontera!$F$3:$J$438,5,0),0)</f>
        <v>0</v>
      </c>
      <c r="AJ540" s="18" t="str">
        <f>+IFERROR(VLOOKUP(F540,'Censo 2023 Direccion'!$A$2:$L$910,9,0),0)</f>
        <v>Rural</v>
      </c>
      <c r="AK540" s="18">
        <f>+IFERROR(VLOOKUP(F540,'Instituciones Educativas'!$A$2:$T$900,12,0),0)</f>
        <v>5</v>
      </c>
      <c r="AL540" s="21">
        <f t="shared" si="277"/>
        <v>-163.25999999999993</v>
      </c>
      <c r="AM540" s="18">
        <f>+IFERROR(VLOOKUP(F540,'Instituciones Educativas'!$A$2:$T$900,13,0),0)-AN540</f>
        <v>4</v>
      </c>
    </row>
    <row r="541" spans="1:40" x14ac:dyDescent="0.25">
      <c r="A541" s="107" t="s">
        <v>1816</v>
      </c>
      <c r="B541" s="17">
        <v>312</v>
      </c>
      <c r="C541" s="49" t="str">
        <f>+VLOOKUP(A541,'Instituciones Educativas'!$A$2:$T$900,6,0)</f>
        <v>PUNO</v>
      </c>
      <c r="D541" s="49" t="str">
        <f>IFERROR(VLOOKUP(A541,'Instituciones Educativas'!$A$2:$T$900,7,0),0)</f>
        <v>YANAMAYO</v>
      </c>
      <c r="E541" s="49" t="str">
        <f>+VLOOKUP(A541,'Censo 2023 Direccion'!$A$2:$M$910,6,0)</f>
        <v>JIRON SAN ANDRES 281</v>
      </c>
      <c r="F541" s="49" t="str">
        <f>+VLOOKUP(A541,'Instituciones Educativas'!$A$2:$T$900,1,0)</f>
        <v>3971059</v>
      </c>
      <c r="G541" s="49" t="str">
        <f>+VLOOKUP(A541,'Instituciones Educativas'!$A$2:$T$900,8,0)</f>
        <v>MI RINCON MAGICO</v>
      </c>
      <c r="H541" s="49" t="str">
        <f>+VLOOKUP(A541,'Instituciones Educativas'!$A$2:$T$900,9,0)</f>
        <v xml:space="preserve">A5 - Inicial  Prog No Escolariz    </v>
      </c>
      <c r="I541" s="18">
        <f t="shared" si="268"/>
        <v>8</v>
      </c>
      <c r="J541" s="18" t="str">
        <f t="shared" si="278"/>
        <v>Rural</v>
      </c>
      <c r="K541" s="18">
        <f t="shared" si="279"/>
        <v>9</v>
      </c>
      <c r="O541" s="18">
        <f t="shared" si="280"/>
        <v>-1</v>
      </c>
      <c r="Q541" s="21">
        <f t="shared" ref="Q541:Q542" si="290">+IF(AJ541="rural",IF(AK541&lt;=1,S541*(5),IF(AK541&lt;=2,S541*(3.25),IF(AK541&lt;=3,S541*(2.42),IF(AK541&lt;=4,S541*(2),IF(AK541&lt;=5,S541*(1.8),IF(AK541&lt;=10,S541*(1.48),IF(AK541&lt;=16,S541*(1.18),IF(AK541&lt;=20,S541*(1),IF(AK541&lt;=60,S541*(0.85),IF(AK541&lt;=100,S541*(0.56),IF(AK541&lt;=152,S541*(0.41),IF(AK541&lt;=180,S541*(0.38),IF(AK541&lt;=200,S541*(0.36),IF(AK541&lt;=300,S541*(0.3),S541)))))))))))))))</f>
        <v>581.81760000000008</v>
      </c>
      <c r="R541" s="52">
        <f t="shared" si="269"/>
        <v>-41.16921213497605</v>
      </c>
      <c r="S541" s="52">
        <f t="shared" si="270"/>
        <v>393.12000000000006</v>
      </c>
      <c r="T541" s="21">
        <f t="shared" si="282"/>
        <v>393.12000000000006</v>
      </c>
      <c r="U541" s="70">
        <v>668.22154566744734</v>
      </c>
      <c r="V541" s="21">
        <f t="shared" si="267"/>
        <v>302.40000000000003</v>
      </c>
      <c r="W541" s="21">
        <f t="shared" si="271"/>
        <v>43.2</v>
      </c>
      <c r="X541" s="21">
        <f t="shared" si="287"/>
        <v>0</v>
      </c>
      <c r="Y541" s="21">
        <f t="shared" si="285"/>
        <v>211.20000000000002</v>
      </c>
      <c r="Z541" s="21">
        <f t="shared" si="272"/>
        <v>4.8000000000000007</v>
      </c>
      <c r="AA541" s="21">
        <f t="shared" si="273"/>
        <v>38.400000000000006</v>
      </c>
      <c r="AB541" s="21">
        <f t="shared" si="274"/>
        <v>0</v>
      </c>
      <c r="AC541" s="18">
        <f t="shared" si="275"/>
        <v>4.8000000000000007</v>
      </c>
      <c r="AD541" s="18">
        <f t="shared" si="276"/>
        <v>0</v>
      </c>
      <c r="AE541" s="18">
        <f>IFERROR(VLOOKUP(F541,'Unid. Mult.'!$F$3:$J$313,5,0),0)</f>
        <v>0</v>
      </c>
      <c r="AF541" s="18">
        <f>IFERROR(VLOOKUP(F541,'IIEE EIB'!$F$3:$L$219,5,0),0)</f>
        <v>0</v>
      </c>
      <c r="AG541" s="18">
        <f>IFERROR(VLOOKUP(F541,'IIEE EIB'!$F$3:$L$219,6,0),0)</f>
        <v>0</v>
      </c>
      <c r="AH541" s="18">
        <f>IFERROR(VLOOKUP(F541,Rural!$F$2:$J$403,5,0),0)</f>
        <v>0</v>
      </c>
      <c r="AI541" s="18">
        <f>+IFERROR(VLOOKUP(F541,Frontera!$F$3:$J$438,5,0),0)</f>
        <v>0</v>
      </c>
      <c r="AJ541" s="18" t="str">
        <f>+IFERROR(VLOOKUP(F541,'Censo 2023 Direccion'!$A$2:$L$910,9,0),0)</f>
        <v>Rural</v>
      </c>
      <c r="AK541" s="18">
        <f>+IFERROR(VLOOKUP(F541,'Instituciones Educativas'!$A$2:$T$900,12,0),0)</f>
        <v>8</v>
      </c>
      <c r="AL541" s="21">
        <f t="shared" si="277"/>
        <v>-365.82154566744731</v>
      </c>
      <c r="AM541" s="18">
        <f>+IFERROR(VLOOKUP(F541,'Instituciones Educativas'!$A$2:$T$900,13,0),0)-AN541</f>
        <v>9</v>
      </c>
      <c r="AN541" s="65"/>
    </row>
    <row r="542" spans="1:40" x14ac:dyDescent="0.25">
      <c r="A542" s="107" t="s">
        <v>1814</v>
      </c>
      <c r="B542" s="17">
        <v>313</v>
      </c>
      <c r="C542" s="49" t="str">
        <f>+VLOOKUP(A542,'Instituciones Educativas'!$A$2:$T$900,6,0)</f>
        <v>PUNO</v>
      </c>
      <c r="D542" s="49" t="str">
        <f>IFERROR(VLOOKUP(A542,'Instituciones Educativas'!$A$2:$T$900,7,0),0)</f>
        <v>YANAMAYO</v>
      </c>
      <c r="E542" s="49" t="str">
        <f>+VLOOKUP(A542,'Censo 2023 Direccion'!$A$2:$M$910,6,0)</f>
        <v>JIRON SAN ANDRES 289</v>
      </c>
      <c r="F542" s="49" t="str">
        <f>+VLOOKUP(A542,'Instituciones Educativas'!$A$2:$T$900,1,0)</f>
        <v>3971060</v>
      </c>
      <c r="G542" s="49" t="str">
        <f>+VLOOKUP(A542,'Instituciones Educativas'!$A$2:$T$900,8,0)</f>
        <v>LOS GIRASOLES</v>
      </c>
      <c r="H542" s="49" t="str">
        <f>+VLOOKUP(A542,'Instituciones Educativas'!$A$2:$T$900,9,0)</f>
        <v xml:space="preserve">A5 - Inicial  Prog No Escolariz    </v>
      </c>
      <c r="I542" s="18">
        <f t="shared" si="268"/>
        <v>10</v>
      </c>
      <c r="J542" s="18" t="str">
        <f t="shared" si="278"/>
        <v>Rural</v>
      </c>
      <c r="K542" s="18">
        <f t="shared" si="279"/>
        <v>9</v>
      </c>
      <c r="O542" s="18">
        <f t="shared" si="280"/>
        <v>1</v>
      </c>
      <c r="Q542" s="21">
        <f t="shared" si="290"/>
        <v>727.27200000000005</v>
      </c>
      <c r="R542" s="52">
        <f t="shared" si="269"/>
        <v>-26.461515168720073</v>
      </c>
      <c r="S542" s="52">
        <f t="shared" si="270"/>
        <v>491.40000000000003</v>
      </c>
      <c r="T542" s="21">
        <f t="shared" si="282"/>
        <v>491.40000000000003</v>
      </c>
      <c r="U542" s="70">
        <v>668.22154566744734</v>
      </c>
      <c r="V542" s="21">
        <f t="shared" si="267"/>
        <v>378</v>
      </c>
      <c r="W542" s="21">
        <f t="shared" si="271"/>
        <v>54</v>
      </c>
      <c r="X542" s="21">
        <f t="shared" si="287"/>
        <v>0</v>
      </c>
      <c r="Y542" s="21">
        <f t="shared" si="285"/>
        <v>264</v>
      </c>
      <c r="Z542" s="21">
        <f t="shared" si="272"/>
        <v>6</v>
      </c>
      <c r="AA542" s="21">
        <f t="shared" si="273"/>
        <v>48</v>
      </c>
      <c r="AB542" s="21">
        <f t="shared" si="274"/>
        <v>0</v>
      </c>
      <c r="AC542" s="18">
        <f t="shared" si="275"/>
        <v>6</v>
      </c>
      <c r="AD542" s="18">
        <f t="shared" si="276"/>
        <v>0</v>
      </c>
      <c r="AE542" s="18">
        <f>IFERROR(VLOOKUP(F542,'Unid. Mult.'!$F$3:$J$313,5,0),0)</f>
        <v>0</v>
      </c>
      <c r="AF542" s="18">
        <f>IFERROR(VLOOKUP(F542,'IIEE EIB'!$F$3:$L$219,5,0),0)</f>
        <v>0</v>
      </c>
      <c r="AG542" s="18">
        <f>IFERROR(VLOOKUP(F542,'IIEE EIB'!$F$3:$L$219,6,0),0)</f>
        <v>0</v>
      </c>
      <c r="AH542" s="18">
        <f>IFERROR(VLOOKUP(F542,Rural!$F$2:$J$403,5,0),0)</f>
        <v>0</v>
      </c>
      <c r="AI542" s="18">
        <f>+IFERROR(VLOOKUP(F542,Frontera!$F$3:$J$438,5,0),0)</f>
        <v>0</v>
      </c>
      <c r="AJ542" s="18" t="str">
        <f>+IFERROR(VLOOKUP(F542,'Censo 2023 Direccion'!$A$2:$L$910,9,0),0)</f>
        <v>Rural</v>
      </c>
      <c r="AK542" s="18">
        <f>+IFERROR(VLOOKUP(F542,'Instituciones Educativas'!$A$2:$T$900,12,0),0)</f>
        <v>10</v>
      </c>
      <c r="AL542" s="21">
        <f t="shared" si="277"/>
        <v>-290.22154566744734</v>
      </c>
      <c r="AM542" s="18">
        <f>+IFERROR(VLOOKUP(F542,'Instituciones Educativas'!$A$2:$T$900,13,0),0)-AN542</f>
        <v>9</v>
      </c>
    </row>
    <row r="543" spans="1:40" x14ac:dyDescent="0.25">
      <c r="A543" s="107" t="s">
        <v>1154</v>
      </c>
      <c r="B543" s="17">
        <v>314</v>
      </c>
      <c r="C543" s="49" t="str">
        <f>+VLOOKUP(A543,'Instituciones Educativas'!$A$2:$T$900,6,0)</f>
        <v>PUNO</v>
      </c>
      <c r="D543" s="49" t="str">
        <f>IFERROR(VLOOKUP(A543,'Instituciones Educativas'!$A$2:$T$900,7,0),0)</f>
        <v>LA RINCONADA</v>
      </c>
      <c r="E543" s="49" t="str">
        <f>+VLOOKUP(A543,'Censo 2023 Direccion'!$A$2:$M$910,6,0)</f>
        <v>LA RINCONADA</v>
      </c>
      <c r="F543" s="49" t="str">
        <f>+VLOOKUP(A543,'Instituciones Educativas'!$A$2:$T$900,1,0)</f>
        <v>3965203</v>
      </c>
      <c r="G543" s="49" t="str">
        <f>+VLOOKUP(A543,'Instituciones Educativas'!$A$2:$T$900,8,0)</f>
        <v>SEMBRANDO SABERES</v>
      </c>
      <c r="H543" s="49" t="str">
        <f>+VLOOKUP(A543,'Instituciones Educativas'!$A$2:$T$900,9,0)</f>
        <v xml:space="preserve">A5 - Inicial  Prog No Escolariz    </v>
      </c>
      <c r="I543" s="18">
        <f t="shared" si="268"/>
        <v>10</v>
      </c>
      <c r="J543" s="18" t="str">
        <f t="shared" si="278"/>
        <v>Urbana</v>
      </c>
      <c r="K543" s="18">
        <f t="shared" si="279"/>
        <v>10</v>
      </c>
      <c r="O543" s="18">
        <f t="shared" si="280"/>
        <v>0</v>
      </c>
      <c r="Q543" s="21">
        <f>+IF(AJ543="Urbana",IF(AK543&lt;=5,S543*(2.8),IF(AK543&lt;=10,S543*(1.6),IF(AK543&lt;=13,S543*(1.4),IF(AK543&lt;=22,S543*(1.08),IF(AK543&lt;=50,S543*(1.41),IF(AK543&lt;=100,S543*(0.9),IF(AK543&lt;=194,S543*(0.8),IF(AK543&lt;=230,S543*(0.63),IF(AK543&lt;=405,S543*(0.55),IF(AK543&lt;=620,S543*(0.44),IF(AK543&lt;=968,S543*(0.35),IF(AK543&lt;=1000,S543*(0.37),IF(AK543&lt;=1200,S543*(0.39),IF(AK543&lt;=1800,S543*(0.26))))))))))))))))</f>
        <v>536.6400000000001</v>
      </c>
      <c r="R543" s="52">
        <f t="shared" si="269"/>
        <v>-33.673469387755112</v>
      </c>
      <c r="S543" s="52">
        <f t="shared" si="270"/>
        <v>335.40000000000003</v>
      </c>
      <c r="T543" s="21">
        <f t="shared" si="282"/>
        <v>335.40000000000003</v>
      </c>
      <c r="U543" s="70">
        <v>505.68000000000012</v>
      </c>
      <c r="V543" s="21">
        <f t="shared" si="267"/>
        <v>258</v>
      </c>
      <c r="W543" s="21">
        <f t="shared" si="271"/>
        <v>54</v>
      </c>
      <c r="X543" s="21">
        <f t="shared" si="287"/>
        <v>0</v>
      </c>
      <c r="Y543" s="21">
        <f t="shared" si="285"/>
        <v>144</v>
      </c>
      <c r="Z543" s="21">
        <f t="shared" si="272"/>
        <v>6</v>
      </c>
      <c r="AA543" s="21">
        <f t="shared" si="273"/>
        <v>48</v>
      </c>
      <c r="AB543" s="21">
        <f t="shared" si="274"/>
        <v>0</v>
      </c>
      <c r="AC543" s="18">
        <f t="shared" si="275"/>
        <v>6</v>
      </c>
      <c r="AD543" s="18">
        <f t="shared" si="276"/>
        <v>0</v>
      </c>
      <c r="AE543" s="18">
        <f>IFERROR(VLOOKUP(F543,'Unid. Mult.'!$F$3:$J$313,5,0),0)</f>
        <v>0</v>
      </c>
      <c r="AF543" s="18">
        <f>IFERROR(VLOOKUP(F543,'IIEE EIB'!$F$3:$L$219,5,0),0)</f>
        <v>0</v>
      </c>
      <c r="AG543" s="18">
        <f>IFERROR(VLOOKUP(F543,'IIEE EIB'!$F$3:$L$219,6,0),0)</f>
        <v>0</v>
      </c>
      <c r="AH543" s="18">
        <f>IFERROR(VLOOKUP(F543,Rural!$F$2:$J$403,5,0),0)</f>
        <v>0</v>
      </c>
      <c r="AI543" s="18">
        <f>+IFERROR(VLOOKUP(F543,Frontera!$F$3:$J$438,5,0),0)</f>
        <v>0</v>
      </c>
      <c r="AJ543" s="18" t="str">
        <f>+IFERROR(VLOOKUP(F543,'Censo 2023 Direccion'!$A$2:$L$910,9,0),0)</f>
        <v>Urbana</v>
      </c>
      <c r="AK543" s="18">
        <f>+IFERROR(VLOOKUP(F543,'Instituciones Educativas'!$A$2:$T$900,12,0),0)</f>
        <v>10</v>
      </c>
      <c r="AL543" s="21">
        <f t="shared" si="277"/>
        <v>-247.68000000000012</v>
      </c>
      <c r="AM543" s="18">
        <f>+IFERROR(VLOOKUP(F543,'Instituciones Educativas'!$A$2:$T$900,13,0),0)-AN543</f>
        <v>10</v>
      </c>
      <c r="AN543" s="18">
        <v>4</v>
      </c>
    </row>
    <row r="544" spans="1:40" x14ac:dyDescent="0.25">
      <c r="A544" s="107" t="s">
        <v>2304</v>
      </c>
      <c r="B544" s="17">
        <v>315</v>
      </c>
      <c r="C544" s="49" t="str">
        <f>+VLOOKUP(A544,'Instituciones Educativas'!$A$2:$T$900,6,0)</f>
        <v>PUNO</v>
      </c>
      <c r="D544" s="49" t="str">
        <f>IFERROR(VLOOKUP(A544,'Instituciones Educativas'!$A$2:$T$900,7,0),0)</f>
        <v>SALCEDO</v>
      </c>
      <c r="E544" s="49" t="str">
        <f>+VLOOKUP(A544,'Censo 2023 Direccion'!$A$2:$M$910,6,0)</f>
        <v>EL BOSQUE MZ 1 LOTE A1</v>
      </c>
      <c r="F544" s="49" t="str">
        <f>+VLOOKUP(A544,'Instituciones Educativas'!$A$2:$T$900,1,0)</f>
        <v>3989699</v>
      </c>
      <c r="G544" s="49" t="str">
        <f>+VLOOKUP(A544,'Instituciones Educativas'!$A$2:$T$900,8,0)</f>
        <v>LAS MARIPOSITAS DE SALCEDO</v>
      </c>
      <c r="H544" s="49" t="str">
        <f>+VLOOKUP(A544,'Instituciones Educativas'!$A$2:$T$900,9,0)</f>
        <v xml:space="preserve">A5 - Inicial  Prog No Escolariz    </v>
      </c>
      <c r="I544" s="18">
        <f t="shared" si="268"/>
        <v>9</v>
      </c>
      <c r="J544" s="18" t="str">
        <f t="shared" si="278"/>
        <v>Urbana</v>
      </c>
      <c r="K544" s="18">
        <f t="shared" si="279"/>
        <v>14</v>
      </c>
      <c r="O544" s="18">
        <f t="shared" si="280"/>
        <v>-5</v>
      </c>
      <c r="Q544" s="21">
        <f t="shared" ref="Q544:Q560" si="291">+IF(AJ544="Urbana",IF(AK544&lt;=5,S544*(2.8),IF(AK544&lt;=10,S544*(2.1),IF(AK544&lt;=13,S544*(1.9),IF(AK544&lt;=22,S544*(1.6),IF(AK544&lt;=50,S544*(1.41),IF(AK544&lt;=100,S544*(0.9),IF(AK544&lt;=194,S544*(0.8),IF(AK544&lt;=230,S544*(0.63),IF(AK544&lt;=405,S544*(0.55),IF(AK544&lt;=620,S544*(0.44),IF(AK544&lt;=968,S544*(0.35),IF(AK544&lt;=1000,S544*(0.37),IF(AK544&lt;=1200,S544*(0.39),IF(AK544&lt;=1800,S544*(0.26))))))))))))))))</f>
        <v>633.90600000000006</v>
      </c>
      <c r="R544" s="52">
        <f t="shared" si="269"/>
        <v>-40.3061224489796</v>
      </c>
      <c r="S544" s="52">
        <f t="shared" si="270"/>
        <v>301.86</v>
      </c>
      <c r="T544" s="21">
        <f t="shared" si="282"/>
        <v>301.86</v>
      </c>
      <c r="U544" s="70">
        <v>505.68000000000012</v>
      </c>
      <c r="V544" s="21">
        <f t="shared" si="267"/>
        <v>232.2</v>
      </c>
      <c r="W544" s="21">
        <f t="shared" si="271"/>
        <v>48.599999999999994</v>
      </c>
      <c r="X544" s="21">
        <f t="shared" si="287"/>
        <v>0</v>
      </c>
      <c r="Y544" s="21">
        <f t="shared" si="285"/>
        <v>129.6</v>
      </c>
      <c r="Z544" s="21">
        <f t="shared" si="272"/>
        <v>5.4</v>
      </c>
      <c r="AA544" s="21">
        <f t="shared" si="273"/>
        <v>43.2</v>
      </c>
      <c r="AB544" s="21">
        <f t="shared" si="274"/>
        <v>0</v>
      </c>
      <c r="AC544" s="18">
        <f t="shared" si="275"/>
        <v>5.4</v>
      </c>
      <c r="AD544" s="18">
        <f t="shared" si="276"/>
        <v>0</v>
      </c>
      <c r="AE544" s="18">
        <f>IFERROR(VLOOKUP(F544,'Unid. Mult.'!$F$3:$J$313,5,0),0)</f>
        <v>0</v>
      </c>
      <c r="AF544" s="18">
        <f>IFERROR(VLOOKUP(F544,'IIEE EIB'!$F$3:$L$219,5,0),0)</f>
        <v>0</v>
      </c>
      <c r="AG544" s="18">
        <f>IFERROR(VLOOKUP(F544,'IIEE EIB'!$F$3:$L$219,6,0),0)</f>
        <v>0</v>
      </c>
      <c r="AH544" s="18">
        <f>IFERROR(VLOOKUP(F544,Rural!$F$2:$J$403,5,0),0)</f>
        <v>0</v>
      </c>
      <c r="AI544" s="18">
        <f>+IFERROR(VLOOKUP(F544,Frontera!$F$3:$J$438,5,0),0)</f>
        <v>0</v>
      </c>
      <c r="AJ544" s="18" t="str">
        <f>+IFERROR(VLOOKUP(F544,'Censo 2023 Direccion'!$A$2:$L$910,9,0),0)</f>
        <v>Urbana</v>
      </c>
      <c r="AK544" s="18">
        <f>+IFERROR(VLOOKUP(F544,'Instituciones Educativas'!$A$2:$T$900,12,0),0)</f>
        <v>9</v>
      </c>
      <c r="AL544" s="21">
        <f t="shared" si="277"/>
        <v>-273.48000000000013</v>
      </c>
      <c r="AM544" s="18">
        <f>+IFERROR(VLOOKUP(F544,'Instituciones Educativas'!$A$2:$T$900,13,0),0)-AN544</f>
        <v>14</v>
      </c>
    </row>
    <row r="545" spans="1:41" x14ac:dyDescent="0.25">
      <c r="A545" s="107" t="s">
        <v>2307</v>
      </c>
      <c r="B545" s="17">
        <v>316</v>
      </c>
      <c r="C545" s="49" t="str">
        <f>+VLOOKUP(A545,'Instituciones Educativas'!$A$2:$T$900,6,0)</f>
        <v>PUNO</v>
      </c>
      <c r="D545" s="49" t="str">
        <f>IFERROR(VLOOKUP(A545,'Instituciones Educativas'!$A$2:$T$900,7,0),0)</f>
        <v>URBANIZACION CHANU CHANU ETAPAI</v>
      </c>
      <c r="E545" s="49" t="str">
        <f>+VLOOKUP(A545,'Censo 2023 Direccion'!$A$2:$M$910,6,0)</f>
        <v>AVENIDA CIRCUNVALACION S/N</v>
      </c>
      <c r="F545" s="49" t="str">
        <f>+VLOOKUP(A545,'Instituciones Educativas'!$A$2:$T$900,1,0)</f>
        <v>3990010</v>
      </c>
      <c r="G545" s="49" t="str">
        <f>+VLOOKUP(A545,'Instituciones Educativas'!$A$2:$T$900,8,0)</f>
        <v>LUCEROS DE CHANU CHANU</v>
      </c>
      <c r="H545" s="49" t="str">
        <f>+VLOOKUP(A545,'Instituciones Educativas'!$A$2:$T$900,9,0)</f>
        <v xml:space="preserve">A5 - Inicial  Prog No Escolariz    </v>
      </c>
      <c r="I545" s="18">
        <f t="shared" si="268"/>
        <v>12</v>
      </c>
      <c r="J545" s="18" t="str">
        <f t="shared" si="278"/>
        <v>Urbana</v>
      </c>
      <c r="K545" s="18">
        <f t="shared" si="279"/>
        <v>14</v>
      </c>
      <c r="O545" s="18">
        <f t="shared" si="280"/>
        <v>-2</v>
      </c>
      <c r="Q545" s="21">
        <f>+IF(AJ545="Urbana",IF(AK545&lt;=5,S545*(2.8),IF(AK545&lt;=10,S545*(1.6),IF(AK545&lt;=13,S545*(1.4),IF(AK545&lt;=22,S545*(1.08),IF(AK545&lt;=50,S545*(1.41),IF(AK545&lt;=100,S545*(0.9),IF(AK545&lt;=194,S545*(0.8),IF(AK545&lt;=230,S545*(0.63),IF(AK545&lt;=405,S545*(0.55),IF(AK545&lt;=620,S545*(0.44),IF(AK545&lt;=968,S545*(0.35),IF(AK545&lt;=1000,S545*(0.37),IF(AK545&lt;=1200,S545*(0.39),IF(AK545&lt;=1800,S545*(0.26))))))))))))))))</f>
        <v>563.47199999999998</v>
      </c>
      <c r="R545" s="52">
        <f t="shared" si="269"/>
        <v>-20.408163265306136</v>
      </c>
      <c r="S545" s="52">
        <f t="shared" si="270"/>
        <v>402.48</v>
      </c>
      <c r="T545" s="21">
        <f t="shared" si="282"/>
        <v>402.48</v>
      </c>
      <c r="U545" s="70">
        <v>505.68000000000012</v>
      </c>
      <c r="V545" s="21">
        <f t="shared" si="267"/>
        <v>309.60000000000002</v>
      </c>
      <c r="W545" s="21">
        <f t="shared" si="271"/>
        <v>64.800000000000011</v>
      </c>
      <c r="X545" s="21">
        <f t="shared" si="287"/>
        <v>0</v>
      </c>
      <c r="Y545" s="21">
        <f t="shared" si="285"/>
        <v>172.79999999999998</v>
      </c>
      <c r="Z545" s="21">
        <f t="shared" si="272"/>
        <v>7.2000000000000011</v>
      </c>
      <c r="AA545" s="21">
        <f t="shared" si="273"/>
        <v>57.600000000000009</v>
      </c>
      <c r="AB545" s="21">
        <f t="shared" si="274"/>
        <v>0</v>
      </c>
      <c r="AC545" s="18">
        <f t="shared" si="275"/>
        <v>7.2000000000000011</v>
      </c>
      <c r="AD545" s="18">
        <f t="shared" si="276"/>
        <v>0</v>
      </c>
      <c r="AE545" s="18">
        <f>IFERROR(VLOOKUP(F545,'Unid. Mult.'!$F$3:$J$313,5,0),0)</f>
        <v>0</v>
      </c>
      <c r="AF545" s="18">
        <f>IFERROR(VLOOKUP(F545,'IIEE EIB'!$F$3:$L$219,5,0),0)</f>
        <v>0</v>
      </c>
      <c r="AG545" s="18">
        <f>IFERROR(VLOOKUP(F545,'IIEE EIB'!$F$3:$L$219,6,0),0)</f>
        <v>0</v>
      </c>
      <c r="AH545" s="18">
        <f>IFERROR(VLOOKUP(F545,Rural!$F$2:$J$403,5,0),0)</f>
        <v>0</v>
      </c>
      <c r="AI545" s="18">
        <f>+IFERROR(VLOOKUP(F545,Frontera!$F$3:$J$438,5,0),0)</f>
        <v>0</v>
      </c>
      <c r="AJ545" s="18" t="str">
        <f>+IFERROR(VLOOKUP(F545,'Censo 2023 Direccion'!$A$2:$L$910,9,0),0)</f>
        <v>Urbana</v>
      </c>
      <c r="AK545" s="18">
        <f>+IFERROR(VLOOKUP(F545,'Instituciones Educativas'!$A$2:$T$900,12,0),0)</f>
        <v>12</v>
      </c>
      <c r="AL545" s="21">
        <f t="shared" si="277"/>
        <v>-196.0800000000001</v>
      </c>
      <c r="AM545" s="18">
        <f>+IFERROR(VLOOKUP(F545,'Instituciones Educativas'!$A$2:$T$900,13,0),0)-AN545</f>
        <v>14</v>
      </c>
    </row>
    <row r="546" spans="1:41" x14ac:dyDescent="0.25">
      <c r="A546" s="107" t="s">
        <v>2311</v>
      </c>
      <c r="B546" s="17">
        <v>317</v>
      </c>
      <c r="C546" s="49" t="str">
        <f>+VLOOKUP(A546,'Instituciones Educativas'!$A$2:$T$900,6,0)</f>
        <v>PUNO</v>
      </c>
      <c r="D546" s="49" t="str">
        <f>IFERROR(VLOOKUP(A546,'Instituciones Educativas'!$A$2:$T$900,7,0),0)</f>
        <v>BARRIO ALTO SANTA ROSA</v>
      </c>
      <c r="E546" s="49" t="str">
        <f>+VLOOKUP(A546,'Censo 2023 Direccion'!$A$2:$M$910,6,0)</f>
        <v>JIRON SAN SALVADOR 296</v>
      </c>
      <c r="F546" s="49" t="str">
        <f>+VLOOKUP(A546,'Instituciones Educativas'!$A$2:$T$900,1,0)</f>
        <v>3990011</v>
      </c>
      <c r="G546" s="49" t="str">
        <f>+VLOOKUP(A546,'Instituciones Educativas'!$A$2:$T$900,8,0)</f>
        <v>EL ROSAL DE SANTA ROSA</v>
      </c>
      <c r="H546" s="49" t="str">
        <f>+VLOOKUP(A546,'Instituciones Educativas'!$A$2:$T$900,9,0)</f>
        <v xml:space="preserve">A5 - Inicial  Prog No Escolariz    </v>
      </c>
      <c r="I546" s="18">
        <f t="shared" si="268"/>
        <v>8</v>
      </c>
      <c r="J546" s="18" t="str">
        <f t="shared" si="278"/>
        <v>Urbana</v>
      </c>
      <c r="K546" s="18">
        <f t="shared" si="279"/>
        <v>13</v>
      </c>
      <c r="O546" s="18">
        <f t="shared" si="280"/>
        <v>-5</v>
      </c>
      <c r="Q546" s="21">
        <f t="shared" si="291"/>
        <v>563.47199999999998</v>
      </c>
      <c r="R546" s="52">
        <f t="shared" si="269"/>
        <v>-46.488294314381271</v>
      </c>
      <c r="S546" s="52">
        <f t="shared" si="270"/>
        <v>268.32</v>
      </c>
      <c r="T546" s="21">
        <f t="shared" si="282"/>
        <v>268.32</v>
      </c>
      <c r="U546" s="70">
        <v>501.423</v>
      </c>
      <c r="V546" s="21">
        <f t="shared" si="267"/>
        <v>206.39999999999998</v>
      </c>
      <c r="W546" s="21">
        <f t="shared" si="271"/>
        <v>43.2</v>
      </c>
      <c r="X546" s="21">
        <f t="shared" si="287"/>
        <v>0</v>
      </c>
      <c r="Y546" s="21">
        <f t="shared" si="285"/>
        <v>115.19999999999999</v>
      </c>
      <c r="Z546" s="21">
        <f t="shared" si="272"/>
        <v>4.8000000000000007</v>
      </c>
      <c r="AA546" s="21">
        <f t="shared" si="273"/>
        <v>38.400000000000006</v>
      </c>
      <c r="AB546" s="21">
        <f t="shared" si="274"/>
        <v>0</v>
      </c>
      <c r="AC546" s="18">
        <f t="shared" si="275"/>
        <v>4.8000000000000007</v>
      </c>
      <c r="AD546" s="18">
        <f t="shared" si="276"/>
        <v>0</v>
      </c>
      <c r="AE546" s="18">
        <f>IFERROR(VLOOKUP(F546,'Unid. Mult.'!$F$3:$J$313,5,0),0)</f>
        <v>0</v>
      </c>
      <c r="AF546" s="18">
        <f>IFERROR(VLOOKUP(F546,'IIEE EIB'!$F$3:$L$219,5,0),0)</f>
        <v>0</v>
      </c>
      <c r="AG546" s="18">
        <f>IFERROR(VLOOKUP(F546,'IIEE EIB'!$F$3:$L$219,6,0),0)</f>
        <v>0</v>
      </c>
      <c r="AH546" s="18">
        <f>IFERROR(VLOOKUP(F546,Rural!$F$2:$J$403,5,0),0)</f>
        <v>0</v>
      </c>
      <c r="AI546" s="18">
        <f>+IFERROR(VLOOKUP(F546,Frontera!$F$3:$J$438,5,0),0)</f>
        <v>0</v>
      </c>
      <c r="AJ546" s="18" t="str">
        <f>+IFERROR(VLOOKUP(F546,'Censo 2023 Direccion'!$A$2:$L$910,9,0),0)</f>
        <v>Urbana</v>
      </c>
      <c r="AK546" s="18">
        <f>+IFERROR(VLOOKUP(F546,'Instituciones Educativas'!$A$2:$T$900,12,0),0)</f>
        <v>8</v>
      </c>
      <c r="AL546" s="21">
        <f t="shared" si="277"/>
        <v>-295.02300000000002</v>
      </c>
      <c r="AM546" s="18">
        <f>+IFERROR(VLOOKUP(F546,'Instituciones Educativas'!$A$2:$T$900,13,0),0)-AN546</f>
        <v>13</v>
      </c>
    </row>
    <row r="547" spans="1:41" x14ac:dyDescent="0.25">
      <c r="A547" s="107" t="s">
        <v>2298</v>
      </c>
      <c r="B547" s="17">
        <v>318</v>
      </c>
      <c r="C547" s="49" t="str">
        <f>+VLOOKUP(A547,'Instituciones Educativas'!$A$2:$T$900,6,0)</f>
        <v>PUNO</v>
      </c>
      <c r="D547" s="49" t="str">
        <f>IFERROR(VLOOKUP(A547,'Instituciones Educativas'!$A$2:$T$900,7,0),0)</f>
        <v>BARRIO 8 DE OCTUBRE</v>
      </c>
      <c r="E547" s="49" t="str">
        <f>+VLOOKUP(A547,'Censo 2023 Direccion'!$A$2:$M$910,6,0)</f>
        <v>PASAJE LAS MERCEDES 190</v>
      </c>
      <c r="F547" s="49" t="str">
        <f>+VLOOKUP(A547,'Instituciones Educativas'!$A$2:$T$900,1,0)</f>
        <v>3985778</v>
      </c>
      <c r="G547" s="49" t="str">
        <f>+VLOOKUP(A547,'Instituciones Educativas'!$A$2:$T$900,8,0)</f>
        <v>LAS ARDILLITAS DE 8 DE OCTUBRE</v>
      </c>
      <c r="H547" s="49" t="str">
        <f>+VLOOKUP(A547,'Instituciones Educativas'!$A$2:$T$900,9,0)</f>
        <v xml:space="preserve">A5 - Inicial  Prog No Escolariz    </v>
      </c>
      <c r="I547" s="18">
        <f t="shared" si="268"/>
        <v>8</v>
      </c>
      <c r="J547" s="18" t="str">
        <f t="shared" si="278"/>
        <v>Urbana</v>
      </c>
      <c r="K547" s="18">
        <f t="shared" si="279"/>
        <v>5</v>
      </c>
      <c r="O547" s="18">
        <f t="shared" si="280"/>
        <v>3</v>
      </c>
      <c r="Q547" s="21">
        <f t="shared" si="291"/>
        <v>547.74720000000002</v>
      </c>
      <c r="R547" s="52">
        <f t="shared" si="269"/>
        <v>-38.462285136501521</v>
      </c>
      <c r="S547" s="52">
        <f t="shared" si="270"/>
        <v>260.83199999999999</v>
      </c>
      <c r="T547" s="21">
        <f t="shared" si="282"/>
        <v>260.83199999999999</v>
      </c>
      <c r="U547" s="70">
        <v>423.85714285714289</v>
      </c>
      <c r="V547" s="21">
        <f t="shared" si="267"/>
        <v>200.64</v>
      </c>
      <c r="W547" s="21">
        <f t="shared" si="271"/>
        <v>43.2</v>
      </c>
      <c r="X547" s="21">
        <f t="shared" si="287"/>
        <v>0</v>
      </c>
      <c r="Y547" s="21">
        <f t="shared" ref="Y547:Y552" si="292">IF(H547=$M$12,IF(AJ547="Urbana",AK547*1.14*12,IF(AJ547="Rural",AK547*2.14*12)),0)</f>
        <v>109.44</v>
      </c>
      <c r="Z547" s="21">
        <f t="shared" si="272"/>
        <v>4.8000000000000007</v>
      </c>
      <c r="AA547" s="21">
        <f t="shared" si="273"/>
        <v>38.400000000000006</v>
      </c>
      <c r="AB547" s="21">
        <f t="shared" si="274"/>
        <v>0</v>
      </c>
      <c r="AC547" s="18">
        <f t="shared" si="275"/>
        <v>4.8000000000000007</v>
      </c>
      <c r="AD547" s="18">
        <f t="shared" si="276"/>
        <v>0</v>
      </c>
      <c r="AE547" s="18">
        <f>IFERROR(VLOOKUP(F547,'Unid. Mult.'!$F$3:$J$313,5,0),0)</f>
        <v>0</v>
      </c>
      <c r="AF547" s="18">
        <f>IFERROR(VLOOKUP(F547,'IIEE EIB'!$F$3:$L$219,5,0),0)</f>
        <v>0</v>
      </c>
      <c r="AG547" s="18">
        <f>IFERROR(VLOOKUP(F547,'IIEE EIB'!$F$3:$L$219,6,0),0)</f>
        <v>0</v>
      </c>
      <c r="AH547" s="18">
        <f>IFERROR(VLOOKUP(F547,Rural!$F$2:$J$403,5,0),0)</f>
        <v>0</v>
      </c>
      <c r="AI547" s="18">
        <f>+IFERROR(VLOOKUP(F547,Frontera!$F$3:$J$438,5,0),0)</f>
        <v>0</v>
      </c>
      <c r="AJ547" s="18" t="str">
        <f>+IFERROR(VLOOKUP(F547,'Censo 2023 Direccion'!$A$2:$L$910,9,0),0)</f>
        <v>Urbana</v>
      </c>
      <c r="AK547" s="18">
        <f>+IFERROR(VLOOKUP(F547,'Instituciones Educativas'!$A$2:$T$900,12,0),0)</f>
        <v>8</v>
      </c>
      <c r="AL547" s="21">
        <f t="shared" si="277"/>
        <v>-223.2171428571429</v>
      </c>
      <c r="AM547" s="18">
        <f>+IFERROR(VLOOKUP(F547,'Instituciones Educativas'!$A$2:$T$900,13,0),0)-AN547</f>
        <v>5</v>
      </c>
    </row>
    <row r="548" spans="1:41" x14ac:dyDescent="0.25">
      <c r="A548" s="107" t="s">
        <v>2301</v>
      </c>
      <c r="B548" s="17">
        <v>319</v>
      </c>
      <c r="C548" s="49" t="str">
        <f>+VLOOKUP(A548,'Instituciones Educativas'!$A$2:$T$900,6,0)</f>
        <v>PUNO</v>
      </c>
      <c r="D548" s="49" t="str">
        <f>IFERROR(VLOOKUP(A548,'Instituciones Educativas'!$A$2:$T$900,7,0),0)</f>
        <v>SALCEDO</v>
      </c>
      <c r="E548" s="49" t="str">
        <f>+VLOOKUP(A548,'Censo 2023 Direccion'!$A$2:$M$910,6,0)</f>
        <v>JIRON LOS PINO S/N</v>
      </c>
      <c r="F548" s="49" t="str">
        <f>+VLOOKUP(A548,'Instituciones Educativas'!$A$2:$T$900,1,0)</f>
        <v>3985789</v>
      </c>
      <c r="G548" s="49" t="str">
        <f>+VLOOKUP(A548,'Instituciones Educativas'!$A$2:$T$900,8,0)</f>
        <v>BURBUJITAS DE SALCEDO</v>
      </c>
      <c r="H548" s="49" t="str">
        <f>+VLOOKUP(A548,'Instituciones Educativas'!$A$2:$T$900,9,0)</f>
        <v xml:space="preserve">A5 - Inicial  Prog No Escolariz    </v>
      </c>
      <c r="I548" s="18">
        <f t="shared" si="268"/>
        <v>11</v>
      </c>
      <c r="J548" s="18" t="str">
        <f t="shared" si="278"/>
        <v>Urbana</v>
      </c>
      <c r="K548" s="18">
        <f t="shared" si="279"/>
        <v>12</v>
      </c>
      <c r="O548" s="18">
        <f t="shared" si="280"/>
        <v>-1</v>
      </c>
      <c r="Q548" s="21">
        <f t="shared" si="291"/>
        <v>681.42359999999996</v>
      </c>
      <c r="R548" s="52">
        <f t="shared" si="269"/>
        <v>-28.123964301763859</v>
      </c>
      <c r="S548" s="52">
        <f t="shared" si="270"/>
        <v>358.64400000000001</v>
      </c>
      <c r="T548" s="21">
        <f t="shared" si="282"/>
        <v>358.64400000000001</v>
      </c>
      <c r="U548" s="70">
        <v>498.97576642335775</v>
      </c>
      <c r="V548" s="21">
        <f t="shared" si="267"/>
        <v>275.88</v>
      </c>
      <c r="W548" s="21">
        <f t="shared" si="271"/>
        <v>59.400000000000006</v>
      </c>
      <c r="X548" s="21">
        <f t="shared" si="287"/>
        <v>0</v>
      </c>
      <c r="Y548" s="21">
        <f t="shared" si="292"/>
        <v>150.47999999999999</v>
      </c>
      <c r="Z548" s="21">
        <f t="shared" si="272"/>
        <v>6.6000000000000005</v>
      </c>
      <c r="AA548" s="21">
        <f t="shared" si="273"/>
        <v>52.800000000000004</v>
      </c>
      <c r="AB548" s="21">
        <f t="shared" si="274"/>
        <v>0</v>
      </c>
      <c r="AC548" s="18">
        <f t="shared" si="275"/>
        <v>6.6000000000000005</v>
      </c>
      <c r="AD548" s="18">
        <f t="shared" si="276"/>
        <v>0</v>
      </c>
      <c r="AE548" s="18">
        <f>IFERROR(VLOOKUP(F548,'Unid. Mult.'!$F$3:$J$313,5,0),0)</f>
        <v>0</v>
      </c>
      <c r="AF548" s="18">
        <f>IFERROR(VLOOKUP(F548,'IIEE EIB'!$F$3:$L$219,5,0),0)</f>
        <v>0</v>
      </c>
      <c r="AG548" s="18">
        <f>IFERROR(VLOOKUP(F548,'IIEE EIB'!$F$3:$L$219,6,0),0)</f>
        <v>0</v>
      </c>
      <c r="AH548" s="18">
        <f>IFERROR(VLOOKUP(F548,Rural!$F$2:$J$403,5,0),0)</f>
        <v>0</v>
      </c>
      <c r="AI548" s="18">
        <f>+IFERROR(VLOOKUP(F548,Frontera!$F$3:$J$438,5,0),0)</f>
        <v>0</v>
      </c>
      <c r="AJ548" s="18" t="str">
        <f>+IFERROR(VLOOKUP(F548,'Censo 2023 Direccion'!$A$2:$L$910,9,0),0)</f>
        <v>Urbana</v>
      </c>
      <c r="AK548" s="18">
        <f>+IFERROR(VLOOKUP(F548,'Instituciones Educativas'!$A$2:$T$900,12,0),0)</f>
        <v>11</v>
      </c>
      <c r="AL548" s="21">
        <f t="shared" si="277"/>
        <v>-223.09576642335776</v>
      </c>
      <c r="AM548" s="18">
        <f>+IFERROR(VLOOKUP(F548,'Instituciones Educativas'!$A$2:$T$900,13,0),0)-AN548</f>
        <v>12</v>
      </c>
      <c r="AO548" s="18">
        <f>+AM548-AK548</f>
        <v>1</v>
      </c>
    </row>
    <row r="549" spans="1:41" x14ac:dyDescent="0.25">
      <c r="A549" s="107" t="s">
        <v>2296</v>
      </c>
      <c r="B549" s="17">
        <v>320</v>
      </c>
      <c r="C549" s="49" t="str">
        <f>+VLOOKUP(A549,'Instituciones Educativas'!$A$2:$T$900,6,0)</f>
        <v>PUNO</v>
      </c>
      <c r="D549" s="49" t="str">
        <f>IFERROR(VLOOKUP(A549,'Instituciones Educativas'!$A$2:$T$900,7,0),0)</f>
        <v>PUNO</v>
      </c>
      <c r="E549" s="49" t="str">
        <f>+VLOOKUP(A549,'Censo 2023 Direccion'!$A$2:$M$910,6,0)</f>
        <v>LLALLAHUANI</v>
      </c>
      <c r="F549" s="49" t="str">
        <f>+VLOOKUP(A549,'Instituciones Educativas'!$A$2:$T$900,1,0)</f>
        <v>3983990</v>
      </c>
      <c r="G549" s="49" t="str">
        <f>+VLOOKUP(A549,'Instituciones Educativas'!$A$2:$T$900,8,0)</f>
        <v>LLALLAHUANI</v>
      </c>
      <c r="H549" s="49" t="str">
        <f>+VLOOKUP(A549,'Instituciones Educativas'!$A$2:$T$900,9,0)</f>
        <v xml:space="preserve">A5 - Inicial  Prog No Escolariz    </v>
      </c>
      <c r="I549" s="18">
        <f t="shared" si="268"/>
        <v>5</v>
      </c>
      <c r="J549" s="18" t="str">
        <f t="shared" si="278"/>
        <v>Urbana</v>
      </c>
      <c r="K549" s="18">
        <f t="shared" si="279"/>
        <v>4</v>
      </c>
      <c r="O549" s="18">
        <f t="shared" si="280"/>
        <v>1</v>
      </c>
      <c r="Q549" s="21">
        <f t="shared" si="291"/>
        <v>456.4559999999999</v>
      </c>
      <c r="R549" s="52">
        <f t="shared" si="269"/>
        <v>-59.650214863498476</v>
      </c>
      <c r="S549" s="52">
        <f t="shared" si="270"/>
        <v>163.01999999999998</v>
      </c>
      <c r="T549" s="21">
        <f t="shared" si="282"/>
        <v>163.01999999999998</v>
      </c>
      <c r="U549" s="70">
        <v>404.01702127659559</v>
      </c>
      <c r="V549" s="21">
        <f t="shared" si="267"/>
        <v>125.39999999999999</v>
      </c>
      <c r="W549" s="21">
        <f t="shared" si="271"/>
        <v>27</v>
      </c>
      <c r="X549" s="21">
        <f t="shared" si="287"/>
        <v>0</v>
      </c>
      <c r="Y549" s="21">
        <f t="shared" si="292"/>
        <v>68.399999999999991</v>
      </c>
      <c r="Z549" s="21">
        <f t="shared" si="272"/>
        <v>3</v>
      </c>
      <c r="AA549" s="21">
        <f t="shared" si="273"/>
        <v>24</v>
      </c>
      <c r="AB549" s="21">
        <f t="shared" si="274"/>
        <v>0</v>
      </c>
      <c r="AC549" s="18">
        <f t="shared" si="275"/>
        <v>3</v>
      </c>
      <c r="AD549" s="18">
        <f t="shared" si="276"/>
        <v>0</v>
      </c>
      <c r="AE549" s="18">
        <f>IFERROR(VLOOKUP(F549,'Unid. Mult.'!$F$3:$J$313,5,0),0)</f>
        <v>0</v>
      </c>
      <c r="AF549" s="18">
        <f>IFERROR(VLOOKUP(F549,'IIEE EIB'!$F$3:$L$219,5,0),0)</f>
        <v>0</v>
      </c>
      <c r="AG549" s="18">
        <f>IFERROR(VLOOKUP(F549,'IIEE EIB'!$F$3:$L$219,6,0),0)</f>
        <v>0</v>
      </c>
      <c r="AH549" s="18">
        <f>IFERROR(VLOOKUP(F549,Rural!$F$2:$J$403,5,0),0)</f>
        <v>0</v>
      </c>
      <c r="AI549" s="18">
        <f>+IFERROR(VLOOKUP(F549,Frontera!$F$3:$J$438,5,0),0)</f>
        <v>0</v>
      </c>
      <c r="AJ549" s="18" t="str">
        <f>+IFERROR(VLOOKUP(F549,'Censo 2023 Direccion'!$A$2:$L$910,9,0),0)</f>
        <v>Urbana</v>
      </c>
      <c r="AK549" s="18">
        <f>+IFERROR(VLOOKUP(F549,'Instituciones Educativas'!$A$2:$T$900,12,0),0)</f>
        <v>5</v>
      </c>
      <c r="AL549" s="21">
        <f t="shared" si="277"/>
        <v>-278.61702127659561</v>
      </c>
      <c r="AM549" s="18">
        <f>+IFERROR(VLOOKUP(F549,'Instituciones Educativas'!$A$2:$T$900,13,0),0)-AN549</f>
        <v>4</v>
      </c>
    </row>
    <row r="550" spans="1:41" x14ac:dyDescent="0.25">
      <c r="A550" s="107" t="s">
        <v>5210</v>
      </c>
      <c r="B550" s="17">
        <v>321</v>
      </c>
      <c r="C550" s="49" t="str">
        <f>+VLOOKUP(A550,'Instituciones Educativas'!$A$2:$T$900,6,0)</f>
        <v>PUNO</v>
      </c>
      <c r="D550" s="49" t="str">
        <f>IFERROR(VLOOKUP(A550,'Instituciones Educativas'!$A$2:$T$900,7,0),0)</f>
        <v>ANDRES AVELINO CACERES</v>
      </c>
      <c r="E550" s="49" t="str">
        <f>+VLOOKUP(A550,'Censo 2023 Direccion'!$A$2:$M$910,6,0)</f>
        <v>AVENIDA CIRCUNVALACION 1223</v>
      </c>
      <c r="F550" s="49" t="str">
        <f>+VLOOKUP(A550,'Instituciones Educativas'!$A$2:$T$900,1,0)</f>
        <v>3995692</v>
      </c>
      <c r="G550" s="49" t="str">
        <f>+VLOOKUP(A550,'Instituciones Educativas'!$A$2:$T$900,8,0)</f>
        <v>LOS PEQUES DE AAC</v>
      </c>
      <c r="H550" s="49" t="str">
        <f>+VLOOKUP(A550,'Instituciones Educativas'!$A$2:$T$900,9,0)</f>
        <v xml:space="preserve">A5 - Inicial  Prog No Escolariz    </v>
      </c>
      <c r="I550" s="18">
        <f t="shared" si="268"/>
        <v>9</v>
      </c>
      <c r="J550" s="18" t="str">
        <f t="shared" si="278"/>
        <v>Urbana</v>
      </c>
      <c r="K550" s="18">
        <f t="shared" si="279"/>
        <v>0</v>
      </c>
      <c r="O550" s="18">
        <f t="shared" si="280"/>
        <v>9</v>
      </c>
      <c r="Q550" s="21">
        <f t="shared" si="291"/>
        <v>616.21560000000011</v>
      </c>
      <c r="R550" s="52" t="e">
        <f t="shared" si="269"/>
        <v>#DIV/0!</v>
      </c>
      <c r="S550" s="52">
        <f t="shared" si="270"/>
        <v>293.43600000000004</v>
      </c>
      <c r="T550" s="21">
        <f t="shared" si="282"/>
        <v>293.43600000000004</v>
      </c>
      <c r="U550" s="70">
        <v>0</v>
      </c>
      <c r="V550" s="21">
        <f t="shared" si="267"/>
        <v>225.72</v>
      </c>
      <c r="W550" s="21">
        <f t="shared" si="271"/>
        <v>48.599999999999994</v>
      </c>
      <c r="X550" s="21">
        <f t="shared" si="287"/>
        <v>0</v>
      </c>
      <c r="Y550" s="21">
        <f t="shared" si="292"/>
        <v>123.12</v>
      </c>
      <c r="Z550" s="21">
        <f t="shared" si="272"/>
        <v>5.4</v>
      </c>
      <c r="AA550" s="21">
        <f t="shared" si="273"/>
        <v>43.2</v>
      </c>
      <c r="AB550" s="21">
        <f t="shared" si="274"/>
        <v>0</v>
      </c>
      <c r="AC550" s="18">
        <f t="shared" si="275"/>
        <v>5.4</v>
      </c>
      <c r="AD550" s="18">
        <f t="shared" si="276"/>
        <v>0</v>
      </c>
      <c r="AE550" s="18">
        <f>IFERROR(VLOOKUP(F550,'Unid. Mult.'!$F$3:$J$313,5,0),0)</f>
        <v>0</v>
      </c>
      <c r="AF550" s="18">
        <f>IFERROR(VLOOKUP(F550,'IIEE EIB'!$F$3:$L$219,5,0),0)</f>
        <v>0</v>
      </c>
      <c r="AG550" s="18">
        <f>IFERROR(VLOOKUP(F550,'IIEE EIB'!$F$3:$L$219,6,0),0)</f>
        <v>0</v>
      </c>
      <c r="AH550" s="18">
        <f>IFERROR(VLOOKUP(F550,Rural!$F$2:$J$403,5,0),0)</f>
        <v>0</v>
      </c>
      <c r="AI550" s="18">
        <f>+IFERROR(VLOOKUP(F550,Frontera!$F$3:$J$438,5,0),0)</f>
        <v>0</v>
      </c>
      <c r="AJ550" s="18" t="str">
        <f>+IFERROR(VLOOKUP(F550,'Censo 2023 Direccion'!$A$2:$L$910,9,0),0)</f>
        <v>Urbana</v>
      </c>
      <c r="AK550" s="18">
        <f>+IFERROR(VLOOKUP(F550,'Instituciones Educativas'!$A$2:$T$900,12,0),0)</f>
        <v>9</v>
      </c>
      <c r="AL550" s="21">
        <f t="shared" si="277"/>
        <v>225.72</v>
      </c>
      <c r="AM550" s="18">
        <f>+IFERROR(VLOOKUP(F550,'Instituciones Educativas'!$A$2:$T$900,13,0),0)-AN550</f>
        <v>0</v>
      </c>
    </row>
    <row r="551" spans="1:41" x14ac:dyDescent="0.25">
      <c r="A551" s="107" t="s">
        <v>5212</v>
      </c>
      <c r="B551" s="17">
        <v>322</v>
      </c>
      <c r="C551" s="49" t="str">
        <f>+VLOOKUP(A551,'Instituciones Educativas'!$A$2:$T$900,6,0)</f>
        <v>PUNO</v>
      </c>
      <c r="D551" s="49" t="str">
        <f>IFERROR(VLOOKUP(A551,'Instituciones Educativas'!$A$2:$T$900,7,0),0)</f>
        <v>CHANU CHANU</v>
      </c>
      <c r="E551" s="49" t="str">
        <f>+VLOOKUP(A551,'Censo 2023 Direccion'!$A$2:$M$910,6,0)</f>
        <v>JIRON TORIBIO PACHECO 134</v>
      </c>
      <c r="F551" s="49" t="str">
        <f>+VLOOKUP(A551,'Instituciones Educativas'!$A$2:$T$900,1,0)</f>
        <v>3995678</v>
      </c>
      <c r="G551" s="49" t="str">
        <f>+VLOOKUP(A551,'Instituciones Educativas'!$A$2:$T$900,8,0)</f>
        <v>VIRGEN DE COPACABANA CHANU CHANU</v>
      </c>
      <c r="H551" s="49" t="str">
        <f>+VLOOKUP(A551,'Instituciones Educativas'!$A$2:$T$900,9,0)</f>
        <v xml:space="preserve">A5 - Inicial  Prog No Escolariz    </v>
      </c>
      <c r="I551" s="18">
        <f t="shared" si="268"/>
        <v>10</v>
      </c>
      <c r="J551" s="18" t="str">
        <f t="shared" si="278"/>
        <v>Urbana</v>
      </c>
      <c r="K551" s="18">
        <f t="shared" si="279"/>
        <v>9</v>
      </c>
      <c r="O551" s="18">
        <f t="shared" si="280"/>
        <v>1</v>
      </c>
      <c r="Q551" s="21">
        <f t="shared" si="291"/>
        <v>684.68399999999997</v>
      </c>
      <c r="R551" s="52">
        <f t="shared" si="269"/>
        <v>-33.325153374233132</v>
      </c>
      <c r="S551" s="52">
        <f t="shared" si="270"/>
        <v>326.03999999999996</v>
      </c>
      <c r="T551" s="21">
        <f t="shared" si="282"/>
        <v>326.03999999999996</v>
      </c>
      <c r="U551" s="70">
        <v>489</v>
      </c>
      <c r="V551" s="21">
        <f t="shared" si="267"/>
        <v>250.79999999999998</v>
      </c>
      <c r="W551" s="21">
        <f t="shared" si="271"/>
        <v>54</v>
      </c>
      <c r="X551" s="21">
        <f t="shared" si="287"/>
        <v>0</v>
      </c>
      <c r="Y551" s="21">
        <f t="shared" si="292"/>
        <v>136.79999999999998</v>
      </c>
      <c r="Z551" s="21">
        <f t="shared" si="272"/>
        <v>6</v>
      </c>
      <c r="AA551" s="21">
        <f t="shared" si="273"/>
        <v>48</v>
      </c>
      <c r="AB551" s="21">
        <f t="shared" si="274"/>
        <v>0</v>
      </c>
      <c r="AC551" s="18">
        <f t="shared" si="275"/>
        <v>6</v>
      </c>
      <c r="AD551" s="18">
        <f t="shared" si="276"/>
        <v>0</v>
      </c>
      <c r="AE551" s="18">
        <f>IFERROR(VLOOKUP(F551,'Unid. Mult.'!$F$3:$J$313,5,0),0)</f>
        <v>0</v>
      </c>
      <c r="AF551" s="18">
        <f>IFERROR(VLOOKUP(F551,'IIEE EIB'!$F$3:$L$219,5,0),0)</f>
        <v>0</v>
      </c>
      <c r="AG551" s="18">
        <f>IFERROR(VLOOKUP(F551,'IIEE EIB'!$F$3:$L$219,6,0),0)</f>
        <v>0</v>
      </c>
      <c r="AH551" s="18">
        <f>IFERROR(VLOOKUP(F551,Rural!$F$2:$J$403,5,0),0)</f>
        <v>0</v>
      </c>
      <c r="AI551" s="18">
        <f>+IFERROR(VLOOKUP(F551,Frontera!$F$3:$J$438,5,0),0)</f>
        <v>0</v>
      </c>
      <c r="AJ551" s="18" t="str">
        <f>+IFERROR(VLOOKUP(F551,'Censo 2023 Direccion'!$A$2:$L$910,9,0),0)</f>
        <v>Urbana</v>
      </c>
      <c r="AK551" s="18">
        <f>+IFERROR(VLOOKUP(F551,'Instituciones Educativas'!$A$2:$T$900,12,0),0)</f>
        <v>10</v>
      </c>
      <c r="AL551" s="21">
        <f t="shared" si="277"/>
        <v>-238.20000000000002</v>
      </c>
      <c r="AM551" s="18">
        <v>9</v>
      </c>
    </row>
    <row r="552" spans="1:41" x14ac:dyDescent="0.25">
      <c r="A552" s="107" t="s">
        <v>5214</v>
      </c>
      <c r="B552" s="17">
        <v>323</v>
      </c>
      <c r="C552" s="49" t="str">
        <f>+VLOOKUP(A552,'Instituciones Educativas'!$A$2:$T$900,6,0)</f>
        <v>PUNO</v>
      </c>
      <c r="D552" s="49" t="str">
        <f>IFERROR(VLOOKUP(A552,'Instituciones Educativas'!$A$2:$T$900,7,0),0)</f>
        <v>INDEPENDENCIA</v>
      </c>
      <c r="E552" s="49" t="str">
        <f>+VLOOKUP(A552,'Censo 2023 Direccion'!$A$2:$M$910,6,0)</f>
        <v>JIRON INDEPENDENCIA 215</v>
      </c>
      <c r="F552" s="49" t="str">
        <f>+VLOOKUP(A552,'Instituciones Educativas'!$A$2:$T$900,1,0)</f>
        <v>3995679</v>
      </c>
      <c r="G552" s="49" t="str">
        <f>+VLOOKUP(A552,'Instituciones Educativas'!$A$2:$T$900,8,0)</f>
        <v>LOS ANGELES DE INDEPENDENCIA</v>
      </c>
      <c r="H552" s="49" t="str">
        <f>+VLOOKUP(A552,'Instituciones Educativas'!$A$2:$T$900,9,0)</f>
        <v xml:space="preserve">A5 - Inicial  Prog No Escolariz    </v>
      </c>
      <c r="I552" s="18">
        <f t="shared" si="268"/>
        <v>10</v>
      </c>
      <c r="J552" s="18" t="str">
        <f t="shared" si="278"/>
        <v>Urbana</v>
      </c>
      <c r="K552" s="18">
        <f t="shared" si="279"/>
        <v>9</v>
      </c>
      <c r="O552" s="18">
        <f t="shared" si="280"/>
        <v>1</v>
      </c>
      <c r="Q552" s="21">
        <f t="shared" si="291"/>
        <v>684.68399999999997</v>
      </c>
      <c r="R552" s="52">
        <f t="shared" si="269"/>
        <v>-33.325153374233132</v>
      </c>
      <c r="S552" s="52">
        <f t="shared" si="270"/>
        <v>326.03999999999996</v>
      </c>
      <c r="T552" s="21">
        <f t="shared" si="282"/>
        <v>326.03999999999996</v>
      </c>
      <c r="U552" s="70">
        <v>489</v>
      </c>
      <c r="V552" s="21">
        <f t="shared" si="267"/>
        <v>250.79999999999998</v>
      </c>
      <c r="W552" s="21">
        <f t="shared" si="271"/>
        <v>54</v>
      </c>
      <c r="X552" s="21">
        <f t="shared" si="287"/>
        <v>0</v>
      </c>
      <c r="Y552" s="21">
        <f t="shared" si="292"/>
        <v>136.79999999999998</v>
      </c>
      <c r="Z552" s="21">
        <f t="shared" si="272"/>
        <v>6</v>
      </c>
      <c r="AA552" s="21">
        <f t="shared" si="273"/>
        <v>48</v>
      </c>
      <c r="AB552" s="21">
        <f t="shared" si="274"/>
        <v>0</v>
      </c>
      <c r="AC552" s="18">
        <f t="shared" si="275"/>
        <v>6</v>
      </c>
      <c r="AD552" s="18">
        <f t="shared" si="276"/>
        <v>0</v>
      </c>
      <c r="AE552" s="18">
        <f>IFERROR(VLOOKUP(F552,'Unid. Mult.'!$F$3:$J$313,5,0),0)</f>
        <v>0</v>
      </c>
      <c r="AF552" s="18">
        <f>IFERROR(VLOOKUP(F552,'IIEE EIB'!$F$3:$L$219,5,0),0)</f>
        <v>0</v>
      </c>
      <c r="AG552" s="18">
        <f>IFERROR(VLOOKUP(F552,'IIEE EIB'!$F$3:$L$219,6,0),0)</f>
        <v>0</v>
      </c>
      <c r="AH552" s="18">
        <f>IFERROR(VLOOKUP(F552,Rural!$F$2:$J$403,5,0),0)</f>
        <v>0</v>
      </c>
      <c r="AI552" s="18">
        <f>+IFERROR(VLOOKUP(F552,Frontera!$F$3:$J$438,5,0),0)</f>
        <v>0</v>
      </c>
      <c r="AJ552" s="18" t="str">
        <f>+IFERROR(VLOOKUP(F552,'Censo 2023 Direccion'!$A$2:$L$910,9,0),0)</f>
        <v>Urbana</v>
      </c>
      <c r="AK552" s="18">
        <f>+IFERROR(VLOOKUP(F552,'Instituciones Educativas'!$A$2:$T$900,12,0),0)</f>
        <v>10</v>
      </c>
      <c r="AL552" s="21">
        <f t="shared" si="277"/>
        <v>-238.20000000000002</v>
      </c>
      <c r="AM552" s="18">
        <v>9</v>
      </c>
    </row>
    <row r="553" spans="1:41" x14ac:dyDescent="0.25">
      <c r="A553" s="107" t="s">
        <v>5216</v>
      </c>
      <c r="B553" s="17">
        <v>324</v>
      </c>
      <c r="C553" s="49" t="str">
        <f>+VLOOKUP(A553,'Instituciones Educativas'!$A$2:$T$900,6,0)</f>
        <v>PUNO</v>
      </c>
      <c r="D553" s="49" t="str">
        <f>IFERROR(VLOOKUP(A553,'Instituciones Educativas'!$A$2:$T$900,7,0),0)</f>
        <v>SALCEDO</v>
      </c>
      <c r="E553" s="49" t="str">
        <f>+VLOOKUP(A553,'Censo 2023 Direccion'!$A$2:$M$910,6,0)</f>
        <v>JIRON BUENOS AIRES S/N</v>
      </c>
      <c r="F553" s="49" t="str">
        <f>+VLOOKUP(A553,'Instituciones Educativas'!$A$2:$T$900,1,0)</f>
        <v>3997272</v>
      </c>
      <c r="G553" s="49" t="str">
        <f>+VLOOKUP(A553,'Instituciones Educativas'!$A$2:$T$900,8,0)</f>
        <v>AZIRUNI CHUPA</v>
      </c>
      <c r="H553" s="49" t="str">
        <f>+VLOOKUP(A553,'Instituciones Educativas'!$A$2:$T$900,9,0)</f>
        <v xml:space="preserve">A5 - Inicial  Prog No Escolariz    </v>
      </c>
      <c r="I553" s="18">
        <f t="shared" si="268"/>
        <v>12</v>
      </c>
      <c r="J553" s="18" t="str">
        <f t="shared" si="278"/>
        <v>Urbana</v>
      </c>
      <c r="K553" s="18">
        <f t="shared" si="279"/>
        <v>0</v>
      </c>
      <c r="O553" s="18">
        <f t="shared" si="280"/>
        <v>12</v>
      </c>
      <c r="Q553" s="21">
        <f t="shared" ref="Q553:Q556" si="293">+IF(AJ553="Urbana",IF(AK553&lt;=5,S553*(2.8),IF(AK553&lt;=10,S553*(1.6),IF(AK553&lt;=13,S553*(1.4),IF(AK553&lt;=22,S553*(1.08),IF(AK553&lt;=50,S553*(1.41),IF(AK553&lt;=100,S553*(0.9),IF(AK553&lt;=194,S553*(0.8),IF(AK553&lt;=230,S553*(0.63),IF(AK553&lt;=405,S553*(0.55),IF(AK553&lt;=620,S553*(0.44),IF(AK553&lt;=968,S553*(0.35),IF(AK553&lt;=1000,S553*(0.37),IF(AK553&lt;=1200,S553*(0.39),IF(AK553&lt;=1800,S553*(0.26))))))))))))))))</f>
        <v>563.47199999999998</v>
      </c>
      <c r="R553" s="52" t="e">
        <f t="shared" si="269"/>
        <v>#DIV/0!</v>
      </c>
      <c r="S553" s="52">
        <f t="shared" si="270"/>
        <v>402.48</v>
      </c>
      <c r="T553" s="21">
        <f t="shared" si="282"/>
        <v>402.48</v>
      </c>
      <c r="U553" s="70">
        <v>0</v>
      </c>
      <c r="V553" s="21">
        <f t="shared" si="267"/>
        <v>309.60000000000002</v>
      </c>
      <c r="W553" s="21">
        <f t="shared" si="271"/>
        <v>64.800000000000011</v>
      </c>
      <c r="X553" s="21">
        <f t="shared" si="287"/>
        <v>0</v>
      </c>
      <c r="Y553" s="21">
        <f>IF(H553=$M$12,IF(AJ553="Urbana",AK553*1.2*12,IF(AJ553="Rural",AK553*2.2*12)),0)</f>
        <v>172.79999999999998</v>
      </c>
      <c r="Z553" s="21">
        <f t="shared" si="272"/>
        <v>7.2000000000000011</v>
      </c>
      <c r="AA553" s="21">
        <f t="shared" si="273"/>
        <v>57.600000000000009</v>
      </c>
      <c r="AB553" s="21">
        <f t="shared" si="274"/>
        <v>0</v>
      </c>
      <c r="AC553" s="18">
        <f t="shared" si="275"/>
        <v>7.2000000000000011</v>
      </c>
      <c r="AD553" s="18">
        <f t="shared" si="276"/>
        <v>0</v>
      </c>
      <c r="AE553" s="18">
        <f>IFERROR(VLOOKUP(F553,'Unid. Mult.'!$F$3:$J$313,5,0),0)</f>
        <v>0</v>
      </c>
      <c r="AF553" s="18">
        <f>IFERROR(VLOOKUP(F553,'IIEE EIB'!$F$3:$L$219,5,0),0)</f>
        <v>0</v>
      </c>
      <c r="AG553" s="18">
        <f>IFERROR(VLOOKUP(F553,'IIEE EIB'!$F$3:$L$219,6,0),0)</f>
        <v>0</v>
      </c>
      <c r="AH553" s="18">
        <f>IFERROR(VLOOKUP(F553,Rural!$F$2:$J$403,5,0),0)</f>
        <v>0</v>
      </c>
      <c r="AI553" s="18">
        <f>+IFERROR(VLOOKUP(F553,Frontera!$F$3:$J$438,5,0),0)</f>
        <v>0</v>
      </c>
      <c r="AJ553" s="18" t="str">
        <f>+IFERROR(VLOOKUP(F553,'Censo 2023 Direccion'!$A$2:$L$910,9,0),0)</f>
        <v>Urbana</v>
      </c>
      <c r="AK553" s="18">
        <f>+IFERROR(VLOOKUP(F553,'Instituciones Educativas'!$A$2:$T$900,12,0),0)</f>
        <v>12</v>
      </c>
      <c r="AL553" s="21">
        <f t="shared" si="277"/>
        <v>309.60000000000002</v>
      </c>
      <c r="AM553" s="18">
        <f>+IFERROR(VLOOKUP(F553,'Instituciones Educativas'!$A$2:$T$900,13,0),0)-AN553</f>
        <v>0</v>
      </c>
    </row>
    <row r="554" spans="1:41" x14ac:dyDescent="0.25">
      <c r="A554" s="107" t="s">
        <v>5218</v>
      </c>
      <c r="B554" s="17">
        <v>325</v>
      </c>
      <c r="C554" s="49" t="str">
        <f>+VLOOKUP(A554,'Instituciones Educativas'!$A$2:$T$900,6,0)</f>
        <v>PUNO</v>
      </c>
      <c r="D554" s="49" t="str">
        <f>IFERROR(VLOOKUP(A554,'Instituciones Educativas'!$A$2:$T$900,7,0),0)</f>
        <v>MANTO NORTE</v>
      </c>
      <c r="E554" s="49" t="str">
        <f>+VLOOKUP(A554,'Censo 2023 Direccion'!$A$2:$M$910,6,0)</f>
        <v>AVENIDA EMANCIPACION 339</v>
      </c>
      <c r="F554" s="49" t="str">
        <f>+VLOOKUP(A554,'Instituciones Educativas'!$A$2:$T$900,1,0)</f>
        <v>3999540</v>
      </c>
      <c r="G554" s="49" t="str">
        <f>+VLOOKUP(A554,'Instituciones Educativas'!$A$2:$T$900,8,0)</f>
        <v>CARRUSEL DE MANTO</v>
      </c>
      <c r="H554" s="49" t="str">
        <f>+VLOOKUP(A554,'Instituciones Educativas'!$A$2:$T$900,9,0)</f>
        <v xml:space="preserve">A5 - Inicial  Prog No Escolariz    </v>
      </c>
      <c r="I554" s="18">
        <f t="shared" si="268"/>
        <v>12</v>
      </c>
      <c r="J554" s="18" t="str">
        <f t="shared" si="278"/>
        <v>Urbana</v>
      </c>
      <c r="K554" s="18">
        <f t="shared" si="279"/>
        <v>0</v>
      </c>
      <c r="O554" s="18">
        <f t="shared" si="280"/>
        <v>12</v>
      </c>
      <c r="Q554" s="21">
        <f t="shared" si="293"/>
        <v>563.47199999999998</v>
      </c>
      <c r="R554" s="52" t="e">
        <f t="shared" si="269"/>
        <v>#DIV/0!</v>
      </c>
      <c r="S554" s="52">
        <f t="shared" si="270"/>
        <v>402.48</v>
      </c>
      <c r="T554" s="21">
        <f t="shared" si="282"/>
        <v>402.48</v>
      </c>
      <c r="U554" s="70">
        <v>0</v>
      </c>
      <c r="V554" s="21">
        <f t="shared" si="267"/>
        <v>309.60000000000002</v>
      </c>
      <c r="W554" s="21">
        <f t="shared" si="271"/>
        <v>64.800000000000011</v>
      </c>
      <c r="X554" s="21">
        <f t="shared" si="287"/>
        <v>0</v>
      </c>
      <c r="Y554" s="21">
        <f>IF(H554=$M$12,IF(AJ554="Urbana",AK554*1.2*12,IF(AJ554="Rural",AK554*2.2*12)),0)</f>
        <v>172.79999999999998</v>
      </c>
      <c r="Z554" s="21">
        <f t="shared" si="272"/>
        <v>7.2000000000000011</v>
      </c>
      <c r="AA554" s="21">
        <f t="shared" si="273"/>
        <v>57.600000000000009</v>
      </c>
      <c r="AB554" s="21">
        <f t="shared" si="274"/>
        <v>0</v>
      </c>
      <c r="AC554" s="18">
        <f t="shared" si="275"/>
        <v>7.2000000000000011</v>
      </c>
      <c r="AD554" s="18">
        <f t="shared" si="276"/>
        <v>0</v>
      </c>
      <c r="AE554" s="18">
        <f>IFERROR(VLOOKUP(F554,'Unid. Mult.'!$F$3:$J$313,5,0),0)</f>
        <v>0</v>
      </c>
      <c r="AF554" s="18">
        <f>IFERROR(VLOOKUP(F554,'IIEE EIB'!$F$3:$L$219,5,0),0)</f>
        <v>0</v>
      </c>
      <c r="AG554" s="18">
        <f>IFERROR(VLOOKUP(F554,'IIEE EIB'!$F$3:$L$219,6,0),0)</f>
        <v>0</v>
      </c>
      <c r="AH554" s="18">
        <f>IFERROR(VLOOKUP(F554,Rural!$F$2:$J$403,5,0),0)</f>
        <v>0</v>
      </c>
      <c r="AI554" s="18">
        <f>+IFERROR(VLOOKUP(F554,Frontera!$F$3:$J$438,5,0),0)</f>
        <v>0</v>
      </c>
      <c r="AJ554" s="18" t="str">
        <f>+IFERROR(VLOOKUP(F554,'Censo 2023 Direccion'!$A$2:$L$910,9,0),0)</f>
        <v>Urbana</v>
      </c>
      <c r="AK554" s="18">
        <f>+IFERROR(VLOOKUP(F554,'Instituciones Educativas'!$A$2:$T$900,12,0),0)</f>
        <v>12</v>
      </c>
      <c r="AL554" s="21">
        <f t="shared" si="277"/>
        <v>309.60000000000002</v>
      </c>
      <c r="AM554" s="18">
        <f>+IFERROR(VLOOKUP(F554,'Instituciones Educativas'!$A$2:$T$900,13,0),0)-AN554</f>
        <v>0</v>
      </c>
    </row>
    <row r="555" spans="1:41" x14ac:dyDescent="0.25">
      <c r="A555" s="107" t="s">
        <v>5220</v>
      </c>
      <c r="B555" s="17">
        <v>326</v>
      </c>
      <c r="C555" s="49" t="str">
        <f>+VLOOKUP(A555,'Instituciones Educativas'!$A$2:$T$900,6,0)</f>
        <v>PUNO</v>
      </c>
      <c r="D555" s="49" t="str">
        <f>IFERROR(VLOOKUP(A555,'Instituciones Educativas'!$A$2:$T$900,7,0),0)</f>
        <v>ALTO SANTA ROSA</v>
      </c>
      <c r="E555" s="49" t="str">
        <f>+VLOOKUP(A555,'Censo 2023 Direccion'!$A$2:$M$910,6,0)</f>
        <v>JIRON SAN SALVADOR 229</v>
      </c>
      <c r="F555" s="49" t="str">
        <f>+VLOOKUP(A555,'Instituciones Educativas'!$A$2:$T$900,1,0)</f>
        <v>3999534</v>
      </c>
      <c r="G555" s="49" t="str">
        <f>+VLOOKUP(A555,'Instituciones Educativas'!$A$2:$T$900,8,0)</f>
        <v>ABEJITAS DE SANTA ROSA</v>
      </c>
      <c r="H555" s="49" t="str">
        <f>+VLOOKUP(A555,'Instituciones Educativas'!$A$2:$T$900,9,0)</f>
        <v xml:space="preserve">A5 - Inicial  Prog No Escolariz    </v>
      </c>
      <c r="I555" s="18">
        <f t="shared" si="268"/>
        <v>10</v>
      </c>
      <c r="J555" s="18" t="str">
        <f t="shared" si="278"/>
        <v>Urbana</v>
      </c>
      <c r="K555" s="18">
        <f t="shared" si="279"/>
        <v>9</v>
      </c>
      <c r="O555" s="18">
        <f t="shared" si="280"/>
        <v>1</v>
      </c>
      <c r="Q555" s="21">
        <f t="shared" si="293"/>
        <v>536.6400000000001</v>
      </c>
      <c r="R555" s="52">
        <f t="shared" si="269"/>
        <v>-31.411042944785265</v>
      </c>
      <c r="S555" s="52">
        <f t="shared" si="270"/>
        <v>335.40000000000003</v>
      </c>
      <c r="T555" s="21">
        <f t="shared" si="282"/>
        <v>335.40000000000003</v>
      </c>
      <c r="U555" s="70">
        <v>489</v>
      </c>
      <c r="V555" s="21">
        <f t="shared" si="267"/>
        <v>258</v>
      </c>
      <c r="W555" s="21">
        <f t="shared" si="271"/>
        <v>54</v>
      </c>
      <c r="X555" s="21">
        <f t="shared" si="287"/>
        <v>0</v>
      </c>
      <c r="Y555" s="21">
        <f>IF(H555=$M$12,IF(AJ555="Urbana",AK555*1.2*12,IF(AJ555="Rural",AK555*2.2*12)),0)</f>
        <v>144</v>
      </c>
      <c r="Z555" s="21">
        <f t="shared" si="272"/>
        <v>6</v>
      </c>
      <c r="AA555" s="21">
        <f t="shared" si="273"/>
        <v>48</v>
      </c>
      <c r="AB555" s="21">
        <f t="shared" si="274"/>
        <v>0</v>
      </c>
      <c r="AC555" s="18">
        <f t="shared" si="275"/>
        <v>6</v>
      </c>
      <c r="AD555" s="18">
        <f t="shared" si="276"/>
        <v>0</v>
      </c>
      <c r="AE555" s="18">
        <f>IFERROR(VLOOKUP(F555,'Unid. Mult.'!$F$3:$J$313,5,0),0)</f>
        <v>0</v>
      </c>
      <c r="AF555" s="18">
        <f>IFERROR(VLOOKUP(F555,'IIEE EIB'!$F$3:$L$219,5,0),0)</f>
        <v>0</v>
      </c>
      <c r="AG555" s="18">
        <f>IFERROR(VLOOKUP(F555,'IIEE EIB'!$F$3:$L$219,6,0),0)</f>
        <v>0</v>
      </c>
      <c r="AH555" s="18">
        <f>IFERROR(VLOOKUP(F555,Rural!$F$2:$J$403,5,0),0)</f>
        <v>0</v>
      </c>
      <c r="AI555" s="18">
        <f>+IFERROR(VLOOKUP(F555,Frontera!$F$3:$J$438,5,0),0)</f>
        <v>0</v>
      </c>
      <c r="AJ555" s="18" t="str">
        <f>+IFERROR(VLOOKUP(F555,'Censo 2023 Direccion'!$A$2:$L$910,9,0),0)</f>
        <v>Urbana</v>
      </c>
      <c r="AK555" s="18">
        <f>+IFERROR(VLOOKUP(F555,'Instituciones Educativas'!$A$2:$T$900,12,0),0)</f>
        <v>10</v>
      </c>
      <c r="AL555" s="21">
        <f t="shared" si="277"/>
        <v>-231</v>
      </c>
      <c r="AM555" s="18">
        <v>9</v>
      </c>
    </row>
    <row r="556" spans="1:41" x14ac:dyDescent="0.25">
      <c r="A556" s="107" t="s">
        <v>5222</v>
      </c>
      <c r="B556" s="17">
        <v>327</v>
      </c>
      <c r="C556" s="49" t="str">
        <f>+VLOOKUP(A556,'Instituciones Educativas'!$A$2:$T$900,6,0)</f>
        <v>PUNO</v>
      </c>
      <c r="D556" s="49" t="str">
        <f>IFERROR(VLOOKUP(A556,'Instituciones Educativas'!$A$2:$T$900,7,0),0)</f>
        <v>VILLA PAXA</v>
      </c>
      <c r="E556" s="49" t="str">
        <f>+VLOOKUP(A556,'Censo 2023 Direccion'!$A$2:$M$910,6,0)</f>
        <v>AVENIDA FRANCISCO CHOQUEHUANCA S/N</v>
      </c>
      <c r="F556" s="49" t="str">
        <f>+VLOOKUP(A556,'Instituciones Educativas'!$A$2:$T$900,1,0)</f>
        <v>3999536</v>
      </c>
      <c r="G556" s="49" t="str">
        <f>+VLOOKUP(A556,'Instituciones Educativas'!$A$2:$T$900,8,0)</f>
        <v>SENDERITOS DEL SABER</v>
      </c>
      <c r="H556" s="49" t="str">
        <f>+VLOOKUP(A556,'Instituciones Educativas'!$A$2:$T$900,9,0)</f>
        <v xml:space="preserve">A5 - Inicial  Prog No Escolariz    </v>
      </c>
      <c r="I556" s="18">
        <f t="shared" si="268"/>
        <v>10</v>
      </c>
      <c r="J556" s="18" t="str">
        <f t="shared" si="278"/>
        <v>Urbana</v>
      </c>
      <c r="K556" s="18">
        <f t="shared" si="279"/>
        <v>9</v>
      </c>
      <c r="O556" s="18">
        <f t="shared" si="280"/>
        <v>1</v>
      </c>
      <c r="Q556" s="21">
        <f t="shared" si="293"/>
        <v>536.6400000000001</v>
      </c>
      <c r="R556" s="52">
        <f t="shared" si="269"/>
        <v>-31.411042944785265</v>
      </c>
      <c r="S556" s="52">
        <f t="shared" si="270"/>
        <v>335.40000000000003</v>
      </c>
      <c r="T556" s="21">
        <f t="shared" si="282"/>
        <v>335.40000000000003</v>
      </c>
      <c r="U556" s="70">
        <v>489</v>
      </c>
      <c r="V556" s="21">
        <f t="shared" si="267"/>
        <v>258</v>
      </c>
      <c r="W556" s="21">
        <f t="shared" si="271"/>
        <v>54</v>
      </c>
      <c r="X556" s="21">
        <f t="shared" si="287"/>
        <v>0</v>
      </c>
      <c r="Y556" s="21">
        <f>IF(H556=$M$12,IF(AJ556="Urbana",AK556*1.2*12,IF(AJ556="Rural",AK556*2.2*12)),0)</f>
        <v>144</v>
      </c>
      <c r="Z556" s="21">
        <f t="shared" si="272"/>
        <v>6</v>
      </c>
      <c r="AA556" s="21">
        <f t="shared" si="273"/>
        <v>48</v>
      </c>
      <c r="AB556" s="21">
        <f t="shared" si="274"/>
        <v>0</v>
      </c>
      <c r="AC556" s="18">
        <f t="shared" si="275"/>
        <v>6</v>
      </c>
      <c r="AD556" s="18">
        <f t="shared" si="276"/>
        <v>0</v>
      </c>
      <c r="AE556" s="18">
        <f>IFERROR(VLOOKUP(F556,'Unid. Mult.'!$F$3:$J$313,5,0),0)</f>
        <v>0</v>
      </c>
      <c r="AF556" s="18">
        <f>IFERROR(VLOOKUP(F556,'IIEE EIB'!$F$3:$L$219,5,0),0)</f>
        <v>0</v>
      </c>
      <c r="AG556" s="18">
        <f>IFERROR(VLOOKUP(F556,'IIEE EIB'!$F$3:$L$219,6,0),0)</f>
        <v>0</v>
      </c>
      <c r="AH556" s="18">
        <f>IFERROR(VLOOKUP(F556,Rural!$F$2:$J$403,5,0),0)</f>
        <v>0</v>
      </c>
      <c r="AI556" s="18">
        <f>+IFERROR(VLOOKUP(F556,Frontera!$F$3:$J$438,5,0),0)</f>
        <v>0</v>
      </c>
      <c r="AJ556" s="18" t="str">
        <f>+IFERROR(VLOOKUP(F556,'Censo 2023 Direccion'!$A$2:$L$910,9,0),0)</f>
        <v>Urbana</v>
      </c>
      <c r="AK556" s="18">
        <f>+IFERROR(VLOOKUP(F556,'Instituciones Educativas'!$A$2:$T$900,12,0),0)</f>
        <v>10</v>
      </c>
      <c r="AL556" s="21">
        <f t="shared" si="277"/>
        <v>-231</v>
      </c>
      <c r="AM556" s="18">
        <v>9</v>
      </c>
    </row>
    <row r="557" spans="1:41" x14ac:dyDescent="0.25">
      <c r="A557" s="107" t="s">
        <v>5224</v>
      </c>
      <c r="B557" s="17">
        <v>328</v>
      </c>
      <c r="C557" s="49" t="str">
        <f>+VLOOKUP(A557,'Instituciones Educativas'!$A$2:$T$900,6,0)</f>
        <v>PUNO</v>
      </c>
      <c r="D557" s="49" t="str">
        <f>IFERROR(VLOOKUP(A557,'Instituciones Educativas'!$A$2:$T$900,7,0),0)</f>
        <v>MANTO CENTRAL</v>
      </c>
      <c r="E557" s="49" t="str">
        <f>+VLOOKUP(A557,'Censo 2023 Direccion'!$A$2:$M$910,6,0)</f>
        <v>JIRON BARTOLOME 117</v>
      </c>
      <c r="F557" s="49" t="str">
        <f>+VLOOKUP(A557,'Instituciones Educativas'!$A$2:$T$900,1,0)</f>
        <v>3999545</v>
      </c>
      <c r="G557" s="49" t="str">
        <f>+VLOOKUP(A557,'Instituciones Educativas'!$A$2:$T$900,8,0)</f>
        <v>PEQUEÑOS DE SAN LUIS DE ALBA</v>
      </c>
      <c r="H557" s="49" t="str">
        <f>+VLOOKUP(A557,'Instituciones Educativas'!$A$2:$T$900,9,0)</f>
        <v xml:space="preserve">A5 - Inicial  Prog No Escolariz    </v>
      </c>
      <c r="I557" s="18">
        <f t="shared" si="268"/>
        <v>7</v>
      </c>
      <c r="J557" s="18" t="str">
        <f t="shared" si="278"/>
        <v>Urbana</v>
      </c>
      <c r="K557" s="18">
        <f t="shared" si="279"/>
        <v>0</v>
      </c>
      <c r="O557" s="18">
        <f t="shared" si="280"/>
        <v>7</v>
      </c>
      <c r="Q557" s="21">
        <f t="shared" si="291"/>
        <v>493.03800000000007</v>
      </c>
      <c r="R557" s="52" t="e">
        <f t="shared" si="269"/>
        <v>#DIV/0!</v>
      </c>
      <c r="S557" s="52">
        <f t="shared" si="270"/>
        <v>234.78000000000003</v>
      </c>
      <c r="T557" s="21">
        <f t="shared" si="282"/>
        <v>234.78000000000003</v>
      </c>
      <c r="U557" s="70">
        <v>0</v>
      </c>
      <c r="V557" s="21">
        <f t="shared" si="267"/>
        <v>180.60000000000002</v>
      </c>
      <c r="W557" s="21">
        <f t="shared" si="271"/>
        <v>37.799999999999997</v>
      </c>
      <c r="X557" s="21">
        <f t="shared" si="287"/>
        <v>0</v>
      </c>
      <c r="Y557" s="21">
        <f>IF(H557=$M$12,IF(AJ557="Urbana",AK557*1.2*12,IF(AJ557="Rural",AK557*2.2*12)),0)</f>
        <v>100.80000000000001</v>
      </c>
      <c r="Z557" s="21">
        <f t="shared" si="272"/>
        <v>4.2</v>
      </c>
      <c r="AA557" s="21">
        <f t="shared" si="273"/>
        <v>33.6</v>
      </c>
      <c r="AB557" s="21">
        <f t="shared" si="274"/>
        <v>0</v>
      </c>
      <c r="AC557" s="18">
        <f t="shared" si="275"/>
        <v>4.2</v>
      </c>
      <c r="AD557" s="18">
        <f t="shared" si="276"/>
        <v>0</v>
      </c>
      <c r="AE557" s="18">
        <f>IFERROR(VLOOKUP(F557,'Unid. Mult.'!$F$3:$J$313,5,0),0)</f>
        <v>0</v>
      </c>
      <c r="AF557" s="18">
        <f>IFERROR(VLOOKUP(F557,'IIEE EIB'!$F$3:$L$219,5,0),0)</f>
        <v>0</v>
      </c>
      <c r="AG557" s="18">
        <f>IFERROR(VLOOKUP(F557,'IIEE EIB'!$F$3:$L$219,6,0),0)</f>
        <v>0</v>
      </c>
      <c r="AH557" s="18">
        <f>IFERROR(VLOOKUP(F557,Rural!$F$2:$J$403,5,0),0)</f>
        <v>0</v>
      </c>
      <c r="AI557" s="18">
        <f>+IFERROR(VLOOKUP(F557,Frontera!$F$3:$J$438,5,0),0)</f>
        <v>0</v>
      </c>
      <c r="AJ557" s="18" t="str">
        <f>+IFERROR(VLOOKUP(F557,'Censo 2023 Direccion'!$A$2:$L$910,9,0),0)</f>
        <v>Urbana</v>
      </c>
      <c r="AK557" s="18">
        <f>+IFERROR(VLOOKUP(F557,'Instituciones Educativas'!$A$2:$T$900,12,0),0)</f>
        <v>7</v>
      </c>
      <c r="AL557" s="21">
        <f t="shared" si="277"/>
        <v>180.60000000000002</v>
      </c>
      <c r="AM557" s="18">
        <f>+IFERROR(VLOOKUP(F557,'Instituciones Educativas'!$A$2:$T$900,13,0),0)-AN557</f>
        <v>0</v>
      </c>
    </row>
    <row r="558" spans="1:41" x14ac:dyDescent="0.25">
      <c r="A558" s="107" t="s">
        <v>5226</v>
      </c>
      <c r="B558" s="17">
        <v>329</v>
      </c>
      <c r="C558" s="49" t="str">
        <f>+VLOOKUP(A558,'Instituciones Educativas'!$A$2:$T$900,6,0)</f>
        <v>PUNO</v>
      </c>
      <c r="D558" s="49" t="str">
        <f>IFERROR(VLOOKUP(A558,'Instituciones Educativas'!$A$2:$T$900,7,0),0)</f>
        <v>CIUDAD UNIVERSITARIA</v>
      </c>
      <c r="E558" s="49" t="str">
        <f>+VLOOKUP(A558,'Censo 2023 Direccion'!$A$2:$M$910,6,0)</f>
        <v>JIRON JORGE BASADRE S/N</v>
      </c>
      <c r="F558" s="49" t="str">
        <f>+VLOOKUP(A558,'Instituciones Educativas'!$A$2:$T$900,1,0)</f>
        <v>3999546</v>
      </c>
      <c r="G558" s="49" t="str">
        <f>+VLOOKUP(A558,'Instituciones Educativas'!$A$2:$T$900,8,0)</f>
        <v>HUELLITAS DE GUADALUPE UNA</v>
      </c>
      <c r="H558" s="49" t="str">
        <f>+VLOOKUP(A558,'Instituciones Educativas'!$A$2:$T$900,9,0)</f>
        <v xml:space="preserve">A5 - Inicial  Prog No Escolariz    </v>
      </c>
      <c r="I558" s="18">
        <f t="shared" si="268"/>
        <v>9</v>
      </c>
      <c r="J558" s="18" t="str">
        <f t="shared" si="278"/>
        <v>Urbana</v>
      </c>
      <c r="K558" s="18">
        <f t="shared" si="279"/>
        <v>0</v>
      </c>
      <c r="O558" s="18">
        <f t="shared" si="280"/>
        <v>9</v>
      </c>
      <c r="Q558" s="21">
        <f t="shared" si="291"/>
        <v>616.21560000000011</v>
      </c>
      <c r="R558" s="52" t="e">
        <f t="shared" si="269"/>
        <v>#DIV/0!</v>
      </c>
      <c r="S558" s="52">
        <f t="shared" si="270"/>
        <v>293.43600000000004</v>
      </c>
      <c r="T558" s="21">
        <f t="shared" si="282"/>
        <v>293.43600000000004</v>
      </c>
      <c r="U558" s="70">
        <v>0</v>
      </c>
      <c r="V558" s="21">
        <f t="shared" si="267"/>
        <v>225.72</v>
      </c>
      <c r="W558" s="21">
        <f t="shared" si="271"/>
        <v>48.599999999999994</v>
      </c>
      <c r="X558" s="21">
        <f t="shared" si="287"/>
        <v>0</v>
      </c>
      <c r="Y558" s="21">
        <f t="shared" ref="Y558:Y564" si="294">IF(H558=$M$12,IF(AJ558="Urbana",AK558*1.14*12,IF(AJ558="Rural",AK558*2.14*12)),0)</f>
        <v>123.12</v>
      </c>
      <c r="Z558" s="21">
        <f t="shared" si="272"/>
        <v>5.4</v>
      </c>
      <c r="AA558" s="21">
        <f t="shared" si="273"/>
        <v>43.2</v>
      </c>
      <c r="AB558" s="21">
        <f t="shared" si="274"/>
        <v>0</v>
      </c>
      <c r="AC558" s="18">
        <f t="shared" si="275"/>
        <v>5.4</v>
      </c>
      <c r="AD558" s="18">
        <f t="shared" si="276"/>
        <v>0</v>
      </c>
      <c r="AE558" s="18">
        <f>IFERROR(VLOOKUP(F558,'Unid. Mult.'!$F$3:$J$313,5,0),0)</f>
        <v>0</v>
      </c>
      <c r="AF558" s="18">
        <f>IFERROR(VLOOKUP(F558,'IIEE EIB'!$F$3:$L$219,5,0),0)</f>
        <v>0</v>
      </c>
      <c r="AG558" s="18">
        <f>IFERROR(VLOOKUP(F558,'IIEE EIB'!$F$3:$L$219,6,0),0)</f>
        <v>0</v>
      </c>
      <c r="AH558" s="18">
        <f>IFERROR(VLOOKUP(F558,Rural!$F$2:$J$403,5,0),0)</f>
        <v>0</v>
      </c>
      <c r="AI558" s="18">
        <f>+IFERROR(VLOOKUP(F558,Frontera!$F$3:$J$438,5,0),0)</f>
        <v>0</v>
      </c>
      <c r="AJ558" s="18" t="str">
        <f>+IFERROR(VLOOKUP(F558,'Censo 2023 Direccion'!$A$2:$L$910,9,0),0)</f>
        <v>Urbana</v>
      </c>
      <c r="AK558" s="18">
        <f>+IFERROR(VLOOKUP(F558,'Instituciones Educativas'!$A$2:$T$900,12,0),0)</f>
        <v>9</v>
      </c>
      <c r="AL558" s="21">
        <f t="shared" si="277"/>
        <v>225.72</v>
      </c>
      <c r="AM558" s="18">
        <f>+IFERROR(VLOOKUP(F558,'Instituciones Educativas'!$A$2:$T$900,13,0),0)-AN558</f>
        <v>0</v>
      </c>
    </row>
    <row r="559" spans="1:41" x14ac:dyDescent="0.25">
      <c r="A559" s="107" t="s">
        <v>5228</v>
      </c>
      <c r="B559" s="17">
        <v>330</v>
      </c>
      <c r="C559" s="49" t="str">
        <f>+VLOOKUP(A559,'Instituciones Educativas'!$A$2:$T$900,6,0)</f>
        <v>PUNO</v>
      </c>
      <c r="D559" s="49" t="str">
        <f>IFERROR(VLOOKUP(A559,'Instituciones Educativas'!$A$2:$T$900,7,0),0)</f>
        <v>MAÑAZO</v>
      </c>
      <c r="E559" s="49" t="str">
        <f>+VLOOKUP(A559,'Censo 2023 Direccion'!$A$2:$M$910,6,0)</f>
        <v>JIRON CAJAMARCA S/N</v>
      </c>
      <c r="F559" s="49" t="str">
        <f>+VLOOKUP(A559,'Instituciones Educativas'!$A$2:$T$900,1,0)</f>
        <v>4000320</v>
      </c>
      <c r="G559" s="49" t="str">
        <f>+VLOOKUP(A559,'Instituciones Educativas'!$A$2:$T$900,8,0)</f>
        <v>ARCO IRIS PUNO</v>
      </c>
      <c r="H559" s="49" t="str">
        <f>+VLOOKUP(A559,'Instituciones Educativas'!$A$2:$T$900,9,0)</f>
        <v xml:space="preserve">A5 - Inicial  Prog No Escolariz    </v>
      </c>
      <c r="I559" s="18">
        <f t="shared" si="268"/>
        <v>12</v>
      </c>
      <c r="J559" s="18" t="str">
        <f t="shared" si="278"/>
        <v>Urbana</v>
      </c>
      <c r="K559" s="18">
        <f t="shared" si="279"/>
        <v>0</v>
      </c>
      <c r="O559" s="18">
        <f t="shared" si="280"/>
        <v>12</v>
      </c>
      <c r="Q559" s="21">
        <f>+IF(AJ559="Urbana",IF(AK559&lt;=5,S559*(2.8),IF(AK559&lt;=10,S559*(1.6),IF(AK559&lt;=13,S559*(1.4),IF(AK559&lt;=22,S559*(1.08),IF(AK559&lt;=50,S559*(1.41),IF(AK559&lt;=100,S559*(0.9),IF(AK559&lt;=194,S559*(0.8),IF(AK559&lt;=230,S559*(0.63),IF(AK559&lt;=405,S559*(0.55),IF(AK559&lt;=620,S559*(0.44),IF(AK559&lt;=968,S559*(0.35),IF(AK559&lt;=1000,S559*(0.37),IF(AK559&lt;=1200,S559*(0.39),IF(AK559&lt;=1800,S559*(0.26))))))))))))))))</f>
        <v>547.74720000000002</v>
      </c>
      <c r="R559" s="52" t="e">
        <f t="shared" si="269"/>
        <v>#DIV/0!</v>
      </c>
      <c r="S559" s="52">
        <f t="shared" si="270"/>
        <v>391.24800000000005</v>
      </c>
      <c r="T559" s="21">
        <f t="shared" si="282"/>
        <v>391.24800000000005</v>
      </c>
      <c r="U559" s="70">
        <v>0</v>
      </c>
      <c r="V559" s="21">
        <f t="shared" si="267"/>
        <v>300.96000000000004</v>
      </c>
      <c r="W559" s="21">
        <f t="shared" si="271"/>
        <v>64.800000000000011</v>
      </c>
      <c r="X559" s="21">
        <f t="shared" si="287"/>
        <v>0</v>
      </c>
      <c r="Y559" s="21">
        <f t="shared" si="294"/>
        <v>164.16</v>
      </c>
      <c r="Z559" s="21">
        <f t="shared" si="272"/>
        <v>7.2000000000000011</v>
      </c>
      <c r="AA559" s="21">
        <f t="shared" si="273"/>
        <v>57.600000000000009</v>
      </c>
      <c r="AB559" s="21">
        <f t="shared" si="274"/>
        <v>0</v>
      </c>
      <c r="AC559" s="18">
        <f t="shared" si="275"/>
        <v>7.2000000000000011</v>
      </c>
      <c r="AD559" s="18">
        <f t="shared" si="276"/>
        <v>0</v>
      </c>
      <c r="AE559" s="18">
        <f>IFERROR(VLOOKUP(F559,'Unid. Mult.'!$F$3:$J$313,5,0),0)</f>
        <v>0</v>
      </c>
      <c r="AF559" s="18">
        <f>IFERROR(VLOOKUP(F559,'IIEE EIB'!$F$3:$L$219,5,0),0)</f>
        <v>0</v>
      </c>
      <c r="AG559" s="18">
        <f>IFERROR(VLOOKUP(F559,'IIEE EIB'!$F$3:$L$219,6,0),0)</f>
        <v>0</v>
      </c>
      <c r="AH559" s="18">
        <f>IFERROR(VLOOKUP(F559,Rural!$F$2:$J$403,5,0),0)</f>
        <v>0</v>
      </c>
      <c r="AI559" s="18">
        <f>+IFERROR(VLOOKUP(F559,Frontera!$F$3:$J$438,5,0),0)</f>
        <v>0</v>
      </c>
      <c r="AJ559" s="18" t="str">
        <f>+IFERROR(VLOOKUP(F559,'Censo 2023 Direccion'!$A$2:$L$910,9,0),0)</f>
        <v>Urbana</v>
      </c>
      <c r="AK559" s="18">
        <f>+IFERROR(VLOOKUP(F559,'Instituciones Educativas'!$A$2:$T$900,12,0),0)</f>
        <v>12</v>
      </c>
      <c r="AL559" s="21">
        <f t="shared" si="277"/>
        <v>300.96000000000004</v>
      </c>
      <c r="AM559" s="18">
        <f>+IFERROR(VLOOKUP(F559,'Instituciones Educativas'!$A$2:$T$900,13,0),0)-AN559</f>
        <v>0</v>
      </c>
    </row>
    <row r="560" spans="1:41" x14ac:dyDescent="0.25">
      <c r="A560" s="107" t="s">
        <v>5230</v>
      </c>
      <c r="B560" s="17">
        <v>331</v>
      </c>
      <c r="C560" s="49" t="str">
        <f>+VLOOKUP(A560,'Instituciones Educativas'!$A$2:$T$900,6,0)</f>
        <v>PUNO</v>
      </c>
      <c r="D560" s="49" t="str">
        <f>IFERROR(VLOOKUP(A560,'Instituciones Educativas'!$A$2:$T$900,7,0),0)</f>
        <v>AZOGUINE</v>
      </c>
      <c r="E560" s="49" t="str">
        <f>+VLOOKUP(A560,'Censo 2023 Direccion'!$A$2:$M$910,6,0)</f>
        <v>JIRON PIURA 331</v>
      </c>
      <c r="F560" s="49" t="str">
        <f>+VLOOKUP(A560,'Instituciones Educativas'!$A$2:$T$900,1,0)</f>
        <v>4000324</v>
      </c>
      <c r="G560" s="49" t="str">
        <f>+VLOOKUP(A560,'Instituciones Educativas'!$A$2:$T$900,8,0)</f>
        <v>EL PEQUEÑO MUNDO DE MIRAFLORES</v>
      </c>
      <c r="H560" s="49" t="str">
        <f>+VLOOKUP(A560,'Instituciones Educativas'!$A$2:$T$900,9,0)</f>
        <v xml:space="preserve">A5 - Inicial  Prog No Escolariz    </v>
      </c>
      <c r="I560" s="18">
        <f t="shared" si="268"/>
        <v>10</v>
      </c>
      <c r="J560" s="18" t="str">
        <f t="shared" si="278"/>
        <v>Urbana</v>
      </c>
      <c r="K560" s="18">
        <f t="shared" si="279"/>
        <v>9</v>
      </c>
      <c r="O560" s="18">
        <f t="shared" si="280"/>
        <v>1</v>
      </c>
      <c r="Q560" s="21">
        <f t="shared" si="291"/>
        <v>684.68399999999997</v>
      </c>
      <c r="R560" s="52">
        <f t="shared" si="269"/>
        <v>-33.325153374233132</v>
      </c>
      <c r="S560" s="52">
        <f t="shared" si="270"/>
        <v>326.03999999999996</v>
      </c>
      <c r="T560" s="21">
        <f t="shared" si="282"/>
        <v>326.03999999999996</v>
      </c>
      <c r="U560" s="70">
        <v>489</v>
      </c>
      <c r="V560" s="21">
        <f t="shared" si="267"/>
        <v>250.79999999999998</v>
      </c>
      <c r="W560" s="21">
        <f t="shared" si="271"/>
        <v>54</v>
      </c>
      <c r="X560" s="21">
        <f t="shared" si="287"/>
        <v>0</v>
      </c>
      <c r="Y560" s="21">
        <f t="shared" si="294"/>
        <v>136.79999999999998</v>
      </c>
      <c r="Z560" s="21">
        <f t="shared" si="272"/>
        <v>6</v>
      </c>
      <c r="AA560" s="21">
        <f t="shared" si="273"/>
        <v>48</v>
      </c>
      <c r="AB560" s="21">
        <f t="shared" si="274"/>
        <v>0</v>
      </c>
      <c r="AC560" s="18">
        <f t="shared" si="275"/>
        <v>6</v>
      </c>
      <c r="AD560" s="18">
        <f t="shared" si="276"/>
        <v>0</v>
      </c>
      <c r="AE560" s="18">
        <f>IFERROR(VLOOKUP(F560,'Unid. Mult.'!$F$3:$J$313,5,0),0)</f>
        <v>0</v>
      </c>
      <c r="AF560" s="18">
        <f>IFERROR(VLOOKUP(F560,'IIEE EIB'!$F$3:$L$219,5,0),0)</f>
        <v>0</v>
      </c>
      <c r="AG560" s="18">
        <f>IFERROR(VLOOKUP(F560,'IIEE EIB'!$F$3:$L$219,6,0),0)</f>
        <v>0</v>
      </c>
      <c r="AH560" s="18">
        <f>IFERROR(VLOOKUP(F560,Rural!$F$2:$J$403,5,0),0)</f>
        <v>0</v>
      </c>
      <c r="AI560" s="18">
        <f>+IFERROR(VLOOKUP(F560,Frontera!$F$3:$J$438,5,0),0)</f>
        <v>0</v>
      </c>
      <c r="AJ560" s="18" t="str">
        <f>+IFERROR(VLOOKUP(F560,'Censo 2023 Direccion'!$A$2:$L$910,9,0),0)</f>
        <v>Urbana</v>
      </c>
      <c r="AK560" s="18">
        <f>+IFERROR(VLOOKUP(F560,'Instituciones Educativas'!$A$2:$T$900,12,0),0)</f>
        <v>10</v>
      </c>
      <c r="AL560" s="21">
        <f t="shared" si="277"/>
        <v>-238.20000000000002</v>
      </c>
      <c r="AM560" s="18">
        <v>9</v>
      </c>
    </row>
    <row r="561" spans="1:41" x14ac:dyDescent="0.25">
      <c r="A561" s="107" t="s">
        <v>1189</v>
      </c>
      <c r="B561" s="17">
        <v>332</v>
      </c>
      <c r="C561" s="49" t="str">
        <f>+VLOOKUP(A561,'Instituciones Educativas'!$A$2:$T$900,6,0)</f>
        <v>SAN ANTONIO</v>
      </c>
      <c r="D561" s="49" t="str">
        <f>IFERROR(VLOOKUP(A561,'Instituciones Educativas'!$A$2:$T$900,7,0),0)</f>
        <v>CRUZANI</v>
      </c>
      <c r="E561" s="49" t="str">
        <f>+VLOOKUP(A561,'Censo 2023 Direccion'!$A$2:$M$910,6,0)</f>
        <v>CRUZANI</v>
      </c>
      <c r="F561" s="49" t="str">
        <f>+VLOOKUP(A561,'Instituciones Educativas'!$A$2:$T$900,1,0)</f>
        <v>3922316</v>
      </c>
      <c r="G561" s="49" t="str">
        <f>+VLOOKUP(A561,'Instituciones Educativas'!$A$2:$T$900,8,0)</f>
        <v>HUALLATITAS</v>
      </c>
      <c r="H561" s="49" t="str">
        <f>+VLOOKUP(A561,'Instituciones Educativas'!$A$2:$T$900,9,0)</f>
        <v xml:space="preserve">A5 - Inicial  Prog No Escolariz    </v>
      </c>
      <c r="I561" s="18">
        <f t="shared" si="268"/>
        <v>1</v>
      </c>
      <c r="J561" s="18" t="str">
        <f t="shared" si="278"/>
        <v>Rural</v>
      </c>
      <c r="K561" s="18">
        <f t="shared" si="279"/>
        <v>3</v>
      </c>
      <c r="O561" s="18">
        <f t="shared" si="280"/>
        <v>-2</v>
      </c>
      <c r="Q561" s="21">
        <f t="shared" ref="Q561:Q591" si="295">+IF(AJ561="rural",IF(AK561&lt;=1,S561*(5),IF(AK561&lt;=2,S561*(3.25),IF(AK561&lt;=3,S561*(2.42),IF(AK561&lt;=4,S561*(2),IF(AK561&lt;=5,S561*(1.8),IF(AK561&lt;=10,S561*(1.6),IF(AK561&lt;=16,S561*(1.3),IF(AK561&lt;=20,S561*(1),IF(AK561&lt;=60,S561*(0.85),IF(AK561&lt;=100,S561*(0.56),IF(AK561&lt;=152,S561*(0.41),IF(AK561&lt;=180,S561*(0.38),IF(AK561&lt;=200,S561*(0.36),IF(AK561&lt;=300,S561*(0.3),S561)))))))))))))))</f>
        <v>245.70000000000005</v>
      </c>
      <c r="R561" s="52">
        <f t="shared" si="269"/>
        <v>-84.500085164367235</v>
      </c>
      <c r="S561" s="52">
        <f t="shared" si="270"/>
        <v>49.140000000000008</v>
      </c>
      <c r="T561" s="21">
        <f t="shared" si="282"/>
        <v>49.140000000000008</v>
      </c>
      <c r="U561" s="70">
        <v>317.03399999999993</v>
      </c>
      <c r="V561" s="21">
        <f t="shared" si="267"/>
        <v>37.800000000000004</v>
      </c>
      <c r="W561" s="21">
        <f t="shared" si="271"/>
        <v>5.4</v>
      </c>
      <c r="X561" s="21">
        <f t="shared" si="287"/>
        <v>0</v>
      </c>
      <c r="Y561" s="21">
        <f t="shared" ref="Y561" si="296">IF(H561=$M$12,IF(AJ561="Urbana",AK561*1.2*12,IF(AJ561="Rural",AK561*2.2*12)),0)</f>
        <v>26.400000000000002</v>
      </c>
      <c r="Z561" s="21">
        <f t="shared" si="272"/>
        <v>0.60000000000000009</v>
      </c>
      <c r="AA561" s="21">
        <f t="shared" si="273"/>
        <v>4.8000000000000007</v>
      </c>
      <c r="AB561" s="21">
        <f t="shared" si="274"/>
        <v>0</v>
      </c>
      <c r="AC561" s="18">
        <f t="shared" si="275"/>
        <v>0.60000000000000009</v>
      </c>
      <c r="AD561" s="18">
        <f t="shared" si="276"/>
        <v>0</v>
      </c>
      <c r="AE561" s="18">
        <f>IFERROR(VLOOKUP(F561,'Unid. Mult.'!$F$3:$J$313,5,0),0)</f>
        <v>0</v>
      </c>
      <c r="AF561" s="18">
        <f>IFERROR(VLOOKUP(F561,'IIEE EIB'!$F$3:$L$219,5,0),0)</f>
        <v>0</v>
      </c>
      <c r="AG561" s="18">
        <f>IFERROR(VLOOKUP(F561,'IIEE EIB'!$F$3:$L$219,6,0),0)</f>
        <v>0</v>
      </c>
      <c r="AH561" s="18">
        <f>IFERROR(VLOOKUP(F561,Rural!$F$2:$J$403,5,0),0)</f>
        <v>0</v>
      </c>
      <c r="AI561" s="18">
        <f>+IFERROR(VLOOKUP(F561,Frontera!$F$3:$J$438,5,0),0)</f>
        <v>0</v>
      </c>
      <c r="AJ561" s="18" t="str">
        <f>+IFERROR(VLOOKUP(F561,'Censo 2023 Direccion'!$A$2:$L$910,9,0),0)</f>
        <v>Rural</v>
      </c>
      <c r="AK561" s="18">
        <f>+IFERROR(VLOOKUP(F561,'Instituciones Educativas'!$A$2:$T$900,12,0),0)</f>
        <v>1</v>
      </c>
      <c r="AL561" s="21">
        <f t="shared" si="277"/>
        <v>-279.23399999999992</v>
      </c>
      <c r="AM561" s="18">
        <f>+IFERROR(VLOOKUP(F561,'Instituciones Educativas'!$A$2:$T$900,13,0),0)-AN561</f>
        <v>3</v>
      </c>
      <c r="AN561" s="64"/>
      <c r="AO561" s="18">
        <f t="shared" ref="AO561" si="297">+AM561-2</f>
        <v>1</v>
      </c>
    </row>
    <row r="562" spans="1:41" x14ac:dyDescent="0.25">
      <c r="A562" s="107" t="s">
        <v>1182</v>
      </c>
      <c r="B562" s="17">
        <v>333</v>
      </c>
      <c r="C562" s="49" t="str">
        <f>+VLOOKUP(A562,'Instituciones Educativas'!$A$2:$T$900,6,0)</f>
        <v>SAN ANTONIO</v>
      </c>
      <c r="D562" s="49" t="str">
        <f>IFERROR(VLOOKUP(A562,'Instituciones Educativas'!$A$2:$T$900,7,0),0)</f>
        <v>JUNCAL</v>
      </c>
      <c r="E562" s="49" t="str">
        <f>+VLOOKUP(A562,'Censo 2023 Direccion'!$A$2:$M$910,6,0)</f>
        <v>SECTOR CHACAPATA</v>
      </c>
      <c r="F562" s="49" t="str">
        <f>+VLOOKUP(A562,'Instituciones Educativas'!$A$2:$T$900,1,0)</f>
        <v>3886720</v>
      </c>
      <c r="G562" s="49" t="str">
        <f>+VLOOKUP(A562,'Instituciones Educativas'!$A$2:$T$900,8,0)</f>
        <v>ANGELITOS DEL ANDE</v>
      </c>
      <c r="H562" s="49" t="str">
        <f>+VLOOKUP(A562,'Instituciones Educativas'!$A$2:$T$900,9,0)</f>
        <v xml:space="preserve">A5 - Inicial  Prog No Escolariz    </v>
      </c>
      <c r="I562" s="18">
        <f t="shared" si="268"/>
        <v>11</v>
      </c>
      <c r="J562" s="18" t="str">
        <f t="shared" si="278"/>
        <v>Rural</v>
      </c>
      <c r="K562" s="18">
        <f t="shared" si="279"/>
        <v>10</v>
      </c>
      <c r="O562" s="18">
        <f t="shared" si="280"/>
        <v>1</v>
      </c>
      <c r="Q562" s="21">
        <f>+IF(AJ562="rural",IF(AK562&lt;=1,S562*(5),IF(AK562&lt;=2,S562*(3.25),IF(AK562&lt;=3,S562*(2.42),IF(AK562&lt;=4,S562*(2),IF(AK562&lt;=5,S562*(1.8),IF(AK562&lt;=10,S562*(1.48),IF(AK562&lt;=16,S562*(1.18),IF(AK562&lt;=20,S562*(1),IF(AK562&lt;=60,S562*(0.85),IF(AK562&lt;=100,S562*(0.56),IF(AK562&lt;=152,S562*(0.41),IF(AK562&lt;=180,S562*(0.38),IF(AK562&lt;=200,S562*(0.36),IF(AK562&lt;=300,S562*(0.3),S562)))))))))))))))</f>
        <v>625.68791999999996</v>
      </c>
      <c r="R562" s="52">
        <f t="shared" si="269"/>
        <v>-23.984210526315774</v>
      </c>
      <c r="S562" s="52">
        <f t="shared" si="270"/>
        <v>530.24400000000003</v>
      </c>
      <c r="T562" s="21">
        <f t="shared" si="282"/>
        <v>530.24400000000003</v>
      </c>
      <c r="U562" s="70">
        <v>697.54455445544545</v>
      </c>
      <c r="V562" s="21">
        <f t="shared" si="267"/>
        <v>407.88</v>
      </c>
      <c r="W562" s="21">
        <f t="shared" si="271"/>
        <v>59.400000000000006</v>
      </c>
      <c r="X562" s="21">
        <f t="shared" si="287"/>
        <v>0</v>
      </c>
      <c r="Y562" s="21">
        <f t="shared" si="294"/>
        <v>282.48</v>
      </c>
      <c r="Z562" s="21">
        <f t="shared" si="272"/>
        <v>6.6000000000000005</v>
      </c>
      <c r="AA562" s="21">
        <f t="shared" si="273"/>
        <v>52.800000000000004</v>
      </c>
      <c r="AB562" s="21">
        <f t="shared" si="274"/>
        <v>0</v>
      </c>
      <c r="AC562" s="18">
        <f t="shared" si="275"/>
        <v>6.6000000000000005</v>
      </c>
      <c r="AD562" s="18">
        <f t="shared" si="276"/>
        <v>0</v>
      </c>
      <c r="AE562" s="18">
        <f>IFERROR(VLOOKUP(F562,'Unid. Mult.'!$F$3:$J$313,5,0),0)</f>
        <v>0</v>
      </c>
      <c r="AF562" s="18">
        <f>IFERROR(VLOOKUP(F562,'IIEE EIB'!$F$3:$L$219,5,0),0)</f>
        <v>0</v>
      </c>
      <c r="AG562" s="18">
        <f>IFERROR(VLOOKUP(F562,'IIEE EIB'!$F$3:$L$219,6,0),0)</f>
        <v>0</v>
      </c>
      <c r="AH562" s="18">
        <f>IFERROR(VLOOKUP(F562,Rural!$F$2:$J$403,5,0),0)</f>
        <v>0</v>
      </c>
      <c r="AI562" s="18">
        <f>+IFERROR(VLOOKUP(F562,Frontera!$F$3:$J$438,5,0),0)</f>
        <v>0</v>
      </c>
      <c r="AJ562" s="18" t="str">
        <f>+IFERROR(VLOOKUP(F562,'Censo 2023 Direccion'!$A$2:$L$910,9,0),0)</f>
        <v>Rural</v>
      </c>
      <c r="AK562" s="18">
        <f>+IFERROR(VLOOKUP(F562,'Instituciones Educativas'!$A$2:$T$900,12,0),0)</f>
        <v>11</v>
      </c>
      <c r="AL562" s="21">
        <f t="shared" si="277"/>
        <v>-289.66455445544545</v>
      </c>
      <c r="AM562" s="18">
        <f>+IFERROR(VLOOKUP(F562,'Instituciones Educativas'!$A$2:$T$900,13,0),0)-AN562</f>
        <v>10</v>
      </c>
      <c r="AN562" s="64"/>
    </row>
    <row r="563" spans="1:41" x14ac:dyDescent="0.25">
      <c r="A563" s="107" t="s">
        <v>1184</v>
      </c>
      <c r="B563" s="17">
        <v>334</v>
      </c>
      <c r="C563" s="49" t="str">
        <f>+VLOOKUP(A563,'Instituciones Educativas'!$A$2:$T$900,6,0)</f>
        <v>SAN ANTONIO</v>
      </c>
      <c r="D563" s="49" t="str">
        <f>IFERROR(VLOOKUP(A563,'Instituciones Educativas'!$A$2:$T$900,7,0),0)</f>
        <v>CACHIPASCANA</v>
      </c>
      <c r="E563" s="49" t="str">
        <f>+VLOOKUP(A563,'Censo 2023 Direccion'!$A$2:$M$910,6,0)</f>
        <v>CACHIPASCANA</v>
      </c>
      <c r="F563" s="49" t="str">
        <f>+VLOOKUP(A563,'Instituciones Educativas'!$A$2:$T$900,1,0)</f>
        <v>3870424</v>
      </c>
      <c r="G563" s="49" t="str">
        <f>+VLOOKUP(A563,'Instituciones Educativas'!$A$2:$T$900,8,0)</f>
        <v>CACHIPASCANA</v>
      </c>
      <c r="H563" s="49" t="str">
        <f>+VLOOKUP(A563,'Instituciones Educativas'!$A$2:$T$900,9,0)</f>
        <v xml:space="preserve">A5 - Inicial  Prog No Escolariz    </v>
      </c>
      <c r="I563" s="18">
        <f t="shared" si="268"/>
        <v>7</v>
      </c>
      <c r="J563" s="18" t="str">
        <f t="shared" si="278"/>
        <v>Rural</v>
      </c>
      <c r="K563" s="18">
        <f t="shared" si="279"/>
        <v>6</v>
      </c>
      <c r="O563" s="18">
        <f t="shared" si="280"/>
        <v>1</v>
      </c>
      <c r="Q563" s="21">
        <f t="shared" si="295"/>
        <v>539.88480000000004</v>
      </c>
      <c r="R563" s="52">
        <f t="shared" si="269"/>
        <v>-25.497076023391813</v>
      </c>
      <c r="S563" s="52">
        <f t="shared" si="270"/>
        <v>337.428</v>
      </c>
      <c r="T563" s="21">
        <f t="shared" si="282"/>
        <v>337.428</v>
      </c>
      <c r="U563" s="70">
        <v>452.90571428571428</v>
      </c>
      <c r="V563" s="21">
        <f t="shared" si="267"/>
        <v>259.56</v>
      </c>
      <c r="W563" s="21">
        <f t="shared" si="271"/>
        <v>37.799999999999997</v>
      </c>
      <c r="X563" s="21">
        <f t="shared" si="287"/>
        <v>0</v>
      </c>
      <c r="Y563" s="21">
        <f t="shared" si="294"/>
        <v>179.76</v>
      </c>
      <c r="Z563" s="21">
        <f t="shared" si="272"/>
        <v>4.2</v>
      </c>
      <c r="AA563" s="21">
        <f t="shared" si="273"/>
        <v>33.6</v>
      </c>
      <c r="AB563" s="21">
        <f t="shared" si="274"/>
        <v>0</v>
      </c>
      <c r="AC563" s="18">
        <f t="shared" si="275"/>
        <v>4.2</v>
      </c>
      <c r="AD563" s="18">
        <f t="shared" si="276"/>
        <v>0</v>
      </c>
      <c r="AE563" s="18">
        <f>IFERROR(VLOOKUP(F563,'Unid. Mult.'!$F$3:$J$313,5,0),0)</f>
        <v>0</v>
      </c>
      <c r="AF563" s="18">
        <f>IFERROR(VLOOKUP(F563,'IIEE EIB'!$F$3:$L$219,5,0),0)</f>
        <v>0</v>
      </c>
      <c r="AG563" s="18">
        <f>IFERROR(VLOOKUP(F563,'IIEE EIB'!$F$3:$L$219,6,0),0)</f>
        <v>0</v>
      </c>
      <c r="AH563" s="18">
        <f>IFERROR(VLOOKUP(F563,Rural!$F$2:$J$403,5,0),0)</f>
        <v>0</v>
      </c>
      <c r="AI563" s="18">
        <f>+IFERROR(VLOOKUP(F563,Frontera!$F$3:$J$438,5,0),0)</f>
        <v>0</v>
      </c>
      <c r="AJ563" s="18" t="str">
        <f>+IFERROR(VLOOKUP(F563,'Censo 2023 Direccion'!$A$2:$L$910,9,0),0)</f>
        <v>Rural</v>
      </c>
      <c r="AK563" s="18">
        <f>+IFERROR(VLOOKUP(F563,'Instituciones Educativas'!$A$2:$T$900,12,0),0)</f>
        <v>7</v>
      </c>
      <c r="AL563" s="21">
        <f t="shared" si="277"/>
        <v>-193.34571428571428</v>
      </c>
      <c r="AM563" s="18">
        <f>+IFERROR(VLOOKUP(F563,'Instituciones Educativas'!$A$2:$T$900,13,0),0)-AN563</f>
        <v>6</v>
      </c>
      <c r="AN563" s="64"/>
      <c r="AO563" s="18">
        <f>+AM563-4.27</f>
        <v>1.7300000000000004</v>
      </c>
    </row>
    <row r="564" spans="1:41" x14ac:dyDescent="0.25">
      <c r="A564" s="107" t="s">
        <v>1193</v>
      </c>
      <c r="B564" s="17">
        <v>335</v>
      </c>
      <c r="C564" s="49" t="str">
        <f>+VLOOKUP(A564,'Instituciones Educativas'!$A$2:$T$900,6,0)</f>
        <v>SAN ANTONIO</v>
      </c>
      <c r="D564" s="49" t="str">
        <f>IFERROR(VLOOKUP(A564,'Instituciones Educativas'!$A$2:$T$900,7,0),0)</f>
        <v>KOMERUCHO</v>
      </c>
      <c r="E564" s="49" t="str">
        <f>+VLOOKUP(A564,'Censo 2023 Direccion'!$A$2:$M$910,6,0)</f>
        <v>KOMERUCHO</v>
      </c>
      <c r="F564" s="49" t="str">
        <f>+VLOOKUP(A564,'Instituciones Educativas'!$A$2:$T$900,1,0)</f>
        <v>3870451</v>
      </c>
      <c r="G564" s="49" t="str">
        <f>+VLOOKUP(A564,'Instituciones Educativas'!$A$2:$T$900,8,0)</f>
        <v>KOMERUCHO</v>
      </c>
      <c r="H564" s="49" t="str">
        <f>+VLOOKUP(A564,'Instituciones Educativas'!$A$2:$T$900,9,0)</f>
        <v xml:space="preserve">A5 - Inicial  Prog No Escolariz    </v>
      </c>
      <c r="I564" s="18">
        <f t="shared" si="268"/>
        <v>6</v>
      </c>
      <c r="J564" s="18" t="str">
        <f t="shared" si="278"/>
        <v>Rural</v>
      </c>
      <c r="K564" s="18">
        <f t="shared" si="279"/>
        <v>7</v>
      </c>
      <c r="O564" s="18">
        <f t="shared" si="280"/>
        <v>-1</v>
      </c>
      <c r="Q564" s="21">
        <f t="shared" si="295"/>
        <v>462.75839999999999</v>
      </c>
      <c r="R564" s="52">
        <f t="shared" si="269"/>
        <v>-38.002148227712134</v>
      </c>
      <c r="S564" s="52">
        <f t="shared" si="270"/>
        <v>289.22399999999999</v>
      </c>
      <c r="T564" s="21">
        <f t="shared" si="282"/>
        <v>289.22399999999999</v>
      </c>
      <c r="U564" s="70">
        <v>466.50648648648644</v>
      </c>
      <c r="V564" s="21">
        <f t="shared" si="267"/>
        <v>222.48</v>
      </c>
      <c r="W564" s="21">
        <f t="shared" si="271"/>
        <v>32.400000000000006</v>
      </c>
      <c r="X564" s="21">
        <f t="shared" si="287"/>
        <v>0</v>
      </c>
      <c r="Y564" s="21">
        <f t="shared" si="294"/>
        <v>154.07999999999998</v>
      </c>
      <c r="Z564" s="21">
        <f t="shared" si="272"/>
        <v>3.6000000000000005</v>
      </c>
      <c r="AA564" s="21">
        <f t="shared" si="273"/>
        <v>28.800000000000004</v>
      </c>
      <c r="AB564" s="21">
        <f t="shared" si="274"/>
        <v>0</v>
      </c>
      <c r="AC564" s="18">
        <f t="shared" si="275"/>
        <v>3.6000000000000005</v>
      </c>
      <c r="AD564" s="18">
        <f t="shared" si="276"/>
        <v>0</v>
      </c>
      <c r="AE564" s="18">
        <f>IFERROR(VLOOKUP(F564,'Unid. Mult.'!$F$3:$J$313,5,0),0)</f>
        <v>0</v>
      </c>
      <c r="AF564" s="18">
        <f>IFERROR(VLOOKUP(F564,'IIEE EIB'!$F$3:$L$219,5,0),0)</f>
        <v>0</v>
      </c>
      <c r="AG564" s="18">
        <f>IFERROR(VLOOKUP(F564,'IIEE EIB'!$F$3:$L$219,6,0),0)</f>
        <v>0</v>
      </c>
      <c r="AH564" s="18">
        <f>IFERROR(VLOOKUP(F564,Rural!$F$2:$J$403,5,0),0)</f>
        <v>0</v>
      </c>
      <c r="AI564" s="18">
        <f>+IFERROR(VLOOKUP(F564,Frontera!$F$3:$J$438,5,0),0)</f>
        <v>0</v>
      </c>
      <c r="AJ564" s="18" t="str">
        <f>+IFERROR(VLOOKUP(F564,'Censo 2023 Direccion'!$A$2:$L$910,9,0),0)</f>
        <v>Rural</v>
      </c>
      <c r="AK564" s="18">
        <f>+IFERROR(VLOOKUP(F564,'Instituciones Educativas'!$A$2:$T$900,12,0),0)</f>
        <v>6</v>
      </c>
      <c r="AL564" s="21">
        <f t="shared" si="277"/>
        <v>-244.02648648648645</v>
      </c>
      <c r="AM564" s="18">
        <f>+IFERROR(VLOOKUP(F564,'Instituciones Educativas'!$A$2:$T$900,13,0),0)-AN564</f>
        <v>7</v>
      </c>
      <c r="AN564" s="64"/>
      <c r="AO564" s="18">
        <f>+AM564-1.6</f>
        <v>5.4</v>
      </c>
    </row>
    <row r="565" spans="1:41" x14ac:dyDescent="0.25">
      <c r="A565" s="107" t="s">
        <v>1192</v>
      </c>
      <c r="B565" s="17">
        <v>336</v>
      </c>
      <c r="C565" s="49" t="str">
        <f>+VLOOKUP(A565,'Instituciones Educativas'!$A$2:$T$900,6,0)</f>
        <v>SAN ANTONIO</v>
      </c>
      <c r="D565" s="49" t="str">
        <f>IFERROR(VLOOKUP(A565,'Instituciones Educativas'!$A$2:$T$900,7,0),0)</f>
        <v>JESUS MARIA</v>
      </c>
      <c r="E565" s="49" t="str">
        <f>+VLOOKUP(A565,'Censo 2023 Direccion'!$A$2:$M$910,6,0)</f>
        <v>JESUS MARIA</v>
      </c>
      <c r="F565" s="49" t="str">
        <f>+VLOOKUP(A565,'Instituciones Educativas'!$A$2:$T$900,1,0)</f>
        <v>2043908</v>
      </c>
      <c r="G565" s="49" t="str">
        <f>+VLOOKUP(A565,'Instituciones Educativas'!$A$2:$T$900,8,0)</f>
        <v>JESUS MARIA</v>
      </c>
      <c r="H565" s="49" t="str">
        <f>+VLOOKUP(A565,'Instituciones Educativas'!$A$2:$T$900,9,0)</f>
        <v xml:space="preserve">A5 - Inicial  Prog No Escolariz    </v>
      </c>
      <c r="I565" s="18">
        <f t="shared" si="268"/>
        <v>2</v>
      </c>
      <c r="J565" s="18" t="str">
        <f t="shared" si="278"/>
        <v>Rural</v>
      </c>
      <c r="K565" s="18">
        <f t="shared" si="279"/>
        <v>4</v>
      </c>
      <c r="O565" s="18">
        <f t="shared" si="280"/>
        <v>-2</v>
      </c>
      <c r="Q565" s="21">
        <f t="shared" si="295"/>
        <v>319.41000000000003</v>
      </c>
      <c r="R565" s="52">
        <f t="shared" si="269"/>
        <v>-72.100153295861006</v>
      </c>
      <c r="S565" s="52">
        <f t="shared" si="270"/>
        <v>98.280000000000015</v>
      </c>
      <c r="T565" s="21">
        <f t="shared" si="282"/>
        <v>98.280000000000015</v>
      </c>
      <c r="U565" s="70">
        <v>352.25999999999993</v>
      </c>
      <c r="V565" s="21">
        <f t="shared" si="267"/>
        <v>75.600000000000009</v>
      </c>
      <c r="W565" s="21">
        <f t="shared" si="271"/>
        <v>10.8</v>
      </c>
      <c r="X565" s="21">
        <f t="shared" si="287"/>
        <v>0</v>
      </c>
      <c r="Y565" s="21">
        <f>IF(H565=$M$12,IF(AJ565="Urbana",AK565*1.2*12,IF(AJ565="Rural",AK565*2.2*12)),0)</f>
        <v>52.800000000000004</v>
      </c>
      <c r="Z565" s="21">
        <f t="shared" si="272"/>
        <v>1.2000000000000002</v>
      </c>
      <c r="AA565" s="21">
        <f t="shared" si="273"/>
        <v>9.6000000000000014</v>
      </c>
      <c r="AB565" s="21">
        <f t="shared" si="274"/>
        <v>0</v>
      </c>
      <c r="AC565" s="18">
        <f t="shared" si="275"/>
        <v>1.2000000000000002</v>
      </c>
      <c r="AD565" s="18">
        <f t="shared" si="276"/>
        <v>0</v>
      </c>
      <c r="AE565" s="18">
        <f>IFERROR(VLOOKUP(F565,'Unid. Mult.'!$F$3:$J$313,5,0),0)</f>
        <v>0</v>
      </c>
      <c r="AF565" s="18">
        <f>IFERROR(VLOOKUP(F565,'IIEE EIB'!$F$3:$L$219,5,0),0)</f>
        <v>0</v>
      </c>
      <c r="AG565" s="18">
        <f>IFERROR(VLOOKUP(F565,'IIEE EIB'!$F$3:$L$219,6,0),0)</f>
        <v>0</v>
      </c>
      <c r="AH565" s="18">
        <f>IFERROR(VLOOKUP(F565,Rural!$F$2:$J$403,5,0),0)</f>
        <v>0</v>
      </c>
      <c r="AI565" s="18">
        <f>+IFERROR(VLOOKUP(F565,Frontera!$F$3:$J$438,5,0),0)</f>
        <v>0</v>
      </c>
      <c r="AJ565" s="18" t="str">
        <f>+IFERROR(VLOOKUP(F565,'Censo 2023 Direccion'!$A$2:$L$910,9,0),0)</f>
        <v>Rural</v>
      </c>
      <c r="AK565" s="18">
        <f>+IFERROR(VLOOKUP(F565,'Instituciones Educativas'!$A$2:$T$900,12,0),0)</f>
        <v>2</v>
      </c>
      <c r="AL565" s="21">
        <f t="shared" si="277"/>
        <v>-276.65999999999991</v>
      </c>
      <c r="AM565" s="18">
        <f>+IFERROR(VLOOKUP(F565,'Instituciones Educativas'!$A$2:$T$900,13,0),0)-AN565</f>
        <v>4</v>
      </c>
      <c r="AN565" s="64"/>
      <c r="AO565" s="18">
        <f>+AM565-2</f>
        <v>2</v>
      </c>
    </row>
    <row r="566" spans="1:41" x14ac:dyDescent="0.25">
      <c r="A566" s="107" t="s">
        <v>1186</v>
      </c>
      <c r="B566" s="17">
        <v>337</v>
      </c>
      <c r="C566" s="49" t="str">
        <f>+VLOOKUP(A566,'Instituciones Educativas'!$A$2:$T$900,6,0)</f>
        <v>SAN ANTONIO</v>
      </c>
      <c r="D566" s="49" t="str">
        <f>IFERROR(VLOOKUP(A566,'Instituciones Educativas'!$A$2:$T$900,7,0),0)</f>
        <v>COBREPATE</v>
      </c>
      <c r="E566" s="49" t="str">
        <f>+VLOOKUP(A566,'Censo 2023 Direccion'!$A$2:$M$910,6,0)</f>
        <v>COBREPATE</v>
      </c>
      <c r="F566" s="49" t="str">
        <f>+VLOOKUP(A566,'Instituciones Educativas'!$A$2:$T$900,1,0)</f>
        <v>3956874</v>
      </c>
      <c r="G566" s="49" t="str">
        <f>+VLOOKUP(A566,'Instituciones Educativas'!$A$2:$T$900,8,0)</f>
        <v>COBRE PATA</v>
      </c>
      <c r="H566" s="49" t="str">
        <f>+VLOOKUP(A566,'Instituciones Educativas'!$A$2:$T$900,9,0)</f>
        <v xml:space="preserve">A5 - Inicial  Prog No Escolariz    </v>
      </c>
      <c r="I566" s="18">
        <f t="shared" si="268"/>
        <v>5</v>
      </c>
      <c r="J566" s="18" t="str">
        <f t="shared" si="278"/>
        <v>Rural</v>
      </c>
      <c r="K566" s="18">
        <f t="shared" si="279"/>
        <v>4</v>
      </c>
      <c r="O566" s="18">
        <f t="shared" si="280"/>
        <v>1</v>
      </c>
      <c r="Q566" s="21">
        <f t="shared" si="295"/>
        <v>433.83600000000001</v>
      </c>
      <c r="R566" s="52">
        <f t="shared" si="269"/>
        <v>-31.578947368421034</v>
      </c>
      <c r="S566" s="52">
        <f t="shared" si="270"/>
        <v>241.02</v>
      </c>
      <c r="T566" s="21">
        <f t="shared" si="282"/>
        <v>241.02</v>
      </c>
      <c r="U566" s="70">
        <v>352.25999999999993</v>
      </c>
      <c r="V566" s="21">
        <f t="shared" si="267"/>
        <v>185.4</v>
      </c>
      <c r="W566" s="21">
        <f t="shared" si="271"/>
        <v>27</v>
      </c>
      <c r="X566" s="21">
        <f t="shared" si="287"/>
        <v>0</v>
      </c>
      <c r="Y566" s="21">
        <f t="shared" ref="Y566:Y574" si="298">IF(H566=$M$12,IF(AJ566="Urbana",AK566*1.14*12,IF(AJ566="Rural",AK566*2.14*12)),0)</f>
        <v>128.4</v>
      </c>
      <c r="Z566" s="21">
        <f t="shared" si="272"/>
        <v>3</v>
      </c>
      <c r="AA566" s="21">
        <f t="shared" si="273"/>
        <v>24</v>
      </c>
      <c r="AB566" s="21">
        <f t="shared" si="274"/>
        <v>0</v>
      </c>
      <c r="AC566" s="18">
        <f t="shared" si="275"/>
        <v>3</v>
      </c>
      <c r="AD566" s="18">
        <f t="shared" si="276"/>
        <v>0</v>
      </c>
      <c r="AE566" s="18">
        <f>IFERROR(VLOOKUP(F566,'Unid. Mult.'!$F$3:$J$313,5,0),0)</f>
        <v>0</v>
      </c>
      <c r="AF566" s="18">
        <f>IFERROR(VLOOKUP(F566,'IIEE EIB'!$F$3:$L$219,5,0),0)</f>
        <v>0</v>
      </c>
      <c r="AG566" s="18">
        <f>IFERROR(VLOOKUP(F566,'IIEE EIB'!$F$3:$L$219,6,0),0)</f>
        <v>0</v>
      </c>
      <c r="AH566" s="18">
        <f>IFERROR(VLOOKUP(F566,Rural!$F$2:$J$403,5,0),0)</f>
        <v>0</v>
      </c>
      <c r="AI566" s="18">
        <f>+IFERROR(VLOOKUP(F566,Frontera!$F$3:$J$438,5,0),0)</f>
        <v>0</v>
      </c>
      <c r="AJ566" s="18" t="str">
        <f>+IFERROR(VLOOKUP(F566,'Censo 2023 Direccion'!$A$2:$L$910,9,0),0)</f>
        <v>Rural</v>
      </c>
      <c r="AK566" s="18">
        <f>+IFERROR(VLOOKUP(F566,'Instituciones Educativas'!$A$2:$T$900,12,0),0)</f>
        <v>5</v>
      </c>
      <c r="AL566" s="21">
        <f t="shared" si="277"/>
        <v>-166.85999999999993</v>
      </c>
      <c r="AM566" s="18">
        <f>+IFERROR(VLOOKUP(F566,'Instituciones Educativas'!$A$2:$T$900,13,0),0)-AN566</f>
        <v>4</v>
      </c>
      <c r="AN566" s="64"/>
      <c r="AO566" s="18">
        <f>+AM566-5.05</f>
        <v>-1.0499999999999998</v>
      </c>
    </row>
    <row r="567" spans="1:41" x14ac:dyDescent="0.25">
      <c r="A567" s="107" t="s">
        <v>1199</v>
      </c>
      <c r="B567" s="17">
        <v>338</v>
      </c>
      <c r="C567" s="49" t="str">
        <f>+VLOOKUP(A567,'Instituciones Educativas'!$A$2:$T$900,6,0)</f>
        <v>TIQUILLACA</v>
      </c>
      <c r="D567" s="49" t="str">
        <f>IFERROR(VLOOKUP(A567,'Instituciones Educativas'!$A$2:$T$900,7,0),0)</f>
        <v>HACIENDA CHINGARANE</v>
      </c>
      <c r="E567" s="49" t="str">
        <f>+VLOOKUP(A567,'Censo 2023 Direccion'!$A$2:$M$910,6,0)</f>
        <v>CHINGARANI</v>
      </c>
      <c r="F567" s="49" t="str">
        <f>+VLOOKUP(A567,'Instituciones Educativas'!$A$2:$T$900,1,0)</f>
        <v>2043227</v>
      </c>
      <c r="G567" s="49" t="str">
        <f>+VLOOKUP(A567,'Instituciones Educativas'!$A$2:$T$900,8,0)</f>
        <v>CHINGARANI</v>
      </c>
      <c r="H567" s="49" t="str">
        <f>+VLOOKUP(A567,'Instituciones Educativas'!$A$2:$T$900,9,0)</f>
        <v xml:space="preserve">A5 - Inicial  Prog No Escolariz    </v>
      </c>
      <c r="I567" s="18">
        <f t="shared" si="268"/>
        <v>4</v>
      </c>
      <c r="J567" s="18" t="str">
        <f t="shared" si="278"/>
        <v>Rural</v>
      </c>
      <c r="K567" s="18">
        <f t="shared" si="279"/>
        <v>3</v>
      </c>
      <c r="O567" s="18">
        <f t="shared" si="280"/>
        <v>1</v>
      </c>
      <c r="Q567" s="21">
        <f t="shared" si="295"/>
        <v>385.63200000000001</v>
      </c>
      <c r="R567" s="52">
        <f t="shared" si="269"/>
        <v>-39.181286549707586</v>
      </c>
      <c r="S567" s="52">
        <f t="shared" si="270"/>
        <v>192.816</v>
      </c>
      <c r="T567" s="21">
        <f t="shared" si="282"/>
        <v>192.816</v>
      </c>
      <c r="U567" s="70">
        <v>317.03399999999993</v>
      </c>
      <c r="V567" s="21">
        <f t="shared" si="267"/>
        <v>148.32</v>
      </c>
      <c r="W567" s="21">
        <f t="shared" si="271"/>
        <v>21.6</v>
      </c>
      <c r="X567" s="21">
        <f t="shared" si="287"/>
        <v>0</v>
      </c>
      <c r="Y567" s="21">
        <f t="shared" si="298"/>
        <v>102.72</v>
      </c>
      <c r="Z567" s="21">
        <f t="shared" si="272"/>
        <v>2.4000000000000004</v>
      </c>
      <c r="AA567" s="21">
        <f t="shared" si="273"/>
        <v>19.200000000000003</v>
      </c>
      <c r="AB567" s="21">
        <f t="shared" si="274"/>
        <v>0</v>
      </c>
      <c r="AC567" s="18">
        <f t="shared" si="275"/>
        <v>2.4000000000000004</v>
      </c>
      <c r="AD567" s="18">
        <f t="shared" si="276"/>
        <v>0</v>
      </c>
      <c r="AE567" s="18">
        <f>IFERROR(VLOOKUP(F567,'Unid. Mult.'!$F$3:$J$313,5,0),0)</f>
        <v>0</v>
      </c>
      <c r="AF567" s="18">
        <f>IFERROR(VLOOKUP(F567,'IIEE EIB'!$F$3:$L$219,5,0),0)</f>
        <v>0</v>
      </c>
      <c r="AG567" s="18">
        <f>IFERROR(VLOOKUP(F567,'IIEE EIB'!$F$3:$L$219,6,0),0)</f>
        <v>0</v>
      </c>
      <c r="AH567" s="18">
        <f>IFERROR(VLOOKUP(F567,Rural!$F$2:$J$403,5,0),0)</f>
        <v>0</v>
      </c>
      <c r="AI567" s="18">
        <f>+IFERROR(VLOOKUP(F567,Frontera!$F$3:$J$438,5,0),0)</f>
        <v>0</v>
      </c>
      <c r="AJ567" s="18" t="str">
        <f>+IFERROR(VLOOKUP(F567,'Censo 2023 Direccion'!$A$2:$L$910,9,0),0)</f>
        <v>Rural</v>
      </c>
      <c r="AK567" s="18">
        <f>+IFERROR(VLOOKUP(F567,'Instituciones Educativas'!$A$2:$T$900,12,0),0)</f>
        <v>4</v>
      </c>
      <c r="AL567" s="21">
        <f t="shared" si="277"/>
        <v>-168.71399999999994</v>
      </c>
      <c r="AM567" s="18">
        <f>+IFERROR(VLOOKUP(F567,'Instituciones Educativas'!$A$2:$T$900,13,0),0)-AN567</f>
        <v>3</v>
      </c>
      <c r="AN567" s="64"/>
      <c r="AO567" s="18">
        <f t="shared" ref="AO567" si="299">+AM567-3.4</f>
        <v>-0.39999999999999991</v>
      </c>
    </row>
    <row r="568" spans="1:41" x14ac:dyDescent="0.25">
      <c r="A568" s="107" t="s">
        <v>1203</v>
      </c>
      <c r="B568" s="17">
        <v>339</v>
      </c>
      <c r="C568" s="49" t="str">
        <f>+VLOOKUP(A568,'Instituciones Educativas'!$A$2:$T$900,6,0)</f>
        <v>TIQUILLACA</v>
      </c>
      <c r="D568" s="49" t="str">
        <f>IFERROR(VLOOKUP(A568,'Instituciones Educativas'!$A$2:$T$900,7,0),0)</f>
        <v>TICUYO</v>
      </c>
      <c r="E568" s="49" t="str">
        <f>+VLOOKUP(A568,'Censo 2023 Direccion'!$A$2:$M$910,6,0)</f>
        <v>TICUYO</v>
      </c>
      <c r="F568" s="49" t="str">
        <f>+VLOOKUP(A568,'Instituciones Educativas'!$A$2:$T$900,1,0)</f>
        <v>2043202</v>
      </c>
      <c r="G568" s="49" t="str">
        <f>+VLOOKUP(A568,'Instituciones Educativas'!$A$2:$T$900,8,0)</f>
        <v>TICUYO</v>
      </c>
      <c r="H568" s="49" t="str">
        <f>+VLOOKUP(A568,'Instituciones Educativas'!$A$2:$T$900,9,0)</f>
        <v xml:space="preserve">A5 - Inicial  Prog No Escolariz    </v>
      </c>
      <c r="I568" s="18">
        <f t="shared" si="268"/>
        <v>6</v>
      </c>
      <c r="J568" s="18" t="str">
        <f t="shared" si="278"/>
        <v>Rural</v>
      </c>
      <c r="K568" s="18">
        <f t="shared" si="279"/>
        <v>5</v>
      </c>
      <c r="O568" s="18">
        <f t="shared" si="280"/>
        <v>1</v>
      </c>
      <c r="Q568" s="21">
        <f t="shared" si="295"/>
        <v>462.75839999999999</v>
      </c>
      <c r="R568" s="52">
        <f t="shared" si="269"/>
        <v>-34.315789473684212</v>
      </c>
      <c r="S568" s="52">
        <f t="shared" si="270"/>
        <v>289.22399999999999</v>
      </c>
      <c r="T568" s="21">
        <f t="shared" si="282"/>
        <v>289.22399999999999</v>
      </c>
      <c r="U568" s="70">
        <v>440.32499999999999</v>
      </c>
      <c r="V568" s="21">
        <f t="shared" si="267"/>
        <v>222.48</v>
      </c>
      <c r="W568" s="21">
        <f t="shared" si="271"/>
        <v>32.400000000000006</v>
      </c>
      <c r="X568" s="21">
        <f t="shared" si="287"/>
        <v>0</v>
      </c>
      <c r="Y568" s="21">
        <f t="shared" si="298"/>
        <v>154.07999999999998</v>
      </c>
      <c r="Z568" s="21">
        <f t="shared" si="272"/>
        <v>3.6000000000000005</v>
      </c>
      <c r="AA568" s="21">
        <f t="shared" si="273"/>
        <v>28.800000000000004</v>
      </c>
      <c r="AB568" s="21">
        <f t="shared" si="274"/>
        <v>0</v>
      </c>
      <c r="AC568" s="18">
        <f t="shared" si="275"/>
        <v>3.6000000000000005</v>
      </c>
      <c r="AD568" s="18">
        <f t="shared" si="276"/>
        <v>0</v>
      </c>
      <c r="AE568" s="18">
        <f>IFERROR(VLOOKUP(F568,'Unid. Mult.'!$F$3:$J$313,5,0),0)</f>
        <v>0</v>
      </c>
      <c r="AF568" s="18">
        <f>IFERROR(VLOOKUP(F568,'IIEE EIB'!$F$3:$L$219,5,0),0)</f>
        <v>0</v>
      </c>
      <c r="AG568" s="18">
        <f>IFERROR(VLOOKUP(F568,'IIEE EIB'!$F$3:$L$219,6,0),0)</f>
        <v>0</v>
      </c>
      <c r="AH568" s="18">
        <f>IFERROR(VLOOKUP(F568,Rural!$F$2:$J$403,5,0),0)</f>
        <v>0</v>
      </c>
      <c r="AI568" s="18">
        <f>+IFERROR(VLOOKUP(F568,Frontera!$F$3:$J$438,5,0),0)</f>
        <v>0</v>
      </c>
      <c r="AJ568" s="18" t="str">
        <f>+IFERROR(VLOOKUP(F568,'Censo 2023 Direccion'!$A$2:$L$910,9,0),0)</f>
        <v>Rural</v>
      </c>
      <c r="AK568" s="18">
        <f>+IFERROR(VLOOKUP(F568,'Instituciones Educativas'!$A$2:$T$900,12,0),0)</f>
        <v>6</v>
      </c>
      <c r="AL568" s="21">
        <f t="shared" si="277"/>
        <v>-217.845</v>
      </c>
      <c r="AM568" s="18">
        <f>+IFERROR(VLOOKUP(F568,'Instituciones Educativas'!$A$2:$T$900,13,0),0)-AN568</f>
        <v>5</v>
      </c>
      <c r="AN568" s="64"/>
      <c r="AO568" s="18">
        <f>+AM568-5.05</f>
        <v>-4.9999999999999822E-2</v>
      </c>
    </row>
    <row r="569" spans="1:41" x14ac:dyDescent="0.25">
      <c r="A569" s="107" t="s">
        <v>1194</v>
      </c>
      <c r="B569" s="17">
        <v>340</v>
      </c>
      <c r="C569" s="49" t="str">
        <f>+VLOOKUP(A569,'Instituciones Educativas'!$A$2:$T$900,6,0)</f>
        <v>TIQUILLACA</v>
      </c>
      <c r="D569" s="49" t="str">
        <f>IFERROR(VLOOKUP(A569,'Instituciones Educativas'!$A$2:$T$900,7,0),0)</f>
        <v>ARBOLEDA</v>
      </c>
      <c r="E569" s="49" t="str">
        <f>+VLOOKUP(A569,'Censo 2023 Direccion'!$A$2:$M$910,6,0)</f>
        <v>ARBOLEDA</v>
      </c>
      <c r="F569" s="49" t="str">
        <f>+VLOOKUP(A569,'Instituciones Educativas'!$A$2:$T$900,1,0)</f>
        <v>2043208</v>
      </c>
      <c r="G569" s="49" t="str">
        <f>+VLOOKUP(A569,'Instituciones Educativas'!$A$2:$T$900,8,0)</f>
        <v>ARBOLEDA</v>
      </c>
      <c r="H569" s="49" t="str">
        <f>+VLOOKUP(A569,'Instituciones Educativas'!$A$2:$T$900,9,0)</f>
        <v xml:space="preserve">A5 - Inicial  Prog No Escolariz    </v>
      </c>
      <c r="I569" s="18">
        <f t="shared" si="268"/>
        <v>7</v>
      </c>
      <c r="J569" s="18" t="str">
        <f t="shared" si="278"/>
        <v>Rural</v>
      </c>
      <c r="K569" s="18">
        <f t="shared" si="279"/>
        <v>5</v>
      </c>
      <c r="O569" s="18">
        <f t="shared" si="280"/>
        <v>2</v>
      </c>
      <c r="Q569" s="21">
        <f t="shared" si="295"/>
        <v>539.88480000000004</v>
      </c>
      <c r="R569" s="52">
        <f t="shared" si="269"/>
        <v>-23.368421052631579</v>
      </c>
      <c r="S569" s="52">
        <f t="shared" si="270"/>
        <v>337.428</v>
      </c>
      <c r="T569" s="21">
        <f t="shared" si="282"/>
        <v>337.428</v>
      </c>
      <c r="U569" s="70">
        <v>440.32499999999999</v>
      </c>
      <c r="V569" s="21">
        <f t="shared" si="267"/>
        <v>259.56</v>
      </c>
      <c r="W569" s="21">
        <f t="shared" si="271"/>
        <v>37.799999999999997</v>
      </c>
      <c r="X569" s="21">
        <f t="shared" si="287"/>
        <v>0</v>
      </c>
      <c r="Y569" s="21">
        <f t="shared" si="298"/>
        <v>179.76</v>
      </c>
      <c r="Z569" s="21">
        <f t="shared" si="272"/>
        <v>4.2</v>
      </c>
      <c r="AA569" s="21">
        <f t="shared" si="273"/>
        <v>33.6</v>
      </c>
      <c r="AB569" s="21">
        <f t="shared" si="274"/>
        <v>0</v>
      </c>
      <c r="AC569" s="18">
        <f t="shared" si="275"/>
        <v>4.2</v>
      </c>
      <c r="AD569" s="18">
        <f t="shared" si="276"/>
        <v>0</v>
      </c>
      <c r="AE569" s="18">
        <f>IFERROR(VLOOKUP(F569,'Unid. Mult.'!$F$3:$J$313,5,0),0)</f>
        <v>0</v>
      </c>
      <c r="AF569" s="18">
        <f>IFERROR(VLOOKUP(F569,'IIEE EIB'!$F$3:$L$219,5,0),0)</f>
        <v>0</v>
      </c>
      <c r="AG569" s="18">
        <f>IFERROR(VLOOKUP(F569,'IIEE EIB'!$F$3:$L$219,6,0),0)</f>
        <v>0</v>
      </c>
      <c r="AH569" s="18">
        <f>IFERROR(VLOOKUP(F569,Rural!$F$2:$J$403,5,0),0)</f>
        <v>0</v>
      </c>
      <c r="AI569" s="18">
        <f>+IFERROR(VLOOKUP(F569,Frontera!$F$3:$J$438,5,0),0)</f>
        <v>0</v>
      </c>
      <c r="AJ569" s="18" t="str">
        <f>+IFERROR(VLOOKUP(F569,'Censo 2023 Direccion'!$A$2:$L$910,9,0),0)</f>
        <v>Rural</v>
      </c>
      <c r="AK569" s="18">
        <f>+IFERROR(VLOOKUP(F569,'Instituciones Educativas'!$A$2:$T$900,12,0),0)</f>
        <v>7</v>
      </c>
      <c r="AL569" s="21">
        <f t="shared" si="277"/>
        <v>-180.76499999999999</v>
      </c>
      <c r="AM569" s="18">
        <f>+IFERROR(VLOOKUP(F569,'Instituciones Educativas'!$A$2:$T$900,13,0),0)-AN569</f>
        <v>5</v>
      </c>
      <c r="AN569" s="64"/>
      <c r="AO569" s="18">
        <f>+AM569-2.8</f>
        <v>2.2000000000000002</v>
      </c>
    </row>
    <row r="570" spans="1:41" x14ac:dyDescent="0.25">
      <c r="A570" s="107" t="s">
        <v>1196</v>
      </c>
      <c r="B570" s="17">
        <v>341</v>
      </c>
      <c r="C570" s="49" t="str">
        <f>+VLOOKUP(A570,'Instituciones Educativas'!$A$2:$T$900,6,0)</f>
        <v>TIQUILLACA</v>
      </c>
      <c r="D570" s="49" t="str">
        <f>IFERROR(VLOOKUP(A570,'Instituciones Educativas'!$A$2:$T$900,7,0),0)</f>
        <v>CECCECANI</v>
      </c>
      <c r="E570" s="49" t="str">
        <f>+VLOOKUP(A570,'Censo 2023 Direccion'!$A$2:$M$910,6,0)</f>
        <v>CECCECANI</v>
      </c>
      <c r="F570" s="49" t="str">
        <f>+VLOOKUP(A570,'Instituciones Educativas'!$A$2:$T$900,1,0)</f>
        <v>2043220</v>
      </c>
      <c r="G570" s="49" t="str">
        <f>+VLOOKUP(A570,'Instituciones Educativas'!$A$2:$T$900,8,0)</f>
        <v>CECCECANI</v>
      </c>
      <c r="H570" s="49" t="str">
        <f>+VLOOKUP(A570,'Instituciones Educativas'!$A$2:$T$900,9,0)</f>
        <v xml:space="preserve">A5 - Inicial  Prog No Escolariz    </v>
      </c>
      <c r="I570" s="18">
        <f t="shared" si="268"/>
        <v>4</v>
      </c>
      <c r="J570" s="18" t="str">
        <f t="shared" si="278"/>
        <v>Rural</v>
      </c>
      <c r="K570" s="18">
        <f t="shared" si="279"/>
        <v>5</v>
      </c>
      <c r="O570" s="18">
        <f t="shared" si="280"/>
        <v>-1</v>
      </c>
      <c r="Q570" s="21">
        <f t="shared" si="295"/>
        <v>385.63200000000001</v>
      </c>
      <c r="R570" s="52">
        <f t="shared" si="269"/>
        <v>-56.21052631578948</v>
      </c>
      <c r="S570" s="52">
        <f t="shared" si="270"/>
        <v>192.816</v>
      </c>
      <c r="T570" s="21">
        <f t="shared" si="282"/>
        <v>192.816</v>
      </c>
      <c r="U570" s="70">
        <v>440.32499999999999</v>
      </c>
      <c r="V570" s="21">
        <f t="shared" si="267"/>
        <v>148.32</v>
      </c>
      <c r="W570" s="21">
        <f t="shared" si="271"/>
        <v>21.6</v>
      </c>
      <c r="X570" s="21">
        <f t="shared" si="287"/>
        <v>0</v>
      </c>
      <c r="Y570" s="21">
        <f t="shared" si="298"/>
        <v>102.72</v>
      </c>
      <c r="Z570" s="21">
        <f t="shared" si="272"/>
        <v>2.4000000000000004</v>
      </c>
      <c r="AA570" s="21">
        <f t="shared" si="273"/>
        <v>19.200000000000003</v>
      </c>
      <c r="AB570" s="21">
        <f t="shared" si="274"/>
        <v>0</v>
      </c>
      <c r="AC570" s="18">
        <f t="shared" si="275"/>
        <v>2.4000000000000004</v>
      </c>
      <c r="AD570" s="18">
        <f t="shared" si="276"/>
        <v>0</v>
      </c>
      <c r="AE570" s="18">
        <f>IFERROR(VLOOKUP(F570,'Unid. Mult.'!$F$3:$J$313,5,0),0)</f>
        <v>0</v>
      </c>
      <c r="AF570" s="18">
        <f>IFERROR(VLOOKUP(F570,'IIEE EIB'!$F$3:$L$219,5,0),0)</f>
        <v>0</v>
      </c>
      <c r="AG570" s="18">
        <f>IFERROR(VLOOKUP(F570,'IIEE EIB'!$F$3:$L$219,6,0),0)</f>
        <v>0</v>
      </c>
      <c r="AH570" s="18">
        <f>IFERROR(VLOOKUP(F570,Rural!$F$2:$J$403,5,0),0)</f>
        <v>0</v>
      </c>
      <c r="AI570" s="18">
        <f>+IFERROR(VLOOKUP(F570,Frontera!$F$3:$J$438,5,0),0)</f>
        <v>0</v>
      </c>
      <c r="AJ570" s="18" t="str">
        <f>+IFERROR(VLOOKUP(F570,'Censo 2023 Direccion'!$A$2:$L$910,9,0),0)</f>
        <v>Rural</v>
      </c>
      <c r="AK570" s="18">
        <f>+IFERROR(VLOOKUP(F570,'Instituciones Educativas'!$A$2:$T$900,12,0),0)</f>
        <v>4</v>
      </c>
      <c r="AL570" s="21">
        <f t="shared" si="277"/>
        <v>-292.005</v>
      </c>
      <c r="AM570" s="18">
        <f>+IFERROR(VLOOKUP(F570,'Instituciones Educativas'!$A$2:$T$900,13,0),0)-AN570</f>
        <v>5</v>
      </c>
      <c r="AN570" s="64"/>
      <c r="AO570" s="18">
        <f t="shared" ref="AO570" si="300">+AM570-3.4</f>
        <v>1.6</v>
      </c>
    </row>
    <row r="571" spans="1:41" x14ac:dyDescent="0.25">
      <c r="A571" s="107" t="s">
        <v>1198</v>
      </c>
      <c r="B571" s="17">
        <v>342</v>
      </c>
      <c r="C571" s="49" t="str">
        <f>+VLOOKUP(A571,'Instituciones Educativas'!$A$2:$T$900,6,0)</f>
        <v>TIQUILLACA</v>
      </c>
      <c r="D571" s="49" t="str">
        <f>IFERROR(VLOOKUP(A571,'Instituciones Educativas'!$A$2:$T$900,7,0),0)</f>
        <v>CHAQOMOQO</v>
      </c>
      <c r="E571" s="49" t="str">
        <f>+VLOOKUP(A571,'Censo 2023 Direccion'!$A$2:$M$910,6,0)</f>
        <v>CHAQOMOQO</v>
      </c>
      <c r="F571" s="49" t="str">
        <f>+VLOOKUP(A571,'Instituciones Educativas'!$A$2:$T$900,1,0)</f>
        <v>3956171</v>
      </c>
      <c r="G571" s="49" t="str">
        <f>+VLOOKUP(A571,'Instituciones Educativas'!$A$2:$T$900,8,0)</f>
        <v>CHAQOMOQO</v>
      </c>
      <c r="H571" s="49" t="str">
        <f>+VLOOKUP(A571,'Instituciones Educativas'!$A$2:$T$900,9,0)</f>
        <v xml:space="preserve">A5 - Inicial  Prog No Escolariz    </v>
      </c>
      <c r="I571" s="18">
        <f t="shared" si="268"/>
        <v>2</v>
      </c>
      <c r="J571" s="18" t="str">
        <f t="shared" si="278"/>
        <v>Rural</v>
      </c>
      <c r="K571" s="18">
        <f t="shared" si="279"/>
        <v>2</v>
      </c>
      <c r="O571" s="18">
        <f t="shared" si="280"/>
        <v>0</v>
      </c>
      <c r="Q571" s="21">
        <f t="shared" si="295"/>
        <v>313.32600000000002</v>
      </c>
      <c r="R571" s="52">
        <f t="shared" si="269"/>
        <v>-69.210526315789451</v>
      </c>
      <c r="S571" s="52">
        <f t="shared" si="270"/>
        <v>96.408000000000001</v>
      </c>
      <c r="T571" s="21">
        <f t="shared" si="282"/>
        <v>96.408000000000001</v>
      </c>
      <c r="U571" s="70">
        <v>313.11999999999983</v>
      </c>
      <c r="V571" s="21">
        <f t="shared" si="267"/>
        <v>74.16</v>
      </c>
      <c r="W571" s="21">
        <f t="shared" si="271"/>
        <v>10.8</v>
      </c>
      <c r="X571" s="21">
        <f t="shared" si="287"/>
        <v>0</v>
      </c>
      <c r="Y571" s="21">
        <f t="shared" si="298"/>
        <v>51.36</v>
      </c>
      <c r="Z571" s="21">
        <f t="shared" si="272"/>
        <v>1.2000000000000002</v>
      </c>
      <c r="AA571" s="21">
        <f t="shared" si="273"/>
        <v>9.6000000000000014</v>
      </c>
      <c r="AB571" s="21">
        <f t="shared" si="274"/>
        <v>0</v>
      </c>
      <c r="AC571" s="18">
        <f t="shared" si="275"/>
        <v>1.2000000000000002</v>
      </c>
      <c r="AD571" s="18">
        <f t="shared" si="276"/>
        <v>0</v>
      </c>
      <c r="AE571" s="18">
        <f>IFERROR(VLOOKUP(F571,'Unid. Mult.'!$F$3:$J$313,5,0),0)</f>
        <v>0</v>
      </c>
      <c r="AF571" s="18">
        <f>IFERROR(VLOOKUP(F571,'IIEE EIB'!$F$3:$L$219,5,0),0)</f>
        <v>0</v>
      </c>
      <c r="AG571" s="18">
        <f>IFERROR(VLOOKUP(F571,'IIEE EIB'!$F$3:$L$219,6,0),0)</f>
        <v>0</v>
      </c>
      <c r="AH571" s="18">
        <f>IFERROR(VLOOKUP(F571,Rural!$F$2:$J$403,5,0),0)</f>
        <v>0</v>
      </c>
      <c r="AI571" s="18">
        <f>+IFERROR(VLOOKUP(F571,Frontera!$F$3:$J$438,5,0),0)</f>
        <v>0</v>
      </c>
      <c r="AJ571" s="18" t="str">
        <f>+IFERROR(VLOOKUP(F571,'Censo 2023 Direccion'!$A$2:$L$910,9,0),0)</f>
        <v>Rural</v>
      </c>
      <c r="AK571" s="18">
        <f>+IFERROR(VLOOKUP(F571,'Instituciones Educativas'!$A$2:$T$900,12,0),0)</f>
        <v>2</v>
      </c>
      <c r="AL571" s="21">
        <f t="shared" si="277"/>
        <v>-238.95999999999984</v>
      </c>
      <c r="AM571" s="18">
        <f>+IFERROR(VLOOKUP(F571,'Instituciones Educativas'!$A$2:$T$900,13,0),0)-AN571</f>
        <v>2</v>
      </c>
      <c r="AN571" s="64"/>
      <c r="AO571" s="18">
        <f>+AM571-1.6</f>
        <v>0.39999999999999991</v>
      </c>
    </row>
    <row r="572" spans="1:41" x14ac:dyDescent="0.25">
      <c r="A572" s="107" t="s">
        <v>2477</v>
      </c>
      <c r="B572" s="17">
        <v>343</v>
      </c>
      <c r="C572" s="49" t="str">
        <f>+VLOOKUP(A572,'Instituciones Educativas'!$A$2:$T$900,6,0)</f>
        <v>TIQUILLACA</v>
      </c>
      <c r="D572" s="49" t="str">
        <f>IFERROR(VLOOKUP(A572,'Instituciones Educativas'!$A$2:$T$900,7,0),0)</f>
        <v>CHUSAMARCA</v>
      </c>
      <c r="E572" s="49" t="str">
        <f>+VLOOKUP(A572,'Censo 2023 Direccion'!$A$2:$M$910,6,0)</f>
        <v>CHUSAMARCA</v>
      </c>
      <c r="F572" s="49" t="str">
        <f>+VLOOKUP(A572,'Instituciones Educativas'!$A$2:$T$900,1,0)</f>
        <v>3985788</v>
      </c>
      <c r="G572" s="49" t="str">
        <f>+VLOOKUP(A572,'Instituciones Educativas'!$A$2:$T$900,8,0)</f>
        <v>TESORITOS DE CHUSAMARCA</v>
      </c>
      <c r="H572" s="49" t="str">
        <f>+VLOOKUP(A572,'Instituciones Educativas'!$A$2:$T$900,9,0)</f>
        <v xml:space="preserve">A5 - Inicial  Prog No Escolariz    </v>
      </c>
      <c r="I572" s="18">
        <f t="shared" si="268"/>
        <v>6</v>
      </c>
      <c r="J572" s="18" t="str">
        <f t="shared" si="278"/>
        <v>Rural</v>
      </c>
      <c r="K572" s="18">
        <f t="shared" si="279"/>
        <v>9</v>
      </c>
      <c r="O572" s="18">
        <f t="shared" si="280"/>
        <v>-3</v>
      </c>
      <c r="Q572" s="21">
        <f t="shared" si="295"/>
        <v>462.75839999999999</v>
      </c>
      <c r="R572" s="52">
        <f t="shared" si="269"/>
        <v>-56.717348927875243</v>
      </c>
      <c r="S572" s="52">
        <f t="shared" si="270"/>
        <v>289.22399999999999</v>
      </c>
      <c r="T572" s="21">
        <f t="shared" si="282"/>
        <v>289.22399999999999</v>
      </c>
      <c r="U572" s="70">
        <v>668.22154566744734</v>
      </c>
      <c r="V572" s="21">
        <f t="shared" si="267"/>
        <v>222.48</v>
      </c>
      <c r="W572" s="21">
        <f t="shared" si="271"/>
        <v>32.400000000000006</v>
      </c>
      <c r="X572" s="21">
        <f t="shared" si="287"/>
        <v>0</v>
      </c>
      <c r="Y572" s="21">
        <f t="shared" si="298"/>
        <v>154.07999999999998</v>
      </c>
      <c r="Z572" s="21">
        <f t="shared" si="272"/>
        <v>3.6000000000000005</v>
      </c>
      <c r="AA572" s="21">
        <f t="shared" si="273"/>
        <v>28.800000000000004</v>
      </c>
      <c r="AB572" s="21">
        <f t="shared" si="274"/>
        <v>0</v>
      </c>
      <c r="AC572" s="18">
        <f t="shared" si="275"/>
        <v>3.6000000000000005</v>
      </c>
      <c r="AD572" s="18">
        <f t="shared" si="276"/>
        <v>0</v>
      </c>
      <c r="AE572" s="18">
        <f>IFERROR(VLOOKUP(F572,'Unid. Mult.'!$F$3:$J$313,5,0),0)</f>
        <v>0</v>
      </c>
      <c r="AF572" s="18">
        <f>IFERROR(VLOOKUP(F572,'IIEE EIB'!$F$3:$L$219,5,0),0)</f>
        <v>0</v>
      </c>
      <c r="AG572" s="18">
        <f>IFERROR(VLOOKUP(F572,'IIEE EIB'!$F$3:$L$219,6,0),0)</f>
        <v>0</v>
      </c>
      <c r="AH572" s="18">
        <f>IFERROR(VLOOKUP(F572,Rural!$F$2:$J$403,5,0),0)</f>
        <v>0</v>
      </c>
      <c r="AI572" s="18">
        <f>+IFERROR(VLOOKUP(F572,Frontera!$F$3:$J$438,5,0),0)</f>
        <v>0</v>
      </c>
      <c r="AJ572" s="18" t="str">
        <f>+IFERROR(VLOOKUP(F572,'Censo 2023 Direccion'!$A$2:$L$910,9,0),0)</f>
        <v>Rural</v>
      </c>
      <c r="AK572" s="18">
        <f>+IFERROR(VLOOKUP(F572,'Instituciones Educativas'!$A$2:$T$900,12,0),0)</f>
        <v>6</v>
      </c>
      <c r="AL572" s="21">
        <f t="shared" si="277"/>
        <v>-445.74154566744733</v>
      </c>
      <c r="AM572" s="18">
        <f>+IFERROR(VLOOKUP(F572,'Instituciones Educativas'!$A$2:$T$900,13,0),0)-AN572</f>
        <v>9</v>
      </c>
      <c r="AN572" s="64"/>
      <c r="AO572" s="18">
        <f>+AM572-7.1</f>
        <v>1.9000000000000004</v>
      </c>
    </row>
    <row r="573" spans="1:41" x14ac:dyDescent="0.25">
      <c r="A573" s="107" t="s">
        <v>2479</v>
      </c>
      <c r="B573" s="17">
        <v>344</v>
      </c>
      <c r="C573" s="49" t="str">
        <f>+VLOOKUP(A573,'Instituciones Educativas'!$A$2:$T$900,6,0)</f>
        <v>TIQUILLACA</v>
      </c>
      <c r="D573" s="49" t="str">
        <f>IFERROR(VLOOKUP(A573,'Instituciones Educativas'!$A$2:$T$900,7,0),0)</f>
        <v>HACIENDA UCUMAN</v>
      </c>
      <c r="E573" s="49" t="str">
        <f>+VLOOKUP(A573,'Censo 2023 Direccion'!$A$2:$M$910,6,0)</f>
        <v>HACIENDA UCUMAN S/N</v>
      </c>
      <c r="F573" s="49" t="str">
        <f>+VLOOKUP(A573,'Instituciones Educativas'!$A$2:$T$900,1,0)</f>
        <v>3990035</v>
      </c>
      <c r="G573" s="49" t="str">
        <f>+VLOOKUP(A573,'Instituciones Educativas'!$A$2:$T$900,8,0)</f>
        <v>OCCOMANI</v>
      </c>
      <c r="H573" s="49" t="str">
        <f>+VLOOKUP(A573,'Instituciones Educativas'!$A$2:$T$900,9,0)</f>
        <v xml:space="preserve">A5 - Inicial  Prog No Escolariz    </v>
      </c>
      <c r="I573" s="18">
        <f t="shared" si="268"/>
        <v>4</v>
      </c>
      <c r="J573" s="18" t="str">
        <f t="shared" si="278"/>
        <v>Rural</v>
      </c>
      <c r="K573" s="18">
        <f t="shared" si="279"/>
        <v>4</v>
      </c>
      <c r="O573" s="18">
        <f t="shared" si="280"/>
        <v>0</v>
      </c>
      <c r="Q573" s="21">
        <f t="shared" si="295"/>
        <v>385.63200000000001</v>
      </c>
      <c r="R573" s="52">
        <f t="shared" si="269"/>
        <v>-45.263157894736835</v>
      </c>
      <c r="S573" s="52">
        <f t="shared" si="270"/>
        <v>192.816</v>
      </c>
      <c r="T573" s="21">
        <f t="shared" si="282"/>
        <v>192.816</v>
      </c>
      <c r="U573" s="70">
        <v>352.25999999999993</v>
      </c>
      <c r="V573" s="21">
        <f t="shared" si="267"/>
        <v>148.32</v>
      </c>
      <c r="W573" s="21">
        <f t="shared" si="271"/>
        <v>21.6</v>
      </c>
      <c r="X573" s="21">
        <f t="shared" si="287"/>
        <v>0</v>
      </c>
      <c r="Y573" s="21">
        <f t="shared" si="298"/>
        <v>102.72</v>
      </c>
      <c r="Z573" s="21">
        <f t="shared" si="272"/>
        <v>2.4000000000000004</v>
      </c>
      <c r="AA573" s="21">
        <f t="shared" si="273"/>
        <v>19.200000000000003</v>
      </c>
      <c r="AB573" s="21">
        <f t="shared" si="274"/>
        <v>0</v>
      </c>
      <c r="AC573" s="18">
        <f t="shared" si="275"/>
        <v>2.4000000000000004</v>
      </c>
      <c r="AD573" s="18">
        <f t="shared" si="276"/>
        <v>0</v>
      </c>
      <c r="AE573" s="18">
        <f>IFERROR(VLOOKUP(F573,'Unid. Mult.'!$F$3:$J$313,5,0),0)</f>
        <v>0</v>
      </c>
      <c r="AF573" s="18">
        <f>IFERROR(VLOOKUP(F573,'IIEE EIB'!$F$3:$L$219,5,0),0)</f>
        <v>0</v>
      </c>
      <c r="AG573" s="18">
        <f>IFERROR(VLOOKUP(F573,'IIEE EIB'!$F$3:$L$219,6,0),0)</f>
        <v>0</v>
      </c>
      <c r="AH573" s="18">
        <f>IFERROR(VLOOKUP(F573,Rural!$F$2:$J$403,5,0),0)</f>
        <v>0</v>
      </c>
      <c r="AI573" s="18">
        <f>+IFERROR(VLOOKUP(F573,Frontera!$F$3:$J$438,5,0),0)</f>
        <v>0</v>
      </c>
      <c r="AJ573" s="18" t="str">
        <f>+IFERROR(VLOOKUP(F573,'Censo 2023 Direccion'!$A$2:$L$910,9,0),0)</f>
        <v>Rural</v>
      </c>
      <c r="AK573" s="18">
        <f>+IFERROR(VLOOKUP(F573,'Instituciones Educativas'!$A$2:$T$900,12,0),0)</f>
        <v>4</v>
      </c>
      <c r="AL573" s="21">
        <f t="shared" si="277"/>
        <v>-203.93999999999994</v>
      </c>
      <c r="AM573" s="18">
        <f>+IFERROR(VLOOKUP(F573,'Instituciones Educativas'!$A$2:$T$900,13,0),0)-AN573</f>
        <v>4</v>
      </c>
      <c r="AN573" s="64"/>
      <c r="AO573" s="18">
        <f>+AM573-1.6</f>
        <v>2.4</v>
      </c>
    </row>
    <row r="574" spans="1:41" x14ac:dyDescent="0.25">
      <c r="A574" s="107" t="s">
        <v>1211</v>
      </c>
      <c r="B574" s="17">
        <v>345</v>
      </c>
      <c r="C574" s="49" t="str">
        <f>+VLOOKUP(A574,'Instituciones Educativas'!$A$2:$T$900,6,0)</f>
        <v>VILQUE</v>
      </c>
      <c r="D574" s="49" t="str">
        <f>IFERROR(VLOOKUP(A574,'Instituciones Educativas'!$A$2:$T$900,7,0),0)</f>
        <v>SAN IGNACIO</v>
      </c>
      <c r="E574" s="49" t="str">
        <f>+VLOOKUP(A574,'Censo 2023 Direccion'!$A$2:$M$910,6,0)</f>
        <v>SAN IGNACIO</v>
      </c>
      <c r="F574" s="49" t="str">
        <f>+VLOOKUP(A574,'Instituciones Educativas'!$A$2:$T$900,1,0)</f>
        <v>2042407</v>
      </c>
      <c r="G574" s="49" t="str">
        <f>+VLOOKUP(A574,'Instituciones Educativas'!$A$2:$T$900,8,0)</f>
        <v>SAN IGNACIO</v>
      </c>
      <c r="H574" s="49" t="str">
        <f>+VLOOKUP(A574,'Instituciones Educativas'!$A$2:$T$900,9,0)</f>
        <v xml:space="preserve">A5 - Inicial  Prog No Escolariz    </v>
      </c>
      <c r="I574" s="18">
        <f t="shared" si="268"/>
        <v>7</v>
      </c>
      <c r="J574" s="18" t="str">
        <f t="shared" si="278"/>
        <v>Rural</v>
      </c>
      <c r="K574" s="18">
        <f t="shared" si="279"/>
        <v>6</v>
      </c>
      <c r="O574" s="18">
        <f t="shared" si="280"/>
        <v>1</v>
      </c>
      <c r="Q574" s="21">
        <f t="shared" si="295"/>
        <v>539.88480000000004</v>
      </c>
      <c r="R574" s="52">
        <f t="shared" si="269"/>
        <v>-25.497076023391813</v>
      </c>
      <c r="S574" s="52">
        <f t="shared" si="270"/>
        <v>337.428</v>
      </c>
      <c r="T574" s="21">
        <f t="shared" si="282"/>
        <v>337.428</v>
      </c>
      <c r="U574" s="70">
        <v>452.90571428571428</v>
      </c>
      <c r="V574" s="21">
        <f t="shared" si="267"/>
        <v>259.56</v>
      </c>
      <c r="W574" s="21">
        <f t="shared" si="271"/>
        <v>37.799999999999997</v>
      </c>
      <c r="X574" s="21">
        <f t="shared" si="287"/>
        <v>0</v>
      </c>
      <c r="Y574" s="21">
        <f t="shared" si="298"/>
        <v>179.76</v>
      </c>
      <c r="Z574" s="21">
        <f t="shared" si="272"/>
        <v>4.2</v>
      </c>
      <c r="AA574" s="21">
        <f t="shared" si="273"/>
        <v>33.6</v>
      </c>
      <c r="AB574" s="21">
        <f t="shared" si="274"/>
        <v>0</v>
      </c>
      <c r="AC574" s="18">
        <f t="shared" si="275"/>
        <v>4.2</v>
      </c>
      <c r="AD574" s="18">
        <f t="shared" si="276"/>
        <v>0</v>
      </c>
      <c r="AE574" s="18">
        <f>IFERROR(VLOOKUP(F574,'Unid. Mult.'!$F$3:$J$313,5,0),0)</f>
        <v>0</v>
      </c>
      <c r="AF574" s="18">
        <f>IFERROR(VLOOKUP(F574,'IIEE EIB'!$F$3:$L$219,5,0),0)</f>
        <v>0</v>
      </c>
      <c r="AG574" s="18">
        <f>IFERROR(VLOOKUP(F574,'IIEE EIB'!$F$3:$L$219,6,0),0)</f>
        <v>0</v>
      </c>
      <c r="AH574" s="18">
        <f>IFERROR(VLOOKUP(F574,Rural!$F$2:$J$403,5,0),0)</f>
        <v>0</v>
      </c>
      <c r="AI574" s="18">
        <f>+IFERROR(VLOOKUP(F574,Frontera!$F$3:$J$438,5,0),0)</f>
        <v>0</v>
      </c>
      <c r="AJ574" s="18" t="str">
        <f>+IFERROR(VLOOKUP(F574,'Censo 2023 Direccion'!$A$2:$L$910,9,0),0)</f>
        <v>Rural</v>
      </c>
      <c r="AK574" s="18">
        <f>+IFERROR(VLOOKUP(F574,'Instituciones Educativas'!$A$2:$T$900,12,0),0)</f>
        <v>7</v>
      </c>
      <c r="AL574" s="21">
        <f t="shared" si="277"/>
        <v>-193.34571428571428</v>
      </c>
      <c r="AM574" s="18">
        <f>+IFERROR(VLOOKUP(F574,'Instituciones Educativas'!$A$2:$T$900,13,0),0)-AN574</f>
        <v>6</v>
      </c>
      <c r="AN574" s="64"/>
      <c r="AO574" s="18">
        <f t="shared" ref="AO574" si="301">+AM574-3.4</f>
        <v>2.6</v>
      </c>
    </row>
    <row r="575" spans="1:41" x14ac:dyDescent="0.25">
      <c r="A575" s="107" t="s">
        <v>1209</v>
      </c>
      <c r="B575" s="17">
        <v>346</v>
      </c>
      <c r="C575" s="49" t="str">
        <f>+VLOOKUP(A575,'Instituciones Educativas'!$A$2:$T$900,6,0)</f>
        <v>VILQUE</v>
      </c>
      <c r="D575" s="49" t="str">
        <f>IFERROR(VLOOKUP(A575,'Instituciones Educativas'!$A$2:$T$900,7,0),0)</f>
        <v>POSTA</v>
      </c>
      <c r="E575" s="49" t="str">
        <f>+VLOOKUP(A575,'Censo 2023 Direccion'!$A$2:$M$910,6,0)</f>
        <v>POSTA</v>
      </c>
      <c r="F575" s="49" t="str">
        <f>+VLOOKUP(A575,'Instituciones Educativas'!$A$2:$T$900,1,0)</f>
        <v>2042415</v>
      </c>
      <c r="G575" s="49" t="str">
        <f>+VLOOKUP(A575,'Instituciones Educativas'!$A$2:$T$900,8,0)</f>
        <v>POSTA</v>
      </c>
      <c r="H575" s="49" t="str">
        <f>+VLOOKUP(A575,'Instituciones Educativas'!$A$2:$T$900,9,0)</f>
        <v xml:space="preserve">A5 - Inicial  Prog No Escolariz    </v>
      </c>
      <c r="I575" s="18">
        <f t="shared" si="268"/>
        <v>9</v>
      </c>
      <c r="J575" s="18" t="str">
        <f t="shared" si="278"/>
        <v>Rural</v>
      </c>
      <c r="K575" s="18">
        <f t="shared" si="279"/>
        <v>8</v>
      </c>
      <c r="O575" s="18">
        <f t="shared" si="280"/>
        <v>1</v>
      </c>
      <c r="Q575" s="21">
        <f>+IF(AJ575="rural",IF(AK575&lt;=1,S575*(5),IF(AK575&lt;=2,S575*(3.25),IF(AK575&lt;=3,S575*(2.42),IF(AK575&lt;=4,S575*(2),IF(AK575&lt;=5,S575*(1.8),IF(AK575&lt;=10,S575*(1.48),IF(AK575&lt;=16,S575*(1.18),IF(AK575&lt;=20,S575*(1),IF(AK575&lt;=60,S575*(0.85),IF(AK575&lt;=100,S575*(0.56),IF(AK575&lt;=152,S575*(0.41),IF(AK575&lt;=180,S575*(0.38),IF(AK575&lt;=200,S575*(0.36),IF(AK575&lt;=300,S575*(0.3),S575)))))))))))))))</f>
        <v>654.54480000000001</v>
      </c>
      <c r="R575" s="52">
        <f t="shared" si="269"/>
        <v>-33.301928972917729</v>
      </c>
      <c r="S575" s="52">
        <f t="shared" si="270"/>
        <v>442.26000000000005</v>
      </c>
      <c r="T575" s="21">
        <f t="shared" si="282"/>
        <v>442.26000000000005</v>
      </c>
      <c r="U575" s="70">
        <v>663.07764705882357</v>
      </c>
      <c r="V575" s="21">
        <f t="shared" si="267"/>
        <v>340.20000000000005</v>
      </c>
      <c r="W575" s="21">
        <f t="shared" si="271"/>
        <v>48.599999999999994</v>
      </c>
      <c r="X575" s="21">
        <f t="shared" si="287"/>
        <v>0</v>
      </c>
      <c r="Y575" s="21">
        <f t="shared" ref="Y575:Y638" si="302">IF(H575=$M$12,IF(AJ575="Urbana",AK575*1.2*12,IF(AJ575="Rural",AK575*2.2*12)),0)</f>
        <v>237.60000000000002</v>
      </c>
      <c r="Z575" s="21">
        <f t="shared" si="272"/>
        <v>5.4</v>
      </c>
      <c r="AA575" s="21">
        <f t="shared" si="273"/>
        <v>43.2</v>
      </c>
      <c r="AB575" s="21">
        <f t="shared" si="274"/>
        <v>0</v>
      </c>
      <c r="AC575" s="18">
        <f t="shared" si="275"/>
        <v>5.4</v>
      </c>
      <c r="AD575" s="18">
        <f t="shared" si="276"/>
        <v>0</v>
      </c>
      <c r="AE575" s="18">
        <f>IFERROR(VLOOKUP(F575,'Unid. Mult.'!$F$3:$J$313,5,0),0)</f>
        <v>0</v>
      </c>
      <c r="AF575" s="18">
        <f>IFERROR(VLOOKUP(F575,'IIEE EIB'!$F$3:$L$219,5,0),0)</f>
        <v>0</v>
      </c>
      <c r="AG575" s="18">
        <f>IFERROR(VLOOKUP(F575,'IIEE EIB'!$F$3:$L$219,6,0),0)</f>
        <v>0</v>
      </c>
      <c r="AH575" s="18">
        <f>IFERROR(VLOOKUP(F575,Rural!$F$2:$J$403,5,0),0)</f>
        <v>0</v>
      </c>
      <c r="AI575" s="18">
        <f>+IFERROR(VLOOKUP(F575,Frontera!$F$3:$J$438,5,0),0)</f>
        <v>0</v>
      </c>
      <c r="AJ575" s="18" t="str">
        <f>+IFERROR(VLOOKUP(F575,'Censo 2023 Direccion'!$A$2:$L$910,9,0),0)</f>
        <v>Rural</v>
      </c>
      <c r="AK575" s="18">
        <f>+IFERROR(VLOOKUP(F575,'Instituciones Educativas'!$A$2:$T$900,12,0),0)</f>
        <v>9</v>
      </c>
      <c r="AL575" s="21">
        <f t="shared" si="277"/>
        <v>-322.87764705882353</v>
      </c>
      <c r="AM575" s="18">
        <f>+IFERROR(VLOOKUP(F575,'Instituciones Educativas'!$A$2:$T$900,13,0),0)-AN575</f>
        <v>8</v>
      </c>
      <c r="AO575" s="18">
        <f>+AM575-4.27</f>
        <v>3.7300000000000004</v>
      </c>
    </row>
    <row r="576" spans="1:41" x14ac:dyDescent="0.25">
      <c r="A576" s="107" t="s">
        <v>1207</v>
      </c>
      <c r="B576" s="17">
        <v>347</v>
      </c>
      <c r="C576" s="49" t="str">
        <f>+VLOOKUP(A576,'Instituciones Educativas'!$A$2:$T$900,6,0)</f>
        <v>VILQUE</v>
      </c>
      <c r="D576" s="49" t="str">
        <f>IFERROR(VLOOKUP(A576,'Instituciones Educativas'!$A$2:$T$900,7,0),0)</f>
        <v>PHESCACHA</v>
      </c>
      <c r="E576" s="49" t="str">
        <f>+VLOOKUP(A576,'Censo 2023 Direccion'!$A$2:$M$910,6,0)</f>
        <v>PHESCACHA</v>
      </c>
      <c r="F576" s="49" t="str">
        <f>+VLOOKUP(A576,'Instituciones Educativas'!$A$2:$T$900,1,0)</f>
        <v>2042421</v>
      </c>
      <c r="G576" s="49" t="str">
        <f>+VLOOKUP(A576,'Instituciones Educativas'!$A$2:$T$900,8,0)</f>
        <v>PHESCACHA</v>
      </c>
      <c r="H576" s="49" t="str">
        <f>+VLOOKUP(A576,'Instituciones Educativas'!$A$2:$T$900,9,0)</f>
        <v xml:space="preserve">A5 - Inicial  Prog No Escolariz    </v>
      </c>
      <c r="I576" s="18">
        <f t="shared" si="268"/>
        <v>4</v>
      </c>
      <c r="J576" s="18" t="str">
        <f t="shared" si="278"/>
        <v>Rural</v>
      </c>
      <c r="K576" s="18">
        <f t="shared" si="279"/>
        <v>4</v>
      </c>
      <c r="O576" s="18">
        <f t="shared" si="280"/>
        <v>0</v>
      </c>
      <c r="Q576" s="21">
        <f t="shared" si="295"/>
        <v>393.12000000000006</v>
      </c>
      <c r="R576" s="52">
        <f t="shared" si="269"/>
        <v>-44.200306591722018</v>
      </c>
      <c r="S576" s="52">
        <f t="shared" si="270"/>
        <v>196.56000000000003</v>
      </c>
      <c r="T576" s="21">
        <f t="shared" si="282"/>
        <v>196.56000000000003</v>
      </c>
      <c r="U576" s="70">
        <v>352.26000000000005</v>
      </c>
      <c r="V576" s="21">
        <f t="shared" si="267"/>
        <v>151.20000000000002</v>
      </c>
      <c r="W576" s="21">
        <f t="shared" si="271"/>
        <v>21.6</v>
      </c>
      <c r="X576" s="21">
        <f t="shared" si="287"/>
        <v>0</v>
      </c>
      <c r="Y576" s="21">
        <f t="shared" si="302"/>
        <v>105.60000000000001</v>
      </c>
      <c r="Z576" s="21">
        <f t="shared" si="272"/>
        <v>2.4000000000000004</v>
      </c>
      <c r="AA576" s="21">
        <f t="shared" si="273"/>
        <v>19.200000000000003</v>
      </c>
      <c r="AB576" s="21">
        <f t="shared" si="274"/>
        <v>0</v>
      </c>
      <c r="AC576" s="18">
        <f t="shared" si="275"/>
        <v>2.4000000000000004</v>
      </c>
      <c r="AD576" s="18">
        <f t="shared" si="276"/>
        <v>0</v>
      </c>
      <c r="AE576" s="18">
        <f>IFERROR(VLOOKUP(F576,'Unid. Mult.'!$F$3:$J$313,5,0),0)</f>
        <v>0</v>
      </c>
      <c r="AF576" s="18">
        <f>IFERROR(VLOOKUP(F576,'IIEE EIB'!$F$3:$L$219,5,0),0)</f>
        <v>0</v>
      </c>
      <c r="AG576" s="18">
        <f>IFERROR(VLOOKUP(F576,'IIEE EIB'!$F$3:$L$219,6,0),0)</f>
        <v>0</v>
      </c>
      <c r="AH576" s="18">
        <f>IFERROR(VLOOKUP(F576,Rural!$F$2:$J$403,5,0),0)</f>
        <v>0</v>
      </c>
      <c r="AI576" s="18">
        <f>+IFERROR(VLOOKUP(F576,Frontera!$F$3:$J$438,5,0),0)</f>
        <v>0</v>
      </c>
      <c r="AJ576" s="18" t="str">
        <f>+IFERROR(VLOOKUP(F576,'Censo 2023 Direccion'!$A$2:$L$910,9,0),0)</f>
        <v>Rural</v>
      </c>
      <c r="AK576" s="18">
        <f>+IFERROR(VLOOKUP(F576,'Instituciones Educativas'!$A$2:$T$900,12,0),0)</f>
        <v>4</v>
      </c>
      <c r="AL576" s="21">
        <f t="shared" si="277"/>
        <v>-201.06000000000003</v>
      </c>
      <c r="AM576" s="18">
        <f>+IFERROR(VLOOKUP(F576,'Instituciones Educativas'!$A$2:$T$900,13,0),0)-AN576</f>
        <v>4</v>
      </c>
      <c r="AN576" s="64"/>
    </row>
    <row r="577" spans="1:41" x14ac:dyDescent="0.25">
      <c r="A577" s="107" t="s">
        <v>1213</v>
      </c>
      <c r="B577" s="17">
        <v>348</v>
      </c>
      <c r="C577" s="49" t="str">
        <f>+VLOOKUP(A577,'Instituciones Educativas'!$A$2:$T$900,6,0)</f>
        <v>VILQUE</v>
      </c>
      <c r="D577" s="49" t="str">
        <f>IFERROR(VLOOKUP(A577,'Instituciones Educativas'!$A$2:$T$900,7,0),0)</f>
        <v>SAN JUAN DE MACHACMARCA</v>
      </c>
      <c r="E577" s="49" t="str">
        <f>+VLOOKUP(A577,'Censo 2023 Direccion'!$A$2:$M$910,6,0)</f>
        <v>SAN JUAN</v>
      </c>
      <c r="F577" s="49" t="str">
        <f>+VLOOKUP(A577,'Instituciones Educativas'!$A$2:$T$900,1,0)</f>
        <v>2042423</v>
      </c>
      <c r="G577" s="49" t="str">
        <f>+VLOOKUP(A577,'Instituciones Educativas'!$A$2:$T$900,8,0)</f>
        <v>SAN JUAN</v>
      </c>
      <c r="H577" s="49" t="str">
        <f>+VLOOKUP(A577,'Instituciones Educativas'!$A$2:$T$900,9,0)</f>
        <v xml:space="preserve">A5 - Inicial  Prog No Escolariz    </v>
      </c>
      <c r="I577" s="18">
        <f t="shared" si="268"/>
        <v>10</v>
      </c>
      <c r="J577" s="18" t="str">
        <f t="shared" si="278"/>
        <v>Rural</v>
      </c>
      <c r="K577" s="18">
        <f t="shared" si="279"/>
        <v>12</v>
      </c>
      <c r="O577" s="18">
        <f t="shared" si="280"/>
        <v>-2</v>
      </c>
      <c r="Q577" s="21">
        <f>+IF(AJ577="rural",IF(AK577&lt;=1,S577*(5),IF(AK577&lt;=2,S577*(3.25),IF(AK577&lt;=3,S577*(2.42),IF(AK577&lt;=4,S577*(2),IF(AK577&lt;=5,S577*(1.8),IF(AK577&lt;=10,S577*(1.48),IF(AK577&lt;=16,S577*(1.18),IF(AK577&lt;=20,S577*(1),IF(AK577&lt;=60,S577*(0.85),IF(AK577&lt;=100,S577*(0.56),IF(AK577&lt;=152,S577*(0.41),IF(AK577&lt;=180,S577*(0.38),IF(AK577&lt;=200,S577*(0.36),IF(AK577&lt;=300,S577*(0.3),S577)))))))))))))))</f>
        <v>727.27200000000005</v>
      </c>
      <c r="R577" s="52">
        <f t="shared" si="269"/>
        <v>-31.219127916879565</v>
      </c>
      <c r="S577" s="52">
        <f t="shared" si="270"/>
        <v>491.40000000000003</v>
      </c>
      <c r="T577" s="21">
        <f t="shared" si="282"/>
        <v>491.40000000000003</v>
      </c>
      <c r="U577" s="70">
        <v>714.44281690140838</v>
      </c>
      <c r="V577" s="21">
        <f t="shared" ref="V577:V640" si="303">+Z577+AA577+AB577+AC577+AD577+Y577+X577+W577</f>
        <v>378</v>
      </c>
      <c r="W577" s="21">
        <f t="shared" si="271"/>
        <v>54</v>
      </c>
      <c r="X577" s="21">
        <f t="shared" si="287"/>
        <v>0</v>
      </c>
      <c r="Y577" s="21">
        <f t="shared" si="302"/>
        <v>264</v>
      </c>
      <c r="Z577" s="21">
        <f t="shared" si="272"/>
        <v>6</v>
      </c>
      <c r="AA577" s="21">
        <f t="shared" si="273"/>
        <v>48</v>
      </c>
      <c r="AB577" s="21">
        <f t="shared" si="274"/>
        <v>0</v>
      </c>
      <c r="AC577" s="18">
        <f t="shared" si="275"/>
        <v>6</v>
      </c>
      <c r="AD577" s="18">
        <f t="shared" si="276"/>
        <v>0</v>
      </c>
      <c r="AE577" s="18">
        <f>IFERROR(VLOOKUP(F577,'Unid. Mult.'!$F$3:$J$313,5,0),0)</f>
        <v>0</v>
      </c>
      <c r="AF577" s="18">
        <f>IFERROR(VLOOKUP(F577,'IIEE EIB'!$F$3:$L$219,5,0),0)</f>
        <v>0</v>
      </c>
      <c r="AG577" s="18">
        <f>IFERROR(VLOOKUP(F577,'IIEE EIB'!$F$3:$L$219,6,0),0)</f>
        <v>0</v>
      </c>
      <c r="AH577" s="18">
        <f>IFERROR(VLOOKUP(F577,Rural!$F$2:$J$403,5,0),0)</f>
        <v>0</v>
      </c>
      <c r="AI577" s="18">
        <f>+IFERROR(VLOOKUP(F577,Frontera!$F$3:$J$438,5,0),0)</f>
        <v>0</v>
      </c>
      <c r="AJ577" s="18" t="str">
        <f>+IFERROR(VLOOKUP(F577,'Censo 2023 Direccion'!$A$2:$L$910,9,0),0)</f>
        <v>Rural</v>
      </c>
      <c r="AK577" s="18">
        <f>+IFERROR(VLOOKUP(F577,'Instituciones Educativas'!$A$2:$T$900,12,0),0)</f>
        <v>10</v>
      </c>
      <c r="AL577" s="21">
        <f t="shared" si="277"/>
        <v>-336.44281690140838</v>
      </c>
      <c r="AM577" s="18">
        <f>+IFERROR(VLOOKUP(F577,'Instituciones Educativas'!$A$2:$T$900,13,0),0)-AN577</f>
        <v>12</v>
      </c>
      <c r="AN577" s="64"/>
      <c r="AO577" s="18">
        <f>+AM577-2</f>
        <v>10</v>
      </c>
    </row>
    <row r="578" spans="1:41" x14ac:dyDescent="0.25">
      <c r="A578" s="107" t="s">
        <v>1216</v>
      </c>
      <c r="B578" s="17">
        <v>349</v>
      </c>
      <c r="C578" s="49" t="str">
        <f>+VLOOKUP(A578,'Instituciones Educativas'!$A$2:$T$900,6,0)</f>
        <v>VILQUE</v>
      </c>
      <c r="D578" s="49" t="str">
        <f>IFERROR(VLOOKUP(A578,'Instituciones Educativas'!$A$2:$T$900,7,0),0)</f>
        <v>TICUYO</v>
      </c>
      <c r="E578" s="49" t="str">
        <f>+VLOOKUP(A578,'Censo 2023 Direccion'!$A$2:$M$910,6,0)</f>
        <v>TICUYO</v>
      </c>
      <c r="F578" s="49" t="str">
        <f>+VLOOKUP(A578,'Instituciones Educativas'!$A$2:$T$900,1,0)</f>
        <v>2042425</v>
      </c>
      <c r="G578" s="49" t="str">
        <f>+VLOOKUP(A578,'Instituciones Educativas'!$A$2:$T$900,8,0)</f>
        <v>TICUYO</v>
      </c>
      <c r="H578" s="49" t="str">
        <f>+VLOOKUP(A578,'Instituciones Educativas'!$A$2:$T$900,9,0)</f>
        <v xml:space="preserve">A5 - Inicial  Prog No Escolariz    </v>
      </c>
      <c r="I578" s="18">
        <f t="shared" ref="I578:I641" si="304">+AK578</f>
        <v>4</v>
      </c>
      <c r="J578" s="18" t="str">
        <f t="shared" si="278"/>
        <v>Rural</v>
      </c>
      <c r="K578" s="18">
        <f t="shared" si="279"/>
        <v>4</v>
      </c>
      <c r="O578" s="18">
        <f t="shared" si="280"/>
        <v>0</v>
      </c>
      <c r="Q578" s="21">
        <f t="shared" si="295"/>
        <v>393.12000000000006</v>
      </c>
      <c r="R578" s="52">
        <f t="shared" ref="R578:R641" si="305">+(S578-U578)/U578*100</f>
        <v>-44.200306591722018</v>
      </c>
      <c r="S578" s="52">
        <f t="shared" ref="S578:S641" si="306">+T578</f>
        <v>196.56000000000003</v>
      </c>
      <c r="T578" s="21">
        <f t="shared" si="282"/>
        <v>196.56000000000003</v>
      </c>
      <c r="U578" s="70">
        <v>352.26000000000005</v>
      </c>
      <c r="V578" s="21">
        <f t="shared" si="303"/>
        <v>151.20000000000002</v>
      </c>
      <c r="W578" s="21">
        <f t="shared" ref="W578:W641" si="307">AK578*0.45*12</f>
        <v>21.6</v>
      </c>
      <c r="X578" s="21">
        <f t="shared" si="287"/>
        <v>0</v>
      </c>
      <c r="Y578" s="21">
        <f t="shared" si="302"/>
        <v>105.60000000000001</v>
      </c>
      <c r="Z578" s="21">
        <f t="shared" ref="Z578:Z641" si="308">+IF(AI578="Frontera",I578*0.1*12,IF(AI578=0,I578*0.05*12,0))</f>
        <v>2.4000000000000004</v>
      </c>
      <c r="AA578" s="21">
        <f t="shared" ref="AA578:AA641" si="309">+IF(AF578="aimara",I578*0.35*12,IF(AF578="quechua sureño",I578*0.35*12,IF(AF578=0,I578*0.2*12,0)))+IF(AG578="aimara",I578*0.35*12,IF(AG578="quechua sureño",I578*0.35*12,IF(AG578=0,I578*0.2*12,0)))</f>
        <v>19.200000000000003</v>
      </c>
      <c r="AB578" s="21">
        <f t="shared" ref="AB578:AB641" si="310">+IF(AE578="Unidocente",I578*0.8*12,IF(AE578="Multigrado",I578*0.6*12,IF(AE578=0,I578*0*12,0)))</f>
        <v>0</v>
      </c>
      <c r="AC578" s="18">
        <f t="shared" ref="AC578:AC641" si="311">+IF(AH578="Rural 1",I578*3.5*12,IF(AH578="Rural 2",I578*2.8*12,IF(AH578="Rural 3",I578*2*12,IF(AH578= 0,I578*0.05*12,0))))</f>
        <v>2.4000000000000004</v>
      </c>
      <c r="AD578" s="18">
        <f t="shared" ref="AD578:AD641" si="312">IF(H578=$M$12,0,IF(AJ578="Urbana",AK578*0.8*12,AK578*1.3*12))</f>
        <v>0</v>
      </c>
      <c r="AE578" s="18">
        <f>IFERROR(VLOOKUP(F578,'Unid. Mult.'!$F$3:$J$313,5,0),0)</f>
        <v>0</v>
      </c>
      <c r="AF578" s="18">
        <f>IFERROR(VLOOKUP(F578,'IIEE EIB'!$F$3:$L$219,5,0),0)</f>
        <v>0</v>
      </c>
      <c r="AG578" s="18">
        <f>IFERROR(VLOOKUP(F578,'IIEE EIB'!$F$3:$L$219,6,0),0)</f>
        <v>0</v>
      </c>
      <c r="AH578" s="18">
        <f>IFERROR(VLOOKUP(F578,Rural!$F$2:$J$403,5,0),0)</f>
        <v>0</v>
      </c>
      <c r="AI578" s="18">
        <f>+IFERROR(VLOOKUP(F578,Frontera!$F$3:$J$438,5,0),0)</f>
        <v>0</v>
      </c>
      <c r="AJ578" s="18" t="str">
        <f>+IFERROR(VLOOKUP(F578,'Censo 2023 Direccion'!$A$2:$L$910,9,0),0)</f>
        <v>Rural</v>
      </c>
      <c r="AK578" s="18">
        <f>+IFERROR(VLOOKUP(F578,'Instituciones Educativas'!$A$2:$T$900,12,0),0)</f>
        <v>4</v>
      </c>
      <c r="AL578" s="21">
        <f t="shared" ref="AL578:AL641" si="313">+V578-U578</f>
        <v>-201.06000000000003</v>
      </c>
      <c r="AM578" s="18">
        <f>+IFERROR(VLOOKUP(F578,'Instituciones Educativas'!$A$2:$T$900,13,0),0)-AN578</f>
        <v>4</v>
      </c>
      <c r="AN578" s="64"/>
      <c r="AO578" s="18">
        <f>+AM578-2.8</f>
        <v>1.2000000000000002</v>
      </c>
    </row>
    <row r="579" spans="1:41" x14ac:dyDescent="0.25">
      <c r="A579" s="107" t="s">
        <v>1205</v>
      </c>
      <c r="B579" s="17">
        <v>350</v>
      </c>
      <c r="C579" s="49" t="str">
        <f>+VLOOKUP(A579,'Instituciones Educativas'!$A$2:$T$900,6,0)</f>
        <v>VILQUE</v>
      </c>
      <c r="D579" s="49" t="str">
        <f>IFERROR(VLOOKUP(A579,'Instituciones Educativas'!$A$2:$T$900,7,0),0)</f>
        <v>CCOACCASE / COAJASI</v>
      </c>
      <c r="E579" s="49" t="str">
        <f>+VLOOKUP(A579,'Censo 2023 Direccion'!$A$2:$M$910,6,0)</f>
        <v>COAJASI</v>
      </c>
      <c r="F579" s="49" t="str">
        <f>+VLOOKUP(A579,'Instituciones Educativas'!$A$2:$T$900,1,0)</f>
        <v>2042428</v>
      </c>
      <c r="G579" s="49" t="str">
        <f>+VLOOKUP(A579,'Instituciones Educativas'!$A$2:$T$900,8,0)</f>
        <v>COAJASI</v>
      </c>
      <c r="H579" s="49" t="str">
        <f>+VLOOKUP(A579,'Instituciones Educativas'!$A$2:$T$900,9,0)</f>
        <v xml:space="preserve">A5 - Inicial  Prog No Escolariz    </v>
      </c>
      <c r="I579" s="18">
        <f t="shared" si="304"/>
        <v>5</v>
      </c>
      <c r="J579" s="18" t="str">
        <f t="shared" ref="J579:J642" si="314">+AJ579</f>
        <v>Rural</v>
      </c>
      <c r="K579" s="18">
        <f t="shared" ref="K579:K642" si="315">+AM579</f>
        <v>8</v>
      </c>
      <c r="O579" s="18">
        <f t="shared" ref="O579:O642" si="316">+I579-K579</f>
        <v>-3</v>
      </c>
      <c r="Q579" s="21">
        <f t="shared" si="295"/>
        <v>442.26000000000005</v>
      </c>
      <c r="R579" s="52">
        <f t="shared" si="305"/>
        <v>-62.94551609606539</v>
      </c>
      <c r="S579" s="52">
        <f t="shared" si="306"/>
        <v>245.70000000000002</v>
      </c>
      <c r="T579" s="21">
        <f t="shared" ref="T579:T642" si="317">+V579*1.3</f>
        <v>245.70000000000002</v>
      </c>
      <c r="U579" s="70">
        <v>663.07764705882346</v>
      </c>
      <c r="V579" s="21">
        <f t="shared" si="303"/>
        <v>189</v>
      </c>
      <c r="W579" s="21">
        <f t="shared" si="307"/>
        <v>27</v>
      </c>
      <c r="X579" s="21">
        <f t="shared" si="287"/>
        <v>0</v>
      </c>
      <c r="Y579" s="21">
        <f t="shared" si="302"/>
        <v>132</v>
      </c>
      <c r="Z579" s="21">
        <f t="shared" si="308"/>
        <v>3</v>
      </c>
      <c r="AA579" s="21">
        <f t="shared" si="309"/>
        <v>24</v>
      </c>
      <c r="AB579" s="21">
        <f t="shared" si="310"/>
        <v>0</v>
      </c>
      <c r="AC579" s="18">
        <f t="shared" si="311"/>
        <v>3</v>
      </c>
      <c r="AD579" s="18">
        <f t="shared" si="312"/>
        <v>0</v>
      </c>
      <c r="AE579" s="18">
        <f>IFERROR(VLOOKUP(F579,'Unid. Mult.'!$F$3:$J$313,5,0),0)</f>
        <v>0</v>
      </c>
      <c r="AF579" s="18">
        <f>IFERROR(VLOOKUP(F579,'IIEE EIB'!$F$3:$L$219,5,0),0)</f>
        <v>0</v>
      </c>
      <c r="AG579" s="18">
        <f>IFERROR(VLOOKUP(F579,'IIEE EIB'!$F$3:$L$219,6,0),0)</f>
        <v>0</v>
      </c>
      <c r="AH579" s="18">
        <f>IFERROR(VLOOKUP(F579,Rural!$F$2:$J$403,5,0),0)</f>
        <v>0</v>
      </c>
      <c r="AI579" s="18">
        <f>+IFERROR(VLOOKUP(F579,Frontera!$F$3:$J$438,5,0),0)</f>
        <v>0</v>
      </c>
      <c r="AJ579" s="18" t="str">
        <f>+IFERROR(VLOOKUP(F579,'Censo 2023 Direccion'!$A$2:$L$910,9,0),0)</f>
        <v>Rural</v>
      </c>
      <c r="AK579" s="18">
        <f>+IFERROR(VLOOKUP(F579,'Instituciones Educativas'!$A$2:$T$900,12,0),0)</f>
        <v>5</v>
      </c>
      <c r="AL579" s="21">
        <f t="shared" si="313"/>
        <v>-474.07764705882346</v>
      </c>
      <c r="AM579" s="18">
        <f>+IFERROR(VLOOKUP(F579,'Instituciones Educativas'!$A$2:$T$900,13,0),0)-AN579</f>
        <v>8</v>
      </c>
      <c r="AN579" s="64"/>
      <c r="AO579" s="18">
        <f>+AM579-2</f>
        <v>6</v>
      </c>
    </row>
    <row r="580" spans="1:41" x14ac:dyDescent="0.25">
      <c r="A580" s="107" t="s">
        <v>1214</v>
      </c>
      <c r="B580" s="17">
        <v>351</v>
      </c>
      <c r="C580" s="49" t="str">
        <f>+VLOOKUP(A580,'Instituciones Educativas'!$A$2:$T$900,6,0)</f>
        <v>VILQUE</v>
      </c>
      <c r="D580" s="49" t="str">
        <f>IFERROR(VLOOKUP(A580,'Instituciones Educativas'!$A$2:$T$900,7,0),0)</f>
        <v>MACHACMARCA</v>
      </c>
      <c r="E580" s="49" t="str">
        <f>+VLOOKUP(A580,'Censo 2023 Direccion'!$A$2:$M$910,6,0)</f>
        <v>SAN MATEO</v>
      </c>
      <c r="F580" s="49" t="str">
        <f>+VLOOKUP(A580,'Instituciones Educativas'!$A$2:$T$900,1,0)</f>
        <v>3886719</v>
      </c>
      <c r="G580" s="49" t="str">
        <f>+VLOOKUP(A580,'Instituciones Educativas'!$A$2:$T$900,8,0)</f>
        <v>SAN MATEO</v>
      </c>
      <c r="H580" s="49" t="str">
        <f>+VLOOKUP(A580,'Instituciones Educativas'!$A$2:$T$900,9,0)</f>
        <v xml:space="preserve">A5 - Inicial  Prog No Escolariz    </v>
      </c>
      <c r="I580" s="18">
        <f t="shared" si="304"/>
        <v>12</v>
      </c>
      <c r="J580" s="18" t="str">
        <f t="shared" si="314"/>
        <v>Rural</v>
      </c>
      <c r="K580" s="18">
        <f t="shared" si="315"/>
        <v>10</v>
      </c>
      <c r="O580" s="18">
        <f t="shared" si="316"/>
        <v>2</v>
      </c>
      <c r="Q580" s="21">
        <f t="shared" ref="Q580:Q582" si="318">+IF(AJ580="rural",IF(AK580&lt;=1,S580*(5),IF(AK580&lt;=2,S580*(3.25),IF(AK580&lt;=3,S580*(2.42),IF(AK580&lt;=4,S580*(2),IF(AK580&lt;=5,S580*(1.8),IF(AK580&lt;=10,S580*(1.48),IF(AK580&lt;=16,S580*(1.18),IF(AK580&lt;=20,S580*(1),IF(AK580&lt;=60,S580*(0.85),IF(AK580&lt;=100,S580*(0.56),IF(AK580&lt;=152,S580*(0.41),IF(AK580&lt;=180,S580*(0.38),IF(AK580&lt;=200,S580*(0.36),IF(AK580&lt;=300,S580*(0.3),S580)))))))))))))))</f>
        <v>695.82240000000002</v>
      </c>
      <c r="R580" s="52">
        <f t="shared" si="305"/>
        <v>-15.463464486458845</v>
      </c>
      <c r="S580" s="52">
        <f t="shared" si="306"/>
        <v>589.68000000000006</v>
      </c>
      <c r="T580" s="21">
        <f t="shared" si="317"/>
        <v>589.68000000000006</v>
      </c>
      <c r="U580" s="70">
        <v>697.54455445544545</v>
      </c>
      <c r="V580" s="21">
        <f t="shared" si="303"/>
        <v>453.6</v>
      </c>
      <c r="W580" s="21">
        <f t="shared" si="307"/>
        <v>64.800000000000011</v>
      </c>
      <c r="X580" s="21">
        <f t="shared" si="287"/>
        <v>0</v>
      </c>
      <c r="Y580" s="21">
        <f t="shared" si="302"/>
        <v>316.8</v>
      </c>
      <c r="Z580" s="21">
        <f t="shared" si="308"/>
        <v>7.2000000000000011</v>
      </c>
      <c r="AA580" s="21">
        <f t="shared" si="309"/>
        <v>57.600000000000009</v>
      </c>
      <c r="AB580" s="21">
        <f t="shared" si="310"/>
        <v>0</v>
      </c>
      <c r="AC580" s="18">
        <f t="shared" si="311"/>
        <v>7.2000000000000011</v>
      </c>
      <c r="AD580" s="18">
        <f t="shared" si="312"/>
        <v>0</v>
      </c>
      <c r="AE580" s="18">
        <f>IFERROR(VLOOKUP(F580,'Unid. Mult.'!$F$3:$J$313,5,0),0)</f>
        <v>0</v>
      </c>
      <c r="AF580" s="18">
        <f>IFERROR(VLOOKUP(F580,'IIEE EIB'!$F$3:$L$219,5,0),0)</f>
        <v>0</v>
      </c>
      <c r="AG580" s="18">
        <f>IFERROR(VLOOKUP(F580,'IIEE EIB'!$F$3:$L$219,6,0),0)</f>
        <v>0</v>
      </c>
      <c r="AH580" s="18">
        <f>IFERROR(VLOOKUP(F580,Rural!$F$2:$J$403,5,0),0)</f>
        <v>0</v>
      </c>
      <c r="AI580" s="18">
        <f>+IFERROR(VLOOKUP(F580,Frontera!$F$3:$J$438,5,0),0)</f>
        <v>0</v>
      </c>
      <c r="AJ580" s="18" t="str">
        <f>+IFERROR(VLOOKUP(F580,'Censo 2023 Direccion'!$A$2:$L$910,9,0),0)</f>
        <v>Rural</v>
      </c>
      <c r="AK580" s="18">
        <f>+IFERROR(VLOOKUP(F580,'Instituciones Educativas'!$A$2:$T$900,12,0),0)</f>
        <v>12</v>
      </c>
      <c r="AL580" s="21">
        <f t="shared" si="313"/>
        <v>-243.94455445544543</v>
      </c>
      <c r="AM580" s="18">
        <f>+IFERROR(VLOOKUP(F580,'Instituciones Educativas'!$A$2:$T$900,13,0),0)-AN580</f>
        <v>10</v>
      </c>
      <c r="AO580" s="18">
        <f>+AM580-8.27</f>
        <v>1.7300000000000004</v>
      </c>
    </row>
    <row r="581" spans="1:41" x14ac:dyDescent="0.25">
      <c r="A581" s="107" t="s">
        <v>1217</v>
      </c>
      <c r="B581" s="17">
        <v>352</v>
      </c>
      <c r="C581" s="49" t="str">
        <f>+VLOOKUP(A581,'Instituciones Educativas'!$A$2:$T$900,6,0)</f>
        <v>VILQUE</v>
      </c>
      <c r="D581" s="49" t="str">
        <f>IFERROR(VLOOKUP(A581,'Instituciones Educativas'!$A$2:$T$900,7,0),0)</f>
        <v>VILQUE</v>
      </c>
      <c r="E581" s="49" t="str">
        <f>+VLOOKUP(A581,'Censo 2023 Direccion'!$A$2:$M$910,6,0)</f>
        <v>VILQUE - ULLAGACHI COCHAPATA</v>
      </c>
      <c r="F581" s="49" t="str">
        <f>+VLOOKUP(A581,'Instituciones Educativas'!$A$2:$T$900,1,0)</f>
        <v>3953580</v>
      </c>
      <c r="G581" s="49" t="str">
        <f>+VLOOKUP(A581,'Instituciones Educativas'!$A$2:$T$900,8,0)</f>
        <v>ULLAGACHI COCHAPATA</v>
      </c>
      <c r="H581" s="49" t="str">
        <f>+VLOOKUP(A581,'Instituciones Educativas'!$A$2:$T$900,9,0)</f>
        <v xml:space="preserve">A5 - Inicial  Prog No Escolariz    </v>
      </c>
      <c r="I581" s="18">
        <f t="shared" si="304"/>
        <v>8</v>
      </c>
      <c r="J581" s="18" t="str">
        <f t="shared" si="314"/>
        <v>Rural</v>
      </c>
      <c r="K581" s="18">
        <f t="shared" si="315"/>
        <v>8</v>
      </c>
      <c r="O581" s="18">
        <f t="shared" si="316"/>
        <v>0</v>
      </c>
      <c r="Q581" s="21">
        <f t="shared" si="318"/>
        <v>581.81760000000008</v>
      </c>
      <c r="R581" s="52">
        <f t="shared" si="305"/>
        <v>-40.712825753704635</v>
      </c>
      <c r="S581" s="52">
        <f t="shared" si="306"/>
        <v>393.12000000000006</v>
      </c>
      <c r="T581" s="21">
        <f t="shared" si="317"/>
        <v>393.12000000000006</v>
      </c>
      <c r="U581" s="70">
        <v>663.07764705882346</v>
      </c>
      <c r="V581" s="21">
        <f t="shared" si="303"/>
        <v>302.40000000000003</v>
      </c>
      <c r="W581" s="21">
        <f t="shared" si="307"/>
        <v>43.2</v>
      </c>
      <c r="X581" s="21">
        <f t="shared" si="287"/>
        <v>0</v>
      </c>
      <c r="Y581" s="21">
        <f t="shared" si="302"/>
        <v>211.20000000000002</v>
      </c>
      <c r="Z581" s="21">
        <f t="shared" si="308"/>
        <v>4.8000000000000007</v>
      </c>
      <c r="AA581" s="21">
        <f t="shared" si="309"/>
        <v>38.400000000000006</v>
      </c>
      <c r="AB581" s="21">
        <f t="shared" si="310"/>
        <v>0</v>
      </c>
      <c r="AC581" s="18">
        <f t="shared" si="311"/>
        <v>4.8000000000000007</v>
      </c>
      <c r="AD581" s="18">
        <f t="shared" si="312"/>
        <v>0</v>
      </c>
      <c r="AE581" s="18">
        <f>IFERROR(VLOOKUP(F581,'Unid. Mult.'!$F$3:$J$313,5,0),0)</f>
        <v>0</v>
      </c>
      <c r="AF581" s="18">
        <f>IFERROR(VLOOKUP(F581,'IIEE EIB'!$F$3:$L$219,5,0),0)</f>
        <v>0</v>
      </c>
      <c r="AG581" s="18">
        <f>IFERROR(VLOOKUP(F581,'IIEE EIB'!$F$3:$L$219,6,0),0)</f>
        <v>0</v>
      </c>
      <c r="AH581" s="18">
        <f>IFERROR(VLOOKUP(F581,Rural!$F$2:$J$403,5,0),0)</f>
        <v>0</v>
      </c>
      <c r="AI581" s="18">
        <f>+IFERROR(VLOOKUP(F581,Frontera!$F$3:$J$438,5,0),0)</f>
        <v>0</v>
      </c>
      <c r="AJ581" s="18" t="str">
        <f>+IFERROR(VLOOKUP(F581,'Censo 2023 Direccion'!$A$2:$L$910,9,0),0)</f>
        <v>Rural</v>
      </c>
      <c r="AK581" s="18">
        <f>+IFERROR(VLOOKUP(F581,'Instituciones Educativas'!$A$2:$T$900,12,0),0)</f>
        <v>8</v>
      </c>
      <c r="AL581" s="21">
        <f t="shared" si="313"/>
        <v>-360.67764705882342</v>
      </c>
      <c r="AM581" s="18">
        <f>+IFERROR(VLOOKUP(F581,'Instituciones Educativas'!$A$2:$T$900,13,0),0)-AN581</f>
        <v>8</v>
      </c>
      <c r="AN581" s="64"/>
      <c r="AO581" s="18">
        <f>+AM581-2.8</f>
        <v>5.2</v>
      </c>
    </row>
    <row r="582" spans="1:41" x14ac:dyDescent="0.25">
      <c r="A582" s="107" t="s">
        <v>1822</v>
      </c>
      <c r="B582" s="17">
        <v>353</v>
      </c>
      <c r="C582" s="49" t="str">
        <f>+VLOOKUP(A582,'Instituciones Educativas'!$A$2:$T$900,6,0)</f>
        <v>VILQUE</v>
      </c>
      <c r="D582" s="49" t="str">
        <f>IFERROR(VLOOKUP(A582,'Instituciones Educativas'!$A$2:$T$900,7,0),0)</f>
        <v>CCOACCASE / COAJASI</v>
      </c>
      <c r="E582" s="49" t="str">
        <f>+VLOOKUP(A582,'Censo 2023 Direccion'!$A$2:$M$910,6,0)</f>
        <v>COAJASI</v>
      </c>
      <c r="F582" s="49" t="str">
        <f>+VLOOKUP(A582,'Instituciones Educativas'!$A$2:$T$900,1,0)</f>
        <v>3971080</v>
      </c>
      <c r="G582" s="49" t="str">
        <f>+VLOOKUP(A582,'Instituciones Educativas'!$A$2:$T$900,8,0)</f>
        <v>SEMILLAS DE AMOR</v>
      </c>
      <c r="H582" s="49" t="str">
        <f>+VLOOKUP(A582,'Instituciones Educativas'!$A$2:$T$900,9,0)</f>
        <v xml:space="preserve">A5 - Inicial  Prog No Escolariz    </v>
      </c>
      <c r="I582" s="18">
        <f t="shared" si="304"/>
        <v>10</v>
      </c>
      <c r="J582" s="18" t="str">
        <f t="shared" si="314"/>
        <v>Rural</v>
      </c>
      <c r="K582" s="18">
        <f t="shared" si="315"/>
        <v>10</v>
      </c>
      <c r="O582" s="18">
        <f t="shared" si="316"/>
        <v>0</v>
      </c>
      <c r="Q582" s="21">
        <f t="shared" si="318"/>
        <v>727.27200000000005</v>
      </c>
      <c r="R582" s="52">
        <f t="shared" si="305"/>
        <v>-29.552887072049039</v>
      </c>
      <c r="S582" s="52">
        <f t="shared" si="306"/>
        <v>491.40000000000003</v>
      </c>
      <c r="T582" s="21">
        <f t="shared" si="317"/>
        <v>491.40000000000003</v>
      </c>
      <c r="U582" s="70">
        <v>697.54455445544545</v>
      </c>
      <c r="V582" s="21">
        <f t="shared" si="303"/>
        <v>378</v>
      </c>
      <c r="W582" s="21">
        <f t="shared" si="307"/>
        <v>54</v>
      </c>
      <c r="X582" s="21">
        <f t="shared" si="287"/>
        <v>0</v>
      </c>
      <c r="Y582" s="21">
        <f t="shared" si="302"/>
        <v>264</v>
      </c>
      <c r="Z582" s="21">
        <f t="shared" si="308"/>
        <v>6</v>
      </c>
      <c r="AA582" s="21">
        <f t="shared" si="309"/>
        <v>48</v>
      </c>
      <c r="AB582" s="21">
        <f t="shared" si="310"/>
        <v>0</v>
      </c>
      <c r="AC582" s="18">
        <f t="shared" si="311"/>
        <v>6</v>
      </c>
      <c r="AD582" s="18">
        <f t="shared" si="312"/>
        <v>0</v>
      </c>
      <c r="AE582" s="18">
        <f>IFERROR(VLOOKUP(F582,'Unid. Mult.'!$F$3:$J$313,5,0),0)</f>
        <v>0</v>
      </c>
      <c r="AF582" s="18">
        <f>IFERROR(VLOOKUP(F582,'IIEE EIB'!$F$3:$L$219,5,0),0)</f>
        <v>0</v>
      </c>
      <c r="AG582" s="18">
        <f>IFERROR(VLOOKUP(F582,'IIEE EIB'!$F$3:$L$219,6,0),0)</f>
        <v>0</v>
      </c>
      <c r="AH582" s="18">
        <f>IFERROR(VLOOKUP(F582,Rural!$F$2:$J$403,5,0),0)</f>
        <v>0</v>
      </c>
      <c r="AI582" s="18">
        <f>+IFERROR(VLOOKUP(F582,Frontera!$F$3:$J$438,5,0),0)</f>
        <v>0</v>
      </c>
      <c r="AJ582" s="18" t="str">
        <f>+IFERROR(VLOOKUP(F582,'Censo 2023 Direccion'!$A$2:$L$910,9,0),0)</f>
        <v>Rural</v>
      </c>
      <c r="AK582" s="18">
        <f>+IFERROR(VLOOKUP(F582,'Instituciones Educativas'!$A$2:$T$900,12,0),0)</f>
        <v>10</v>
      </c>
      <c r="AL582" s="21">
        <f t="shared" si="313"/>
        <v>-319.54455445544545</v>
      </c>
      <c r="AM582" s="18">
        <f>+IFERROR(VLOOKUP(F582,'Instituciones Educativas'!$A$2:$T$900,13,0),0)-AN582</f>
        <v>10</v>
      </c>
      <c r="AO582" s="18">
        <f>+AM582-48</f>
        <v>-38</v>
      </c>
    </row>
    <row r="583" spans="1:41" x14ac:dyDescent="0.25">
      <c r="A583" s="104" t="s">
        <v>1270</v>
      </c>
      <c r="B583" s="17">
        <v>1</v>
      </c>
      <c r="C583" s="49" t="str">
        <f>+VLOOKUP(A583,'Instituciones Educativas'!$A$2:$T$900,6,0)</f>
        <v>ACORA</v>
      </c>
      <c r="D583" s="49" t="str">
        <f>IFERROR(VLOOKUP(A583,'Instituciones Educativas'!$A$2:$T$900,7,0),0)</f>
        <v>HUILASIPI</v>
      </c>
      <c r="E583" s="49" t="str">
        <f>+VLOOKUP(A583,'Censo 2023 Direccion'!$A$2:$M$910,6,0)</f>
        <v>HUILASIPE</v>
      </c>
      <c r="F583" s="49" t="str">
        <f>+VLOOKUP(A583,'Instituciones Educativas'!$A$2:$T$900,1,0)</f>
        <v>0549105</v>
      </c>
      <c r="G583" s="49" t="str">
        <f>+VLOOKUP(A583,'Instituciones Educativas'!$A$2:$T$900,8,0)</f>
        <v>70678</v>
      </c>
      <c r="H583" s="49" t="str">
        <f>+VLOOKUP(A583,'Instituciones Educativas'!$A$2:$T$900,9,0)</f>
        <v xml:space="preserve">B0 - Primaria                      </v>
      </c>
      <c r="I583" s="18">
        <f t="shared" si="304"/>
        <v>11</v>
      </c>
      <c r="J583" s="18" t="str">
        <f t="shared" si="314"/>
        <v>Rural</v>
      </c>
      <c r="K583" s="18">
        <f t="shared" si="315"/>
        <v>10</v>
      </c>
      <c r="O583" s="18">
        <f t="shared" si="316"/>
        <v>1</v>
      </c>
      <c r="Q583" s="21">
        <f t="shared" si="295"/>
        <v>1081.9380000000001</v>
      </c>
      <c r="R583" s="52">
        <f t="shared" si="305"/>
        <v>-23.984210526315781</v>
      </c>
      <c r="S583" s="52">
        <f t="shared" si="306"/>
        <v>832.26</v>
      </c>
      <c r="T583" s="21">
        <f t="shared" si="317"/>
        <v>832.26</v>
      </c>
      <c r="U583" s="70">
        <v>1094.8514851485147</v>
      </c>
      <c r="V583" s="21">
        <f t="shared" si="303"/>
        <v>640.19999999999993</v>
      </c>
      <c r="W583" s="21">
        <f t="shared" si="307"/>
        <v>59.400000000000006</v>
      </c>
      <c r="X583" s="21">
        <f t="shared" si="287"/>
        <v>0</v>
      </c>
      <c r="Y583" s="21">
        <f t="shared" si="302"/>
        <v>0</v>
      </c>
      <c r="Z583" s="21">
        <f t="shared" si="308"/>
        <v>13.200000000000001</v>
      </c>
      <c r="AA583" s="21">
        <f t="shared" si="309"/>
        <v>52.800000000000004</v>
      </c>
      <c r="AB583" s="21">
        <f t="shared" si="310"/>
        <v>79.199999999999989</v>
      </c>
      <c r="AC583" s="18">
        <f t="shared" si="311"/>
        <v>264</v>
      </c>
      <c r="AD583" s="18">
        <f t="shared" si="312"/>
        <v>171.60000000000002</v>
      </c>
      <c r="AE583" s="18" t="str">
        <f>IFERROR(VLOOKUP(F583,'Unid. Mult.'!$F$3:$J$313,5,0),0)</f>
        <v>Multigrado</v>
      </c>
      <c r="AF583" s="18">
        <f>IFERROR(VLOOKUP(F583,'IIEE EIB'!$F$3:$L$219,5,0),0)</f>
        <v>0</v>
      </c>
      <c r="AG583" s="18">
        <f>IFERROR(VLOOKUP(F583,'IIEE EIB'!$F$3:$L$219,6,0),0)</f>
        <v>0</v>
      </c>
      <c r="AH583" s="18" t="str">
        <f>IFERROR(VLOOKUP(F583,Rural!$F$2:$J$403,5,0),0)</f>
        <v>Rural 3</v>
      </c>
      <c r="AI583" s="18" t="str">
        <f>+IFERROR(VLOOKUP(F583,Frontera!$F$3:$J$438,5,0),0)</f>
        <v>Frontera</v>
      </c>
      <c r="AJ583" s="18" t="str">
        <f>+IFERROR(VLOOKUP(F583,'Censo 2023 Direccion'!$A$2:$L$910,9,0),0)</f>
        <v>Rural</v>
      </c>
      <c r="AK583" s="18">
        <f>+IFERROR(VLOOKUP(F583,'Instituciones Educativas'!$A$2:$T$900,12,0),0)</f>
        <v>11</v>
      </c>
      <c r="AL583" s="21">
        <f t="shared" si="313"/>
        <v>-454.65148514851478</v>
      </c>
      <c r="AM583" s="18">
        <f>+IFERROR(VLOOKUP(F583,'Instituciones Educativas'!$A$2:$T$900,13,0),0)-AN583</f>
        <v>10</v>
      </c>
      <c r="AO583" s="18">
        <f>+AM583-4.27</f>
        <v>5.73</v>
      </c>
    </row>
    <row r="584" spans="1:41" x14ac:dyDescent="0.25">
      <c r="A584" s="104" t="s">
        <v>1283</v>
      </c>
      <c r="B584" s="17">
        <v>2</v>
      </c>
      <c r="C584" s="49" t="str">
        <f>+VLOOKUP(A584,'Instituciones Educativas'!$A$2:$T$900,6,0)</f>
        <v>ACORA</v>
      </c>
      <c r="D584" s="49" t="str">
        <f>IFERROR(VLOOKUP(A584,'Instituciones Educativas'!$A$2:$T$900,7,0),0)</f>
        <v>ANCCACCA</v>
      </c>
      <c r="E584" s="49" t="str">
        <f>+VLOOKUP(A584,'Censo 2023 Direccion'!$A$2:$M$910,6,0)</f>
        <v>ANCCACCA</v>
      </c>
      <c r="F584" s="49" t="str">
        <f>+VLOOKUP(A584,'Instituciones Educativas'!$A$2:$T$900,1,0)</f>
        <v>0559179</v>
      </c>
      <c r="G584" s="49" t="str">
        <f>+VLOOKUP(A584,'Instituciones Educativas'!$A$2:$T$900,8,0)</f>
        <v>71544</v>
      </c>
      <c r="H584" s="49" t="str">
        <f>+VLOOKUP(A584,'Instituciones Educativas'!$A$2:$T$900,9,0)</f>
        <v xml:space="preserve">B0 - Primaria                      </v>
      </c>
      <c r="I584" s="18">
        <f t="shared" si="304"/>
        <v>14</v>
      </c>
      <c r="J584" s="18" t="str">
        <f t="shared" si="314"/>
        <v>Rural</v>
      </c>
      <c r="K584" s="18">
        <f t="shared" si="315"/>
        <v>17</v>
      </c>
      <c r="O584" s="18">
        <f t="shared" si="316"/>
        <v>-3</v>
      </c>
      <c r="Q584" s="21">
        <f t="shared" si="295"/>
        <v>1362.816</v>
      </c>
      <c r="R584" s="52">
        <f t="shared" si="305"/>
        <v>-23.766162811873983</v>
      </c>
      <c r="S584" s="52">
        <f t="shared" si="306"/>
        <v>1048.32</v>
      </c>
      <c r="T584" s="21">
        <f t="shared" si="317"/>
        <v>1048.32</v>
      </c>
      <c r="U584" s="70">
        <v>1375.1373913043478</v>
      </c>
      <c r="V584" s="21">
        <f t="shared" si="303"/>
        <v>806.4</v>
      </c>
      <c r="W584" s="21">
        <f t="shared" si="307"/>
        <v>75.599999999999994</v>
      </c>
      <c r="X584" s="21">
        <f t="shared" si="287"/>
        <v>0</v>
      </c>
      <c r="Y584" s="21">
        <f t="shared" si="302"/>
        <v>0</v>
      </c>
      <c r="Z584" s="21">
        <f t="shared" si="308"/>
        <v>16.8</v>
      </c>
      <c r="AA584" s="21">
        <f t="shared" si="309"/>
        <v>58.8</v>
      </c>
      <c r="AB584" s="21">
        <f t="shared" si="310"/>
        <v>100.80000000000001</v>
      </c>
      <c r="AC584" s="18">
        <f t="shared" si="311"/>
        <v>336</v>
      </c>
      <c r="AD584" s="18">
        <f t="shared" si="312"/>
        <v>218.39999999999998</v>
      </c>
      <c r="AE584" s="18" t="str">
        <f>IFERROR(VLOOKUP(F584,'Unid. Mult.'!$F$3:$J$313,5,0),0)</f>
        <v>Multigrado</v>
      </c>
      <c r="AF584" s="18" t="str">
        <f>IFERROR(VLOOKUP(F584,'IIEE EIB'!$F$3:$L$219,5,0),0)</f>
        <v>AIMARA</v>
      </c>
      <c r="AG584" s="18" t="str">
        <f>IFERROR(VLOOKUP(F584,'IIEE EIB'!$F$3:$L$219,6,0),0)</f>
        <v/>
      </c>
      <c r="AH584" s="18" t="str">
        <f>IFERROR(VLOOKUP(F584,Rural!$F$2:$J$403,5,0),0)</f>
        <v>Rural 3</v>
      </c>
      <c r="AI584" s="18" t="str">
        <f>+IFERROR(VLOOKUP(F584,Frontera!$F$3:$J$438,5,0),0)</f>
        <v>Frontera</v>
      </c>
      <c r="AJ584" s="18" t="str">
        <f>+IFERROR(VLOOKUP(F584,'Censo 2023 Direccion'!$A$2:$L$910,9,0),0)</f>
        <v>Rural</v>
      </c>
      <c r="AK584" s="18">
        <f>+IFERROR(VLOOKUP(F584,'Instituciones Educativas'!$A$2:$T$900,12,0),0)</f>
        <v>14</v>
      </c>
      <c r="AL584" s="21">
        <f t="shared" si="313"/>
        <v>-568.73739130434785</v>
      </c>
      <c r="AM584" s="18">
        <f>+IFERROR(VLOOKUP(F584,'Instituciones Educativas'!$A$2:$T$900,13,0),0)-AN584</f>
        <v>17</v>
      </c>
      <c r="AN584" s="64"/>
      <c r="AO584" s="18">
        <f>+AM584-11.5</f>
        <v>5.5</v>
      </c>
    </row>
    <row r="585" spans="1:41" x14ac:dyDescent="0.25">
      <c r="A585" s="104" t="s">
        <v>1273</v>
      </c>
      <c r="B585" s="17">
        <v>3</v>
      </c>
      <c r="C585" s="49" t="str">
        <f>+VLOOKUP(A585,'Instituciones Educativas'!$A$2:$T$900,6,0)</f>
        <v>ACORA</v>
      </c>
      <c r="D585" s="49" t="str">
        <f>IFERROR(VLOOKUP(A585,'Instituciones Educativas'!$A$2:$T$900,7,0),0)</f>
        <v>JACHACACHI</v>
      </c>
      <c r="E585" s="49" t="str">
        <f>+VLOOKUP(A585,'Censo 2023 Direccion'!$A$2:$M$910,6,0)</f>
        <v>JACHACACHI</v>
      </c>
      <c r="F585" s="49" t="str">
        <f>+VLOOKUP(A585,'Instituciones Educativas'!$A$2:$T$900,1,0)</f>
        <v>0615237</v>
      </c>
      <c r="G585" s="49" t="str">
        <f>+VLOOKUP(A585,'Instituciones Educativas'!$A$2:$T$900,8,0)</f>
        <v>70710</v>
      </c>
      <c r="H585" s="49" t="str">
        <f>+VLOOKUP(A585,'Instituciones Educativas'!$A$2:$T$900,9,0)</f>
        <v xml:space="preserve">B0 - Primaria                      </v>
      </c>
      <c r="I585" s="18">
        <f t="shared" si="304"/>
        <v>7</v>
      </c>
      <c r="J585" s="18" t="str">
        <f t="shared" si="314"/>
        <v>Rural</v>
      </c>
      <c r="K585" s="18">
        <f t="shared" si="315"/>
        <v>9</v>
      </c>
      <c r="O585" s="18">
        <f t="shared" si="316"/>
        <v>-2</v>
      </c>
      <c r="Q585" s="21">
        <f t="shared" si="295"/>
        <v>978.43200000000002</v>
      </c>
      <c r="R585" s="52">
        <f t="shared" si="305"/>
        <v>-49.50357374918778</v>
      </c>
      <c r="S585" s="52">
        <f t="shared" si="306"/>
        <v>611.52</v>
      </c>
      <c r="T585" s="21">
        <f t="shared" si="317"/>
        <v>611.52</v>
      </c>
      <c r="U585" s="70">
        <v>1211.0163934426228</v>
      </c>
      <c r="V585" s="21">
        <f t="shared" si="303"/>
        <v>470.4</v>
      </c>
      <c r="W585" s="21">
        <f t="shared" si="307"/>
        <v>37.799999999999997</v>
      </c>
      <c r="X585" s="21">
        <f t="shared" si="287"/>
        <v>0</v>
      </c>
      <c r="Y585" s="21">
        <f t="shared" si="302"/>
        <v>0</v>
      </c>
      <c r="Z585" s="21">
        <f t="shared" si="308"/>
        <v>8.4</v>
      </c>
      <c r="AA585" s="21">
        <f t="shared" si="309"/>
        <v>29.4</v>
      </c>
      <c r="AB585" s="21">
        <f t="shared" si="310"/>
        <v>50.400000000000006</v>
      </c>
      <c r="AC585" s="18">
        <f t="shared" si="311"/>
        <v>235.2</v>
      </c>
      <c r="AD585" s="18">
        <f t="shared" si="312"/>
        <v>109.19999999999999</v>
      </c>
      <c r="AE585" s="18" t="str">
        <f>IFERROR(VLOOKUP(F585,'Unid. Mult.'!$F$3:$J$313,5,0),0)</f>
        <v>Multigrado</v>
      </c>
      <c r="AF585" s="18" t="str">
        <f>IFERROR(VLOOKUP(F585,'IIEE EIB'!$F$3:$L$219,5,0),0)</f>
        <v>AIMARA</v>
      </c>
      <c r="AG585" s="18" t="str">
        <f>IFERROR(VLOOKUP(F585,'IIEE EIB'!$F$3:$L$219,6,0),0)</f>
        <v/>
      </c>
      <c r="AH585" s="18" t="str">
        <f>IFERROR(VLOOKUP(F585,Rural!$F$2:$J$403,5,0),0)</f>
        <v>Rural 2</v>
      </c>
      <c r="AI585" s="18" t="str">
        <f>+IFERROR(VLOOKUP(F585,Frontera!$F$3:$J$438,5,0),0)</f>
        <v>Frontera</v>
      </c>
      <c r="AJ585" s="18" t="str">
        <f>+IFERROR(VLOOKUP(F585,'Censo 2023 Direccion'!$A$2:$L$910,9,0),0)</f>
        <v>Rural</v>
      </c>
      <c r="AK585" s="18">
        <f>+IFERROR(VLOOKUP(F585,'Instituciones Educativas'!$A$2:$T$900,12,0),0)</f>
        <v>7</v>
      </c>
      <c r="AL585" s="21">
        <f t="shared" si="313"/>
        <v>-740.61639344262278</v>
      </c>
      <c r="AM585" s="18">
        <f>+IFERROR(VLOOKUP(F585,'Instituciones Educativas'!$A$2:$T$900,13,0),0)-AN585</f>
        <v>9</v>
      </c>
      <c r="AO585" s="18">
        <f>+AM585-5.05</f>
        <v>3.95</v>
      </c>
    </row>
    <row r="586" spans="1:41" x14ac:dyDescent="0.25">
      <c r="A586" s="104" t="s">
        <v>1278</v>
      </c>
      <c r="B586" s="17">
        <v>4</v>
      </c>
      <c r="C586" s="49" t="str">
        <f>+VLOOKUP(A586,'Instituciones Educativas'!$A$2:$T$900,6,0)</f>
        <v>ACORA</v>
      </c>
      <c r="D586" s="49" t="str">
        <f>IFERROR(VLOOKUP(A586,'Instituciones Educativas'!$A$2:$T$900,7,0),0)</f>
        <v>HACIENDA SAN FERNANDO</v>
      </c>
      <c r="E586" s="49" t="str">
        <f>+VLOOKUP(A586,'Censo 2023 Direccion'!$A$2:$M$910,6,0)</f>
        <v>SAN FERNANDO</v>
      </c>
      <c r="F586" s="49" t="str">
        <f>+VLOOKUP(A586,'Instituciones Educativas'!$A$2:$T$900,1,0)</f>
        <v>0530105</v>
      </c>
      <c r="G586" s="49" t="str">
        <f>+VLOOKUP(A586,'Instituciones Educativas'!$A$2:$T$900,8,0)</f>
        <v>70723</v>
      </c>
      <c r="H586" s="49" t="str">
        <f>+VLOOKUP(A586,'Instituciones Educativas'!$A$2:$T$900,9,0)</f>
        <v xml:space="preserve">B0 - Primaria                      </v>
      </c>
      <c r="I586" s="18">
        <f t="shared" si="304"/>
        <v>2</v>
      </c>
      <c r="J586" s="18" t="str">
        <f t="shared" si="314"/>
        <v>Rural</v>
      </c>
      <c r="K586" s="18">
        <f t="shared" si="315"/>
        <v>3</v>
      </c>
      <c r="O586" s="18">
        <f t="shared" si="316"/>
        <v>-1</v>
      </c>
      <c r="Q586" s="21">
        <f t="shared" si="295"/>
        <v>659.1</v>
      </c>
      <c r="R586" s="52">
        <f t="shared" si="305"/>
        <v>-69.590643274853804</v>
      </c>
      <c r="S586" s="52">
        <f t="shared" si="306"/>
        <v>202.8</v>
      </c>
      <c r="T586" s="21">
        <f t="shared" si="317"/>
        <v>202.8</v>
      </c>
      <c r="U586" s="70">
        <v>666.9</v>
      </c>
      <c r="V586" s="21">
        <f t="shared" si="303"/>
        <v>156</v>
      </c>
      <c r="W586" s="21">
        <f t="shared" si="307"/>
        <v>10.8</v>
      </c>
      <c r="X586" s="21">
        <f t="shared" si="287"/>
        <v>0</v>
      </c>
      <c r="Y586" s="21">
        <f t="shared" si="302"/>
        <v>0</v>
      </c>
      <c r="Z586" s="21">
        <f t="shared" si="308"/>
        <v>2.4000000000000004</v>
      </c>
      <c r="AA586" s="21">
        <f t="shared" si="309"/>
        <v>8.3999999999999986</v>
      </c>
      <c r="AB586" s="21">
        <f t="shared" si="310"/>
        <v>19.200000000000003</v>
      </c>
      <c r="AC586" s="18">
        <f t="shared" si="311"/>
        <v>84</v>
      </c>
      <c r="AD586" s="18">
        <f t="shared" si="312"/>
        <v>31.200000000000003</v>
      </c>
      <c r="AE586" s="18" t="str">
        <f>IFERROR(VLOOKUP(F586,'Unid. Mult.'!$F$3:$J$313,5,0),0)</f>
        <v>Unidocente</v>
      </c>
      <c r="AF586" s="18" t="str">
        <f>IFERROR(VLOOKUP(F586,'IIEE EIB'!$F$3:$L$219,5,0),0)</f>
        <v>AIMARA</v>
      </c>
      <c r="AG586" s="18" t="str">
        <f>IFERROR(VLOOKUP(F586,'IIEE EIB'!$F$3:$L$219,6,0),0)</f>
        <v/>
      </c>
      <c r="AH586" s="18" t="str">
        <f>IFERROR(VLOOKUP(F586,Rural!$F$2:$J$403,5,0),0)</f>
        <v>Rural 1</v>
      </c>
      <c r="AI586" s="18" t="str">
        <f>+IFERROR(VLOOKUP(F586,Frontera!$F$3:$J$438,5,0),0)</f>
        <v>Frontera</v>
      </c>
      <c r="AJ586" s="18" t="str">
        <f>+IFERROR(VLOOKUP(F586,'Censo 2023 Direccion'!$A$2:$L$910,9,0),0)</f>
        <v>Rural</v>
      </c>
      <c r="AK586" s="18">
        <f>+IFERROR(VLOOKUP(F586,'Instituciones Educativas'!$A$2:$T$900,12,0),0)</f>
        <v>2</v>
      </c>
      <c r="AL586" s="21">
        <f t="shared" si="313"/>
        <v>-510.9</v>
      </c>
      <c r="AM586" s="18">
        <f>+IFERROR(VLOOKUP(F586,'Instituciones Educativas'!$A$2:$T$900,13,0),0)-AN586</f>
        <v>3</v>
      </c>
      <c r="AN586" s="64"/>
      <c r="AO586" s="18">
        <f>+AM586-3.7</f>
        <v>-0.70000000000000018</v>
      </c>
    </row>
    <row r="587" spans="1:41" x14ac:dyDescent="0.25">
      <c r="A587" s="104" t="s">
        <v>1268</v>
      </c>
      <c r="B587" s="17">
        <v>5</v>
      </c>
      <c r="C587" s="49" t="str">
        <f>+VLOOKUP(A587,'Instituciones Educativas'!$A$2:$T$900,6,0)</f>
        <v>ACORA</v>
      </c>
      <c r="D587" s="49" t="str">
        <f>IFERROR(VLOOKUP(A587,'Instituciones Educativas'!$A$2:$T$900,7,0),0)</f>
        <v>IRPAPAMPA</v>
      </c>
      <c r="E587" s="49" t="str">
        <f>+VLOOKUP(A587,'Censo 2023 Direccion'!$A$2:$M$910,6,0)</f>
        <v>IRPAPAMPA</v>
      </c>
      <c r="F587" s="49" t="str">
        <f>+VLOOKUP(A587,'Instituciones Educativas'!$A$2:$T$900,1,0)</f>
        <v>0531996</v>
      </c>
      <c r="G587" s="49" t="str">
        <f>+VLOOKUP(A587,'Instituciones Educativas'!$A$2:$T$900,8,0)</f>
        <v>70653</v>
      </c>
      <c r="H587" s="49" t="str">
        <f>+VLOOKUP(A587,'Instituciones Educativas'!$A$2:$T$900,9,0)</f>
        <v xml:space="preserve">B0 - Primaria                      </v>
      </c>
      <c r="I587" s="18">
        <f t="shared" si="304"/>
        <v>1</v>
      </c>
      <c r="J587" s="18" t="str">
        <f t="shared" si="314"/>
        <v>Rural</v>
      </c>
      <c r="K587" s="18">
        <f t="shared" si="315"/>
        <v>2</v>
      </c>
      <c r="O587" s="18">
        <f t="shared" si="316"/>
        <v>-1</v>
      </c>
      <c r="Q587" s="21">
        <f t="shared" si="295"/>
        <v>507</v>
      </c>
      <c r="R587" s="52">
        <f t="shared" si="305"/>
        <v>-84.60526315789474</v>
      </c>
      <c r="S587" s="52">
        <f t="shared" si="306"/>
        <v>101.4</v>
      </c>
      <c r="T587" s="21">
        <f t="shared" si="317"/>
        <v>101.4</v>
      </c>
      <c r="U587" s="70">
        <v>658.66666666666663</v>
      </c>
      <c r="V587" s="21">
        <f t="shared" si="303"/>
        <v>78</v>
      </c>
      <c r="W587" s="21">
        <f t="shared" si="307"/>
        <v>5.4</v>
      </c>
      <c r="X587" s="21">
        <f t="shared" si="287"/>
        <v>0</v>
      </c>
      <c r="Y587" s="21">
        <f t="shared" si="302"/>
        <v>0</v>
      </c>
      <c r="Z587" s="21">
        <f t="shared" si="308"/>
        <v>1.2000000000000002</v>
      </c>
      <c r="AA587" s="21">
        <f t="shared" si="309"/>
        <v>4.1999999999999993</v>
      </c>
      <c r="AB587" s="21">
        <f t="shared" si="310"/>
        <v>9.6000000000000014</v>
      </c>
      <c r="AC587" s="18">
        <f t="shared" si="311"/>
        <v>42</v>
      </c>
      <c r="AD587" s="18">
        <f t="shared" si="312"/>
        <v>15.600000000000001</v>
      </c>
      <c r="AE587" s="18" t="str">
        <f>IFERROR(VLOOKUP(F587,'Unid. Mult.'!$F$3:$J$313,5,0),0)</f>
        <v>Unidocente</v>
      </c>
      <c r="AF587" s="18" t="str">
        <f>IFERROR(VLOOKUP(F587,'IIEE EIB'!$F$3:$L$219,5,0),0)</f>
        <v>AIMARA</v>
      </c>
      <c r="AG587" s="18" t="str">
        <f>IFERROR(VLOOKUP(F587,'IIEE EIB'!$F$3:$L$219,6,0),0)</f>
        <v/>
      </c>
      <c r="AH587" s="18" t="str">
        <f>IFERROR(VLOOKUP(F587,Rural!$F$2:$J$403,5,0),0)</f>
        <v>Rural 1</v>
      </c>
      <c r="AI587" s="18" t="str">
        <f>+IFERROR(VLOOKUP(F587,Frontera!$F$3:$J$438,5,0),0)</f>
        <v>Frontera</v>
      </c>
      <c r="AJ587" s="18" t="str">
        <f>+IFERROR(VLOOKUP(F587,'Censo 2023 Direccion'!$A$2:$L$910,9,0),0)</f>
        <v>Rural</v>
      </c>
      <c r="AK587" s="18">
        <f>+IFERROR(VLOOKUP(F587,'Instituciones Educativas'!$A$2:$T$900,12,0),0)</f>
        <v>1</v>
      </c>
      <c r="AL587" s="21">
        <f t="shared" si="313"/>
        <v>-580.66666666666663</v>
      </c>
      <c r="AM587" s="18">
        <f>+IFERROR(VLOOKUP(F587,'Instituciones Educativas'!$A$2:$T$900,13,0),0)-AN587</f>
        <v>2</v>
      </c>
      <c r="AN587" s="64"/>
    </row>
    <row r="588" spans="1:41" x14ac:dyDescent="0.25">
      <c r="A588" s="104" t="s">
        <v>1279</v>
      </c>
      <c r="B588" s="17">
        <v>6</v>
      </c>
      <c r="C588" s="49" t="str">
        <f>+VLOOKUP(A588,'Instituciones Educativas'!$A$2:$T$900,6,0)</f>
        <v>ACORA</v>
      </c>
      <c r="D588" s="49" t="str">
        <f>IFERROR(VLOOKUP(A588,'Instituciones Educativas'!$A$2:$T$900,7,0),0)</f>
        <v>YANAPATA</v>
      </c>
      <c r="E588" s="49" t="str">
        <f>+VLOOKUP(A588,'Censo 2023 Direccion'!$A$2:$M$910,6,0)</f>
        <v>YANAPATA</v>
      </c>
      <c r="F588" s="49" t="str">
        <f>+VLOOKUP(A588,'Instituciones Educativas'!$A$2:$T$900,1,0)</f>
        <v>0531483</v>
      </c>
      <c r="G588" s="49" t="str">
        <f>+VLOOKUP(A588,'Instituciones Educativas'!$A$2:$T$900,8,0)</f>
        <v>70727</v>
      </c>
      <c r="H588" s="49" t="str">
        <f>+VLOOKUP(A588,'Instituciones Educativas'!$A$2:$T$900,9,0)</f>
        <v xml:space="preserve">B0 - Primaria                      </v>
      </c>
      <c r="I588" s="18">
        <f t="shared" si="304"/>
        <v>9</v>
      </c>
      <c r="J588" s="18" t="str">
        <f t="shared" si="314"/>
        <v>Rural</v>
      </c>
      <c r="K588" s="18">
        <f t="shared" si="315"/>
        <v>7</v>
      </c>
      <c r="O588" s="18">
        <f t="shared" si="316"/>
        <v>2</v>
      </c>
      <c r="Q588" s="21">
        <f t="shared" si="295"/>
        <v>1302.9120000000003</v>
      </c>
      <c r="R588" s="52">
        <f t="shared" si="305"/>
        <v>-7.0032223415681969</v>
      </c>
      <c r="S588" s="52">
        <f t="shared" si="306"/>
        <v>814.32</v>
      </c>
      <c r="T588" s="21">
        <f t="shared" si="317"/>
        <v>814.32</v>
      </c>
      <c r="U588" s="70">
        <v>875.64324324324321</v>
      </c>
      <c r="V588" s="21">
        <f t="shared" si="303"/>
        <v>626.4</v>
      </c>
      <c r="W588" s="21">
        <f t="shared" si="307"/>
        <v>48.599999999999994</v>
      </c>
      <c r="X588" s="21">
        <f t="shared" si="287"/>
        <v>0</v>
      </c>
      <c r="Y588" s="21">
        <f t="shared" si="302"/>
        <v>0</v>
      </c>
      <c r="Z588" s="21">
        <f t="shared" si="308"/>
        <v>10.8</v>
      </c>
      <c r="AA588" s="21">
        <f t="shared" si="309"/>
        <v>37.799999999999997</v>
      </c>
      <c r="AB588" s="21">
        <f t="shared" si="310"/>
        <v>86.4</v>
      </c>
      <c r="AC588" s="18">
        <f t="shared" si="311"/>
        <v>302.39999999999998</v>
      </c>
      <c r="AD588" s="18">
        <f t="shared" si="312"/>
        <v>140.4</v>
      </c>
      <c r="AE588" s="18" t="str">
        <f>IFERROR(VLOOKUP(F588,'Unid. Mult.'!$F$3:$J$313,5,0),0)</f>
        <v>Unidocente</v>
      </c>
      <c r="AF588" s="18" t="str">
        <f>IFERROR(VLOOKUP(F588,'IIEE EIB'!$F$3:$L$219,5,0),0)</f>
        <v>AIMARA</v>
      </c>
      <c r="AG588" s="18" t="str">
        <f>IFERROR(VLOOKUP(F588,'IIEE EIB'!$F$3:$L$219,6,0),0)</f>
        <v/>
      </c>
      <c r="AH588" s="18" t="str">
        <f>IFERROR(VLOOKUP(F588,Rural!$F$2:$J$403,5,0),0)</f>
        <v>Rural 2</v>
      </c>
      <c r="AI588" s="18" t="str">
        <f>+IFERROR(VLOOKUP(F588,Frontera!$F$3:$J$438,5,0),0)</f>
        <v>Frontera</v>
      </c>
      <c r="AJ588" s="18" t="str">
        <f>+IFERROR(VLOOKUP(F588,'Censo 2023 Direccion'!$A$2:$L$910,9,0),0)</f>
        <v>Rural</v>
      </c>
      <c r="AK588" s="18">
        <f>+IFERROR(VLOOKUP(F588,'Instituciones Educativas'!$A$2:$T$900,12,0),0)</f>
        <v>9</v>
      </c>
      <c r="AL588" s="21">
        <f t="shared" si="313"/>
        <v>-249.24324324324323</v>
      </c>
      <c r="AM588" s="18">
        <f>+IFERROR(VLOOKUP(F588,'Instituciones Educativas'!$A$2:$T$900,13,0),0)-AN588</f>
        <v>7</v>
      </c>
      <c r="AN588" s="64"/>
    </row>
    <row r="589" spans="1:41" x14ac:dyDescent="0.25">
      <c r="A589" s="104" t="s">
        <v>1222</v>
      </c>
      <c r="B589" s="17">
        <v>7</v>
      </c>
      <c r="C589" s="49" t="str">
        <f>+VLOOKUP(A589,'Instituciones Educativas'!$A$2:$T$900,6,0)</f>
        <v>ACORA</v>
      </c>
      <c r="D589" s="49" t="str">
        <f>IFERROR(VLOOKUP(A589,'Instituciones Educativas'!$A$2:$T$900,7,0),0)</f>
        <v>QUELCA</v>
      </c>
      <c r="E589" s="49" t="str">
        <f>+VLOOKUP(A589,'Censo 2023 Direccion'!$A$2:$M$910,6,0)</f>
        <v>QUELCA</v>
      </c>
      <c r="F589" s="49" t="str">
        <f>+VLOOKUP(A589,'Instituciones Educativas'!$A$2:$T$900,1,0)</f>
        <v>0230904</v>
      </c>
      <c r="G589" s="49" t="str">
        <f>+VLOOKUP(A589,'Instituciones Educativas'!$A$2:$T$900,8,0)</f>
        <v>70083</v>
      </c>
      <c r="H589" s="49" t="str">
        <f>+VLOOKUP(A589,'Instituciones Educativas'!$A$2:$T$900,9,0)</f>
        <v xml:space="preserve">B0 - Primaria                      </v>
      </c>
      <c r="I589" s="18">
        <f t="shared" si="304"/>
        <v>22</v>
      </c>
      <c r="J589" s="18" t="str">
        <f t="shared" si="314"/>
        <v>Rural</v>
      </c>
      <c r="K589" s="18">
        <f t="shared" si="315"/>
        <v>26</v>
      </c>
      <c r="O589" s="18">
        <f t="shared" si="316"/>
        <v>-4</v>
      </c>
      <c r="Q589" s="21">
        <f t="shared" si="295"/>
        <v>1633.6319999999998</v>
      </c>
      <c r="R589" s="52">
        <f t="shared" si="305"/>
        <v>12.672064777327934</v>
      </c>
      <c r="S589" s="52">
        <f t="shared" si="306"/>
        <v>1921.9199999999998</v>
      </c>
      <c r="T589" s="21">
        <f t="shared" si="317"/>
        <v>1921.9199999999998</v>
      </c>
      <c r="U589" s="70">
        <v>1705.7644268774702</v>
      </c>
      <c r="V589" s="21">
        <f t="shared" si="303"/>
        <v>1478.3999999999999</v>
      </c>
      <c r="W589" s="21">
        <f t="shared" si="307"/>
        <v>118.80000000000001</v>
      </c>
      <c r="X589" s="21">
        <f t="shared" si="287"/>
        <v>0</v>
      </c>
      <c r="Y589" s="21">
        <f t="shared" si="302"/>
        <v>0</v>
      </c>
      <c r="Z589" s="21">
        <f t="shared" si="308"/>
        <v>26.400000000000002</v>
      </c>
      <c r="AA589" s="21">
        <f t="shared" si="309"/>
        <v>92.399999999999991</v>
      </c>
      <c r="AB589" s="21">
        <f t="shared" si="310"/>
        <v>158.39999999999998</v>
      </c>
      <c r="AC589" s="18">
        <f t="shared" si="311"/>
        <v>739.19999999999993</v>
      </c>
      <c r="AD589" s="18">
        <f t="shared" si="312"/>
        <v>343.20000000000005</v>
      </c>
      <c r="AE589" s="18" t="str">
        <f>IFERROR(VLOOKUP(F589,'Unid. Mult.'!$F$3:$J$313,5,0),0)</f>
        <v>Multigrado</v>
      </c>
      <c r="AF589" s="18" t="str">
        <f>IFERROR(VLOOKUP(F589,'IIEE EIB'!$F$3:$L$219,5,0),0)</f>
        <v>AIMARA</v>
      </c>
      <c r="AG589" s="18" t="str">
        <f>IFERROR(VLOOKUP(F589,'IIEE EIB'!$F$3:$L$219,6,0),0)</f>
        <v/>
      </c>
      <c r="AH589" s="18" t="str">
        <f>IFERROR(VLOOKUP(F589,Rural!$F$2:$J$403,5,0),0)</f>
        <v>Rural 2</v>
      </c>
      <c r="AI589" s="18" t="str">
        <f>+IFERROR(VLOOKUP(F589,Frontera!$F$3:$J$438,5,0),0)</f>
        <v>Frontera</v>
      </c>
      <c r="AJ589" s="18" t="str">
        <f>+IFERROR(VLOOKUP(F589,'Censo 2023 Direccion'!$A$2:$L$910,9,0),0)</f>
        <v>Rural</v>
      </c>
      <c r="AK589" s="18">
        <f>+IFERROR(VLOOKUP(F589,'Instituciones Educativas'!$A$2:$T$900,12,0),0)</f>
        <v>22</v>
      </c>
      <c r="AL589" s="21">
        <f t="shared" si="313"/>
        <v>-227.36442687747035</v>
      </c>
      <c r="AM589" s="18">
        <f>+IFERROR(VLOOKUP(F589,'Instituciones Educativas'!$A$2:$T$900,13,0),0)-AN589</f>
        <v>26</v>
      </c>
      <c r="AO589" s="18">
        <f>+AM589-14</f>
        <v>12</v>
      </c>
    </row>
    <row r="590" spans="1:41" x14ac:dyDescent="0.25">
      <c r="A590" s="104" t="s">
        <v>1223</v>
      </c>
      <c r="B590" s="17">
        <v>8</v>
      </c>
      <c r="C590" s="49" t="str">
        <f>+VLOOKUP(A590,'Instituciones Educativas'!$A$2:$T$900,6,0)</f>
        <v>ACORA</v>
      </c>
      <c r="D590" s="49" t="str">
        <f>IFERROR(VLOOKUP(A590,'Instituciones Educativas'!$A$2:$T$900,7,0),0)</f>
        <v>CUCHO ESQUEÑA</v>
      </c>
      <c r="E590" s="49" t="str">
        <f>+VLOOKUP(A590,'Censo 2023 Direccion'!$A$2:$M$910,6,0)</f>
        <v>CUCHO ESQUEÑA</v>
      </c>
      <c r="F590" s="49" t="str">
        <f>+VLOOKUP(A590,'Instituciones Educativas'!$A$2:$T$900,1,0)</f>
        <v>0230912</v>
      </c>
      <c r="G590" s="49" t="str">
        <f>+VLOOKUP(A590,'Instituciones Educativas'!$A$2:$T$900,8,0)</f>
        <v>70084</v>
      </c>
      <c r="H590" s="49" t="str">
        <f>+VLOOKUP(A590,'Instituciones Educativas'!$A$2:$T$900,9,0)</f>
        <v xml:space="preserve">B0 - Primaria                      </v>
      </c>
      <c r="I590" s="18">
        <f t="shared" si="304"/>
        <v>21</v>
      </c>
      <c r="J590" s="18" t="str">
        <f t="shared" si="314"/>
        <v>Rural</v>
      </c>
      <c r="K590" s="18">
        <f t="shared" si="315"/>
        <v>21</v>
      </c>
      <c r="O590" s="18">
        <f t="shared" si="316"/>
        <v>0</v>
      </c>
      <c r="Q590" s="21">
        <f t="shared" si="295"/>
        <v>1336.6079999999999</v>
      </c>
      <c r="R590" s="52">
        <f t="shared" si="305"/>
        <v>12.080200501253149</v>
      </c>
      <c r="S590" s="52">
        <f t="shared" si="306"/>
        <v>1572.48</v>
      </c>
      <c r="T590" s="21">
        <f t="shared" si="317"/>
        <v>1572.48</v>
      </c>
      <c r="U590" s="70">
        <v>1402.9953488372091</v>
      </c>
      <c r="V590" s="21">
        <f t="shared" si="303"/>
        <v>1209.5999999999999</v>
      </c>
      <c r="W590" s="21">
        <f t="shared" si="307"/>
        <v>113.4</v>
      </c>
      <c r="X590" s="21">
        <f t="shared" si="287"/>
        <v>0</v>
      </c>
      <c r="Y590" s="21">
        <f t="shared" si="302"/>
        <v>0</v>
      </c>
      <c r="Z590" s="21">
        <f t="shared" si="308"/>
        <v>25.200000000000003</v>
      </c>
      <c r="AA590" s="21">
        <f t="shared" si="309"/>
        <v>88.199999999999989</v>
      </c>
      <c r="AB590" s="21">
        <f t="shared" si="310"/>
        <v>151.19999999999999</v>
      </c>
      <c r="AC590" s="18">
        <f t="shared" si="311"/>
        <v>504</v>
      </c>
      <c r="AD590" s="18">
        <f t="shared" si="312"/>
        <v>327.60000000000002</v>
      </c>
      <c r="AE590" s="18" t="str">
        <f>IFERROR(VLOOKUP(F590,'Unid. Mult.'!$F$3:$J$313,5,0),0)</f>
        <v>Multigrado</v>
      </c>
      <c r="AF590" s="18" t="str">
        <f>IFERROR(VLOOKUP(F590,'IIEE EIB'!$F$3:$L$219,5,0),0)</f>
        <v>AIMARA</v>
      </c>
      <c r="AG590" s="18" t="str">
        <f>IFERROR(VLOOKUP(F590,'IIEE EIB'!$F$3:$L$219,6,0),0)</f>
        <v/>
      </c>
      <c r="AH590" s="18" t="str">
        <f>IFERROR(VLOOKUP(F590,Rural!$F$2:$J$403,5,0),0)</f>
        <v>Rural 3</v>
      </c>
      <c r="AI590" s="18" t="str">
        <f>+IFERROR(VLOOKUP(F590,Frontera!$F$3:$J$438,5,0),0)</f>
        <v>Frontera</v>
      </c>
      <c r="AJ590" s="18" t="str">
        <f>+IFERROR(VLOOKUP(F590,'Censo 2023 Direccion'!$A$2:$L$910,9,0),0)</f>
        <v>Rural</v>
      </c>
      <c r="AK590" s="18">
        <f>+IFERROR(VLOOKUP(F590,'Instituciones Educativas'!$A$2:$T$900,12,0),0)</f>
        <v>21</v>
      </c>
      <c r="AL590" s="21">
        <f t="shared" si="313"/>
        <v>-193.39534883720921</v>
      </c>
      <c r="AM590" s="18">
        <f>+IFERROR(VLOOKUP(F590,'Instituciones Educativas'!$A$2:$T$900,13,0),0)-AN590</f>
        <v>21</v>
      </c>
      <c r="AN590" s="64"/>
      <c r="AO590" s="18">
        <f>+AM590-3.7</f>
        <v>17.3</v>
      </c>
    </row>
    <row r="591" spans="1:41" x14ac:dyDescent="0.25">
      <c r="A591" s="104" t="s">
        <v>1224</v>
      </c>
      <c r="B591" s="17">
        <v>9</v>
      </c>
      <c r="C591" s="49" t="str">
        <f>+VLOOKUP(A591,'Instituciones Educativas'!$A$2:$T$900,6,0)</f>
        <v>ACORA</v>
      </c>
      <c r="D591" s="49" t="str">
        <f>IFERROR(VLOOKUP(A591,'Instituciones Educativas'!$A$2:$T$900,7,0),0)</f>
        <v>ISCACHURO</v>
      </c>
      <c r="E591" s="49" t="str">
        <f>+VLOOKUP(A591,'Censo 2023 Direccion'!$A$2:$M$910,6,0)</f>
        <v>ISCACHURO</v>
      </c>
      <c r="F591" s="49" t="str">
        <f>+VLOOKUP(A591,'Instituciones Educativas'!$A$2:$T$900,1,0)</f>
        <v>0230920</v>
      </c>
      <c r="G591" s="49" t="str">
        <f>+VLOOKUP(A591,'Instituciones Educativas'!$A$2:$T$900,8,0)</f>
        <v>70085</v>
      </c>
      <c r="H591" s="49" t="str">
        <f>+VLOOKUP(A591,'Instituciones Educativas'!$A$2:$T$900,9,0)</f>
        <v xml:space="preserve">B0 - Primaria                      </v>
      </c>
      <c r="I591" s="18">
        <f t="shared" si="304"/>
        <v>6</v>
      </c>
      <c r="J591" s="18" t="str">
        <f t="shared" si="314"/>
        <v>Rural</v>
      </c>
      <c r="K591" s="18">
        <f t="shared" si="315"/>
        <v>9</v>
      </c>
      <c r="O591" s="18">
        <f t="shared" si="316"/>
        <v>-3</v>
      </c>
      <c r="Q591" s="21">
        <f t="shared" si="295"/>
        <v>868.60800000000006</v>
      </c>
      <c r="R591" s="52">
        <f t="shared" si="305"/>
        <v>-55.171539961013636</v>
      </c>
      <c r="S591" s="52">
        <f t="shared" si="306"/>
        <v>542.88</v>
      </c>
      <c r="T591" s="21">
        <f t="shared" si="317"/>
        <v>542.88</v>
      </c>
      <c r="U591" s="70">
        <v>1211.0163934426228</v>
      </c>
      <c r="V591" s="21">
        <f t="shared" si="303"/>
        <v>417.6</v>
      </c>
      <c r="W591" s="21">
        <f t="shared" si="307"/>
        <v>32.400000000000006</v>
      </c>
      <c r="X591" s="21">
        <f t="shared" si="287"/>
        <v>0</v>
      </c>
      <c r="Y591" s="21">
        <f t="shared" si="302"/>
        <v>0</v>
      </c>
      <c r="Z591" s="21">
        <f t="shared" si="308"/>
        <v>7.2000000000000011</v>
      </c>
      <c r="AA591" s="21">
        <f t="shared" si="309"/>
        <v>25.199999999999996</v>
      </c>
      <c r="AB591" s="21">
        <f t="shared" si="310"/>
        <v>57.600000000000009</v>
      </c>
      <c r="AC591" s="18">
        <f t="shared" si="311"/>
        <v>201.59999999999997</v>
      </c>
      <c r="AD591" s="18">
        <f t="shared" si="312"/>
        <v>93.600000000000009</v>
      </c>
      <c r="AE591" s="18" t="str">
        <f>IFERROR(VLOOKUP(F591,'Unid. Mult.'!$F$3:$J$313,5,0),0)</f>
        <v>Unidocente</v>
      </c>
      <c r="AF591" s="18" t="str">
        <f>IFERROR(VLOOKUP(F591,'IIEE EIB'!$F$3:$L$219,5,0),0)</f>
        <v>AIMARA</v>
      </c>
      <c r="AG591" s="18" t="str">
        <f>IFERROR(VLOOKUP(F591,'IIEE EIB'!$F$3:$L$219,6,0),0)</f>
        <v/>
      </c>
      <c r="AH591" s="18" t="str">
        <f>IFERROR(VLOOKUP(F591,Rural!$F$2:$J$403,5,0),0)</f>
        <v>Rural 2</v>
      </c>
      <c r="AI591" s="18" t="str">
        <f>+IFERROR(VLOOKUP(F591,Frontera!$F$3:$J$438,5,0),0)</f>
        <v>Frontera</v>
      </c>
      <c r="AJ591" s="18" t="str">
        <f>+IFERROR(VLOOKUP(F591,'Censo 2023 Direccion'!$A$2:$L$910,9,0),0)</f>
        <v>Rural</v>
      </c>
      <c r="AK591" s="18">
        <f>+IFERROR(VLOOKUP(F591,'Instituciones Educativas'!$A$2:$T$900,12,0),0)</f>
        <v>6</v>
      </c>
      <c r="AL591" s="21">
        <f t="shared" si="313"/>
        <v>-793.41639344262273</v>
      </c>
      <c r="AM591" s="18">
        <f>+IFERROR(VLOOKUP(F591,'Instituciones Educativas'!$A$2:$T$900,13,0),0)-AN591</f>
        <v>9</v>
      </c>
      <c r="AO591" s="18">
        <f>+AM591-4.27</f>
        <v>4.7300000000000004</v>
      </c>
    </row>
    <row r="592" spans="1:41" x14ac:dyDescent="0.25">
      <c r="A592" s="104" t="s">
        <v>1221</v>
      </c>
      <c r="B592" s="17">
        <v>10</v>
      </c>
      <c r="C592" s="49" t="str">
        <f>+VLOOKUP(A592,'Instituciones Educativas'!$A$2:$T$900,6,0)</f>
        <v>ACORA</v>
      </c>
      <c r="D592" s="49" t="str">
        <f>IFERROR(VLOOKUP(A592,'Instituciones Educativas'!$A$2:$T$900,7,0),0)</f>
        <v>ACORA</v>
      </c>
      <c r="E592" s="49" t="str">
        <f>+VLOOKUP(A592,'Censo 2023 Direccion'!$A$2:$M$910,6,0)</f>
        <v>JIRON LIMA 171</v>
      </c>
      <c r="F592" s="49" t="str">
        <f>+VLOOKUP(A592,'Instituciones Educativas'!$A$2:$T$900,1,0)</f>
        <v>0230854</v>
      </c>
      <c r="G592" s="49" t="str">
        <f>+VLOOKUP(A592,'Instituciones Educativas'!$A$2:$T$900,8,0)</f>
        <v>70078</v>
      </c>
      <c r="H592" s="49" t="str">
        <f>+VLOOKUP(A592,'Instituciones Educativas'!$A$2:$T$900,9,0)</f>
        <v xml:space="preserve">B0 - Primaria                      </v>
      </c>
      <c r="I592" s="18">
        <f t="shared" si="304"/>
        <v>203</v>
      </c>
      <c r="J592" s="18" t="str">
        <f t="shared" si="314"/>
        <v>Urbana</v>
      </c>
      <c r="K592" s="18">
        <f t="shared" si="315"/>
        <v>202</v>
      </c>
      <c r="O592" s="18">
        <f t="shared" si="316"/>
        <v>1</v>
      </c>
      <c r="Q592" s="21">
        <f t="shared" ref="Q592:Q593" si="319">+IF(AJ592="Urbana",IF(AK592&lt;=5,S592*(2.8),IF(AK592&lt;=10,S592*(2.1),IF(AK592&lt;=13,S592*(1.9),IF(AK592&lt;=22,S592*(1.6),IF(AK592&lt;=50,S592*(1.41),IF(AK592&lt;=100,S592*(0.9),IF(AK592&lt;=194,S592*(0.8),IF(AK592&lt;=230,S592*(0.63),IF(AK592&lt;=405,S592*(0.55),IF(AK592&lt;=620,S592*(0.44),IF(AK592&lt;=968,S592*(0.35),IF(AK592&lt;=1000,S592*(0.37),IF(AK592&lt;=1200,S592*(0.39),IF(AK592&lt;=1800,S592*(0.26))))))))))))))))</f>
        <v>3591.1512000000002</v>
      </c>
      <c r="R592" s="52">
        <f t="shared" si="305"/>
        <v>48.458595859585962</v>
      </c>
      <c r="S592" s="52">
        <f t="shared" si="306"/>
        <v>5700.2400000000007</v>
      </c>
      <c r="T592" s="21">
        <f t="shared" si="317"/>
        <v>5700.2400000000007</v>
      </c>
      <c r="U592" s="70">
        <v>3839.6160000000004</v>
      </c>
      <c r="V592" s="21">
        <f t="shared" si="303"/>
        <v>4384.8</v>
      </c>
      <c r="W592" s="21">
        <f t="shared" si="307"/>
        <v>1096.2</v>
      </c>
      <c r="X592" s="21">
        <f t="shared" si="287"/>
        <v>0</v>
      </c>
      <c r="Y592" s="21">
        <f t="shared" si="302"/>
        <v>0</v>
      </c>
      <c r="Z592" s="21">
        <f t="shared" si="308"/>
        <v>243.60000000000002</v>
      </c>
      <c r="AA592" s="21">
        <f t="shared" si="309"/>
        <v>974.40000000000009</v>
      </c>
      <c r="AB592" s="21">
        <f t="shared" si="310"/>
        <v>0</v>
      </c>
      <c r="AC592" s="18">
        <f t="shared" si="311"/>
        <v>121.80000000000001</v>
      </c>
      <c r="AD592" s="18">
        <f t="shared" si="312"/>
        <v>1948.8000000000002</v>
      </c>
      <c r="AE592" s="18">
        <f>IFERROR(VLOOKUP(F592,'Unid. Mult.'!$F$3:$J$313,5,0),0)</f>
        <v>0</v>
      </c>
      <c r="AF592" s="18">
        <f>IFERROR(VLOOKUP(F592,'IIEE EIB'!$F$3:$L$219,5,0),0)</f>
        <v>0</v>
      </c>
      <c r="AG592" s="18">
        <f>IFERROR(VLOOKUP(F592,'IIEE EIB'!$F$3:$L$219,6,0),0)</f>
        <v>0</v>
      </c>
      <c r="AH592" s="18">
        <f>IFERROR(VLOOKUP(F592,Rural!$F$2:$J$403,5,0),0)</f>
        <v>0</v>
      </c>
      <c r="AI592" s="18" t="str">
        <f>+IFERROR(VLOOKUP(F592,Frontera!$F$3:$J$438,5,0),0)</f>
        <v>Frontera</v>
      </c>
      <c r="AJ592" s="18" t="str">
        <f>+IFERROR(VLOOKUP(F592,'Censo 2023 Direccion'!$A$2:$L$910,9,0),0)</f>
        <v>Urbana</v>
      </c>
      <c r="AK592" s="18">
        <f>+IFERROR(VLOOKUP(F592,'Instituciones Educativas'!$A$2:$T$900,12,0),0)</f>
        <v>203</v>
      </c>
      <c r="AL592" s="21">
        <f t="shared" si="313"/>
        <v>545.18399999999974</v>
      </c>
      <c r="AM592" s="18">
        <f>+IFERROR(VLOOKUP(F592,'Instituciones Educativas'!$A$2:$T$900,13,0),0)-AN592</f>
        <v>202</v>
      </c>
    </row>
    <row r="593" spans="1:41" x14ac:dyDescent="0.25">
      <c r="A593" s="104" t="s">
        <v>1219</v>
      </c>
      <c r="B593" s="17">
        <v>11</v>
      </c>
      <c r="C593" s="49" t="str">
        <f>+VLOOKUP(A593,'Instituciones Educativas'!$A$2:$T$900,6,0)</f>
        <v>ACORA</v>
      </c>
      <c r="D593" s="49" t="str">
        <f>IFERROR(VLOOKUP(A593,'Instituciones Educativas'!$A$2:$T$900,7,0),0)</f>
        <v>ACORA</v>
      </c>
      <c r="E593" s="49" t="str">
        <f>+VLOOKUP(A593,'Censo 2023 Direccion'!$A$2:$M$910,6,0)</f>
        <v>AVENIDA JOSE ANTONIO ENCINAS 151</v>
      </c>
      <c r="F593" s="49" t="str">
        <f>+VLOOKUP(A593,'Instituciones Educativas'!$A$2:$T$900,1,0)</f>
        <v>0230821</v>
      </c>
      <c r="G593" s="49" t="str">
        <f>+VLOOKUP(A593,'Instituciones Educativas'!$A$2:$T$900,8,0)</f>
        <v>70075</v>
      </c>
      <c r="H593" s="49" t="str">
        <f>+VLOOKUP(A593,'Instituciones Educativas'!$A$2:$T$900,9,0)</f>
        <v xml:space="preserve">B0 - Primaria                      </v>
      </c>
      <c r="I593" s="18">
        <f t="shared" si="304"/>
        <v>158</v>
      </c>
      <c r="J593" s="18" t="str">
        <f t="shared" si="314"/>
        <v>Urbana</v>
      </c>
      <c r="K593" s="18">
        <f t="shared" si="315"/>
        <v>188</v>
      </c>
      <c r="O593" s="18">
        <f t="shared" si="316"/>
        <v>-30</v>
      </c>
      <c r="Q593" s="21">
        <f t="shared" si="319"/>
        <v>3549.3120000000004</v>
      </c>
      <c r="R593" s="52">
        <f t="shared" si="305"/>
        <v>18.755781683626278</v>
      </c>
      <c r="S593" s="52">
        <f t="shared" si="306"/>
        <v>4436.6400000000003</v>
      </c>
      <c r="T593" s="21">
        <f t="shared" si="317"/>
        <v>4436.6400000000003</v>
      </c>
      <c r="U593" s="70">
        <v>3735.9360000000001</v>
      </c>
      <c r="V593" s="21">
        <f t="shared" si="303"/>
        <v>3412.8</v>
      </c>
      <c r="W593" s="21">
        <f t="shared" si="307"/>
        <v>853.2</v>
      </c>
      <c r="X593" s="21">
        <f t="shared" si="287"/>
        <v>0</v>
      </c>
      <c r="Y593" s="21">
        <f t="shared" si="302"/>
        <v>0</v>
      </c>
      <c r="Z593" s="21">
        <f t="shared" si="308"/>
        <v>189.60000000000002</v>
      </c>
      <c r="AA593" s="21">
        <f t="shared" si="309"/>
        <v>758.40000000000009</v>
      </c>
      <c r="AB593" s="21">
        <f t="shared" si="310"/>
        <v>0</v>
      </c>
      <c r="AC593" s="18">
        <f t="shared" si="311"/>
        <v>94.800000000000011</v>
      </c>
      <c r="AD593" s="18">
        <f t="shared" si="312"/>
        <v>1516.8000000000002</v>
      </c>
      <c r="AE593" s="18">
        <f>IFERROR(VLOOKUP(F593,'Unid. Mult.'!$F$3:$J$313,5,0),0)</f>
        <v>0</v>
      </c>
      <c r="AF593" s="18">
        <f>IFERROR(VLOOKUP(F593,'IIEE EIB'!$F$3:$L$219,5,0),0)</f>
        <v>0</v>
      </c>
      <c r="AG593" s="18">
        <f>IFERROR(VLOOKUP(F593,'IIEE EIB'!$F$3:$L$219,6,0),0)</f>
        <v>0</v>
      </c>
      <c r="AH593" s="18">
        <f>IFERROR(VLOOKUP(F593,Rural!$F$2:$J$403,5,0),0)</f>
        <v>0</v>
      </c>
      <c r="AI593" s="18" t="str">
        <f>+IFERROR(VLOOKUP(F593,Frontera!$F$3:$J$438,5,0),0)</f>
        <v>Frontera</v>
      </c>
      <c r="AJ593" s="18" t="str">
        <f>+IFERROR(VLOOKUP(F593,'Censo 2023 Direccion'!$A$2:$L$910,9,0),0)</f>
        <v>Urbana</v>
      </c>
      <c r="AK593" s="18">
        <f>+IFERROR(VLOOKUP(F593,'Instituciones Educativas'!$A$2:$T$900,12,0),0)</f>
        <v>158</v>
      </c>
      <c r="AL593" s="21">
        <f t="shared" si="313"/>
        <v>-323.13599999999997</v>
      </c>
      <c r="AM593" s="18">
        <f>+IFERROR(VLOOKUP(F593,'Instituciones Educativas'!$A$2:$T$900,13,0),0)-AN593</f>
        <v>188</v>
      </c>
    </row>
    <row r="594" spans="1:41" x14ac:dyDescent="0.25">
      <c r="A594" s="104" t="s">
        <v>1225</v>
      </c>
      <c r="B594" s="17">
        <v>12</v>
      </c>
      <c r="C594" s="49" t="str">
        <f>+VLOOKUP(A594,'Instituciones Educativas'!$A$2:$T$900,6,0)</f>
        <v>ACORA</v>
      </c>
      <c r="D594" s="49" t="str">
        <f>IFERROR(VLOOKUP(A594,'Instituciones Educativas'!$A$2:$T$900,7,0),0)</f>
        <v>SANTA ROSA DE YANAQUE</v>
      </c>
      <c r="E594" s="49" t="str">
        <f>+VLOOKUP(A594,'Censo 2023 Direccion'!$A$2:$M$910,6,0)</f>
        <v>SANTA ROSA DE YANAQUE</v>
      </c>
      <c r="F594" s="49" t="str">
        <f>+VLOOKUP(A594,'Instituciones Educativas'!$A$2:$T$900,1,0)</f>
        <v>0230946</v>
      </c>
      <c r="G594" s="49" t="str">
        <f>+VLOOKUP(A594,'Instituciones Educativas'!$A$2:$T$900,8,0)</f>
        <v>70087</v>
      </c>
      <c r="H594" s="49" t="str">
        <f>+VLOOKUP(A594,'Instituciones Educativas'!$A$2:$T$900,9,0)</f>
        <v xml:space="preserve">B0 - Primaria                      </v>
      </c>
      <c r="I594" s="18">
        <f t="shared" si="304"/>
        <v>12</v>
      </c>
      <c r="J594" s="18" t="str">
        <f t="shared" si="314"/>
        <v>Rural</v>
      </c>
      <c r="K594" s="18">
        <f t="shared" si="315"/>
        <v>16</v>
      </c>
      <c r="O594" s="18">
        <f t="shared" si="316"/>
        <v>-4</v>
      </c>
      <c r="Q594" s="21">
        <f t="shared" ref="Q594:Q657" si="320">+IF(AJ594="rural",IF(AK594&lt;=1,S594*(5),IF(AK594&lt;=2,S594*(3.25),IF(AK594&lt;=3,S594*(2.42),IF(AK594&lt;=4,S594*(2),IF(AK594&lt;=5,S594*(1.8),IF(AK594&lt;=10,S594*(1.6),IF(AK594&lt;=16,S594*(1.3),IF(AK594&lt;=20,S594*(1),IF(AK594&lt;=60,S594*(0.85),IF(AK594&lt;=100,S594*(0.56),IF(AK594&lt;=152,S594*(0.41),IF(AK594&lt;=180,S594*(0.38),IF(AK594&lt;=200,S594*(0.36),IF(AK594&lt;=300,S594*(0.3),S594)))))))))))))))</f>
        <v>1374.9839999999999</v>
      </c>
      <c r="R594" s="52">
        <f t="shared" si="305"/>
        <v>-22.38486842105263</v>
      </c>
      <c r="S594" s="52">
        <f t="shared" si="306"/>
        <v>1057.6799999999998</v>
      </c>
      <c r="T594" s="21">
        <f t="shared" si="317"/>
        <v>1057.6799999999998</v>
      </c>
      <c r="U594" s="70">
        <v>1362.7239669421485</v>
      </c>
      <c r="V594" s="21">
        <f t="shared" si="303"/>
        <v>813.59999999999991</v>
      </c>
      <c r="W594" s="21">
        <f t="shared" si="307"/>
        <v>64.800000000000011</v>
      </c>
      <c r="X594" s="21">
        <f t="shared" ref="X594:X657" si="321">IF(H594=$M$13,AK594*1*12,IF(H594=$M$14,AK594*1*12,IF(H594=$M$16,AK594*1*12,0)))</f>
        <v>0</v>
      </c>
      <c r="Y594" s="21">
        <f t="shared" si="302"/>
        <v>0</v>
      </c>
      <c r="Z594" s="21">
        <f t="shared" si="308"/>
        <v>14.400000000000002</v>
      </c>
      <c r="AA594" s="21">
        <f t="shared" si="309"/>
        <v>57.600000000000009</v>
      </c>
      <c r="AB594" s="21">
        <f t="shared" si="310"/>
        <v>86.399999999999991</v>
      </c>
      <c r="AC594" s="18">
        <f t="shared" si="311"/>
        <v>403.19999999999993</v>
      </c>
      <c r="AD594" s="18">
        <f t="shared" si="312"/>
        <v>187.20000000000002</v>
      </c>
      <c r="AE594" s="18" t="str">
        <f>IFERROR(VLOOKUP(F594,'Unid. Mult.'!$F$3:$J$313,5,0),0)</f>
        <v>Multigrado</v>
      </c>
      <c r="AF594" s="18">
        <f>IFERROR(VLOOKUP(F594,'IIEE EIB'!$F$3:$L$219,5,0),0)</f>
        <v>0</v>
      </c>
      <c r="AG594" s="18">
        <f>IFERROR(VLOOKUP(F594,'IIEE EIB'!$F$3:$L$219,6,0),0)</f>
        <v>0</v>
      </c>
      <c r="AH594" s="18" t="str">
        <f>IFERROR(VLOOKUP(F594,Rural!$F$2:$J$403,5,0),0)</f>
        <v>Rural 2</v>
      </c>
      <c r="AI594" s="18" t="str">
        <f>+IFERROR(VLOOKUP(F594,Frontera!$F$3:$J$438,5,0),0)</f>
        <v>Frontera</v>
      </c>
      <c r="AJ594" s="18" t="str">
        <f>+IFERROR(VLOOKUP(F594,'Censo 2023 Direccion'!$A$2:$L$910,9,0),0)</f>
        <v>Rural</v>
      </c>
      <c r="AK594" s="18">
        <f>+IFERROR(VLOOKUP(F594,'Instituciones Educativas'!$A$2:$T$900,12,0),0)</f>
        <v>12</v>
      </c>
      <c r="AL594" s="21">
        <f t="shared" si="313"/>
        <v>-549.12396694214863</v>
      </c>
      <c r="AM594" s="18">
        <f>+IFERROR(VLOOKUP(F594,'Instituciones Educativas'!$A$2:$T$900,13,0),0)-AN594</f>
        <v>16</v>
      </c>
      <c r="AO594" s="18">
        <f>+AM594-25.3</f>
        <v>-9.3000000000000007</v>
      </c>
    </row>
    <row r="595" spans="1:41" x14ac:dyDescent="0.25">
      <c r="A595" s="104" t="s">
        <v>1226</v>
      </c>
      <c r="B595" s="17">
        <v>13</v>
      </c>
      <c r="C595" s="49" t="str">
        <f>+VLOOKUP(A595,'Instituciones Educativas'!$A$2:$T$900,6,0)</f>
        <v>ACORA</v>
      </c>
      <c r="D595" s="49" t="str">
        <f>IFERROR(VLOOKUP(A595,'Instituciones Educativas'!$A$2:$T$900,7,0),0)</f>
        <v>HUAÑASCURO</v>
      </c>
      <c r="E595" s="49" t="str">
        <f>+VLOOKUP(A595,'Censo 2023 Direccion'!$A$2:$M$910,6,0)</f>
        <v>HUAÑUSCURO</v>
      </c>
      <c r="F595" s="49" t="str">
        <f>+VLOOKUP(A595,'Instituciones Educativas'!$A$2:$T$900,1,0)</f>
        <v>0231001</v>
      </c>
      <c r="G595" s="49" t="str">
        <f>+VLOOKUP(A595,'Instituciones Educativas'!$A$2:$T$900,8,0)</f>
        <v>70093</v>
      </c>
      <c r="H595" s="49" t="str">
        <f>+VLOOKUP(A595,'Instituciones Educativas'!$A$2:$T$900,9,0)</f>
        <v xml:space="preserve">B0 - Primaria                      </v>
      </c>
      <c r="I595" s="18">
        <f t="shared" si="304"/>
        <v>12</v>
      </c>
      <c r="J595" s="18" t="str">
        <f t="shared" si="314"/>
        <v>Rural</v>
      </c>
      <c r="K595" s="18">
        <f t="shared" si="315"/>
        <v>13</v>
      </c>
      <c r="O595" s="18">
        <f t="shared" si="316"/>
        <v>-1</v>
      </c>
      <c r="Q595" s="21">
        <f t="shared" si="320"/>
        <v>1180.2960000000003</v>
      </c>
      <c r="R595" s="52">
        <f t="shared" si="305"/>
        <v>-19.643724696356273</v>
      </c>
      <c r="S595" s="52">
        <f t="shared" si="306"/>
        <v>907.92000000000019</v>
      </c>
      <c r="T595" s="21">
        <f t="shared" si="317"/>
        <v>907.92000000000019</v>
      </c>
      <c r="U595" s="70">
        <v>1129.8681983071344</v>
      </c>
      <c r="V595" s="21">
        <f t="shared" si="303"/>
        <v>698.40000000000009</v>
      </c>
      <c r="W595" s="21">
        <f t="shared" si="307"/>
        <v>64.800000000000011</v>
      </c>
      <c r="X595" s="21">
        <f t="shared" si="321"/>
        <v>0</v>
      </c>
      <c r="Y595" s="21">
        <f t="shared" si="302"/>
        <v>0</v>
      </c>
      <c r="Z595" s="21">
        <f t="shared" si="308"/>
        <v>14.400000000000002</v>
      </c>
      <c r="AA595" s="21">
        <f t="shared" si="309"/>
        <v>57.600000000000009</v>
      </c>
      <c r="AB595" s="21">
        <f t="shared" si="310"/>
        <v>86.399999999999991</v>
      </c>
      <c r="AC595" s="18">
        <f t="shared" si="311"/>
        <v>288</v>
      </c>
      <c r="AD595" s="18">
        <f t="shared" si="312"/>
        <v>187.20000000000002</v>
      </c>
      <c r="AE595" s="18" t="str">
        <f>IFERROR(VLOOKUP(F595,'Unid. Mult.'!$F$3:$J$313,5,0),0)</f>
        <v>Multigrado</v>
      </c>
      <c r="AF595" s="18">
        <f>IFERROR(VLOOKUP(F595,'IIEE EIB'!$F$3:$L$219,5,0),0)</f>
        <v>0</v>
      </c>
      <c r="AG595" s="18">
        <f>IFERROR(VLOOKUP(F595,'IIEE EIB'!$F$3:$L$219,6,0),0)</f>
        <v>0</v>
      </c>
      <c r="AH595" s="18" t="str">
        <f>IFERROR(VLOOKUP(F595,Rural!$F$2:$J$403,5,0),0)</f>
        <v>Rural 3</v>
      </c>
      <c r="AI595" s="18" t="str">
        <f>+IFERROR(VLOOKUP(F595,Frontera!$F$3:$J$438,5,0),0)</f>
        <v>Frontera</v>
      </c>
      <c r="AJ595" s="18" t="str">
        <f>+IFERROR(VLOOKUP(F595,'Censo 2023 Direccion'!$A$2:$L$910,9,0),0)</f>
        <v>Rural</v>
      </c>
      <c r="AK595" s="18">
        <f>+IFERROR(VLOOKUP(F595,'Instituciones Educativas'!$A$2:$T$900,12,0),0)</f>
        <v>12</v>
      </c>
      <c r="AL595" s="21">
        <f t="shared" si="313"/>
        <v>-431.46819830713434</v>
      </c>
      <c r="AM595" s="18">
        <f>+IFERROR(VLOOKUP(F595,'Instituciones Educativas'!$A$2:$T$900,13,0),0)-AN595</f>
        <v>13</v>
      </c>
      <c r="AO595" s="18">
        <f>+AM595-17.2</f>
        <v>-4.1999999999999993</v>
      </c>
    </row>
    <row r="596" spans="1:41" x14ac:dyDescent="0.25">
      <c r="A596" s="104" t="s">
        <v>1227</v>
      </c>
      <c r="B596" s="17">
        <v>14</v>
      </c>
      <c r="C596" s="49" t="str">
        <f>+VLOOKUP(A596,'Instituciones Educativas'!$A$2:$T$900,6,0)</f>
        <v>ACORA</v>
      </c>
      <c r="D596" s="49" t="str">
        <f>IFERROR(VLOOKUP(A596,'Instituciones Educativas'!$A$2:$T$900,7,0),0)</f>
        <v>MARCA ESQUEÑA</v>
      </c>
      <c r="E596" s="49" t="str">
        <f>+VLOOKUP(A596,'Censo 2023 Direccion'!$A$2:$M$910,6,0)</f>
        <v>MARCA ESQUEÑA</v>
      </c>
      <c r="F596" s="49" t="str">
        <f>+VLOOKUP(A596,'Instituciones Educativas'!$A$2:$T$900,1,0)</f>
        <v>0231050</v>
      </c>
      <c r="G596" s="49" t="str">
        <f>+VLOOKUP(A596,'Instituciones Educativas'!$A$2:$T$900,8,0)</f>
        <v>70098</v>
      </c>
      <c r="H596" s="49" t="str">
        <f>+VLOOKUP(A596,'Instituciones Educativas'!$A$2:$T$900,9,0)</f>
        <v xml:space="preserve">B0 - Primaria                      </v>
      </c>
      <c r="I596" s="18">
        <f t="shared" si="304"/>
        <v>4</v>
      </c>
      <c r="J596" s="18" t="str">
        <f t="shared" si="314"/>
        <v>Rural</v>
      </c>
      <c r="K596" s="18">
        <f t="shared" si="315"/>
        <v>6</v>
      </c>
      <c r="O596" s="18">
        <f t="shared" si="316"/>
        <v>-2</v>
      </c>
      <c r="Q596" s="21">
        <f t="shared" si="320"/>
        <v>599.04</v>
      </c>
      <c r="R596" s="52">
        <f t="shared" si="305"/>
        <v>-57.426900584795327</v>
      </c>
      <c r="S596" s="52">
        <f t="shared" si="306"/>
        <v>299.52</v>
      </c>
      <c r="T596" s="21">
        <f t="shared" si="317"/>
        <v>299.52</v>
      </c>
      <c r="U596" s="70">
        <v>703.54285714285709</v>
      </c>
      <c r="V596" s="21">
        <f t="shared" si="303"/>
        <v>230.39999999999998</v>
      </c>
      <c r="W596" s="21">
        <f t="shared" si="307"/>
        <v>21.6</v>
      </c>
      <c r="X596" s="21">
        <f t="shared" si="321"/>
        <v>0</v>
      </c>
      <c r="Y596" s="21">
        <f t="shared" si="302"/>
        <v>0</v>
      </c>
      <c r="Z596" s="21">
        <f t="shared" si="308"/>
        <v>4.8000000000000007</v>
      </c>
      <c r="AA596" s="21">
        <f t="shared" si="309"/>
        <v>16.799999999999997</v>
      </c>
      <c r="AB596" s="21">
        <f t="shared" si="310"/>
        <v>28.799999999999997</v>
      </c>
      <c r="AC596" s="18">
        <f t="shared" si="311"/>
        <v>96</v>
      </c>
      <c r="AD596" s="18">
        <f t="shared" si="312"/>
        <v>62.400000000000006</v>
      </c>
      <c r="AE596" s="18" t="str">
        <f>IFERROR(VLOOKUP(F596,'Unid. Mult.'!$F$3:$J$313,5,0),0)</f>
        <v>Multigrado</v>
      </c>
      <c r="AF596" s="18" t="str">
        <f>IFERROR(VLOOKUP(F596,'IIEE EIB'!$F$3:$L$219,5,0),0)</f>
        <v>AIMARA</v>
      </c>
      <c r="AG596" s="18" t="str">
        <f>IFERROR(VLOOKUP(F596,'IIEE EIB'!$F$3:$L$219,6,0),0)</f>
        <v/>
      </c>
      <c r="AH596" s="18" t="str">
        <f>IFERROR(VLOOKUP(F596,Rural!$F$2:$J$403,5,0),0)</f>
        <v>Rural 3</v>
      </c>
      <c r="AI596" s="18" t="str">
        <f>+IFERROR(VLOOKUP(F596,Frontera!$F$3:$J$438,5,0),0)</f>
        <v>Frontera</v>
      </c>
      <c r="AJ596" s="18" t="str">
        <f>+IFERROR(VLOOKUP(F596,'Censo 2023 Direccion'!$A$2:$L$910,9,0),0)</f>
        <v>Rural</v>
      </c>
      <c r="AK596" s="18">
        <f>+IFERROR(VLOOKUP(F596,'Instituciones Educativas'!$A$2:$T$900,12,0),0)</f>
        <v>4</v>
      </c>
      <c r="AL596" s="21">
        <f t="shared" si="313"/>
        <v>-473.14285714285711</v>
      </c>
      <c r="AM596" s="18">
        <f>+IFERROR(VLOOKUP(F596,'Instituciones Educativas'!$A$2:$T$900,13,0),0)-AN596</f>
        <v>6</v>
      </c>
      <c r="AO596" s="18">
        <f>+AM596-4.27</f>
        <v>1.7300000000000004</v>
      </c>
    </row>
    <row r="597" spans="1:41" x14ac:dyDescent="0.25">
      <c r="A597" s="104" t="s">
        <v>1228</v>
      </c>
      <c r="B597" s="17">
        <v>15</v>
      </c>
      <c r="C597" s="49" t="str">
        <f>+VLOOKUP(A597,'Instituciones Educativas'!$A$2:$T$900,6,0)</f>
        <v>ACORA</v>
      </c>
      <c r="D597" s="49" t="str">
        <f>IFERROR(VLOOKUP(A597,'Instituciones Educativas'!$A$2:$T$900,7,0),0)</f>
        <v>CCACCA</v>
      </c>
      <c r="E597" s="49" t="str">
        <f>+VLOOKUP(A597,'Censo 2023 Direccion'!$A$2:$M$910,6,0)</f>
        <v>CCACCA</v>
      </c>
      <c r="F597" s="49" t="str">
        <f>+VLOOKUP(A597,'Instituciones Educativas'!$A$2:$T$900,1,0)</f>
        <v>0231068</v>
      </c>
      <c r="G597" s="49" t="str">
        <f>+VLOOKUP(A597,'Instituciones Educativas'!$A$2:$T$900,8,0)</f>
        <v>70099</v>
      </c>
      <c r="H597" s="49" t="str">
        <f>+VLOOKUP(A597,'Instituciones Educativas'!$A$2:$T$900,9,0)</f>
        <v xml:space="preserve">B0 - Primaria                      </v>
      </c>
      <c r="I597" s="18">
        <f t="shared" si="304"/>
        <v>13</v>
      </c>
      <c r="J597" s="18" t="str">
        <f t="shared" si="314"/>
        <v>Rural</v>
      </c>
      <c r="K597" s="18">
        <f t="shared" si="315"/>
        <v>19</v>
      </c>
      <c r="O597" s="18">
        <f t="shared" si="316"/>
        <v>-6</v>
      </c>
      <c r="Q597" s="21">
        <f t="shared" si="320"/>
        <v>1489.5660000000003</v>
      </c>
      <c r="R597" s="52">
        <f t="shared" si="305"/>
        <v>-31.010351363172461</v>
      </c>
      <c r="S597" s="52">
        <f t="shared" si="306"/>
        <v>1145.8200000000002</v>
      </c>
      <c r="T597" s="21">
        <f t="shared" si="317"/>
        <v>1145.8200000000002</v>
      </c>
      <c r="U597" s="70">
        <v>1660.857857142857</v>
      </c>
      <c r="V597" s="21">
        <f t="shared" si="303"/>
        <v>881.40000000000009</v>
      </c>
      <c r="W597" s="21">
        <f t="shared" si="307"/>
        <v>70.2</v>
      </c>
      <c r="X597" s="21">
        <f t="shared" si="321"/>
        <v>0</v>
      </c>
      <c r="Y597" s="21">
        <f t="shared" si="302"/>
        <v>0</v>
      </c>
      <c r="Z597" s="21">
        <f t="shared" si="308"/>
        <v>15.600000000000001</v>
      </c>
      <c r="AA597" s="21">
        <f t="shared" si="309"/>
        <v>62.400000000000006</v>
      </c>
      <c r="AB597" s="21">
        <f t="shared" si="310"/>
        <v>93.6</v>
      </c>
      <c r="AC597" s="18">
        <f t="shared" si="311"/>
        <v>436.79999999999995</v>
      </c>
      <c r="AD597" s="18">
        <f t="shared" si="312"/>
        <v>202.8</v>
      </c>
      <c r="AE597" s="18" t="str">
        <f>IFERROR(VLOOKUP(F597,'Unid. Mult.'!$F$3:$J$313,5,0),0)</f>
        <v>Multigrado</v>
      </c>
      <c r="AF597" s="18">
        <f>IFERROR(VLOOKUP(F597,'IIEE EIB'!$F$3:$L$219,5,0),0)</f>
        <v>0</v>
      </c>
      <c r="AG597" s="18">
        <f>IFERROR(VLOOKUP(F597,'IIEE EIB'!$F$3:$L$219,6,0),0)</f>
        <v>0</v>
      </c>
      <c r="AH597" s="18" t="str">
        <f>IFERROR(VLOOKUP(F597,Rural!$F$2:$J$403,5,0),0)</f>
        <v>Rural 2</v>
      </c>
      <c r="AI597" s="18" t="str">
        <f>+IFERROR(VLOOKUP(F597,Frontera!$F$3:$J$438,5,0),0)</f>
        <v>Frontera</v>
      </c>
      <c r="AJ597" s="18" t="str">
        <f>+IFERROR(VLOOKUP(F597,'Censo 2023 Direccion'!$A$2:$L$910,9,0),0)</f>
        <v>Rural</v>
      </c>
      <c r="AK597" s="18">
        <f>+IFERROR(VLOOKUP(F597,'Instituciones Educativas'!$A$2:$T$900,12,0),0)</f>
        <v>13</v>
      </c>
      <c r="AL597" s="21">
        <f t="shared" si="313"/>
        <v>-779.45785714285694</v>
      </c>
      <c r="AM597" s="18">
        <f>+IFERROR(VLOOKUP(F597,'Instituciones Educativas'!$A$2:$T$900,13,0),0)-AN597</f>
        <v>19</v>
      </c>
      <c r="AN597" s="64"/>
      <c r="AO597" s="18">
        <f>+AM597-12.1</f>
        <v>6.9</v>
      </c>
    </row>
    <row r="598" spans="1:41" x14ac:dyDescent="0.25">
      <c r="A598" s="104" t="s">
        <v>1230</v>
      </c>
      <c r="B598" s="17">
        <v>16</v>
      </c>
      <c r="C598" s="49" t="str">
        <f>+VLOOKUP(A598,'Instituciones Educativas'!$A$2:$T$900,6,0)</f>
        <v>ACORA</v>
      </c>
      <c r="D598" s="49" t="str">
        <f>IFERROR(VLOOKUP(A598,'Instituciones Educativas'!$A$2:$T$900,7,0),0)</f>
        <v>TANAPACA</v>
      </c>
      <c r="E598" s="49" t="str">
        <f>+VLOOKUP(A598,'Censo 2023 Direccion'!$A$2:$M$910,6,0)</f>
        <v>TANAPACA</v>
      </c>
      <c r="F598" s="49" t="str">
        <f>+VLOOKUP(A598,'Instituciones Educativas'!$A$2:$T$900,1,0)</f>
        <v>0231076</v>
      </c>
      <c r="G598" s="49" t="str">
        <f>+VLOOKUP(A598,'Instituciones Educativas'!$A$2:$T$900,8,0)</f>
        <v>70100</v>
      </c>
      <c r="H598" s="49" t="str">
        <f>+VLOOKUP(A598,'Instituciones Educativas'!$A$2:$T$900,9,0)</f>
        <v xml:space="preserve">B0 - Primaria                      </v>
      </c>
      <c r="I598" s="18">
        <f t="shared" si="304"/>
        <v>11</v>
      </c>
      <c r="J598" s="18" t="str">
        <f t="shared" si="314"/>
        <v>Rural</v>
      </c>
      <c r="K598" s="18">
        <f t="shared" si="315"/>
        <v>13</v>
      </c>
      <c r="O598" s="18">
        <f t="shared" si="316"/>
        <v>-2</v>
      </c>
      <c r="Q598" s="21">
        <f t="shared" si="320"/>
        <v>1070.7840000000001</v>
      </c>
      <c r="R598" s="52">
        <f t="shared" si="305"/>
        <v>-26.340080971659912</v>
      </c>
      <c r="S598" s="52">
        <f t="shared" si="306"/>
        <v>823.68000000000006</v>
      </c>
      <c r="T598" s="21">
        <f t="shared" si="317"/>
        <v>823.68000000000006</v>
      </c>
      <c r="U598" s="70">
        <v>1118.2200725513906</v>
      </c>
      <c r="V598" s="21">
        <f t="shared" si="303"/>
        <v>633.6</v>
      </c>
      <c r="W598" s="21">
        <f t="shared" si="307"/>
        <v>59.400000000000006</v>
      </c>
      <c r="X598" s="21">
        <f t="shared" si="321"/>
        <v>0</v>
      </c>
      <c r="Y598" s="21">
        <f t="shared" si="302"/>
        <v>0</v>
      </c>
      <c r="Z598" s="21">
        <f t="shared" si="308"/>
        <v>13.200000000000001</v>
      </c>
      <c r="AA598" s="21">
        <f t="shared" si="309"/>
        <v>46.199999999999996</v>
      </c>
      <c r="AB598" s="21">
        <f t="shared" si="310"/>
        <v>79.199999999999989</v>
      </c>
      <c r="AC598" s="18">
        <f t="shared" si="311"/>
        <v>264</v>
      </c>
      <c r="AD598" s="18">
        <f t="shared" si="312"/>
        <v>171.60000000000002</v>
      </c>
      <c r="AE598" s="18" t="str">
        <f>IFERROR(VLOOKUP(F598,'Unid. Mult.'!$F$3:$J$313,5,0),0)</f>
        <v>Multigrado</v>
      </c>
      <c r="AF598" s="18" t="str">
        <f>IFERROR(VLOOKUP(F598,'IIEE EIB'!$F$3:$L$219,5,0),0)</f>
        <v>AIMARA</v>
      </c>
      <c r="AG598" s="18" t="str">
        <f>IFERROR(VLOOKUP(F598,'IIEE EIB'!$F$3:$L$219,6,0),0)</f>
        <v/>
      </c>
      <c r="AH598" s="18" t="str">
        <f>IFERROR(VLOOKUP(F598,Rural!$F$2:$J$403,5,0),0)</f>
        <v>Rural 3</v>
      </c>
      <c r="AI598" s="18" t="str">
        <f>+IFERROR(VLOOKUP(F598,Frontera!$F$3:$J$438,5,0),0)</f>
        <v>Frontera</v>
      </c>
      <c r="AJ598" s="18" t="str">
        <f>+IFERROR(VLOOKUP(F598,'Censo 2023 Direccion'!$A$2:$L$910,9,0),0)</f>
        <v>Rural</v>
      </c>
      <c r="AK598" s="18">
        <f>+IFERROR(VLOOKUP(F598,'Instituciones Educativas'!$A$2:$T$900,12,0),0)</f>
        <v>11</v>
      </c>
      <c r="AL598" s="21">
        <f t="shared" si="313"/>
        <v>-484.62007255139054</v>
      </c>
      <c r="AM598" s="18">
        <f>+IFERROR(VLOOKUP(F598,'Instituciones Educativas'!$A$2:$T$900,13,0),0)-AN598</f>
        <v>13</v>
      </c>
    </row>
    <row r="599" spans="1:41" x14ac:dyDescent="0.25">
      <c r="A599" s="104" t="s">
        <v>1231</v>
      </c>
      <c r="B599" s="17">
        <v>17</v>
      </c>
      <c r="C599" s="49" t="str">
        <f>+VLOOKUP(A599,'Instituciones Educativas'!$A$2:$T$900,6,0)</f>
        <v>ACORA</v>
      </c>
      <c r="D599" s="49" t="str">
        <f>IFERROR(VLOOKUP(A599,'Instituciones Educativas'!$A$2:$T$900,7,0),0)</f>
        <v>ISCAHUINCHOCA</v>
      </c>
      <c r="E599" s="49" t="str">
        <f>+VLOOKUP(A599,'Censo 2023 Direccion'!$A$2:$M$910,6,0)</f>
        <v>ISCAHUINCHOCA</v>
      </c>
      <c r="F599" s="49" t="str">
        <f>+VLOOKUP(A599,'Instituciones Educativas'!$A$2:$T$900,1,0)</f>
        <v>0231084</v>
      </c>
      <c r="G599" s="49" t="str">
        <f>+VLOOKUP(A599,'Instituciones Educativas'!$A$2:$T$900,8,0)</f>
        <v>70101</v>
      </c>
      <c r="H599" s="49" t="str">
        <f>+VLOOKUP(A599,'Instituciones Educativas'!$A$2:$T$900,9,0)</f>
        <v xml:space="preserve">B0 - Primaria                      </v>
      </c>
      <c r="I599" s="18">
        <f t="shared" si="304"/>
        <v>18</v>
      </c>
      <c r="J599" s="18" t="str">
        <f t="shared" si="314"/>
        <v>Rural</v>
      </c>
      <c r="K599" s="18">
        <f t="shared" si="315"/>
        <v>21</v>
      </c>
      <c r="O599" s="18">
        <f t="shared" si="316"/>
        <v>-3</v>
      </c>
      <c r="Q599" s="21">
        <f t="shared" si="320"/>
        <v>1586.5200000000002</v>
      </c>
      <c r="R599" s="52">
        <f t="shared" si="305"/>
        <v>-3.9312567132116012</v>
      </c>
      <c r="S599" s="52">
        <f t="shared" si="306"/>
        <v>1586.5200000000002</v>
      </c>
      <c r="T599" s="21">
        <f t="shared" si="317"/>
        <v>1586.5200000000002</v>
      </c>
      <c r="U599" s="70">
        <v>1651.4424418604654</v>
      </c>
      <c r="V599" s="21">
        <f t="shared" si="303"/>
        <v>1220.4000000000001</v>
      </c>
      <c r="W599" s="21">
        <f t="shared" si="307"/>
        <v>97.199999999999989</v>
      </c>
      <c r="X599" s="21">
        <f t="shared" si="321"/>
        <v>0</v>
      </c>
      <c r="Y599" s="21">
        <f t="shared" si="302"/>
        <v>0</v>
      </c>
      <c r="Z599" s="21">
        <f t="shared" si="308"/>
        <v>21.6</v>
      </c>
      <c r="AA599" s="21">
        <f t="shared" si="309"/>
        <v>86.4</v>
      </c>
      <c r="AB599" s="21">
        <f t="shared" si="310"/>
        <v>129.6</v>
      </c>
      <c r="AC599" s="18">
        <f t="shared" si="311"/>
        <v>604.79999999999995</v>
      </c>
      <c r="AD599" s="18">
        <f t="shared" si="312"/>
        <v>280.8</v>
      </c>
      <c r="AE599" s="18" t="str">
        <f>IFERROR(VLOOKUP(F599,'Unid. Mult.'!$F$3:$J$313,5,0),0)</f>
        <v>Multigrado</v>
      </c>
      <c r="AF599" s="18">
        <f>IFERROR(VLOOKUP(F599,'IIEE EIB'!$F$3:$L$219,5,0),0)</f>
        <v>0</v>
      </c>
      <c r="AG599" s="18">
        <f>IFERROR(VLOOKUP(F599,'IIEE EIB'!$F$3:$L$219,6,0),0)</f>
        <v>0</v>
      </c>
      <c r="AH599" s="18" t="str">
        <f>IFERROR(VLOOKUP(F599,Rural!$F$2:$J$403,5,0),0)</f>
        <v>Rural 2</v>
      </c>
      <c r="AI599" s="18" t="str">
        <f>+IFERROR(VLOOKUP(F599,Frontera!$F$3:$J$438,5,0),0)</f>
        <v>Frontera</v>
      </c>
      <c r="AJ599" s="18" t="str">
        <f>+IFERROR(VLOOKUP(F599,'Censo 2023 Direccion'!$A$2:$L$910,9,0),0)</f>
        <v>Rural</v>
      </c>
      <c r="AK599" s="18">
        <f>+IFERROR(VLOOKUP(F599,'Instituciones Educativas'!$A$2:$T$900,12,0),0)</f>
        <v>18</v>
      </c>
      <c r="AL599" s="21">
        <f t="shared" si="313"/>
        <v>-431.04244186046526</v>
      </c>
      <c r="AM599" s="18">
        <f>+IFERROR(VLOOKUP(F599,'Instituciones Educativas'!$A$2:$T$900,13,0),0)-AN599</f>
        <v>21</v>
      </c>
    </row>
    <row r="600" spans="1:41" x14ac:dyDescent="0.25">
      <c r="A600" s="104" t="s">
        <v>1234</v>
      </c>
      <c r="B600" s="17">
        <v>18</v>
      </c>
      <c r="C600" s="49" t="str">
        <f>+VLOOKUP(A600,'Instituciones Educativas'!$A$2:$T$900,6,0)</f>
        <v>ACORA</v>
      </c>
      <c r="D600" s="49" t="str">
        <f>IFERROR(VLOOKUP(A600,'Instituciones Educativas'!$A$2:$T$900,7,0),0)</f>
        <v>QUENAFAJA</v>
      </c>
      <c r="E600" s="49" t="str">
        <f>+VLOOKUP(A600,'Censo 2023 Direccion'!$A$2:$M$910,6,0)</f>
        <v>QUENAFAJA</v>
      </c>
      <c r="F600" s="49" t="str">
        <f>+VLOOKUP(A600,'Instituciones Educativas'!$A$2:$T$900,1,0)</f>
        <v>0231134</v>
      </c>
      <c r="G600" s="49" t="str">
        <f>+VLOOKUP(A600,'Instituciones Educativas'!$A$2:$T$900,8,0)</f>
        <v>70106</v>
      </c>
      <c r="H600" s="49" t="str">
        <f>+VLOOKUP(A600,'Instituciones Educativas'!$A$2:$T$900,9,0)</f>
        <v xml:space="preserve">B0 - Primaria                      </v>
      </c>
      <c r="I600" s="18">
        <f t="shared" si="304"/>
        <v>11</v>
      </c>
      <c r="J600" s="18" t="str">
        <f t="shared" si="314"/>
        <v>Rural</v>
      </c>
      <c r="K600" s="18">
        <f t="shared" si="315"/>
        <v>16</v>
      </c>
      <c r="O600" s="18">
        <f t="shared" si="316"/>
        <v>-5</v>
      </c>
      <c r="Q600" s="21">
        <f t="shared" si="320"/>
        <v>1081.9380000000001</v>
      </c>
      <c r="R600" s="52">
        <f t="shared" si="305"/>
        <v>-28.852796052631589</v>
      </c>
      <c r="S600" s="52">
        <f t="shared" si="306"/>
        <v>832.26</v>
      </c>
      <c r="T600" s="21">
        <f t="shared" si="317"/>
        <v>832.26</v>
      </c>
      <c r="U600" s="70">
        <v>1169.7719008264464</v>
      </c>
      <c r="V600" s="21">
        <f t="shared" si="303"/>
        <v>640.19999999999993</v>
      </c>
      <c r="W600" s="21">
        <f t="shared" si="307"/>
        <v>59.400000000000006</v>
      </c>
      <c r="X600" s="21">
        <f t="shared" si="321"/>
        <v>0</v>
      </c>
      <c r="Y600" s="21">
        <f t="shared" si="302"/>
        <v>0</v>
      </c>
      <c r="Z600" s="21">
        <f t="shared" si="308"/>
        <v>13.200000000000001</v>
      </c>
      <c r="AA600" s="21">
        <f t="shared" si="309"/>
        <v>52.800000000000004</v>
      </c>
      <c r="AB600" s="21">
        <f t="shared" si="310"/>
        <v>79.199999999999989</v>
      </c>
      <c r="AC600" s="18">
        <f t="shared" si="311"/>
        <v>264</v>
      </c>
      <c r="AD600" s="18">
        <f t="shared" si="312"/>
        <v>171.60000000000002</v>
      </c>
      <c r="AE600" s="18" t="str">
        <f>IFERROR(VLOOKUP(F600,'Unid. Mult.'!$F$3:$J$313,5,0),0)</f>
        <v>Multigrado</v>
      </c>
      <c r="AF600" s="18">
        <f>IFERROR(VLOOKUP(F600,'IIEE EIB'!$F$3:$L$219,5,0),0)</f>
        <v>0</v>
      </c>
      <c r="AG600" s="18">
        <f>IFERROR(VLOOKUP(F600,'IIEE EIB'!$F$3:$L$219,6,0),0)</f>
        <v>0</v>
      </c>
      <c r="AH600" s="18" t="str">
        <f>IFERROR(VLOOKUP(F600,Rural!$F$2:$J$403,5,0),0)</f>
        <v>Rural 3</v>
      </c>
      <c r="AI600" s="18" t="str">
        <f>+IFERROR(VLOOKUP(F600,Frontera!$F$3:$J$438,5,0),0)</f>
        <v>Frontera</v>
      </c>
      <c r="AJ600" s="18" t="str">
        <f>+IFERROR(VLOOKUP(F600,'Censo 2023 Direccion'!$A$2:$L$910,9,0),0)</f>
        <v>Rural</v>
      </c>
      <c r="AK600" s="18">
        <f>+IFERROR(VLOOKUP(F600,'Instituciones Educativas'!$A$2:$T$900,12,0),0)</f>
        <v>11</v>
      </c>
      <c r="AL600" s="21">
        <f t="shared" si="313"/>
        <v>-529.57190082644649</v>
      </c>
      <c r="AM600" s="18">
        <f>+IFERROR(VLOOKUP(F600,'Instituciones Educativas'!$A$2:$T$900,13,0),0)-AN600</f>
        <v>16</v>
      </c>
      <c r="AO600" s="18">
        <f>+AM600-26.999</f>
        <v>-10.998999999999999</v>
      </c>
    </row>
    <row r="601" spans="1:41" x14ac:dyDescent="0.25">
      <c r="A601" s="104" t="s">
        <v>1235</v>
      </c>
      <c r="B601" s="17">
        <v>19</v>
      </c>
      <c r="C601" s="49" t="str">
        <f>+VLOOKUP(A601,'Instituciones Educativas'!$A$2:$T$900,6,0)</f>
        <v>ACORA</v>
      </c>
      <c r="D601" s="49" t="str">
        <f>IFERROR(VLOOKUP(A601,'Instituciones Educativas'!$A$2:$T$900,7,0),0)</f>
        <v>CUSINI</v>
      </c>
      <c r="E601" s="49" t="str">
        <f>+VLOOKUP(A601,'Censo 2023 Direccion'!$A$2:$M$910,6,0)</f>
        <v>CUSINI</v>
      </c>
      <c r="F601" s="49" t="str">
        <f>+VLOOKUP(A601,'Instituciones Educativas'!$A$2:$T$900,1,0)</f>
        <v>0231142</v>
      </c>
      <c r="G601" s="49" t="str">
        <f>+VLOOKUP(A601,'Instituciones Educativas'!$A$2:$T$900,8,0)</f>
        <v>70107</v>
      </c>
      <c r="H601" s="49" t="str">
        <f>+VLOOKUP(A601,'Instituciones Educativas'!$A$2:$T$900,9,0)</f>
        <v xml:space="preserve">B0 - Primaria                      </v>
      </c>
      <c r="I601" s="18">
        <f t="shared" si="304"/>
        <v>10</v>
      </c>
      <c r="J601" s="18" t="str">
        <f t="shared" si="314"/>
        <v>Rural</v>
      </c>
      <c r="K601" s="18">
        <f t="shared" si="315"/>
        <v>12</v>
      </c>
      <c r="O601" s="18">
        <f t="shared" si="316"/>
        <v>-2</v>
      </c>
      <c r="Q601" s="21">
        <f t="shared" si="320"/>
        <v>1410.24</v>
      </c>
      <c r="R601" s="52">
        <f t="shared" si="305"/>
        <v>-32.529239766081872</v>
      </c>
      <c r="S601" s="52">
        <f t="shared" si="306"/>
        <v>881.4</v>
      </c>
      <c r="T601" s="21">
        <f t="shared" si="317"/>
        <v>881.4</v>
      </c>
      <c r="U601" s="70">
        <v>1306.3436619718309</v>
      </c>
      <c r="V601" s="21">
        <f t="shared" si="303"/>
        <v>678</v>
      </c>
      <c r="W601" s="21">
        <f t="shared" si="307"/>
        <v>54</v>
      </c>
      <c r="X601" s="21">
        <f t="shared" si="321"/>
        <v>0</v>
      </c>
      <c r="Y601" s="21">
        <f t="shared" si="302"/>
        <v>0</v>
      </c>
      <c r="Z601" s="21">
        <f t="shared" si="308"/>
        <v>12</v>
      </c>
      <c r="AA601" s="21">
        <f t="shared" si="309"/>
        <v>48</v>
      </c>
      <c r="AB601" s="21">
        <f t="shared" si="310"/>
        <v>72</v>
      </c>
      <c r="AC601" s="18">
        <f t="shared" si="311"/>
        <v>336</v>
      </c>
      <c r="AD601" s="18">
        <f t="shared" si="312"/>
        <v>156</v>
      </c>
      <c r="AE601" s="18" t="str">
        <f>IFERROR(VLOOKUP(F601,'Unid. Mult.'!$F$3:$J$313,5,0),0)</f>
        <v>Multigrado</v>
      </c>
      <c r="AF601" s="18">
        <f>IFERROR(VLOOKUP(F601,'IIEE EIB'!$F$3:$L$219,5,0),0)</f>
        <v>0</v>
      </c>
      <c r="AG601" s="18">
        <f>IFERROR(VLOOKUP(F601,'IIEE EIB'!$F$3:$L$219,6,0),0)</f>
        <v>0</v>
      </c>
      <c r="AH601" s="18" t="str">
        <f>IFERROR(VLOOKUP(F601,Rural!$F$2:$J$403,5,0),0)</f>
        <v>Rural 2</v>
      </c>
      <c r="AI601" s="18" t="str">
        <f>+IFERROR(VLOOKUP(F601,Frontera!$F$3:$J$438,5,0),0)</f>
        <v>Frontera</v>
      </c>
      <c r="AJ601" s="18" t="str">
        <f>+IFERROR(VLOOKUP(F601,'Censo 2023 Direccion'!$A$2:$L$910,9,0),0)</f>
        <v>Rural</v>
      </c>
      <c r="AK601" s="18">
        <f>+IFERROR(VLOOKUP(F601,'Instituciones Educativas'!$A$2:$T$900,12,0),0)</f>
        <v>10</v>
      </c>
      <c r="AL601" s="21">
        <f t="shared" si="313"/>
        <v>-628.3436619718309</v>
      </c>
      <c r="AM601" s="18">
        <f>+IFERROR(VLOOKUP(F601,'Instituciones Educativas'!$A$2:$T$900,13,0),0)-AN601</f>
        <v>12</v>
      </c>
      <c r="AN601" s="64"/>
      <c r="AO601" s="18">
        <f>+AM601-10.8</f>
        <v>1.1999999999999993</v>
      </c>
    </row>
    <row r="602" spans="1:41" x14ac:dyDescent="0.25">
      <c r="A602" s="104" t="s">
        <v>1232</v>
      </c>
      <c r="B602" s="17">
        <v>20</v>
      </c>
      <c r="C602" s="49" t="str">
        <f>+VLOOKUP(A602,'Instituciones Educativas'!$A$2:$T$900,6,0)</f>
        <v>ACORA</v>
      </c>
      <c r="D602" s="49" t="str">
        <f>IFERROR(VLOOKUP(A602,'Instituciones Educativas'!$A$2:$T$900,7,0),0)</f>
        <v>AMPARANI</v>
      </c>
      <c r="E602" s="49" t="str">
        <f>+VLOOKUP(A602,'Censo 2023 Direccion'!$A$2:$M$910,6,0)</f>
        <v>AMPARANI</v>
      </c>
      <c r="F602" s="49" t="str">
        <f>+VLOOKUP(A602,'Instituciones Educativas'!$A$2:$T$900,1,0)</f>
        <v>0231100</v>
      </c>
      <c r="G602" s="49" t="str">
        <f>+VLOOKUP(A602,'Instituciones Educativas'!$A$2:$T$900,8,0)</f>
        <v>70103</v>
      </c>
      <c r="H602" s="49" t="str">
        <f>+VLOOKUP(A602,'Instituciones Educativas'!$A$2:$T$900,9,0)</f>
        <v xml:space="preserve">B0 - Primaria                      </v>
      </c>
      <c r="I602" s="18">
        <f t="shared" si="304"/>
        <v>28</v>
      </c>
      <c r="J602" s="18" t="str">
        <f t="shared" si="314"/>
        <v>Rural</v>
      </c>
      <c r="K602" s="18">
        <f t="shared" si="315"/>
        <v>33</v>
      </c>
      <c r="O602" s="18">
        <f t="shared" si="316"/>
        <v>-5</v>
      </c>
      <c r="Q602" s="21">
        <f t="shared" si="320"/>
        <v>2079.1679999999997</v>
      </c>
      <c r="R602" s="52">
        <f t="shared" si="305"/>
        <v>16.10845295055822</v>
      </c>
      <c r="S602" s="52">
        <f t="shared" si="306"/>
        <v>2446.08</v>
      </c>
      <c r="T602" s="21">
        <f t="shared" si="317"/>
        <v>2446.08</v>
      </c>
      <c r="U602" s="70">
        <v>2106.7199999999998</v>
      </c>
      <c r="V602" s="21">
        <f t="shared" si="303"/>
        <v>1881.6</v>
      </c>
      <c r="W602" s="21">
        <f t="shared" si="307"/>
        <v>151.19999999999999</v>
      </c>
      <c r="X602" s="21">
        <f t="shared" si="321"/>
        <v>0</v>
      </c>
      <c r="Y602" s="21">
        <f t="shared" si="302"/>
        <v>0</v>
      </c>
      <c r="Z602" s="21">
        <f t="shared" si="308"/>
        <v>33.6</v>
      </c>
      <c r="AA602" s="21">
        <f t="shared" si="309"/>
        <v>117.6</v>
      </c>
      <c r="AB602" s="21">
        <f t="shared" si="310"/>
        <v>201.60000000000002</v>
      </c>
      <c r="AC602" s="18">
        <f t="shared" si="311"/>
        <v>940.8</v>
      </c>
      <c r="AD602" s="18">
        <f t="shared" si="312"/>
        <v>436.79999999999995</v>
      </c>
      <c r="AE602" s="18" t="str">
        <f>IFERROR(VLOOKUP(F602,'Unid. Mult.'!$F$3:$J$313,5,0),0)</f>
        <v>Multigrado</v>
      </c>
      <c r="AF602" s="18" t="str">
        <f>IFERROR(VLOOKUP(F602,'IIEE EIB'!$F$3:$L$219,5,0),0)</f>
        <v>AIMARA</v>
      </c>
      <c r="AG602" s="18" t="str">
        <f>IFERROR(VLOOKUP(F602,'IIEE EIB'!$F$3:$L$219,6,0),0)</f>
        <v/>
      </c>
      <c r="AH602" s="18" t="str">
        <f>IFERROR(VLOOKUP(F602,Rural!$F$2:$J$403,5,0),0)</f>
        <v>Rural 2</v>
      </c>
      <c r="AI602" s="18" t="str">
        <f>+IFERROR(VLOOKUP(F602,Frontera!$F$3:$J$438,5,0),0)</f>
        <v>Frontera</v>
      </c>
      <c r="AJ602" s="18" t="str">
        <f>+IFERROR(VLOOKUP(F602,'Censo 2023 Direccion'!$A$2:$L$910,9,0),0)</f>
        <v>Rural</v>
      </c>
      <c r="AK602" s="18">
        <f>+IFERROR(VLOOKUP(F602,'Instituciones Educativas'!$A$2:$T$900,12,0),0)</f>
        <v>28</v>
      </c>
      <c r="AL602" s="21">
        <f t="shared" si="313"/>
        <v>-225.11999999999989</v>
      </c>
      <c r="AM602" s="18">
        <f>+IFERROR(VLOOKUP(F602,'Instituciones Educativas'!$A$2:$T$900,13,0),0)-AN602</f>
        <v>33</v>
      </c>
      <c r="AN602" s="64"/>
      <c r="AO602" s="18">
        <f>+AM602-12.1</f>
        <v>20.9</v>
      </c>
    </row>
    <row r="603" spans="1:41" x14ac:dyDescent="0.25">
      <c r="A603" s="104" t="s">
        <v>1233</v>
      </c>
      <c r="B603" s="17">
        <v>21</v>
      </c>
      <c r="C603" s="49" t="str">
        <f>+VLOOKUP(A603,'Instituciones Educativas'!$A$2:$T$900,6,0)</f>
        <v>ACORA</v>
      </c>
      <c r="D603" s="49" t="str">
        <f>IFERROR(VLOOKUP(A603,'Instituciones Educativas'!$A$2:$T$900,7,0),0)</f>
        <v>TOTORANI</v>
      </c>
      <c r="E603" s="49" t="str">
        <f>+VLOOKUP(A603,'Censo 2023 Direccion'!$A$2:$M$910,6,0)</f>
        <v>TOTORANI</v>
      </c>
      <c r="F603" s="49" t="str">
        <f>+VLOOKUP(A603,'Instituciones Educativas'!$A$2:$T$900,1,0)</f>
        <v>0231118</v>
      </c>
      <c r="G603" s="49" t="str">
        <f>+VLOOKUP(A603,'Instituciones Educativas'!$A$2:$T$900,8,0)</f>
        <v>70104</v>
      </c>
      <c r="H603" s="49" t="str">
        <f>+VLOOKUP(A603,'Instituciones Educativas'!$A$2:$T$900,9,0)</f>
        <v xml:space="preserve">B0 - Primaria                      </v>
      </c>
      <c r="I603" s="18">
        <f t="shared" si="304"/>
        <v>25</v>
      </c>
      <c r="J603" s="18" t="str">
        <f t="shared" si="314"/>
        <v>Rural</v>
      </c>
      <c r="K603" s="18">
        <f t="shared" si="315"/>
        <v>26</v>
      </c>
      <c r="O603" s="18">
        <f t="shared" si="316"/>
        <v>-1</v>
      </c>
      <c r="Q603" s="21">
        <f t="shared" si="320"/>
        <v>1856.3999999999999</v>
      </c>
      <c r="R603" s="52">
        <f t="shared" si="305"/>
        <v>28.036437246963576</v>
      </c>
      <c r="S603" s="52">
        <f t="shared" si="306"/>
        <v>2184</v>
      </c>
      <c r="T603" s="21">
        <f t="shared" si="317"/>
        <v>2184</v>
      </c>
      <c r="U603" s="70">
        <v>1705.7644268774702</v>
      </c>
      <c r="V603" s="21">
        <f t="shared" si="303"/>
        <v>1680</v>
      </c>
      <c r="W603" s="21">
        <f t="shared" si="307"/>
        <v>135</v>
      </c>
      <c r="X603" s="21">
        <f t="shared" si="321"/>
        <v>0</v>
      </c>
      <c r="Y603" s="21">
        <f t="shared" si="302"/>
        <v>0</v>
      </c>
      <c r="Z603" s="21">
        <f t="shared" si="308"/>
        <v>30</v>
      </c>
      <c r="AA603" s="21">
        <f t="shared" si="309"/>
        <v>105</v>
      </c>
      <c r="AB603" s="21">
        <f t="shared" si="310"/>
        <v>180</v>
      </c>
      <c r="AC603" s="18">
        <f t="shared" si="311"/>
        <v>840</v>
      </c>
      <c r="AD603" s="18">
        <f t="shared" si="312"/>
        <v>390</v>
      </c>
      <c r="AE603" s="18" t="str">
        <f>IFERROR(VLOOKUP(F603,'Unid. Mult.'!$F$3:$J$313,5,0),0)</f>
        <v>Multigrado</v>
      </c>
      <c r="AF603" s="18" t="str">
        <f>IFERROR(VLOOKUP(F603,'IIEE EIB'!$F$3:$L$219,5,0),0)</f>
        <v>AIMARA</v>
      </c>
      <c r="AG603" s="18" t="str">
        <f>IFERROR(VLOOKUP(F603,'IIEE EIB'!$F$3:$L$219,6,0),0)</f>
        <v/>
      </c>
      <c r="AH603" s="18" t="str">
        <f>IFERROR(VLOOKUP(F603,Rural!$F$2:$J$403,5,0),0)</f>
        <v>Rural 2</v>
      </c>
      <c r="AI603" s="18" t="str">
        <f>+IFERROR(VLOOKUP(F603,Frontera!$F$3:$J$438,5,0),0)</f>
        <v>Frontera</v>
      </c>
      <c r="AJ603" s="18" t="str">
        <f>+IFERROR(VLOOKUP(F603,'Censo 2023 Direccion'!$A$2:$L$910,9,0),0)</f>
        <v>Rural</v>
      </c>
      <c r="AK603" s="18">
        <f>+IFERROR(VLOOKUP(F603,'Instituciones Educativas'!$A$2:$T$900,12,0),0)</f>
        <v>25</v>
      </c>
      <c r="AL603" s="21">
        <f t="shared" si="313"/>
        <v>-25.764426877470214</v>
      </c>
      <c r="AM603" s="18">
        <f>+IFERROR(VLOOKUP(F603,'Instituciones Educativas'!$A$2:$T$900,13,0),0)-AN603</f>
        <v>26</v>
      </c>
      <c r="AO603" s="18">
        <f>+AM603-28.2</f>
        <v>-2.1999999999999993</v>
      </c>
    </row>
    <row r="604" spans="1:41" x14ac:dyDescent="0.25">
      <c r="A604" s="104" t="s">
        <v>1236</v>
      </c>
      <c r="B604" s="17">
        <v>22</v>
      </c>
      <c r="C604" s="49" t="str">
        <f>+VLOOKUP(A604,'Instituciones Educativas'!$A$2:$T$900,6,0)</f>
        <v>ACORA</v>
      </c>
      <c r="D604" s="49" t="str">
        <f>IFERROR(VLOOKUP(A604,'Instituciones Educativas'!$A$2:$T$900,7,0),0)</f>
        <v>JAYU JAYU</v>
      </c>
      <c r="E604" s="49" t="str">
        <f>+VLOOKUP(A604,'Censo 2023 Direccion'!$A$2:$M$910,6,0)</f>
        <v>JAYU JAYU</v>
      </c>
      <c r="F604" s="49" t="str">
        <f>+VLOOKUP(A604,'Instituciones Educativas'!$A$2:$T$900,1,0)</f>
        <v>0231191</v>
      </c>
      <c r="G604" s="49" t="str">
        <f>+VLOOKUP(A604,'Instituciones Educativas'!$A$2:$T$900,8,0)</f>
        <v>70112</v>
      </c>
      <c r="H604" s="49" t="str">
        <f>+VLOOKUP(A604,'Instituciones Educativas'!$A$2:$T$900,9,0)</f>
        <v xml:space="preserve">B0 - Primaria                      </v>
      </c>
      <c r="I604" s="18">
        <f t="shared" si="304"/>
        <v>15</v>
      </c>
      <c r="J604" s="18" t="str">
        <f t="shared" si="314"/>
        <v>Rural</v>
      </c>
      <c r="K604" s="18">
        <f t="shared" si="315"/>
        <v>22</v>
      </c>
      <c r="O604" s="18">
        <f t="shared" si="316"/>
        <v>-7</v>
      </c>
      <c r="Q604" s="21">
        <f t="shared" si="320"/>
        <v>1475.3700000000001</v>
      </c>
      <c r="R604" s="52">
        <f t="shared" si="305"/>
        <v>-31.296215745976497</v>
      </c>
      <c r="S604" s="52">
        <f t="shared" si="306"/>
        <v>1134.9000000000001</v>
      </c>
      <c r="T604" s="21">
        <f t="shared" si="317"/>
        <v>1134.9000000000001</v>
      </c>
      <c r="U604" s="70">
        <v>1651.8740740740739</v>
      </c>
      <c r="V604" s="21">
        <f t="shared" si="303"/>
        <v>873</v>
      </c>
      <c r="W604" s="21">
        <f t="shared" si="307"/>
        <v>81</v>
      </c>
      <c r="X604" s="21">
        <f t="shared" si="321"/>
        <v>0</v>
      </c>
      <c r="Y604" s="21">
        <f t="shared" si="302"/>
        <v>0</v>
      </c>
      <c r="Z604" s="21">
        <f t="shared" si="308"/>
        <v>18</v>
      </c>
      <c r="AA604" s="21">
        <f t="shared" si="309"/>
        <v>72</v>
      </c>
      <c r="AB604" s="21">
        <f t="shared" si="310"/>
        <v>108</v>
      </c>
      <c r="AC604" s="18">
        <f t="shared" si="311"/>
        <v>360</v>
      </c>
      <c r="AD604" s="18">
        <f t="shared" si="312"/>
        <v>234</v>
      </c>
      <c r="AE604" s="18" t="str">
        <f>IFERROR(VLOOKUP(F604,'Unid. Mult.'!$F$3:$J$313,5,0),0)</f>
        <v>Multigrado</v>
      </c>
      <c r="AF604" s="18">
        <f>IFERROR(VLOOKUP(F604,'IIEE EIB'!$F$3:$L$219,5,0),0)</f>
        <v>0</v>
      </c>
      <c r="AG604" s="18">
        <f>IFERROR(VLOOKUP(F604,'IIEE EIB'!$F$3:$L$219,6,0),0)</f>
        <v>0</v>
      </c>
      <c r="AH604" s="18" t="str">
        <f>IFERROR(VLOOKUP(F604,Rural!$F$2:$J$403,5,0),0)</f>
        <v>Rural 3</v>
      </c>
      <c r="AI604" s="18" t="str">
        <f>+IFERROR(VLOOKUP(F604,Frontera!$F$3:$J$438,5,0),0)</f>
        <v>Frontera</v>
      </c>
      <c r="AJ604" s="18" t="str">
        <f>+IFERROR(VLOOKUP(F604,'Censo 2023 Direccion'!$A$2:$L$910,9,0),0)</f>
        <v>Rural</v>
      </c>
      <c r="AK604" s="18">
        <f>+IFERROR(VLOOKUP(F604,'Instituciones Educativas'!$A$2:$T$900,12,0),0)</f>
        <v>15</v>
      </c>
      <c r="AL604" s="21">
        <f t="shared" si="313"/>
        <v>-778.87407407407386</v>
      </c>
      <c r="AM604" s="18">
        <f>+IFERROR(VLOOKUP(F604,'Instituciones Educativas'!$A$2:$T$900,13,0),0)-AN604</f>
        <v>22</v>
      </c>
      <c r="AN604" s="64"/>
      <c r="AO604" s="18">
        <f>+AM604-10.8</f>
        <v>11.2</v>
      </c>
    </row>
    <row r="605" spans="1:41" x14ac:dyDescent="0.25">
      <c r="A605" s="104" t="s">
        <v>1237</v>
      </c>
      <c r="B605" s="17">
        <v>23</v>
      </c>
      <c r="C605" s="49" t="str">
        <f>+VLOOKUP(A605,'Instituciones Educativas'!$A$2:$T$900,6,0)</f>
        <v>ACORA</v>
      </c>
      <c r="D605" s="49" t="str">
        <f>IFERROR(VLOOKUP(A605,'Instituciones Educativas'!$A$2:$T$900,7,0),0)</f>
        <v>CARITAMAYA</v>
      </c>
      <c r="E605" s="49" t="str">
        <f>+VLOOKUP(A605,'Censo 2023 Direccion'!$A$2:$M$910,6,0)</f>
        <v>CARITAMAYA</v>
      </c>
      <c r="F605" s="49" t="str">
        <f>+VLOOKUP(A605,'Instituciones Educativas'!$A$2:$T$900,1,0)</f>
        <v>0231233</v>
      </c>
      <c r="G605" s="49" t="str">
        <f>+VLOOKUP(A605,'Instituciones Educativas'!$A$2:$T$900,8,0)</f>
        <v>70116</v>
      </c>
      <c r="H605" s="49" t="str">
        <f>+VLOOKUP(A605,'Instituciones Educativas'!$A$2:$T$900,9,0)</f>
        <v xml:space="preserve">B0 - Primaria                      </v>
      </c>
      <c r="I605" s="18">
        <f t="shared" si="304"/>
        <v>42</v>
      </c>
      <c r="J605" s="18" t="str">
        <f t="shared" si="314"/>
        <v>Rural</v>
      </c>
      <c r="K605" s="18">
        <f t="shared" si="315"/>
        <v>50</v>
      </c>
      <c r="O605" s="18">
        <f t="shared" si="316"/>
        <v>-8</v>
      </c>
      <c r="Q605" s="21">
        <f t="shared" si="320"/>
        <v>2366.91</v>
      </c>
      <c r="R605" s="52">
        <f t="shared" si="305"/>
        <v>12.648421052631583</v>
      </c>
      <c r="S605" s="52">
        <f t="shared" si="306"/>
        <v>2784.6</v>
      </c>
      <c r="T605" s="21">
        <f t="shared" si="317"/>
        <v>2784.6</v>
      </c>
      <c r="U605" s="70">
        <v>2471.9387755102039</v>
      </c>
      <c r="V605" s="21">
        <f t="shared" si="303"/>
        <v>2142</v>
      </c>
      <c r="W605" s="21">
        <f t="shared" si="307"/>
        <v>226.8</v>
      </c>
      <c r="X605" s="21">
        <f t="shared" si="321"/>
        <v>0</v>
      </c>
      <c r="Y605" s="21">
        <f t="shared" si="302"/>
        <v>0</v>
      </c>
      <c r="Z605" s="21">
        <f t="shared" si="308"/>
        <v>50.400000000000006</v>
      </c>
      <c r="AA605" s="21">
        <f t="shared" si="309"/>
        <v>201.60000000000002</v>
      </c>
      <c r="AB605" s="21">
        <f t="shared" si="310"/>
        <v>0</v>
      </c>
      <c r="AC605" s="18">
        <f t="shared" si="311"/>
        <v>1008</v>
      </c>
      <c r="AD605" s="18">
        <f t="shared" si="312"/>
        <v>655.20000000000005</v>
      </c>
      <c r="AE605" s="18">
        <f>IFERROR(VLOOKUP(F605,'Unid. Mult.'!$F$3:$J$313,5,0),0)</f>
        <v>0</v>
      </c>
      <c r="AF605" s="18">
        <f>IFERROR(VLOOKUP(F605,'IIEE EIB'!$F$3:$L$219,5,0),0)</f>
        <v>0</v>
      </c>
      <c r="AG605" s="18">
        <f>IFERROR(VLOOKUP(F605,'IIEE EIB'!$F$3:$L$219,6,0),0)</f>
        <v>0</v>
      </c>
      <c r="AH605" s="18" t="str">
        <f>IFERROR(VLOOKUP(F605,Rural!$F$2:$J$403,5,0),0)</f>
        <v>Rural 3</v>
      </c>
      <c r="AI605" s="18" t="str">
        <f>+IFERROR(VLOOKUP(F605,Frontera!$F$3:$J$438,5,0),0)</f>
        <v>Frontera</v>
      </c>
      <c r="AJ605" s="18" t="str">
        <f>+IFERROR(VLOOKUP(F605,'Censo 2023 Direccion'!$A$2:$L$910,9,0),0)</f>
        <v>Rural</v>
      </c>
      <c r="AK605" s="18">
        <f>+IFERROR(VLOOKUP(F605,'Instituciones Educativas'!$A$2:$T$900,12,0),0)</f>
        <v>42</v>
      </c>
      <c r="AL605" s="21">
        <f t="shared" si="313"/>
        <v>-329.93877551020387</v>
      </c>
      <c r="AM605" s="18">
        <f>+IFERROR(VLOOKUP(F605,'Instituciones Educativas'!$A$2:$T$900,13,0),0)-AN605</f>
        <v>50</v>
      </c>
      <c r="AN605" s="64"/>
      <c r="AO605" s="18">
        <f>+AM605-7.1</f>
        <v>42.9</v>
      </c>
    </row>
    <row r="606" spans="1:41" x14ac:dyDescent="0.25">
      <c r="A606" s="104" t="s">
        <v>1238</v>
      </c>
      <c r="B606" s="17">
        <v>24</v>
      </c>
      <c r="C606" s="49" t="str">
        <f>+VLOOKUP(A606,'Instituciones Educativas'!$A$2:$T$900,6,0)</f>
        <v>ACORA</v>
      </c>
      <c r="D606" s="49" t="str">
        <f>IFERROR(VLOOKUP(A606,'Instituciones Educativas'!$A$2:$T$900,7,0),0)</f>
        <v>THUNUHUAYA</v>
      </c>
      <c r="E606" s="49" t="str">
        <f>+VLOOKUP(A606,'Censo 2023 Direccion'!$A$2:$M$910,6,0)</f>
        <v>THUNUHUAYA</v>
      </c>
      <c r="F606" s="49" t="str">
        <f>+VLOOKUP(A606,'Instituciones Educativas'!$A$2:$T$900,1,0)</f>
        <v>0231258</v>
      </c>
      <c r="G606" s="49" t="str">
        <f>+VLOOKUP(A606,'Instituciones Educativas'!$A$2:$T$900,8,0)</f>
        <v>70118</v>
      </c>
      <c r="H606" s="49" t="str">
        <f>+VLOOKUP(A606,'Instituciones Educativas'!$A$2:$T$900,9,0)</f>
        <v xml:space="preserve">B0 - Primaria                      </v>
      </c>
      <c r="I606" s="18">
        <f t="shared" si="304"/>
        <v>12</v>
      </c>
      <c r="J606" s="18" t="str">
        <f t="shared" si="314"/>
        <v>Rural</v>
      </c>
      <c r="K606" s="18">
        <f t="shared" si="315"/>
        <v>13</v>
      </c>
      <c r="O606" s="18">
        <f t="shared" si="316"/>
        <v>-1</v>
      </c>
      <c r="Q606" s="21">
        <f t="shared" si="320"/>
        <v>1374.9839999999999</v>
      </c>
      <c r="R606" s="52">
        <f t="shared" si="305"/>
        <v>-19.643724696356298</v>
      </c>
      <c r="S606" s="52">
        <f t="shared" si="306"/>
        <v>1057.6799999999998</v>
      </c>
      <c r="T606" s="21">
        <f t="shared" si="317"/>
        <v>1057.6799999999998</v>
      </c>
      <c r="U606" s="70">
        <v>1316.2382103990328</v>
      </c>
      <c r="V606" s="21">
        <f t="shared" si="303"/>
        <v>813.59999999999991</v>
      </c>
      <c r="W606" s="21">
        <f t="shared" si="307"/>
        <v>64.800000000000011</v>
      </c>
      <c r="X606" s="21">
        <f t="shared" si="321"/>
        <v>0</v>
      </c>
      <c r="Y606" s="21">
        <f t="shared" si="302"/>
        <v>0</v>
      </c>
      <c r="Z606" s="21">
        <f t="shared" si="308"/>
        <v>14.400000000000002</v>
      </c>
      <c r="AA606" s="21">
        <f t="shared" si="309"/>
        <v>57.600000000000009</v>
      </c>
      <c r="AB606" s="21">
        <f t="shared" si="310"/>
        <v>86.399999999999991</v>
      </c>
      <c r="AC606" s="18">
        <f t="shared" si="311"/>
        <v>403.19999999999993</v>
      </c>
      <c r="AD606" s="18">
        <f t="shared" si="312"/>
        <v>187.20000000000002</v>
      </c>
      <c r="AE606" s="18" t="str">
        <f>IFERROR(VLOOKUP(F606,'Unid. Mult.'!$F$3:$J$313,5,0),0)</f>
        <v>Multigrado</v>
      </c>
      <c r="AF606" s="18">
        <f>IFERROR(VLOOKUP(F606,'IIEE EIB'!$F$3:$L$219,5,0),0)</f>
        <v>0</v>
      </c>
      <c r="AG606" s="18">
        <f>IFERROR(VLOOKUP(F606,'IIEE EIB'!$F$3:$L$219,6,0),0)</f>
        <v>0</v>
      </c>
      <c r="AH606" s="18" t="str">
        <f>IFERROR(VLOOKUP(F606,Rural!$F$2:$J$403,5,0),0)</f>
        <v>Rural 2</v>
      </c>
      <c r="AI606" s="18" t="str">
        <f>+IFERROR(VLOOKUP(F606,Frontera!$F$3:$J$438,5,0),0)</f>
        <v>Frontera</v>
      </c>
      <c r="AJ606" s="18" t="str">
        <f>+IFERROR(VLOOKUP(F606,'Censo 2023 Direccion'!$A$2:$L$910,9,0),0)</f>
        <v>Rural</v>
      </c>
      <c r="AK606" s="18">
        <f>+IFERROR(VLOOKUP(F606,'Instituciones Educativas'!$A$2:$T$900,12,0),0)</f>
        <v>12</v>
      </c>
      <c r="AL606" s="21">
        <f t="shared" si="313"/>
        <v>-502.63821039903291</v>
      </c>
      <c r="AM606" s="18">
        <f>+IFERROR(VLOOKUP(F606,'Instituciones Educativas'!$A$2:$T$900,13,0),0)-AN606</f>
        <v>13</v>
      </c>
      <c r="AN606" s="64"/>
      <c r="AO606" s="18">
        <f>+AM606-10.8</f>
        <v>2.1999999999999993</v>
      </c>
    </row>
    <row r="607" spans="1:41" x14ac:dyDescent="0.25">
      <c r="A607" s="104" t="s">
        <v>1239</v>
      </c>
      <c r="B607" s="17">
        <v>25</v>
      </c>
      <c r="C607" s="49" t="str">
        <f>+VLOOKUP(A607,'Instituciones Educativas'!$A$2:$T$900,6,0)</f>
        <v>ACORA</v>
      </c>
      <c r="D607" s="49" t="str">
        <f>IFERROR(VLOOKUP(A607,'Instituciones Educativas'!$A$2:$T$900,7,0),0)</f>
        <v>VILLA DE SOCCA</v>
      </c>
      <c r="E607" s="49" t="str">
        <f>+VLOOKUP(A607,'Censo 2023 Direccion'!$A$2:$M$910,6,0)</f>
        <v>VILLA DE SOCCA</v>
      </c>
      <c r="F607" s="49" t="str">
        <f>+VLOOKUP(A607,'Instituciones Educativas'!$A$2:$T$900,1,0)</f>
        <v>0231266</v>
      </c>
      <c r="G607" s="49" t="str">
        <f>+VLOOKUP(A607,'Instituciones Educativas'!$A$2:$T$900,8,0)</f>
        <v>70119</v>
      </c>
      <c r="H607" s="49" t="str">
        <f>+VLOOKUP(A607,'Instituciones Educativas'!$A$2:$T$900,9,0)</f>
        <v xml:space="preserve">B0 - Primaria                      </v>
      </c>
      <c r="I607" s="18">
        <f t="shared" si="304"/>
        <v>54</v>
      </c>
      <c r="J607" s="18" t="str">
        <f t="shared" si="314"/>
        <v>Rural</v>
      </c>
      <c r="K607" s="18">
        <f t="shared" si="315"/>
        <v>61</v>
      </c>
      <c r="O607" s="18">
        <f t="shared" si="316"/>
        <v>-7</v>
      </c>
      <c r="Q607" s="21">
        <f t="shared" si="320"/>
        <v>3472.7939999999999</v>
      </c>
      <c r="R607" s="52">
        <f t="shared" si="305"/>
        <v>17.603780232534032</v>
      </c>
      <c r="S607" s="52">
        <f t="shared" si="306"/>
        <v>4085.64</v>
      </c>
      <c r="T607" s="21">
        <f t="shared" si="317"/>
        <v>4085.64</v>
      </c>
      <c r="U607" s="70">
        <v>3474.0720000000001</v>
      </c>
      <c r="V607" s="21">
        <f t="shared" si="303"/>
        <v>3142.7999999999997</v>
      </c>
      <c r="W607" s="21">
        <f t="shared" si="307"/>
        <v>291.60000000000002</v>
      </c>
      <c r="X607" s="21">
        <f t="shared" si="321"/>
        <v>0</v>
      </c>
      <c r="Y607" s="21">
        <f t="shared" si="302"/>
        <v>0</v>
      </c>
      <c r="Z607" s="21">
        <f t="shared" si="308"/>
        <v>64.800000000000011</v>
      </c>
      <c r="AA607" s="21">
        <f t="shared" si="309"/>
        <v>259.20000000000005</v>
      </c>
      <c r="AB607" s="21">
        <f t="shared" si="310"/>
        <v>388.79999999999995</v>
      </c>
      <c r="AC607" s="18">
        <f t="shared" si="311"/>
        <v>1296</v>
      </c>
      <c r="AD607" s="18">
        <f t="shared" si="312"/>
        <v>842.40000000000009</v>
      </c>
      <c r="AE607" s="18" t="str">
        <f>IFERROR(VLOOKUP(F607,'Unid. Mult.'!$F$3:$J$313,5,0),0)</f>
        <v>Multigrado</v>
      </c>
      <c r="AF607" s="18">
        <f>IFERROR(VLOOKUP(F607,'IIEE EIB'!$F$3:$L$219,5,0),0)</f>
        <v>0</v>
      </c>
      <c r="AG607" s="18">
        <f>IFERROR(VLOOKUP(F607,'IIEE EIB'!$F$3:$L$219,6,0),0)</f>
        <v>0</v>
      </c>
      <c r="AH607" s="18" t="str">
        <f>IFERROR(VLOOKUP(F607,Rural!$F$2:$J$403,5,0),0)</f>
        <v>Rural 3</v>
      </c>
      <c r="AI607" s="18" t="str">
        <f>+IFERROR(VLOOKUP(F607,Frontera!$F$3:$J$438,5,0),0)</f>
        <v>Frontera</v>
      </c>
      <c r="AJ607" s="18" t="str">
        <f>+IFERROR(VLOOKUP(F607,'Censo 2023 Direccion'!$A$2:$L$910,9,0),0)</f>
        <v>Rural</v>
      </c>
      <c r="AK607" s="18">
        <f>+IFERROR(VLOOKUP(F607,'Instituciones Educativas'!$A$2:$T$900,12,0),0)</f>
        <v>54</v>
      </c>
      <c r="AL607" s="21">
        <f t="shared" si="313"/>
        <v>-331.27200000000039</v>
      </c>
      <c r="AM607" s="18">
        <f>+IFERROR(VLOOKUP(F607,'Instituciones Educativas'!$A$2:$T$900,13,0),0)-AN607</f>
        <v>61</v>
      </c>
      <c r="AN607" s="64"/>
      <c r="AO607" s="18">
        <f>+AM607-7.5</f>
        <v>53.5</v>
      </c>
    </row>
    <row r="608" spans="1:41" x14ac:dyDescent="0.25">
      <c r="A608" s="104" t="s">
        <v>1240</v>
      </c>
      <c r="B608" s="17">
        <v>26</v>
      </c>
      <c r="C608" s="49" t="str">
        <f>+VLOOKUP(A608,'Instituciones Educativas'!$A$2:$T$900,6,0)</f>
        <v>ACORA</v>
      </c>
      <c r="D608" s="49" t="str">
        <f>IFERROR(VLOOKUP(A608,'Instituciones Educativas'!$A$2:$T$900,7,0),0)</f>
        <v>CULTA</v>
      </c>
      <c r="E608" s="49" t="str">
        <f>+VLOOKUP(A608,'Censo 2023 Direccion'!$A$2:$M$910,6,0)</f>
        <v>CULTA</v>
      </c>
      <c r="F608" s="49" t="str">
        <f>+VLOOKUP(A608,'Instituciones Educativas'!$A$2:$T$900,1,0)</f>
        <v>0231290</v>
      </c>
      <c r="G608" s="49" t="str">
        <f>+VLOOKUP(A608,'Instituciones Educativas'!$A$2:$T$900,8,0)</f>
        <v>70122</v>
      </c>
      <c r="H608" s="49" t="str">
        <f>+VLOOKUP(A608,'Instituciones Educativas'!$A$2:$T$900,9,0)</f>
        <v xml:space="preserve">B0 - Primaria                      </v>
      </c>
      <c r="I608" s="18">
        <f t="shared" si="304"/>
        <v>34</v>
      </c>
      <c r="J608" s="18" t="str">
        <f t="shared" si="314"/>
        <v>Rural</v>
      </c>
      <c r="K608" s="18">
        <f t="shared" si="315"/>
        <v>42</v>
      </c>
      <c r="O608" s="18">
        <f t="shared" si="316"/>
        <v>-8</v>
      </c>
      <c r="Q608" s="21">
        <f t="shared" si="320"/>
        <v>2186.5740000000005</v>
      </c>
      <c r="R608" s="52">
        <f t="shared" si="305"/>
        <v>10.776942355889732</v>
      </c>
      <c r="S608" s="52">
        <f t="shared" si="306"/>
        <v>2572.4400000000005</v>
      </c>
      <c r="T608" s="21">
        <f t="shared" si="317"/>
        <v>2572.4400000000005</v>
      </c>
      <c r="U608" s="70">
        <v>2322.1800000000003</v>
      </c>
      <c r="V608" s="21">
        <f t="shared" si="303"/>
        <v>1978.8000000000002</v>
      </c>
      <c r="W608" s="21">
        <f t="shared" si="307"/>
        <v>183.60000000000002</v>
      </c>
      <c r="X608" s="21">
        <f t="shared" si="321"/>
        <v>0</v>
      </c>
      <c r="Y608" s="21">
        <f t="shared" si="302"/>
        <v>0</v>
      </c>
      <c r="Z608" s="21">
        <f t="shared" si="308"/>
        <v>40.800000000000004</v>
      </c>
      <c r="AA608" s="21">
        <f t="shared" si="309"/>
        <v>163.20000000000002</v>
      </c>
      <c r="AB608" s="21">
        <f t="shared" si="310"/>
        <v>244.79999999999998</v>
      </c>
      <c r="AC608" s="18">
        <f t="shared" si="311"/>
        <v>816</v>
      </c>
      <c r="AD608" s="18">
        <f t="shared" si="312"/>
        <v>530.40000000000009</v>
      </c>
      <c r="AE608" s="18" t="str">
        <f>IFERROR(VLOOKUP(F608,'Unid. Mult.'!$F$3:$J$313,5,0),0)</f>
        <v>Multigrado</v>
      </c>
      <c r="AF608" s="18">
        <f>IFERROR(VLOOKUP(F608,'IIEE EIB'!$F$3:$L$219,5,0),0)</f>
        <v>0</v>
      </c>
      <c r="AG608" s="18">
        <f>IFERROR(VLOOKUP(F608,'IIEE EIB'!$F$3:$L$219,6,0),0)</f>
        <v>0</v>
      </c>
      <c r="AH608" s="18" t="str">
        <f>IFERROR(VLOOKUP(F608,Rural!$F$2:$J$403,5,0),0)</f>
        <v>Rural 3</v>
      </c>
      <c r="AI608" s="18" t="str">
        <f>+IFERROR(VLOOKUP(F608,Frontera!$F$3:$J$438,5,0),0)</f>
        <v>Frontera</v>
      </c>
      <c r="AJ608" s="18" t="str">
        <f>+IFERROR(VLOOKUP(F608,'Censo 2023 Direccion'!$A$2:$L$910,9,0),0)</f>
        <v>Rural</v>
      </c>
      <c r="AK608" s="18">
        <f>+IFERROR(VLOOKUP(F608,'Instituciones Educativas'!$A$2:$T$900,12,0),0)</f>
        <v>34</v>
      </c>
      <c r="AL608" s="21">
        <f t="shared" si="313"/>
        <v>-343.38000000000011</v>
      </c>
      <c r="AM608" s="18">
        <f>+IFERROR(VLOOKUP(F608,'Instituciones Educativas'!$A$2:$T$900,13,0),0)-AN608</f>
        <v>42</v>
      </c>
      <c r="AN608" s="64"/>
      <c r="AO608" s="18">
        <f>+AM608-6</f>
        <v>36</v>
      </c>
    </row>
    <row r="609" spans="1:41" x14ac:dyDescent="0.25">
      <c r="A609" s="104" t="s">
        <v>1284</v>
      </c>
      <c r="B609" s="17">
        <v>27</v>
      </c>
      <c r="C609" s="49" t="str">
        <f>+VLOOKUP(A609,'Instituciones Educativas'!$A$2:$T$900,6,0)</f>
        <v>ACORA</v>
      </c>
      <c r="D609" s="49" t="str">
        <f>IFERROR(VLOOKUP(A609,'Instituciones Educativas'!$A$2:$T$900,7,0),0)</f>
        <v>COLLINI</v>
      </c>
      <c r="E609" s="49" t="str">
        <f>+VLOOKUP(A609,'Censo 2023 Direccion'!$A$2:$M$910,6,0)</f>
        <v>COLLINI</v>
      </c>
      <c r="F609" s="49" t="str">
        <f>+VLOOKUP(A609,'Instituciones Educativas'!$A$2:$T$900,1,0)</f>
        <v>0231498</v>
      </c>
      <c r="G609" s="49" t="str">
        <f>+VLOOKUP(A609,'Instituciones Educativas'!$A$2:$T$900,8,0)</f>
        <v>70142 MARIA INMACULADA CONCEPCION</v>
      </c>
      <c r="H609" s="49" t="str">
        <f>+VLOOKUP(A609,'Instituciones Educativas'!$A$2:$T$900,9,0)</f>
        <v xml:space="preserve">B0 - Primaria                      </v>
      </c>
      <c r="I609" s="18">
        <f t="shared" si="304"/>
        <v>26</v>
      </c>
      <c r="J609" s="18" t="str">
        <f t="shared" si="314"/>
        <v>Rural</v>
      </c>
      <c r="K609" s="18">
        <f t="shared" si="315"/>
        <v>27</v>
      </c>
      <c r="M609" s="18">
        <v>6864</v>
      </c>
      <c r="O609" s="18">
        <f t="shared" si="316"/>
        <v>-1</v>
      </c>
      <c r="Q609" s="21">
        <f t="shared" si="320"/>
        <v>1672.0860000000002</v>
      </c>
      <c r="R609" s="52">
        <f t="shared" si="305"/>
        <v>31.773879142300242</v>
      </c>
      <c r="S609" s="52">
        <f t="shared" si="306"/>
        <v>1967.1600000000003</v>
      </c>
      <c r="T609" s="21">
        <f t="shared" si="317"/>
        <v>1967.1600000000003</v>
      </c>
      <c r="U609" s="70">
        <v>1492.8299999999997</v>
      </c>
      <c r="V609" s="21">
        <f t="shared" si="303"/>
        <v>1513.2000000000003</v>
      </c>
      <c r="W609" s="21">
        <f t="shared" si="307"/>
        <v>140.4</v>
      </c>
      <c r="X609" s="21">
        <f t="shared" si="321"/>
        <v>0</v>
      </c>
      <c r="Y609" s="21">
        <f t="shared" si="302"/>
        <v>0</v>
      </c>
      <c r="Z609" s="21">
        <f t="shared" si="308"/>
        <v>31.200000000000003</v>
      </c>
      <c r="AA609" s="21">
        <f t="shared" si="309"/>
        <v>124.80000000000001</v>
      </c>
      <c r="AB609" s="21">
        <f t="shared" si="310"/>
        <v>187.2</v>
      </c>
      <c r="AC609" s="18">
        <f t="shared" si="311"/>
        <v>624</v>
      </c>
      <c r="AD609" s="18">
        <f t="shared" si="312"/>
        <v>405.6</v>
      </c>
      <c r="AE609" s="18" t="str">
        <f>IFERROR(VLOOKUP(F609,'Unid. Mult.'!$F$3:$J$313,5,0),0)</f>
        <v>Multigrado</v>
      </c>
      <c r="AF609" s="18">
        <f>IFERROR(VLOOKUP(F609,'IIEE EIB'!$F$3:$L$219,5,0),0)</f>
        <v>0</v>
      </c>
      <c r="AG609" s="18">
        <f>IFERROR(VLOOKUP(F609,'IIEE EIB'!$F$3:$L$219,6,0),0)</f>
        <v>0</v>
      </c>
      <c r="AH609" s="18" t="str">
        <f>IFERROR(VLOOKUP(F609,Rural!$F$2:$J$403,5,0),0)</f>
        <v>Rural 3</v>
      </c>
      <c r="AI609" s="18" t="str">
        <f>+IFERROR(VLOOKUP(F609,Frontera!$F$3:$J$438,5,0),0)</f>
        <v>Frontera</v>
      </c>
      <c r="AJ609" s="18" t="str">
        <f>+IFERROR(VLOOKUP(F609,'Censo 2023 Direccion'!$A$2:$L$910,9,0),0)</f>
        <v>Rural</v>
      </c>
      <c r="AK609" s="18">
        <f>+IFERROR(VLOOKUP(F609,'Instituciones Educativas'!$A$2:$T$900,12,0),0)</f>
        <v>26</v>
      </c>
      <c r="AL609" s="21">
        <f t="shared" si="313"/>
        <v>20.370000000000573</v>
      </c>
      <c r="AM609" s="18">
        <f>+IFERROR(VLOOKUP(F609,'Instituciones Educativas'!$A$2:$T$900,13,0),0)-AN609</f>
        <v>27</v>
      </c>
      <c r="AN609" s="64"/>
    </row>
    <row r="610" spans="1:41" x14ac:dyDescent="0.25">
      <c r="A610" s="104" t="s">
        <v>1251</v>
      </c>
      <c r="B610" s="17">
        <v>28</v>
      </c>
      <c r="C610" s="49" t="str">
        <f>+VLOOKUP(A610,'Instituciones Educativas'!$A$2:$T$900,6,0)</f>
        <v>ACORA</v>
      </c>
      <c r="D610" s="49" t="str">
        <f>IFERROR(VLOOKUP(A610,'Instituciones Educativas'!$A$2:$T$900,7,0),0)</f>
        <v>CHALLOCOLLO</v>
      </c>
      <c r="E610" s="49" t="str">
        <f>+VLOOKUP(A610,'Censo 2023 Direccion'!$A$2:$M$910,6,0)</f>
        <v>CHALLACOLLO</v>
      </c>
      <c r="F610" s="49" t="str">
        <f>+VLOOKUP(A610,'Instituciones Educativas'!$A$2:$T$900,1,0)</f>
        <v>0231506</v>
      </c>
      <c r="G610" s="49" t="str">
        <f>+VLOOKUP(A610,'Instituciones Educativas'!$A$2:$T$900,8,0)</f>
        <v>70143</v>
      </c>
      <c r="H610" s="49" t="str">
        <f>+VLOOKUP(A610,'Instituciones Educativas'!$A$2:$T$900,9,0)</f>
        <v xml:space="preserve">B0 - Primaria                      </v>
      </c>
      <c r="I610" s="18">
        <f t="shared" si="304"/>
        <v>14</v>
      </c>
      <c r="J610" s="18" t="str">
        <f t="shared" si="314"/>
        <v>Rural</v>
      </c>
      <c r="K610" s="18">
        <f t="shared" si="315"/>
        <v>15</v>
      </c>
      <c r="O610" s="18">
        <f t="shared" si="316"/>
        <v>-1</v>
      </c>
      <c r="Q610" s="21">
        <f t="shared" si="320"/>
        <v>1362.816</v>
      </c>
      <c r="R610" s="52">
        <f t="shared" si="305"/>
        <v>-8.0421052631579002</v>
      </c>
      <c r="S610" s="52">
        <f t="shared" si="306"/>
        <v>1048.32</v>
      </c>
      <c r="T610" s="21">
        <f t="shared" si="317"/>
        <v>1048.32</v>
      </c>
      <c r="U610" s="70">
        <v>1140</v>
      </c>
      <c r="V610" s="21">
        <f t="shared" si="303"/>
        <v>806.4</v>
      </c>
      <c r="W610" s="21">
        <f t="shared" si="307"/>
        <v>75.599999999999994</v>
      </c>
      <c r="X610" s="21">
        <f t="shared" si="321"/>
        <v>0</v>
      </c>
      <c r="Y610" s="21">
        <f t="shared" si="302"/>
        <v>0</v>
      </c>
      <c r="Z610" s="21">
        <f t="shared" si="308"/>
        <v>16.8</v>
      </c>
      <c r="AA610" s="21">
        <f t="shared" si="309"/>
        <v>58.8</v>
      </c>
      <c r="AB610" s="21">
        <f t="shared" si="310"/>
        <v>100.80000000000001</v>
      </c>
      <c r="AC610" s="18">
        <f t="shared" si="311"/>
        <v>336</v>
      </c>
      <c r="AD610" s="18">
        <f t="shared" si="312"/>
        <v>218.39999999999998</v>
      </c>
      <c r="AE610" s="18" t="str">
        <f>IFERROR(VLOOKUP(F610,'Unid. Mult.'!$F$3:$J$313,5,0),0)</f>
        <v>Multigrado</v>
      </c>
      <c r="AF610" s="18" t="str">
        <f>IFERROR(VLOOKUP(F610,'IIEE EIB'!$F$3:$L$219,5,0),0)</f>
        <v>AIMARA</v>
      </c>
      <c r="AG610" s="18" t="str">
        <f>IFERROR(VLOOKUP(F610,'IIEE EIB'!$F$3:$L$219,6,0),0)</f>
        <v/>
      </c>
      <c r="AH610" s="18" t="str">
        <f>IFERROR(VLOOKUP(F610,Rural!$F$2:$J$403,5,0),0)</f>
        <v>Rural 3</v>
      </c>
      <c r="AI610" s="18" t="str">
        <f>+IFERROR(VLOOKUP(F610,Frontera!$F$3:$J$438,5,0),0)</f>
        <v>Frontera</v>
      </c>
      <c r="AJ610" s="18" t="str">
        <f>+IFERROR(VLOOKUP(F610,'Censo 2023 Direccion'!$A$2:$L$910,9,0),0)</f>
        <v>Rural</v>
      </c>
      <c r="AK610" s="18">
        <f>+IFERROR(VLOOKUP(F610,'Instituciones Educativas'!$A$2:$T$900,12,0),0)</f>
        <v>14</v>
      </c>
      <c r="AL610" s="21">
        <f t="shared" si="313"/>
        <v>-333.6</v>
      </c>
      <c r="AM610" s="18">
        <f>+IFERROR(VLOOKUP(F610,'Instituciones Educativas'!$A$2:$T$900,13,0),0)-AN610</f>
        <v>15</v>
      </c>
      <c r="AN610" s="64"/>
      <c r="AO610" s="18">
        <f t="shared" ref="AO610" si="322">+AM610-3.4</f>
        <v>11.6</v>
      </c>
    </row>
    <row r="611" spans="1:41" x14ac:dyDescent="0.25">
      <c r="A611" s="104" t="s">
        <v>1245</v>
      </c>
      <c r="B611" s="17">
        <v>29</v>
      </c>
      <c r="C611" s="49" t="str">
        <f>+VLOOKUP(A611,'Instituciones Educativas'!$A$2:$T$900,6,0)</f>
        <v>ACORA</v>
      </c>
      <c r="D611" s="49" t="str">
        <f>IFERROR(VLOOKUP(A611,'Instituciones Educativas'!$A$2:$T$900,7,0),0)</f>
        <v>MOLLOCO</v>
      </c>
      <c r="E611" s="49" t="str">
        <f>+VLOOKUP(A611,'Censo 2023 Direccion'!$A$2:$M$910,6,0)</f>
        <v>MOLLOCO</v>
      </c>
      <c r="F611" s="49" t="str">
        <f>+VLOOKUP(A611,'Instituciones Educativas'!$A$2:$T$900,1,0)</f>
        <v>0231431</v>
      </c>
      <c r="G611" s="49" t="str">
        <f>+VLOOKUP(A611,'Instituciones Educativas'!$A$2:$T$900,8,0)</f>
        <v>70136</v>
      </c>
      <c r="H611" s="49" t="str">
        <f>+VLOOKUP(A611,'Instituciones Educativas'!$A$2:$T$900,9,0)</f>
        <v xml:space="preserve">B0 - Primaria                      </v>
      </c>
      <c r="I611" s="18">
        <f t="shared" si="304"/>
        <v>7</v>
      </c>
      <c r="J611" s="18" t="str">
        <f t="shared" si="314"/>
        <v>Rural</v>
      </c>
      <c r="K611" s="18">
        <f t="shared" si="315"/>
        <v>11</v>
      </c>
      <c r="O611" s="18">
        <f t="shared" si="316"/>
        <v>-4</v>
      </c>
      <c r="Q611" s="21">
        <f t="shared" si="320"/>
        <v>847.39200000000005</v>
      </c>
      <c r="R611" s="52">
        <f t="shared" si="305"/>
        <v>-52.501087429317082</v>
      </c>
      <c r="S611" s="52">
        <f t="shared" si="306"/>
        <v>529.62</v>
      </c>
      <c r="T611" s="21">
        <f t="shared" si="317"/>
        <v>529.62</v>
      </c>
      <c r="U611" s="70">
        <v>1115.0149999999999</v>
      </c>
      <c r="V611" s="21">
        <f t="shared" si="303"/>
        <v>407.4</v>
      </c>
      <c r="W611" s="21">
        <f t="shared" si="307"/>
        <v>37.799999999999997</v>
      </c>
      <c r="X611" s="21">
        <f t="shared" si="321"/>
        <v>0</v>
      </c>
      <c r="Y611" s="21">
        <f t="shared" si="302"/>
        <v>0</v>
      </c>
      <c r="Z611" s="21">
        <f t="shared" si="308"/>
        <v>8.4</v>
      </c>
      <c r="AA611" s="21">
        <f t="shared" si="309"/>
        <v>33.6</v>
      </c>
      <c r="AB611" s="21">
        <f t="shared" si="310"/>
        <v>50.400000000000006</v>
      </c>
      <c r="AC611" s="18">
        <f t="shared" si="311"/>
        <v>168</v>
      </c>
      <c r="AD611" s="18">
        <f t="shared" si="312"/>
        <v>109.19999999999999</v>
      </c>
      <c r="AE611" s="18" t="str">
        <f>IFERROR(VLOOKUP(F611,'Unid. Mult.'!$F$3:$J$313,5,0),0)</f>
        <v>Multigrado</v>
      </c>
      <c r="AF611" s="18">
        <f>IFERROR(VLOOKUP(F611,'IIEE EIB'!$F$3:$L$219,5,0),0)</f>
        <v>0</v>
      </c>
      <c r="AG611" s="18">
        <f>IFERROR(VLOOKUP(F611,'IIEE EIB'!$F$3:$L$219,6,0),0)</f>
        <v>0</v>
      </c>
      <c r="AH611" s="18" t="str">
        <f>IFERROR(VLOOKUP(F611,Rural!$F$2:$J$403,5,0),0)</f>
        <v>Rural 3</v>
      </c>
      <c r="AI611" s="18" t="str">
        <f>+IFERROR(VLOOKUP(F611,Frontera!$F$3:$J$438,5,0),0)</f>
        <v>Frontera</v>
      </c>
      <c r="AJ611" s="18" t="str">
        <f>+IFERROR(VLOOKUP(F611,'Censo 2023 Direccion'!$A$2:$L$910,9,0),0)</f>
        <v>Rural</v>
      </c>
      <c r="AK611" s="18">
        <f>+IFERROR(VLOOKUP(F611,'Instituciones Educativas'!$A$2:$T$900,12,0),0)</f>
        <v>7</v>
      </c>
      <c r="AL611" s="21">
        <f t="shared" si="313"/>
        <v>-707.6149999999999</v>
      </c>
      <c r="AM611" s="18">
        <f>+IFERROR(VLOOKUP(F611,'Instituciones Educativas'!$A$2:$T$900,13,0),0)-AN611</f>
        <v>11</v>
      </c>
      <c r="AO611" s="18">
        <f>+AM611-26.999</f>
        <v>-15.998999999999999</v>
      </c>
    </row>
    <row r="612" spans="1:41" x14ac:dyDescent="0.25">
      <c r="A612" s="104" t="s">
        <v>1247</v>
      </c>
      <c r="B612" s="17">
        <v>30</v>
      </c>
      <c r="C612" s="49" t="str">
        <f>+VLOOKUP(A612,'Instituciones Educativas'!$A$2:$T$900,6,0)</f>
        <v>ACORA</v>
      </c>
      <c r="D612" s="49" t="str">
        <f>IFERROR(VLOOKUP(A612,'Instituciones Educativas'!$A$2:$T$900,7,0),0)</f>
        <v>JUROHUANANI</v>
      </c>
      <c r="E612" s="49" t="str">
        <f>+VLOOKUP(A612,'Censo 2023 Direccion'!$A$2:$M$910,6,0)</f>
        <v>JURUHUANANI</v>
      </c>
      <c r="F612" s="49" t="str">
        <f>+VLOOKUP(A612,'Instituciones Educativas'!$A$2:$T$900,1,0)</f>
        <v>0231449</v>
      </c>
      <c r="G612" s="49" t="str">
        <f>+VLOOKUP(A612,'Instituciones Educativas'!$A$2:$T$900,8,0)</f>
        <v>70137</v>
      </c>
      <c r="H612" s="49" t="str">
        <f>+VLOOKUP(A612,'Instituciones Educativas'!$A$2:$T$900,9,0)</f>
        <v xml:space="preserve">B0 - Primaria                      </v>
      </c>
      <c r="I612" s="18">
        <f t="shared" si="304"/>
        <v>3</v>
      </c>
      <c r="J612" s="18" t="str">
        <f t="shared" si="314"/>
        <v>Rural</v>
      </c>
      <c r="K612" s="18">
        <f t="shared" si="315"/>
        <v>2</v>
      </c>
      <c r="O612" s="18">
        <f t="shared" si="316"/>
        <v>1</v>
      </c>
      <c r="Q612" s="21">
        <f t="shared" si="320"/>
        <v>656.88479999999993</v>
      </c>
      <c r="R612" s="52">
        <f t="shared" si="305"/>
        <v>-53.815789473684184</v>
      </c>
      <c r="S612" s="52">
        <f t="shared" si="306"/>
        <v>271.44</v>
      </c>
      <c r="T612" s="21">
        <f t="shared" si="317"/>
        <v>271.44</v>
      </c>
      <c r="U612" s="70">
        <v>587.73333333333301</v>
      </c>
      <c r="V612" s="21">
        <f t="shared" si="303"/>
        <v>208.8</v>
      </c>
      <c r="W612" s="21">
        <f t="shared" si="307"/>
        <v>16.200000000000003</v>
      </c>
      <c r="X612" s="21">
        <f t="shared" si="321"/>
        <v>0</v>
      </c>
      <c r="Y612" s="21">
        <f t="shared" si="302"/>
        <v>0</v>
      </c>
      <c r="Z612" s="21">
        <f t="shared" si="308"/>
        <v>3.6000000000000005</v>
      </c>
      <c r="AA612" s="21">
        <f t="shared" si="309"/>
        <v>12.599999999999998</v>
      </c>
      <c r="AB612" s="21">
        <f t="shared" si="310"/>
        <v>28.800000000000004</v>
      </c>
      <c r="AC612" s="18">
        <f t="shared" si="311"/>
        <v>100.79999999999998</v>
      </c>
      <c r="AD612" s="18">
        <f t="shared" si="312"/>
        <v>46.800000000000004</v>
      </c>
      <c r="AE612" s="18" t="str">
        <f>IFERROR(VLOOKUP(F612,'Unid. Mult.'!$F$3:$J$313,5,0),0)</f>
        <v>Unidocente</v>
      </c>
      <c r="AF612" s="18" t="str">
        <f>IFERROR(VLOOKUP(F612,'IIEE EIB'!$F$3:$L$219,5,0),0)</f>
        <v>AIMARA</v>
      </c>
      <c r="AG612" s="18" t="str">
        <f>IFERROR(VLOOKUP(F612,'IIEE EIB'!$F$3:$L$219,6,0),0)</f>
        <v/>
      </c>
      <c r="AH612" s="18" t="str">
        <f>IFERROR(VLOOKUP(F612,Rural!$F$2:$J$403,5,0),0)</f>
        <v>Rural 2</v>
      </c>
      <c r="AI612" s="18" t="str">
        <f>+IFERROR(VLOOKUP(F612,Frontera!$F$3:$J$438,5,0),0)</f>
        <v>Frontera</v>
      </c>
      <c r="AJ612" s="18" t="str">
        <f>+IFERROR(VLOOKUP(F612,'Censo 2023 Direccion'!$A$2:$L$910,9,0),0)</f>
        <v>Rural</v>
      </c>
      <c r="AK612" s="18">
        <f>+IFERROR(VLOOKUP(F612,'Instituciones Educativas'!$A$2:$T$900,12,0),0)</f>
        <v>3</v>
      </c>
      <c r="AL612" s="21">
        <f t="shared" si="313"/>
        <v>-378.933333333333</v>
      </c>
      <c r="AM612" s="18">
        <f>+IFERROR(VLOOKUP(F612,'Instituciones Educativas'!$A$2:$T$900,13,0),0)-AN612</f>
        <v>2</v>
      </c>
      <c r="AN612" s="64"/>
      <c r="AO612" s="18">
        <f>+AM612-11.5</f>
        <v>-9.5</v>
      </c>
    </row>
    <row r="613" spans="1:41" x14ac:dyDescent="0.25">
      <c r="A613" s="104" t="s">
        <v>1249</v>
      </c>
      <c r="B613" s="17">
        <v>31</v>
      </c>
      <c r="C613" s="49" t="str">
        <f>+VLOOKUP(A613,'Instituciones Educativas'!$A$2:$T$900,6,0)</f>
        <v>ACORA</v>
      </c>
      <c r="D613" s="49" t="str">
        <f>IFERROR(VLOOKUP(A613,'Instituciones Educativas'!$A$2:$T$900,7,0),0)</f>
        <v>CCOPAYA</v>
      </c>
      <c r="E613" s="49" t="str">
        <f>+VLOOKUP(A613,'Censo 2023 Direccion'!$A$2:$M$910,6,0)</f>
        <v>CCAPALLO</v>
      </c>
      <c r="F613" s="49" t="str">
        <f>+VLOOKUP(A613,'Instituciones Educativas'!$A$2:$T$900,1,0)</f>
        <v>0231456</v>
      </c>
      <c r="G613" s="49" t="str">
        <f>+VLOOKUP(A613,'Instituciones Educativas'!$A$2:$T$900,8,0)</f>
        <v>70138</v>
      </c>
      <c r="H613" s="49" t="str">
        <f>+VLOOKUP(A613,'Instituciones Educativas'!$A$2:$T$900,9,0)</f>
        <v xml:space="preserve">B0 - Primaria                      </v>
      </c>
      <c r="I613" s="18">
        <f t="shared" si="304"/>
        <v>7</v>
      </c>
      <c r="J613" s="18" t="str">
        <f t="shared" si="314"/>
        <v>Rural</v>
      </c>
      <c r="K613" s="18">
        <f t="shared" si="315"/>
        <v>8</v>
      </c>
      <c r="O613" s="18">
        <f t="shared" si="316"/>
        <v>-1</v>
      </c>
      <c r="Q613" s="21">
        <f t="shared" si="320"/>
        <v>838.65599999999995</v>
      </c>
      <c r="R613" s="52">
        <f t="shared" si="305"/>
        <v>-49.11184210526315</v>
      </c>
      <c r="S613" s="52">
        <f t="shared" si="306"/>
        <v>524.16</v>
      </c>
      <c r="T613" s="21">
        <f t="shared" si="317"/>
        <v>524.16</v>
      </c>
      <c r="U613" s="70">
        <v>1030.0235294117645</v>
      </c>
      <c r="V613" s="21">
        <f t="shared" si="303"/>
        <v>403.2</v>
      </c>
      <c r="W613" s="21">
        <f t="shared" si="307"/>
        <v>37.799999999999997</v>
      </c>
      <c r="X613" s="21">
        <f t="shared" si="321"/>
        <v>0</v>
      </c>
      <c r="Y613" s="21">
        <f t="shared" si="302"/>
        <v>0</v>
      </c>
      <c r="Z613" s="21">
        <f t="shared" si="308"/>
        <v>8.4</v>
      </c>
      <c r="AA613" s="21">
        <f t="shared" si="309"/>
        <v>29.4</v>
      </c>
      <c r="AB613" s="21">
        <f t="shared" si="310"/>
        <v>50.400000000000006</v>
      </c>
      <c r="AC613" s="18">
        <f t="shared" si="311"/>
        <v>168</v>
      </c>
      <c r="AD613" s="18">
        <f t="shared" si="312"/>
        <v>109.19999999999999</v>
      </c>
      <c r="AE613" s="18" t="str">
        <f>IFERROR(VLOOKUP(F613,'Unid. Mult.'!$F$3:$J$313,5,0),0)</f>
        <v>Multigrado</v>
      </c>
      <c r="AF613" s="18" t="str">
        <f>IFERROR(VLOOKUP(F613,'IIEE EIB'!$F$3:$L$219,5,0),0)</f>
        <v>AIMARA</v>
      </c>
      <c r="AG613" s="18" t="str">
        <f>IFERROR(VLOOKUP(F613,'IIEE EIB'!$F$3:$L$219,6,0),0)</f>
        <v/>
      </c>
      <c r="AH613" s="18" t="str">
        <f>IFERROR(VLOOKUP(F613,Rural!$F$2:$J$403,5,0),0)</f>
        <v>Rural 3</v>
      </c>
      <c r="AI613" s="18" t="str">
        <f>+IFERROR(VLOOKUP(F613,Frontera!$F$3:$J$438,5,0),0)</f>
        <v>Frontera</v>
      </c>
      <c r="AJ613" s="18" t="str">
        <f>+IFERROR(VLOOKUP(F613,'Censo 2023 Direccion'!$A$2:$L$910,9,0),0)</f>
        <v>Rural</v>
      </c>
      <c r="AK613" s="18">
        <f>+IFERROR(VLOOKUP(F613,'Instituciones Educativas'!$A$2:$T$900,12,0),0)</f>
        <v>7</v>
      </c>
      <c r="AL613" s="21">
        <f t="shared" si="313"/>
        <v>-626.82352941176441</v>
      </c>
      <c r="AM613" s="18">
        <f>+IFERROR(VLOOKUP(F613,'Instituciones Educativas'!$A$2:$T$900,13,0),0)-AN613</f>
        <v>8</v>
      </c>
      <c r="AN613" s="64"/>
    </row>
    <row r="614" spans="1:41" x14ac:dyDescent="0.25">
      <c r="A614" s="104" t="s">
        <v>1250</v>
      </c>
      <c r="B614" s="17">
        <v>32</v>
      </c>
      <c r="C614" s="49" t="str">
        <f>+VLOOKUP(A614,'Instituciones Educativas'!$A$2:$T$900,6,0)</f>
        <v>ACORA</v>
      </c>
      <c r="D614" s="49" t="str">
        <f>IFERROR(VLOOKUP(A614,'Instituciones Educativas'!$A$2:$T$900,7,0),0)</f>
        <v>THUNCO</v>
      </c>
      <c r="E614" s="49" t="str">
        <f>+VLOOKUP(A614,'Censo 2023 Direccion'!$A$2:$M$910,6,0)</f>
        <v>THUNCO</v>
      </c>
      <c r="F614" s="49" t="str">
        <f>+VLOOKUP(A614,'Instituciones Educativas'!$A$2:$T$900,1,0)</f>
        <v>0231464</v>
      </c>
      <c r="G614" s="49" t="str">
        <f>+VLOOKUP(A614,'Instituciones Educativas'!$A$2:$T$900,8,0)</f>
        <v>70139</v>
      </c>
      <c r="H614" s="49" t="str">
        <f>+VLOOKUP(A614,'Instituciones Educativas'!$A$2:$T$900,9,0)</f>
        <v xml:space="preserve">B0 - Primaria                      </v>
      </c>
      <c r="I614" s="18">
        <f t="shared" si="304"/>
        <v>25</v>
      </c>
      <c r="J614" s="18" t="str">
        <f t="shared" si="314"/>
        <v>Rural</v>
      </c>
      <c r="K614" s="18">
        <f t="shared" si="315"/>
        <v>27</v>
      </c>
      <c r="O614" s="18">
        <f t="shared" si="316"/>
        <v>-2</v>
      </c>
      <c r="Q614" s="21">
        <f t="shared" si="320"/>
        <v>1591.2</v>
      </c>
      <c r="R614" s="52">
        <f t="shared" si="305"/>
        <v>26.705653021442487</v>
      </c>
      <c r="S614" s="52">
        <f t="shared" si="306"/>
        <v>1872</v>
      </c>
      <c r="T614" s="21">
        <f t="shared" si="317"/>
        <v>1872</v>
      </c>
      <c r="U614" s="70">
        <v>1477.44</v>
      </c>
      <c r="V614" s="21">
        <f t="shared" si="303"/>
        <v>1440</v>
      </c>
      <c r="W614" s="21">
        <f t="shared" si="307"/>
        <v>135</v>
      </c>
      <c r="X614" s="21">
        <f t="shared" si="321"/>
        <v>0</v>
      </c>
      <c r="Y614" s="21">
        <f t="shared" si="302"/>
        <v>0</v>
      </c>
      <c r="Z614" s="21">
        <f t="shared" si="308"/>
        <v>30</v>
      </c>
      <c r="AA614" s="21">
        <f t="shared" si="309"/>
        <v>105</v>
      </c>
      <c r="AB614" s="21">
        <f t="shared" si="310"/>
        <v>180</v>
      </c>
      <c r="AC614" s="18">
        <f t="shared" si="311"/>
        <v>600</v>
      </c>
      <c r="AD614" s="18">
        <f t="shared" si="312"/>
        <v>390</v>
      </c>
      <c r="AE614" s="18" t="str">
        <f>IFERROR(VLOOKUP(F614,'Unid. Mult.'!$F$3:$J$313,5,0),0)</f>
        <v>Multigrado</v>
      </c>
      <c r="AF614" s="18" t="str">
        <f>IFERROR(VLOOKUP(F614,'IIEE EIB'!$F$3:$L$219,5,0),0)</f>
        <v>AIMARA</v>
      </c>
      <c r="AG614" s="18" t="str">
        <f>IFERROR(VLOOKUP(F614,'IIEE EIB'!$F$3:$L$219,6,0),0)</f>
        <v/>
      </c>
      <c r="AH614" s="18" t="str">
        <f>IFERROR(VLOOKUP(F614,Rural!$F$2:$J$403,5,0),0)</f>
        <v>Rural 3</v>
      </c>
      <c r="AI614" s="18" t="str">
        <f>+IFERROR(VLOOKUP(F614,Frontera!$F$3:$J$438,5,0),0)</f>
        <v>Frontera</v>
      </c>
      <c r="AJ614" s="18" t="str">
        <f>+IFERROR(VLOOKUP(F614,'Censo 2023 Direccion'!$A$2:$L$910,9,0),0)</f>
        <v>Rural</v>
      </c>
      <c r="AK614" s="18">
        <f>+IFERROR(VLOOKUP(F614,'Instituciones Educativas'!$A$2:$T$900,12,0),0)</f>
        <v>25</v>
      </c>
      <c r="AL614" s="21">
        <f t="shared" si="313"/>
        <v>-37.440000000000055</v>
      </c>
      <c r="AM614" s="18">
        <f>+IFERROR(VLOOKUP(F614,'Instituciones Educativas'!$A$2:$T$900,13,0),0)-AN614</f>
        <v>27</v>
      </c>
      <c r="AO614" s="18">
        <f>+AM614-5.05</f>
        <v>21.95</v>
      </c>
    </row>
    <row r="615" spans="1:41" x14ac:dyDescent="0.25">
      <c r="A615" s="104" t="s">
        <v>1244</v>
      </c>
      <c r="B615" s="17">
        <v>33</v>
      </c>
      <c r="C615" s="49" t="str">
        <f>+VLOOKUP(A615,'Instituciones Educativas'!$A$2:$T$900,6,0)</f>
        <v>ACORA</v>
      </c>
      <c r="D615" s="49" t="str">
        <f>IFERROR(VLOOKUP(A615,'Instituciones Educativas'!$A$2:$T$900,7,0),0)</f>
        <v>MOCARAYA</v>
      </c>
      <c r="E615" s="49" t="str">
        <f>+VLOOKUP(A615,'Censo 2023 Direccion'!$A$2:$M$910,6,0)</f>
        <v>MOCARAYA</v>
      </c>
      <c r="F615" s="49" t="str">
        <f>+VLOOKUP(A615,'Instituciones Educativas'!$A$2:$T$900,1,0)</f>
        <v>0231381</v>
      </c>
      <c r="G615" s="49" t="str">
        <f>+VLOOKUP(A615,'Instituciones Educativas'!$A$2:$T$900,8,0)</f>
        <v>70131</v>
      </c>
      <c r="H615" s="49" t="str">
        <f>+VLOOKUP(A615,'Instituciones Educativas'!$A$2:$T$900,9,0)</f>
        <v xml:space="preserve">B0 - Primaria                      </v>
      </c>
      <c r="I615" s="18">
        <f t="shared" si="304"/>
        <v>10</v>
      </c>
      <c r="J615" s="18" t="str">
        <f t="shared" si="314"/>
        <v>Rural</v>
      </c>
      <c r="K615" s="18">
        <f t="shared" si="315"/>
        <v>15</v>
      </c>
      <c r="O615" s="18">
        <f t="shared" si="316"/>
        <v>-5</v>
      </c>
      <c r="Q615" s="21">
        <f t="shared" si="320"/>
        <v>1210.5600000000002</v>
      </c>
      <c r="R615" s="52">
        <f t="shared" si="305"/>
        <v>-34.315789473684212</v>
      </c>
      <c r="S615" s="52">
        <f t="shared" si="306"/>
        <v>756.6</v>
      </c>
      <c r="T615" s="21">
        <f t="shared" si="317"/>
        <v>756.6</v>
      </c>
      <c r="U615" s="70">
        <v>1151.875</v>
      </c>
      <c r="V615" s="21">
        <f t="shared" si="303"/>
        <v>582</v>
      </c>
      <c r="W615" s="21">
        <f t="shared" si="307"/>
        <v>54</v>
      </c>
      <c r="X615" s="21">
        <f t="shared" si="321"/>
        <v>0</v>
      </c>
      <c r="Y615" s="21">
        <f t="shared" si="302"/>
        <v>0</v>
      </c>
      <c r="Z615" s="21">
        <f t="shared" si="308"/>
        <v>12</v>
      </c>
      <c r="AA615" s="21">
        <f t="shared" si="309"/>
        <v>48</v>
      </c>
      <c r="AB615" s="21">
        <f t="shared" si="310"/>
        <v>72</v>
      </c>
      <c r="AC615" s="18">
        <f t="shared" si="311"/>
        <v>240</v>
      </c>
      <c r="AD615" s="18">
        <f t="shared" si="312"/>
        <v>156</v>
      </c>
      <c r="AE615" s="18" t="str">
        <f>IFERROR(VLOOKUP(F615,'Unid. Mult.'!$F$3:$J$313,5,0),0)</f>
        <v>Multigrado</v>
      </c>
      <c r="AF615" s="18">
        <f>IFERROR(VLOOKUP(F615,'IIEE EIB'!$F$3:$L$219,5,0),0)</f>
        <v>0</v>
      </c>
      <c r="AG615" s="18">
        <f>IFERROR(VLOOKUP(F615,'IIEE EIB'!$F$3:$L$219,6,0),0)</f>
        <v>0</v>
      </c>
      <c r="AH615" s="18" t="str">
        <f>IFERROR(VLOOKUP(F615,Rural!$F$2:$J$403,5,0),0)</f>
        <v>Rural 3</v>
      </c>
      <c r="AI615" s="18" t="str">
        <f>+IFERROR(VLOOKUP(F615,Frontera!$F$3:$J$438,5,0),0)</f>
        <v>Frontera</v>
      </c>
      <c r="AJ615" s="18" t="str">
        <f>+IFERROR(VLOOKUP(F615,'Censo 2023 Direccion'!$A$2:$L$910,9,0),0)</f>
        <v>Rural</v>
      </c>
      <c r="AK615" s="18">
        <f>+IFERROR(VLOOKUP(F615,'Instituciones Educativas'!$A$2:$T$900,12,0),0)</f>
        <v>10</v>
      </c>
      <c r="AL615" s="21">
        <f t="shared" si="313"/>
        <v>-569.875</v>
      </c>
      <c r="AM615" s="18">
        <f>+IFERROR(VLOOKUP(F615,'Instituciones Educativas'!$A$2:$T$900,13,0),0)-AN615</f>
        <v>15</v>
      </c>
      <c r="AN615" s="64"/>
      <c r="AO615" s="18">
        <f>+AM615-2</f>
        <v>13</v>
      </c>
    </row>
    <row r="616" spans="1:41" x14ac:dyDescent="0.25">
      <c r="A616" s="104" t="s">
        <v>1243</v>
      </c>
      <c r="B616" s="17">
        <v>34</v>
      </c>
      <c r="C616" s="49" t="str">
        <f>+VLOOKUP(A616,'Instituciones Educativas'!$A$2:$T$900,6,0)</f>
        <v>ACORA</v>
      </c>
      <c r="D616" s="49" t="str">
        <f>IFERROR(VLOOKUP(A616,'Instituciones Educativas'!$A$2:$T$900,7,0),0)</f>
        <v>LACACHI</v>
      </c>
      <c r="E616" s="49" t="str">
        <f>+VLOOKUP(A616,'Censo 2023 Direccion'!$A$2:$M$910,6,0)</f>
        <v>LACACHI</v>
      </c>
      <c r="F616" s="49" t="str">
        <f>+VLOOKUP(A616,'Instituciones Educativas'!$A$2:$T$900,1,0)</f>
        <v>0231365</v>
      </c>
      <c r="G616" s="49" t="str">
        <f>+VLOOKUP(A616,'Instituciones Educativas'!$A$2:$T$900,8,0)</f>
        <v>70129</v>
      </c>
      <c r="H616" s="49" t="str">
        <f>+VLOOKUP(A616,'Instituciones Educativas'!$A$2:$T$900,9,0)</f>
        <v xml:space="preserve">B0 - Primaria                      </v>
      </c>
      <c r="I616" s="18">
        <f t="shared" si="304"/>
        <v>6</v>
      </c>
      <c r="J616" s="18" t="str">
        <f t="shared" si="314"/>
        <v>Rural</v>
      </c>
      <c r="K616" s="18">
        <f t="shared" si="315"/>
        <v>14</v>
      </c>
      <c r="O616" s="18">
        <f t="shared" si="316"/>
        <v>-8</v>
      </c>
      <c r="Q616" s="21">
        <f t="shared" si="320"/>
        <v>838.65599999999995</v>
      </c>
      <c r="R616" s="52">
        <f t="shared" si="305"/>
        <v>-68.582169709989259</v>
      </c>
      <c r="S616" s="52">
        <f t="shared" si="306"/>
        <v>524.16</v>
      </c>
      <c r="T616" s="21">
        <f t="shared" si="317"/>
        <v>524.16</v>
      </c>
      <c r="U616" s="70">
        <v>1668.3519999999999</v>
      </c>
      <c r="V616" s="21">
        <f t="shared" si="303"/>
        <v>403.19999999999993</v>
      </c>
      <c r="W616" s="21">
        <f t="shared" si="307"/>
        <v>32.400000000000006</v>
      </c>
      <c r="X616" s="21">
        <f t="shared" si="321"/>
        <v>0</v>
      </c>
      <c r="Y616" s="21">
        <f t="shared" si="302"/>
        <v>0</v>
      </c>
      <c r="Z616" s="21">
        <f t="shared" si="308"/>
        <v>7.2000000000000011</v>
      </c>
      <c r="AA616" s="21">
        <f t="shared" si="309"/>
        <v>25.199999999999996</v>
      </c>
      <c r="AB616" s="21">
        <f t="shared" si="310"/>
        <v>43.199999999999996</v>
      </c>
      <c r="AC616" s="18">
        <f t="shared" si="311"/>
        <v>201.59999999999997</v>
      </c>
      <c r="AD616" s="18">
        <f t="shared" si="312"/>
        <v>93.600000000000009</v>
      </c>
      <c r="AE616" s="18" t="str">
        <f>IFERROR(VLOOKUP(F616,'Unid. Mult.'!$F$3:$J$313,5,0),0)</f>
        <v>Multigrado</v>
      </c>
      <c r="AF616" s="18" t="str">
        <f>IFERROR(VLOOKUP(F616,'IIEE EIB'!$F$3:$L$219,5,0),0)</f>
        <v>AIMARA</v>
      </c>
      <c r="AG616" s="18" t="str">
        <f>IFERROR(VLOOKUP(F616,'IIEE EIB'!$F$3:$L$219,6,0),0)</f>
        <v/>
      </c>
      <c r="AH616" s="18" t="str">
        <f>IFERROR(VLOOKUP(F616,Rural!$F$2:$J$403,5,0),0)</f>
        <v>Rural 2</v>
      </c>
      <c r="AI616" s="18" t="str">
        <f>+IFERROR(VLOOKUP(F616,Frontera!$F$3:$J$438,5,0),0)</f>
        <v>Frontera</v>
      </c>
      <c r="AJ616" s="18" t="str">
        <f>+IFERROR(VLOOKUP(F616,'Censo 2023 Direccion'!$A$2:$L$910,9,0),0)</f>
        <v>Rural</v>
      </c>
      <c r="AK616" s="18">
        <f>+IFERROR(VLOOKUP(F616,'Instituciones Educativas'!$A$2:$T$900,12,0),0)</f>
        <v>6</v>
      </c>
      <c r="AL616" s="21">
        <f t="shared" si="313"/>
        <v>-1265.152</v>
      </c>
      <c r="AM616" s="18">
        <f>+IFERROR(VLOOKUP(F616,'Instituciones Educativas'!$A$2:$T$900,13,0),0)-AN616</f>
        <v>14</v>
      </c>
      <c r="AO616" s="18">
        <f>+AM616-5.05</f>
        <v>8.9499999999999993</v>
      </c>
    </row>
    <row r="617" spans="1:41" x14ac:dyDescent="0.25">
      <c r="A617" s="104" t="s">
        <v>1241</v>
      </c>
      <c r="B617" s="17">
        <v>35</v>
      </c>
      <c r="C617" s="49" t="str">
        <f>+VLOOKUP(A617,'Instituciones Educativas'!$A$2:$T$900,6,0)</f>
        <v>ACORA</v>
      </c>
      <c r="D617" s="49" t="str">
        <f>IFERROR(VLOOKUP(A617,'Instituciones Educativas'!$A$2:$T$900,7,0),0)</f>
        <v>CHANCACHI</v>
      </c>
      <c r="E617" s="49" t="str">
        <f>+VLOOKUP(A617,'Censo 2023 Direccion'!$A$2:$M$910,6,0)</f>
        <v>CHANCACHI</v>
      </c>
      <c r="F617" s="49" t="str">
        <f>+VLOOKUP(A617,'Instituciones Educativas'!$A$2:$T$900,1,0)</f>
        <v>0231340</v>
      </c>
      <c r="G617" s="49" t="str">
        <f>+VLOOKUP(A617,'Instituciones Educativas'!$A$2:$T$900,8,0)</f>
        <v>70127</v>
      </c>
      <c r="H617" s="49" t="str">
        <f>+VLOOKUP(A617,'Instituciones Educativas'!$A$2:$T$900,9,0)</f>
        <v xml:space="preserve">B0 - Primaria                      </v>
      </c>
      <c r="I617" s="18">
        <f t="shared" si="304"/>
        <v>15</v>
      </c>
      <c r="J617" s="18" t="str">
        <f t="shared" si="314"/>
        <v>Rural</v>
      </c>
      <c r="K617" s="18">
        <f t="shared" si="315"/>
        <v>17</v>
      </c>
      <c r="O617" s="18">
        <f t="shared" si="316"/>
        <v>-2</v>
      </c>
      <c r="Q617" s="21">
        <f t="shared" si="320"/>
        <v>1703.5200000000002</v>
      </c>
      <c r="R617" s="52">
        <f t="shared" si="305"/>
        <v>-18.320888727007809</v>
      </c>
      <c r="S617" s="52">
        <f t="shared" si="306"/>
        <v>1310.4000000000001</v>
      </c>
      <c r="T617" s="21">
        <f t="shared" si="317"/>
        <v>1310.4000000000001</v>
      </c>
      <c r="U617" s="70">
        <v>1604.3269565217388</v>
      </c>
      <c r="V617" s="21">
        <f t="shared" si="303"/>
        <v>1008</v>
      </c>
      <c r="W617" s="21">
        <f t="shared" si="307"/>
        <v>81</v>
      </c>
      <c r="X617" s="21">
        <f t="shared" si="321"/>
        <v>0</v>
      </c>
      <c r="Y617" s="21">
        <f t="shared" si="302"/>
        <v>0</v>
      </c>
      <c r="Z617" s="21">
        <f t="shared" si="308"/>
        <v>18</v>
      </c>
      <c r="AA617" s="21">
        <f t="shared" si="309"/>
        <v>63</v>
      </c>
      <c r="AB617" s="21">
        <f t="shared" si="310"/>
        <v>108</v>
      </c>
      <c r="AC617" s="18">
        <f t="shared" si="311"/>
        <v>504</v>
      </c>
      <c r="AD617" s="18">
        <f t="shared" si="312"/>
        <v>234</v>
      </c>
      <c r="AE617" s="18" t="str">
        <f>IFERROR(VLOOKUP(F617,'Unid. Mult.'!$F$3:$J$313,5,0),0)</f>
        <v>Multigrado</v>
      </c>
      <c r="AF617" s="18" t="str">
        <f>IFERROR(VLOOKUP(F617,'IIEE EIB'!$F$3:$L$219,5,0),0)</f>
        <v>AIMARA</v>
      </c>
      <c r="AG617" s="18" t="str">
        <f>IFERROR(VLOOKUP(F617,'IIEE EIB'!$F$3:$L$219,6,0),0)</f>
        <v/>
      </c>
      <c r="AH617" s="18" t="str">
        <f>IFERROR(VLOOKUP(F617,Rural!$F$2:$J$403,5,0),0)</f>
        <v>Rural 2</v>
      </c>
      <c r="AI617" s="18" t="str">
        <f>+IFERROR(VLOOKUP(F617,Frontera!$F$3:$J$438,5,0),0)</f>
        <v>Frontera</v>
      </c>
      <c r="AJ617" s="18" t="str">
        <f>+IFERROR(VLOOKUP(F617,'Censo 2023 Direccion'!$A$2:$L$910,9,0),0)</f>
        <v>Rural</v>
      </c>
      <c r="AK617" s="18">
        <f>+IFERROR(VLOOKUP(F617,'Instituciones Educativas'!$A$2:$T$900,12,0),0)</f>
        <v>15</v>
      </c>
      <c r="AL617" s="21">
        <f t="shared" si="313"/>
        <v>-596.32695652173879</v>
      </c>
      <c r="AM617" s="18">
        <f>+IFERROR(VLOOKUP(F617,'Instituciones Educativas'!$A$2:$T$900,13,0),0)-AN617</f>
        <v>17</v>
      </c>
      <c r="AO617" s="18">
        <f>+AM617-20.2</f>
        <v>-3.1999999999999993</v>
      </c>
    </row>
    <row r="618" spans="1:41" x14ac:dyDescent="0.25">
      <c r="A618" s="104" t="s">
        <v>1252</v>
      </c>
      <c r="B618" s="17">
        <v>36</v>
      </c>
      <c r="C618" s="49" t="str">
        <f>+VLOOKUP(A618,'Instituciones Educativas'!$A$2:$T$900,6,0)</f>
        <v>ACORA</v>
      </c>
      <c r="D618" s="49" t="str">
        <f>IFERROR(VLOOKUP(A618,'Instituciones Educativas'!$A$2:$T$900,7,0),0)</f>
        <v>JACHA HUINCHOCA</v>
      </c>
      <c r="E618" s="49" t="str">
        <f>+VLOOKUP(A618,'Censo 2023 Direccion'!$A$2:$M$910,6,0)</f>
        <v>JACHA HUINCHOCA</v>
      </c>
      <c r="F618" s="49" t="str">
        <f>+VLOOKUP(A618,'Instituciones Educativas'!$A$2:$T$900,1,0)</f>
        <v>0231522</v>
      </c>
      <c r="G618" s="49" t="str">
        <f>+VLOOKUP(A618,'Instituciones Educativas'!$A$2:$T$900,8,0)</f>
        <v>70145</v>
      </c>
      <c r="H618" s="49" t="str">
        <f>+VLOOKUP(A618,'Instituciones Educativas'!$A$2:$T$900,9,0)</f>
        <v xml:space="preserve">B0 - Primaria                      </v>
      </c>
      <c r="I618" s="18">
        <f t="shared" si="304"/>
        <v>15</v>
      </c>
      <c r="J618" s="18" t="str">
        <f t="shared" si="314"/>
        <v>Rural</v>
      </c>
      <c r="K618" s="18">
        <f t="shared" si="315"/>
        <v>16</v>
      </c>
      <c r="O618" s="18">
        <f t="shared" si="316"/>
        <v>-1</v>
      </c>
      <c r="Q618" s="21">
        <f t="shared" si="320"/>
        <v>1460.16</v>
      </c>
      <c r="R618" s="52">
        <f t="shared" si="305"/>
        <v>-2.9810855263157712</v>
      </c>
      <c r="S618" s="52">
        <f t="shared" si="306"/>
        <v>1123.2</v>
      </c>
      <c r="T618" s="21">
        <f t="shared" si="317"/>
        <v>1123.2</v>
      </c>
      <c r="U618" s="70">
        <v>1157.7123966942147</v>
      </c>
      <c r="V618" s="21">
        <f t="shared" si="303"/>
        <v>864</v>
      </c>
      <c r="W618" s="21">
        <f t="shared" si="307"/>
        <v>81</v>
      </c>
      <c r="X618" s="21">
        <f t="shared" si="321"/>
        <v>0</v>
      </c>
      <c r="Y618" s="21">
        <f t="shared" si="302"/>
        <v>0</v>
      </c>
      <c r="Z618" s="21">
        <f t="shared" si="308"/>
        <v>18</v>
      </c>
      <c r="AA618" s="21">
        <f t="shared" si="309"/>
        <v>63</v>
      </c>
      <c r="AB618" s="21">
        <f t="shared" si="310"/>
        <v>108</v>
      </c>
      <c r="AC618" s="18">
        <f t="shared" si="311"/>
        <v>360</v>
      </c>
      <c r="AD618" s="18">
        <f t="shared" si="312"/>
        <v>234</v>
      </c>
      <c r="AE618" s="18" t="str">
        <f>IFERROR(VLOOKUP(F618,'Unid. Mult.'!$F$3:$J$313,5,0),0)</f>
        <v>Multigrado</v>
      </c>
      <c r="AF618" s="18" t="str">
        <f>IFERROR(VLOOKUP(F618,'IIEE EIB'!$F$3:$L$219,5,0),0)</f>
        <v>AIMARA</v>
      </c>
      <c r="AG618" s="18" t="str">
        <f>IFERROR(VLOOKUP(F618,'IIEE EIB'!$F$3:$L$219,6,0),0)</f>
        <v/>
      </c>
      <c r="AH618" s="18" t="str">
        <f>IFERROR(VLOOKUP(F618,Rural!$F$2:$J$403,5,0),0)</f>
        <v>Rural 3</v>
      </c>
      <c r="AI618" s="18" t="str">
        <f>+IFERROR(VLOOKUP(F618,Frontera!$F$3:$J$438,5,0),0)</f>
        <v>Frontera</v>
      </c>
      <c r="AJ618" s="18" t="str">
        <f>+IFERROR(VLOOKUP(F618,'Censo 2023 Direccion'!$A$2:$L$910,9,0),0)</f>
        <v>Rural</v>
      </c>
      <c r="AK618" s="18">
        <f>+IFERROR(VLOOKUP(F618,'Instituciones Educativas'!$A$2:$T$900,12,0),0)</f>
        <v>15</v>
      </c>
      <c r="AL618" s="21">
        <f t="shared" si="313"/>
        <v>-293.7123966942147</v>
      </c>
      <c r="AM618" s="18">
        <f>+IFERROR(VLOOKUP(F618,'Instituciones Educativas'!$A$2:$T$900,13,0),0)-AN618</f>
        <v>16</v>
      </c>
      <c r="AN618" s="64"/>
      <c r="AO618" s="18">
        <f>+AM618-7.1</f>
        <v>8.9</v>
      </c>
    </row>
    <row r="619" spans="1:41" x14ac:dyDescent="0.25">
      <c r="A619" s="104" t="s">
        <v>1253</v>
      </c>
      <c r="B619" s="17">
        <v>37</v>
      </c>
      <c r="C619" s="49" t="str">
        <f>+VLOOKUP(A619,'Instituciones Educativas'!$A$2:$T$900,6,0)</f>
        <v>ACORA</v>
      </c>
      <c r="D619" s="49" t="str">
        <f>IFERROR(VLOOKUP(A619,'Instituciones Educativas'!$A$2:$T$900,7,0),0)</f>
        <v>CCOPAMAYA</v>
      </c>
      <c r="E619" s="49" t="str">
        <f>+VLOOKUP(A619,'Censo 2023 Direccion'!$A$2:$M$910,6,0)</f>
        <v>CCOPAMAYA</v>
      </c>
      <c r="F619" s="49" t="str">
        <f>+VLOOKUP(A619,'Instituciones Educativas'!$A$2:$T$900,1,0)</f>
        <v>0231530</v>
      </c>
      <c r="G619" s="49" t="str">
        <f>+VLOOKUP(A619,'Instituciones Educativas'!$A$2:$T$900,8,0)</f>
        <v>70146</v>
      </c>
      <c r="H619" s="49" t="str">
        <f>+VLOOKUP(A619,'Instituciones Educativas'!$A$2:$T$900,9,0)</f>
        <v xml:space="preserve">B0 - Primaria                      </v>
      </c>
      <c r="I619" s="18">
        <f t="shared" si="304"/>
        <v>25</v>
      </c>
      <c r="J619" s="18" t="str">
        <f t="shared" si="314"/>
        <v>Rural</v>
      </c>
      <c r="K619" s="18">
        <f t="shared" si="315"/>
        <v>28</v>
      </c>
      <c r="O619" s="18">
        <f t="shared" si="316"/>
        <v>-3</v>
      </c>
      <c r="Q619" s="21">
        <f t="shared" si="320"/>
        <v>1872.9749999999999</v>
      </c>
      <c r="R619" s="52">
        <f t="shared" si="305"/>
        <v>22.180451127819548</v>
      </c>
      <c r="S619" s="52">
        <f t="shared" si="306"/>
        <v>2203.5</v>
      </c>
      <c r="T619" s="21">
        <f t="shared" si="317"/>
        <v>2203.5</v>
      </c>
      <c r="U619" s="70">
        <v>1803.48</v>
      </c>
      <c r="V619" s="21">
        <f t="shared" si="303"/>
        <v>1695</v>
      </c>
      <c r="W619" s="21">
        <f t="shared" si="307"/>
        <v>135</v>
      </c>
      <c r="X619" s="21">
        <f t="shared" si="321"/>
        <v>0</v>
      </c>
      <c r="Y619" s="21">
        <f t="shared" si="302"/>
        <v>0</v>
      </c>
      <c r="Z619" s="21">
        <f t="shared" si="308"/>
        <v>30</v>
      </c>
      <c r="AA619" s="21">
        <f t="shared" si="309"/>
        <v>120</v>
      </c>
      <c r="AB619" s="21">
        <f t="shared" si="310"/>
        <v>180</v>
      </c>
      <c r="AC619" s="18">
        <f t="shared" si="311"/>
        <v>840</v>
      </c>
      <c r="AD619" s="18">
        <f t="shared" si="312"/>
        <v>390</v>
      </c>
      <c r="AE619" s="18" t="str">
        <f>IFERROR(VLOOKUP(F619,'Unid. Mult.'!$F$3:$J$313,5,0),0)</f>
        <v>Multigrado</v>
      </c>
      <c r="AF619" s="18">
        <f>IFERROR(VLOOKUP(F619,'IIEE EIB'!$F$3:$L$219,5,0),0)</f>
        <v>0</v>
      </c>
      <c r="AG619" s="18">
        <f>IFERROR(VLOOKUP(F619,'IIEE EIB'!$F$3:$L$219,6,0),0)</f>
        <v>0</v>
      </c>
      <c r="AH619" s="18" t="str">
        <f>IFERROR(VLOOKUP(F619,Rural!$F$2:$J$403,5,0),0)</f>
        <v>Rural 2</v>
      </c>
      <c r="AI619" s="18" t="str">
        <f>+IFERROR(VLOOKUP(F619,Frontera!$F$3:$J$438,5,0),0)</f>
        <v>Frontera</v>
      </c>
      <c r="AJ619" s="18" t="str">
        <f>+IFERROR(VLOOKUP(F619,'Censo 2023 Direccion'!$A$2:$L$910,9,0),0)</f>
        <v>Rural</v>
      </c>
      <c r="AK619" s="18">
        <f>+IFERROR(VLOOKUP(F619,'Instituciones Educativas'!$A$2:$T$900,12,0),0)</f>
        <v>25</v>
      </c>
      <c r="AL619" s="21">
        <f t="shared" si="313"/>
        <v>-108.48000000000002</v>
      </c>
      <c r="AM619" s="18">
        <f>+IFERROR(VLOOKUP(F619,'Instituciones Educativas'!$A$2:$T$900,13,0),0)-AN619</f>
        <v>28</v>
      </c>
      <c r="AO619" s="18">
        <f>+AM619-8.27</f>
        <v>19.73</v>
      </c>
    </row>
    <row r="620" spans="1:41" x14ac:dyDescent="0.25">
      <c r="A620" s="104" t="s">
        <v>1254</v>
      </c>
      <c r="B620" s="17">
        <v>38</v>
      </c>
      <c r="C620" s="49" t="str">
        <f>+VLOOKUP(A620,'Instituciones Educativas'!$A$2:$T$900,6,0)</f>
        <v>ACORA</v>
      </c>
      <c r="D620" s="49" t="str">
        <f>IFERROR(VLOOKUP(A620,'Instituciones Educativas'!$A$2:$T$900,7,0),0)</f>
        <v>COCOSANI</v>
      </c>
      <c r="E620" s="49" t="str">
        <f>+VLOOKUP(A620,'Censo 2023 Direccion'!$A$2:$M$910,6,0)</f>
        <v>CCOCCOSANI</v>
      </c>
      <c r="F620" s="49" t="str">
        <f>+VLOOKUP(A620,'Instituciones Educativas'!$A$2:$T$900,1,0)</f>
        <v>0231548</v>
      </c>
      <c r="G620" s="49" t="str">
        <f>+VLOOKUP(A620,'Instituciones Educativas'!$A$2:$T$900,8,0)</f>
        <v>70147</v>
      </c>
      <c r="H620" s="49" t="str">
        <f>+VLOOKUP(A620,'Instituciones Educativas'!$A$2:$T$900,9,0)</f>
        <v xml:space="preserve">B0 - Primaria                      </v>
      </c>
      <c r="I620" s="18">
        <f t="shared" si="304"/>
        <v>10</v>
      </c>
      <c r="J620" s="18" t="str">
        <f t="shared" si="314"/>
        <v>Rural</v>
      </c>
      <c r="K620" s="18">
        <f t="shared" si="315"/>
        <v>15</v>
      </c>
      <c r="O620" s="18">
        <f t="shared" si="316"/>
        <v>-5</v>
      </c>
      <c r="Q620" s="21">
        <f t="shared" si="320"/>
        <v>1397.7600000000002</v>
      </c>
      <c r="R620" s="52">
        <f t="shared" si="305"/>
        <v>-34.315789473684212</v>
      </c>
      <c r="S620" s="52">
        <f t="shared" si="306"/>
        <v>873.6</v>
      </c>
      <c r="T620" s="21">
        <f t="shared" si="317"/>
        <v>873.6</v>
      </c>
      <c r="U620" s="70">
        <v>1330</v>
      </c>
      <c r="V620" s="21">
        <f t="shared" si="303"/>
        <v>672</v>
      </c>
      <c r="W620" s="21">
        <f t="shared" si="307"/>
        <v>54</v>
      </c>
      <c r="X620" s="21">
        <f t="shared" si="321"/>
        <v>0</v>
      </c>
      <c r="Y620" s="21">
        <f t="shared" si="302"/>
        <v>0</v>
      </c>
      <c r="Z620" s="21">
        <f t="shared" si="308"/>
        <v>12</v>
      </c>
      <c r="AA620" s="21">
        <f t="shared" si="309"/>
        <v>42</v>
      </c>
      <c r="AB620" s="21">
        <f t="shared" si="310"/>
        <v>72</v>
      </c>
      <c r="AC620" s="18">
        <f t="shared" si="311"/>
        <v>336</v>
      </c>
      <c r="AD620" s="18">
        <f t="shared" si="312"/>
        <v>156</v>
      </c>
      <c r="AE620" s="18" t="str">
        <f>IFERROR(VLOOKUP(F620,'Unid. Mult.'!$F$3:$J$313,5,0),0)</f>
        <v>Multigrado</v>
      </c>
      <c r="AF620" s="18" t="str">
        <f>IFERROR(VLOOKUP(F620,'IIEE EIB'!$F$3:$L$219,5,0),0)</f>
        <v>AIMARA</v>
      </c>
      <c r="AG620" s="18" t="str">
        <f>IFERROR(VLOOKUP(F620,'IIEE EIB'!$F$3:$L$219,6,0),0)</f>
        <v/>
      </c>
      <c r="AH620" s="18" t="str">
        <f>IFERROR(VLOOKUP(F620,Rural!$F$2:$J$403,5,0),0)</f>
        <v>Rural 2</v>
      </c>
      <c r="AI620" s="18" t="str">
        <f>+IFERROR(VLOOKUP(F620,Frontera!$F$3:$J$438,5,0),0)</f>
        <v>Frontera</v>
      </c>
      <c r="AJ620" s="18" t="str">
        <f>+IFERROR(VLOOKUP(F620,'Censo 2023 Direccion'!$A$2:$L$910,9,0),0)</f>
        <v>Rural</v>
      </c>
      <c r="AK620" s="18">
        <f>+IFERROR(VLOOKUP(F620,'Instituciones Educativas'!$A$2:$T$900,12,0),0)</f>
        <v>10</v>
      </c>
      <c r="AL620" s="21">
        <f t="shared" si="313"/>
        <v>-658</v>
      </c>
      <c r="AM620" s="18">
        <f>+IFERROR(VLOOKUP(F620,'Instituciones Educativas'!$A$2:$T$900,13,0),0)-AN620</f>
        <v>15</v>
      </c>
      <c r="AN620" s="64"/>
      <c r="AO620" s="18">
        <f>+AM620-2.8</f>
        <v>12.2</v>
      </c>
    </row>
    <row r="621" spans="1:41" x14ac:dyDescent="0.25">
      <c r="A621" s="104" t="s">
        <v>1255</v>
      </c>
      <c r="B621" s="17">
        <v>39</v>
      </c>
      <c r="C621" s="49" t="str">
        <f>+VLOOKUP(A621,'Instituciones Educativas'!$A$2:$T$900,6,0)</f>
        <v>ACORA</v>
      </c>
      <c r="D621" s="49" t="str">
        <f>IFERROR(VLOOKUP(A621,'Instituciones Educativas'!$A$2:$T$900,7,0),0)</f>
        <v>CHAMCHILLA</v>
      </c>
      <c r="E621" s="49" t="str">
        <f>+VLOOKUP(A621,'Censo 2023 Direccion'!$A$2:$M$910,6,0)</f>
        <v>CHAMCHILLA</v>
      </c>
      <c r="F621" s="49" t="str">
        <f>+VLOOKUP(A621,'Instituciones Educativas'!$A$2:$T$900,1,0)</f>
        <v>0231555</v>
      </c>
      <c r="G621" s="49" t="str">
        <f>+VLOOKUP(A621,'Instituciones Educativas'!$A$2:$T$900,8,0)</f>
        <v>70148</v>
      </c>
      <c r="H621" s="49" t="str">
        <f>+VLOOKUP(A621,'Instituciones Educativas'!$A$2:$T$900,9,0)</f>
        <v xml:space="preserve">B0 - Primaria                      </v>
      </c>
      <c r="I621" s="18">
        <f t="shared" si="304"/>
        <v>10</v>
      </c>
      <c r="J621" s="18" t="str">
        <f t="shared" si="314"/>
        <v>Rural</v>
      </c>
      <c r="K621" s="18">
        <f t="shared" si="315"/>
        <v>12</v>
      </c>
      <c r="O621" s="18">
        <f t="shared" si="316"/>
        <v>-2</v>
      </c>
      <c r="Q621" s="21">
        <f t="shared" si="320"/>
        <v>1410.24</v>
      </c>
      <c r="R621" s="52">
        <f t="shared" si="305"/>
        <v>-32.529239766081872</v>
      </c>
      <c r="S621" s="52">
        <f t="shared" si="306"/>
        <v>881.4</v>
      </c>
      <c r="T621" s="21">
        <f t="shared" si="317"/>
        <v>881.4</v>
      </c>
      <c r="U621" s="70">
        <v>1306.3436619718309</v>
      </c>
      <c r="V621" s="21">
        <f t="shared" si="303"/>
        <v>678</v>
      </c>
      <c r="W621" s="21">
        <f t="shared" si="307"/>
        <v>54</v>
      </c>
      <c r="X621" s="21">
        <f t="shared" si="321"/>
        <v>0</v>
      </c>
      <c r="Y621" s="21">
        <f t="shared" si="302"/>
        <v>0</v>
      </c>
      <c r="Z621" s="21">
        <f t="shared" si="308"/>
        <v>12</v>
      </c>
      <c r="AA621" s="21">
        <f t="shared" si="309"/>
        <v>48</v>
      </c>
      <c r="AB621" s="21">
        <f t="shared" si="310"/>
        <v>72</v>
      </c>
      <c r="AC621" s="18">
        <f t="shared" si="311"/>
        <v>336</v>
      </c>
      <c r="AD621" s="18">
        <f t="shared" si="312"/>
        <v>156</v>
      </c>
      <c r="AE621" s="18" t="str">
        <f>IFERROR(VLOOKUP(F621,'Unid. Mult.'!$F$3:$J$313,5,0),0)</f>
        <v>Multigrado</v>
      </c>
      <c r="AF621" s="18">
        <f>IFERROR(VLOOKUP(F621,'IIEE EIB'!$F$3:$L$219,5,0),0)</f>
        <v>0</v>
      </c>
      <c r="AG621" s="18">
        <f>IFERROR(VLOOKUP(F621,'IIEE EIB'!$F$3:$L$219,6,0),0)</f>
        <v>0</v>
      </c>
      <c r="AH621" s="18" t="str">
        <f>IFERROR(VLOOKUP(F621,Rural!$F$2:$J$403,5,0),0)</f>
        <v>Rural 2</v>
      </c>
      <c r="AI621" s="18" t="str">
        <f>+IFERROR(VLOOKUP(F621,Frontera!$F$3:$J$438,5,0),0)</f>
        <v>Frontera</v>
      </c>
      <c r="AJ621" s="18" t="str">
        <f>+IFERROR(VLOOKUP(F621,'Censo 2023 Direccion'!$A$2:$L$910,9,0),0)</f>
        <v>Rural</v>
      </c>
      <c r="AK621" s="18">
        <f>+IFERROR(VLOOKUP(F621,'Instituciones Educativas'!$A$2:$T$900,12,0),0)</f>
        <v>10</v>
      </c>
      <c r="AL621" s="21">
        <f t="shared" si="313"/>
        <v>-628.3436619718309</v>
      </c>
      <c r="AM621" s="18">
        <f>+IFERROR(VLOOKUP(F621,'Instituciones Educativas'!$A$2:$T$900,13,0),0)-AN621</f>
        <v>12</v>
      </c>
      <c r="AO621" s="18">
        <f>+AM621-14</f>
        <v>-2</v>
      </c>
    </row>
    <row r="622" spans="1:41" x14ac:dyDescent="0.25">
      <c r="A622" s="104" t="s">
        <v>1257</v>
      </c>
      <c r="B622" s="17">
        <v>40</v>
      </c>
      <c r="C622" s="49" t="str">
        <f>+VLOOKUP(A622,'Instituciones Educativas'!$A$2:$T$900,6,0)</f>
        <v>ACORA</v>
      </c>
      <c r="D622" s="49" t="str">
        <f>IFERROR(VLOOKUP(A622,'Instituciones Educativas'!$A$2:$T$900,7,0),0)</f>
        <v>HUANCARTINQUIHUI</v>
      </c>
      <c r="E622" s="49" t="str">
        <f>+VLOOKUP(A622,'Censo 2023 Direccion'!$A$2:$M$910,6,0)</f>
        <v>HUANCARTINQUIHUI</v>
      </c>
      <c r="F622" s="49" t="str">
        <f>+VLOOKUP(A622,'Instituciones Educativas'!$A$2:$T$900,1,0)</f>
        <v>0231605</v>
      </c>
      <c r="G622" s="49" t="str">
        <f>+VLOOKUP(A622,'Instituciones Educativas'!$A$2:$T$900,8,0)</f>
        <v>70153</v>
      </c>
      <c r="H622" s="49" t="str">
        <f>+VLOOKUP(A622,'Instituciones Educativas'!$A$2:$T$900,9,0)</f>
        <v xml:space="preserve">B0 - Primaria                      </v>
      </c>
      <c r="I622" s="18">
        <f t="shared" si="304"/>
        <v>6</v>
      </c>
      <c r="J622" s="18" t="str">
        <f t="shared" si="314"/>
        <v>Rural</v>
      </c>
      <c r="K622" s="18">
        <f t="shared" si="315"/>
        <v>5</v>
      </c>
      <c r="O622" s="18">
        <f t="shared" si="316"/>
        <v>1</v>
      </c>
      <c r="Q622" s="21">
        <f t="shared" si="320"/>
        <v>868.60800000000006</v>
      </c>
      <c r="R622" s="52">
        <f t="shared" si="305"/>
        <v>-34.315789473684212</v>
      </c>
      <c r="S622" s="52">
        <f t="shared" si="306"/>
        <v>542.88</v>
      </c>
      <c r="T622" s="21">
        <f t="shared" si="317"/>
        <v>542.88</v>
      </c>
      <c r="U622" s="70">
        <v>826.5</v>
      </c>
      <c r="V622" s="21">
        <f t="shared" si="303"/>
        <v>417.6</v>
      </c>
      <c r="W622" s="21">
        <f t="shared" si="307"/>
        <v>32.400000000000006</v>
      </c>
      <c r="X622" s="21">
        <f t="shared" si="321"/>
        <v>0</v>
      </c>
      <c r="Y622" s="21">
        <f t="shared" si="302"/>
        <v>0</v>
      </c>
      <c r="Z622" s="21">
        <f t="shared" si="308"/>
        <v>7.2000000000000011</v>
      </c>
      <c r="AA622" s="21">
        <f t="shared" si="309"/>
        <v>25.199999999999996</v>
      </c>
      <c r="AB622" s="21">
        <f t="shared" si="310"/>
        <v>57.600000000000009</v>
      </c>
      <c r="AC622" s="18">
        <f t="shared" si="311"/>
        <v>201.59999999999997</v>
      </c>
      <c r="AD622" s="18">
        <f t="shared" si="312"/>
        <v>93.600000000000009</v>
      </c>
      <c r="AE622" s="18" t="str">
        <f>IFERROR(VLOOKUP(F622,'Unid. Mult.'!$F$3:$J$313,5,0),0)</f>
        <v>Unidocente</v>
      </c>
      <c r="AF622" s="18" t="str">
        <f>IFERROR(VLOOKUP(F622,'IIEE EIB'!$F$3:$L$219,5,0),0)</f>
        <v>AIMARA</v>
      </c>
      <c r="AG622" s="18" t="str">
        <f>IFERROR(VLOOKUP(F622,'IIEE EIB'!$F$3:$L$219,6,0),0)</f>
        <v/>
      </c>
      <c r="AH622" s="18" t="str">
        <f>IFERROR(VLOOKUP(F622,Rural!$F$2:$J$403,5,0),0)</f>
        <v>Rural 2</v>
      </c>
      <c r="AI622" s="18" t="str">
        <f>+IFERROR(VLOOKUP(F622,Frontera!$F$3:$J$438,5,0),0)</f>
        <v>Frontera</v>
      </c>
      <c r="AJ622" s="18" t="str">
        <f>+IFERROR(VLOOKUP(F622,'Censo 2023 Direccion'!$A$2:$L$910,9,0),0)</f>
        <v>Rural</v>
      </c>
      <c r="AK622" s="18">
        <f>+IFERROR(VLOOKUP(F622,'Instituciones Educativas'!$A$2:$T$900,12,0),0)</f>
        <v>6</v>
      </c>
      <c r="AL622" s="21">
        <f t="shared" si="313"/>
        <v>-408.9</v>
      </c>
      <c r="AM622" s="18">
        <f>+IFERROR(VLOOKUP(F622,'Instituciones Educativas'!$A$2:$T$900,13,0),0)-AN622</f>
        <v>5</v>
      </c>
      <c r="AO622" s="18">
        <f>+AM622-8.27</f>
        <v>-3.2699999999999996</v>
      </c>
    </row>
    <row r="623" spans="1:41" x14ac:dyDescent="0.25">
      <c r="A623" s="104" t="s">
        <v>1258</v>
      </c>
      <c r="B623" s="17">
        <v>41</v>
      </c>
      <c r="C623" s="49" t="str">
        <f>+VLOOKUP(A623,'Instituciones Educativas'!$A$2:$T$900,6,0)</f>
        <v>ACORA</v>
      </c>
      <c r="D623" s="49" t="str">
        <f>IFERROR(VLOOKUP(A623,'Instituciones Educativas'!$A$2:$T$900,7,0),0)</f>
        <v>PIRCO</v>
      </c>
      <c r="E623" s="49" t="str">
        <f>+VLOOKUP(A623,'Censo 2023 Direccion'!$A$2:$M$910,6,0)</f>
        <v>PIRCO</v>
      </c>
      <c r="F623" s="49" t="str">
        <f>+VLOOKUP(A623,'Instituciones Educativas'!$A$2:$T$900,1,0)</f>
        <v>0231613</v>
      </c>
      <c r="G623" s="49" t="str">
        <f>+VLOOKUP(A623,'Instituciones Educativas'!$A$2:$T$900,8,0)</f>
        <v>70154</v>
      </c>
      <c r="H623" s="49" t="str">
        <f>+VLOOKUP(A623,'Instituciones Educativas'!$A$2:$T$900,9,0)</f>
        <v xml:space="preserve">B0 - Primaria                      </v>
      </c>
      <c r="I623" s="18">
        <f t="shared" si="304"/>
        <v>12</v>
      </c>
      <c r="J623" s="18" t="str">
        <f t="shared" si="314"/>
        <v>Rural</v>
      </c>
      <c r="K623" s="18">
        <f t="shared" si="315"/>
        <v>10</v>
      </c>
      <c r="O623" s="18">
        <f t="shared" si="316"/>
        <v>2</v>
      </c>
      <c r="Q623" s="21">
        <f t="shared" si="320"/>
        <v>1533.1680000000001</v>
      </c>
      <c r="R623" s="52">
        <f t="shared" si="305"/>
        <v>-17.073684210526299</v>
      </c>
      <c r="S623" s="52">
        <f t="shared" si="306"/>
        <v>1179.3600000000001</v>
      </c>
      <c r="T623" s="21">
        <f t="shared" si="317"/>
        <v>1179.3600000000001</v>
      </c>
      <c r="U623" s="70">
        <v>1422.178217821782</v>
      </c>
      <c r="V623" s="21">
        <f t="shared" si="303"/>
        <v>907.2</v>
      </c>
      <c r="W623" s="21">
        <f t="shared" si="307"/>
        <v>64.800000000000011</v>
      </c>
      <c r="X623" s="21">
        <f t="shared" si="321"/>
        <v>0</v>
      </c>
      <c r="Y623" s="21">
        <f t="shared" si="302"/>
        <v>0</v>
      </c>
      <c r="Z623" s="21">
        <f t="shared" si="308"/>
        <v>14.400000000000002</v>
      </c>
      <c r="AA623" s="21">
        <f t="shared" si="309"/>
        <v>50.399999999999991</v>
      </c>
      <c r="AB623" s="21">
        <f t="shared" si="310"/>
        <v>86.399999999999991</v>
      </c>
      <c r="AC623" s="18">
        <f t="shared" si="311"/>
        <v>504</v>
      </c>
      <c r="AD623" s="18">
        <f t="shared" si="312"/>
        <v>187.20000000000002</v>
      </c>
      <c r="AE623" s="18" t="str">
        <f>IFERROR(VLOOKUP(F623,'Unid. Mult.'!$F$3:$J$313,5,0),0)</f>
        <v>Multigrado</v>
      </c>
      <c r="AF623" s="18" t="str">
        <f>IFERROR(VLOOKUP(F623,'IIEE EIB'!$F$3:$L$219,5,0),0)</f>
        <v>AIMARA</v>
      </c>
      <c r="AG623" s="18" t="str">
        <f>IFERROR(VLOOKUP(F623,'IIEE EIB'!$F$3:$L$219,6,0),0)</f>
        <v/>
      </c>
      <c r="AH623" s="18" t="str">
        <f>IFERROR(VLOOKUP(F623,Rural!$F$2:$J$403,5,0),0)</f>
        <v>Rural 1</v>
      </c>
      <c r="AI623" s="18" t="str">
        <f>+IFERROR(VLOOKUP(F623,Frontera!$F$3:$J$438,5,0),0)</f>
        <v>Frontera</v>
      </c>
      <c r="AJ623" s="18" t="str">
        <f>+IFERROR(VLOOKUP(F623,'Censo 2023 Direccion'!$A$2:$L$910,9,0),0)</f>
        <v>Rural</v>
      </c>
      <c r="AK623" s="18">
        <f>+IFERROR(VLOOKUP(F623,'Instituciones Educativas'!$A$2:$T$900,12,0),0)</f>
        <v>12</v>
      </c>
      <c r="AL623" s="21">
        <f t="shared" si="313"/>
        <v>-514.97821782178198</v>
      </c>
      <c r="AM623" s="18">
        <f>+IFERROR(VLOOKUP(F623,'Instituciones Educativas'!$A$2:$T$900,13,0),0)-AN623</f>
        <v>10</v>
      </c>
      <c r="AO623" s="18">
        <f>+AM623-17.2</f>
        <v>-7.1999999999999993</v>
      </c>
    </row>
    <row r="624" spans="1:41" x14ac:dyDescent="0.25">
      <c r="A624" s="104" t="s">
        <v>1259</v>
      </c>
      <c r="B624" s="17">
        <v>42</v>
      </c>
      <c r="C624" s="49" t="str">
        <f>+VLOOKUP(A624,'Instituciones Educativas'!$A$2:$T$900,6,0)</f>
        <v>ACORA</v>
      </c>
      <c r="D624" s="49" t="str">
        <f>IFERROR(VLOOKUP(A624,'Instituciones Educativas'!$A$2:$T$900,7,0),0)</f>
        <v>ISCATA</v>
      </c>
      <c r="E624" s="49" t="str">
        <f>+VLOOKUP(A624,'Censo 2023 Direccion'!$A$2:$M$910,6,0)</f>
        <v>ISCATA</v>
      </c>
      <c r="F624" s="49" t="str">
        <f>+VLOOKUP(A624,'Instituciones Educativas'!$A$2:$T$900,1,0)</f>
        <v>0231654</v>
      </c>
      <c r="G624" s="49" t="str">
        <f>+VLOOKUP(A624,'Instituciones Educativas'!$A$2:$T$900,8,0)</f>
        <v>70158</v>
      </c>
      <c r="H624" s="49" t="str">
        <f>+VLOOKUP(A624,'Instituciones Educativas'!$A$2:$T$900,9,0)</f>
        <v xml:space="preserve">B0 - Primaria                      </v>
      </c>
      <c r="I624" s="18">
        <f t="shared" si="304"/>
        <v>15</v>
      </c>
      <c r="J624" s="18" t="str">
        <f t="shared" si="314"/>
        <v>Rural</v>
      </c>
      <c r="K624" s="18">
        <f t="shared" si="315"/>
        <v>23</v>
      </c>
      <c r="O624" s="18">
        <f t="shared" si="316"/>
        <v>-8</v>
      </c>
      <c r="Q624" s="21">
        <f t="shared" si="320"/>
        <v>1718.7300000000002</v>
      </c>
      <c r="R624" s="52">
        <f t="shared" si="305"/>
        <v>-21.619739329419964</v>
      </c>
      <c r="S624" s="52">
        <f t="shared" si="306"/>
        <v>1322.1000000000001</v>
      </c>
      <c r="T624" s="21">
        <f t="shared" si="317"/>
        <v>1322.1000000000001</v>
      </c>
      <c r="U624" s="70">
        <v>1686.7767326732676</v>
      </c>
      <c r="V624" s="21">
        <f t="shared" si="303"/>
        <v>1017</v>
      </c>
      <c r="W624" s="21">
        <f t="shared" si="307"/>
        <v>81</v>
      </c>
      <c r="X624" s="21">
        <f t="shared" si="321"/>
        <v>0</v>
      </c>
      <c r="Y624" s="21">
        <f t="shared" si="302"/>
        <v>0</v>
      </c>
      <c r="Z624" s="21">
        <f t="shared" si="308"/>
        <v>18</v>
      </c>
      <c r="AA624" s="21">
        <f t="shared" si="309"/>
        <v>72</v>
      </c>
      <c r="AB624" s="21">
        <f t="shared" si="310"/>
        <v>108</v>
      </c>
      <c r="AC624" s="18">
        <f t="shared" si="311"/>
        <v>504</v>
      </c>
      <c r="AD624" s="18">
        <f t="shared" si="312"/>
        <v>234</v>
      </c>
      <c r="AE624" s="18" t="str">
        <f>IFERROR(VLOOKUP(F624,'Unid. Mult.'!$F$3:$J$313,5,0),0)</f>
        <v>Multigrado</v>
      </c>
      <c r="AF624" s="18">
        <f>IFERROR(VLOOKUP(F624,'IIEE EIB'!$F$3:$L$219,5,0),0)</f>
        <v>0</v>
      </c>
      <c r="AG624" s="18">
        <f>IFERROR(VLOOKUP(F624,'IIEE EIB'!$F$3:$L$219,6,0),0)</f>
        <v>0</v>
      </c>
      <c r="AH624" s="18" t="str">
        <f>IFERROR(VLOOKUP(F624,Rural!$F$2:$J$403,5,0),0)</f>
        <v>Rural 2</v>
      </c>
      <c r="AI624" s="18" t="str">
        <f>+IFERROR(VLOOKUP(F624,Frontera!$F$3:$J$438,5,0),0)</f>
        <v>Frontera</v>
      </c>
      <c r="AJ624" s="18" t="str">
        <f>+IFERROR(VLOOKUP(F624,'Censo 2023 Direccion'!$A$2:$L$910,9,0),0)</f>
        <v>Rural</v>
      </c>
      <c r="AK624" s="18">
        <f>+IFERROR(VLOOKUP(F624,'Instituciones Educativas'!$A$2:$T$900,12,0),0)</f>
        <v>15</v>
      </c>
      <c r="AL624" s="21">
        <f t="shared" si="313"/>
        <v>-669.77673267326759</v>
      </c>
      <c r="AM624" s="18">
        <f>+IFERROR(VLOOKUP(F624,'Instituciones Educativas'!$A$2:$T$900,13,0),0)-AN624</f>
        <v>23</v>
      </c>
      <c r="AO624" s="18">
        <f>+AM624-33.1</f>
        <v>-10.100000000000001</v>
      </c>
    </row>
    <row r="625" spans="1:41" x14ac:dyDescent="0.25">
      <c r="A625" s="104" t="s">
        <v>1262</v>
      </c>
      <c r="B625" s="17">
        <v>43</v>
      </c>
      <c r="C625" s="49" t="str">
        <f>+VLOOKUP(A625,'Instituciones Educativas'!$A$2:$T$900,6,0)</f>
        <v>ACORA</v>
      </c>
      <c r="D625" s="49" t="str">
        <f>IFERROR(VLOOKUP(A625,'Instituciones Educativas'!$A$2:$T$900,7,0),0)</f>
        <v>CARUMAS</v>
      </c>
      <c r="E625" s="49" t="str">
        <f>+VLOOKUP(A625,'Censo 2023 Direccion'!$A$2:$M$910,6,0)</f>
        <v>CARUMAS</v>
      </c>
      <c r="F625" s="49" t="str">
        <f>+VLOOKUP(A625,'Instituciones Educativas'!$A$2:$T$900,1,0)</f>
        <v>0231753</v>
      </c>
      <c r="G625" s="49" t="str">
        <f>+VLOOKUP(A625,'Instituciones Educativas'!$A$2:$T$900,8,0)</f>
        <v>70168</v>
      </c>
      <c r="H625" s="49" t="str">
        <f>+VLOOKUP(A625,'Instituciones Educativas'!$A$2:$T$900,9,0)</f>
        <v xml:space="preserve">B0 - Primaria                      </v>
      </c>
      <c r="I625" s="18">
        <f t="shared" si="304"/>
        <v>12</v>
      </c>
      <c r="J625" s="18" t="str">
        <f t="shared" si="314"/>
        <v>Rural</v>
      </c>
      <c r="K625" s="18">
        <f t="shared" si="315"/>
        <v>17</v>
      </c>
      <c r="O625" s="18">
        <f t="shared" si="316"/>
        <v>-5</v>
      </c>
      <c r="Q625" s="21">
        <f t="shared" si="320"/>
        <v>1533.1680000000001</v>
      </c>
      <c r="R625" s="52">
        <f t="shared" si="305"/>
        <v>-34.65671098160626</v>
      </c>
      <c r="S625" s="52">
        <f t="shared" si="306"/>
        <v>1179.3600000000001</v>
      </c>
      <c r="T625" s="21">
        <f t="shared" si="317"/>
        <v>1179.3600000000001</v>
      </c>
      <c r="U625" s="70">
        <v>1804.8678260869565</v>
      </c>
      <c r="V625" s="21">
        <f t="shared" si="303"/>
        <v>907.2</v>
      </c>
      <c r="W625" s="21">
        <f t="shared" si="307"/>
        <v>64.800000000000011</v>
      </c>
      <c r="X625" s="21">
        <f t="shared" si="321"/>
        <v>0</v>
      </c>
      <c r="Y625" s="21">
        <f t="shared" si="302"/>
        <v>0</v>
      </c>
      <c r="Z625" s="21">
        <f t="shared" si="308"/>
        <v>14.400000000000002</v>
      </c>
      <c r="AA625" s="21">
        <f t="shared" si="309"/>
        <v>50.399999999999991</v>
      </c>
      <c r="AB625" s="21">
        <f t="shared" si="310"/>
        <v>86.399999999999991</v>
      </c>
      <c r="AC625" s="18">
        <f t="shared" si="311"/>
        <v>504</v>
      </c>
      <c r="AD625" s="18">
        <f t="shared" si="312"/>
        <v>187.20000000000002</v>
      </c>
      <c r="AE625" s="18" t="str">
        <f>IFERROR(VLOOKUP(F625,'Unid. Mult.'!$F$3:$J$313,5,0),0)</f>
        <v>Multigrado</v>
      </c>
      <c r="AF625" s="18" t="str">
        <f>IFERROR(VLOOKUP(F625,'IIEE EIB'!$F$3:$L$219,5,0),0)</f>
        <v>AIMARA</v>
      </c>
      <c r="AG625" s="18" t="str">
        <f>IFERROR(VLOOKUP(F625,'IIEE EIB'!$F$3:$L$219,6,0),0)</f>
        <v/>
      </c>
      <c r="AH625" s="18" t="str">
        <f>IFERROR(VLOOKUP(F625,Rural!$F$2:$J$403,5,0),0)</f>
        <v>Rural 1</v>
      </c>
      <c r="AI625" s="18" t="str">
        <f>+IFERROR(VLOOKUP(F625,Frontera!$F$3:$J$438,5,0),0)</f>
        <v>Frontera</v>
      </c>
      <c r="AJ625" s="18" t="str">
        <f>+IFERROR(VLOOKUP(F625,'Censo 2023 Direccion'!$A$2:$L$910,9,0),0)</f>
        <v>Rural</v>
      </c>
      <c r="AK625" s="18">
        <f>+IFERROR(VLOOKUP(F625,'Instituciones Educativas'!$A$2:$T$900,12,0),0)</f>
        <v>12</v>
      </c>
      <c r="AL625" s="21">
        <f t="shared" si="313"/>
        <v>-897.66782608695644</v>
      </c>
      <c r="AM625" s="18">
        <f>+IFERROR(VLOOKUP(F625,'Instituciones Educativas'!$A$2:$T$900,13,0),0)-AN625</f>
        <v>17</v>
      </c>
      <c r="AO625" s="18">
        <f>+AM625-25.3</f>
        <v>-8.3000000000000007</v>
      </c>
    </row>
    <row r="626" spans="1:41" x14ac:dyDescent="0.25">
      <c r="A626" s="104" t="s">
        <v>1264</v>
      </c>
      <c r="B626" s="17">
        <v>44</v>
      </c>
      <c r="C626" s="49" t="str">
        <f>+VLOOKUP(A626,'Instituciones Educativas'!$A$2:$T$900,6,0)</f>
        <v>ACORA</v>
      </c>
      <c r="D626" s="49" t="str">
        <f>IFERROR(VLOOKUP(A626,'Instituciones Educativas'!$A$2:$T$900,7,0),0)</f>
        <v>TARUCAMARCA</v>
      </c>
      <c r="E626" s="49" t="str">
        <f>+VLOOKUP(A626,'Censo 2023 Direccion'!$A$2:$M$910,6,0)</f>
        <v>TARUCAMARCA</v>
      </c>
      <c r="F626" s="49" t="str">
        <f>+VLOOKUP(A626,'Instituciones Educativas'!$A$2:$T$900,1,0)</f>
        <v>0231761</v>
      </c>
      <c r="G626" s="49" t="str">
        <f>+VLOOKUP(A626,'Instituciones Educativas'!$A$2:$T$900,8,0)</f>
        <v>70169</v>
      </c>
      <c r="H626" s="49" t="str">
        <f>+VLOOKUP(A626,'Instituciones Educativas'!$A$2:$T$900,9,0)</f>
        <v xml:space="preserve">B0 - Primaria                      </v>
      </c>
      <c r="I626" s="18">
        <f t="shared" si="304"/>
        <v>1</v>
      </c>
      <c r="J626" s="18" t="str">
        <f t="shared" si="314"/>
        <v>Rural</v>
      </c>
      <c r="K626" s="18">
        <f t="shared" si="315"/>
        <v>2</v>
      </c>
      <c r="O626" s="18">
        <f t="shared" si="316"/>
        <v>-1</v>
      </c>
      <c r="Q626" s="21">
        <f t="shared" si="320"/>
        <v>507</v>
      </c>
      <c r="R626" s="52">
        <f t="shared" si="305"/>
        <v>-84.60526315789474</v>
      </c>
      <c r="S626" s="52">
        <f t="shared" si="306"/>
        <v>101.4</v>
      </c>
      <c r="T626" s="21">
        <f t="shared" si="317"/>
        <v>101.4</v>
      </c>
      <c r="U626" s="70">
        <v>658.66666666666663</v>
      </c>
      <c r="V626" s="21">
        <f t="shared" si="303"/>
        <v>78</v>
      </c>
      <c r="W626" s="21">
        <f t="shared" si="307"/>
        <v>5.4</v>
      </c>
      <c r="X626" s="21">
        <f t="shared" si="321"/>
        <v>0</v>
      </c>
      <c r="Y626" s="21">
        <f t="shared" si="302"/>
        <v>0</v>
      </c>
      <c r="Z626" s="21">
        <f t="shared" si="308"/>
        <v>1.2000000000000002</v>
      </c>
      <c r="AA626" s="21">
        <f t="shared" si="309"/>
        <v>4.1999999999999993</v>
      </c>
      <c r="AB626" s="21">
        <f t="shared" si="310"/>
        <v>9.6000000000000014</v>
      </c>
      <c r="AC626" s="18">
        <f t="shared" si="311"/>
        <v>42</v>
      </c>
      <c r="AD626" s="18">
        <f t="shared" si="312"/>
        <v>15.600000000000001</v>
      </c>
      <c r="AE626" s="18" t="str">
        <f>IFERROR(VLOOKUP(F626,'Unid. Mult.'!$F$3:$J$313,5,0),0)</f>
        <v>Unidocente</v>
      </c>
      <c r="AF626" s="18" t="str">
        <f>IFERROR(VLOOKUP(F626,'IIEE EIB'!$F$3:$L$219,5,0),0)</f>
        <v>AIMARA</v>
      </c>
      <c r="AG626" s="18" t="str">
        <f>IFERROR(VLOOKUP(F626,'IIEE EIB'!$F$3:$L$219,6,0),0)</f>
        <v/>
      </c>
      <c r="AH626" s="18" t="str">
        <f>IFERROR(VLOOKUP(F626,Rural!$F$2:$J$403,5,0),0)</f>
        <v>Rural 1</v>
      </c>
      <c r="AI626" s="18" t="str">
        <f>+IFERROR(VLOOKUP(F626,Frontera!$F$3:$J$438,5,0),0)</f>
        <v>Frontera</v>
      </c>
      <c r="AJ626" s="18" t="str">
        <f>+IFERROR(VLOOKUP(F626,'Censo 2023 Direccion'!$A$2:$L$910,9,0),0)</f>
        <v>Rural</v>
      </c>
      <c r="AK626" s="18">
        <f>+IFERROR(VLOOKUP(F626,'Instituciones Educativas'!$A$2:$T$900,12,0),0)</f>
        <v>1</v>
      </c>
      <c r="AL626" s="21">
        <f t="shared" si="313"/>
        <v>-580.66666666666663</v>
      </c>
      <c r="AM626" s="18">
        <f>+IFERROR(VLOOKUP(F626,'Instituciones Educativas'!$A$2:$T$900,13,0),0)-AN626</f>
        <v>2</v>
      </c>
      <c r="AN626" s="64"/>
      <c r="AO626" s="18">
        <f>+AM626-12.1</f>
        <v>-10.1</v>
      </c>
    </row>
    <row r="627" spans="1:41" x14ac:dyDescent="0.25">
      <c r="A627" s="104" t="s">
        <v>1265</v>
      </c>
      <c r="B627" s="17">
        <v>45</v>
      </c>
      <c r="C627" s="49" t="str">
        <f>+VLOOKUP(A627,'Instituciones Educativas'!$A$2:$T$900,6,0)</f>
        <v>ACORA</v>
      </c>
      <c r="D627" s="49" t="str">
        <f>IFERROR(VLOOKUP(A627,'Instituciones Educativas'!$A$2:$T$900,7,0),0)</f>
        <v>SAN CARLOS</v>
      </c>
      <c r="E627" s="49" t="str">
        <f>+VLOOKUP(A627,'Censo 2023 Direccion'!$A$2:$M$910,6,0)</f>
        <v>SAN CARLOS</v>
      </c>
      <c r="F627" s="49" t="str">
        <f>+VLOOKUP(A627,'Instituciones Educativas'!$A$2:$T$900,1,0)</f>
        <v>0231779</v>
      </c>
      <c r="G627" s="49" t="str">
        <f>+VLOOKUP(A627,'Instituciones Educativas'!$A$2:$T$900,8,0)</f>
        <v>70170</v>
      </c>
      <c r="H627" s="49" t="str">
        <f>+VLOOKUP(A627,'Instituciones Educativas'!$A$2:$T$900,9,0)</f>
        <v xml:space="preserve">B0 - Primaria                      </v>
      </c>
      <c r="I627" s="18">
        <f t="shared" si="304"/>
        <v>9</v>
      </c>
      <c r="J627" s="18" t="str">
        <f t="shared" si="314"/>
        <v>Rural</v>
      </c>
      <c r="K627" s="18">
        <f t="shared" si="315"/>
        <v>10</v>
      </c>
      <c r="O627" s="18">
        <f t="shared" si="316"/>
        <v>-1</v>
      </c>
      <c r="Q627" s="21">
        <f t="shared" si="320"/>
        <v>1302.9120000000003</v>
      </c>
      <c r="R627" s="52">
        <f t="shared" si="305"/>
        <v>-37.805263157894728</v>
      </c>
      <c r="S627" s="52">
        <f t="shared" si="306"/>
        <v>814.32</v>
      </c>
      <c r="T627" s="21">
        <f t="shared" si="317"/>
        <v>814.32</v>
      </c>
      <c r="U627" s="70">
        <v>1309.3069306930693</v>
      </c>
      <c r="V627" s="21">
        <f t="shared" si="303"/>
        <v>626.4</v>
      </c>
      <c r="W627" s="21">
        <f t="shared" si="307"/>
        <v>48.599999999999994</v>
      </c>
      <c r="X627" s="21">
        <f t="shared" si="321"/>
        <v>0</v>
      </c>
      <c r="Y627" s="21">
        <f t="shared" si="302"/>
        <v>0</v>
      </c>
      <c r="Z627" s="21">
        <f t="shared" si="308"/>
        <v>10.8</v>
      </c>
      <c r="AA627" s="21">
        <f t="shared" si="309"/>
        <v>37.799999999999997</v>
      </c>
      <c r="AB627" s="21">
        <f t="shared" si="310"/>
        <v>86.4</v>
      </c>
      <c r="AC627" s="18">
        <f t="shared" si="311"/>
        <v>302.39999999999998</v>
      </c>
      <c r="AD627" s="18">
        <f t="shared" si="312"/>
        <v>140.4</v>
      </c>
      <c r="AE627" s="18" t="str">
        <f>IFERROR(VLOOKUP(F627,'Unid. Mult.'!$F$3:$J$313,5,0),0)</f>
        <v>Unidocente</v>
      </c>
      <c r="AF627" s="18" t="str">
        <f>IFERROR(VLOOKUP(F627,'IIEE EIB'!$F$3:$L$219,5,0),0)</f>
        <v>AIMARA</v>
      </c>
      <c r="AG627" s="18" t="str">
        <f>IFERROR(VLOOKUP(F627,'IIEE EIB'!$F$3:$L$219,6,0),0)</f>
        <v/>
      </c>
      <c r="AH627" s="18" t="str">
        <f>IFERROR(VLOOKUP(F627,Rural!$F$2:$J$403,5,0),0)</f>
        <v>Rural 2</v>
      </c>
      <c r="AI627" s="18" t="str">
        <f>+IFERROR(VLOOKUP(F627,Frontera!$F$3:$J$438,5,0),0)</f>
        <v>Frontera</v>
      </c>
      <c r="AJ627" s="18" t="str">
        <f>+IFERROR(VLOOKUP(F627,'Censo 2023 Direccion'!$A$2:$L$910,9,0),0)</f>
        <v>Rural</v>
      </c>
      <c r="AK627" s="18">
        <f>+IFERROR(VLOOKUP(F627,'Instituciones Educativas'!$A$2:$T$900,12,0),0)</f>
        <v>9</v>
      </c>
      <c r="AL627" s="21">
        <f t="shared" si="313"/>
        <v>-682.90693069306928</v>
      </c>
      <c r="AM627" s="18">
        <f>+IFERROR(VLOOKUP(F627,'Instituciones Educativas'!$A$2:$T$900,13,0),0)-AN627</f>
        <v>10</v>
      </c>
      <c r="AN627" s="64"/>
      <c r="AO627" s="18">
        <f>+AM627-7.1</f>
        <v>2.9000000000000004</v>
      </c>
    </row>
    <row r="628" spans="1:41" x14ac:dyDescent="0.25">
      <c r="A628" s="104" t="s">
        <v>1260</v>
      </c>
      <c r="B628" s="17">
        <v>46</v>
      </c>
      <c r="C628" s="49" t="str">
        <f>+VLOOKUP(A628,'Instituciones Educativas'!$A$2:$T$900,6,0)</f>
        <v>ACORA</v>
      </c>
      <c r="D628" s="49" t="str">
        <f>IFERROR(VLOOKUP(A628,'Instituciones Educativas'!$A$2:$T$900,7,0),0)</f>
        <v>HUAYCHANI</v>
      </c>
      <c r="E628" s="49" t="str">
        <f>+VLOOKUP(A628,'Censo 2023 Direccion'!$A$2:$M$910,6,0)</f>
        <v>HUAYCHANI</v>
      </c>
      <c r="F628" s="49" t="str">
        <f>+VLOOKUP(A628,'Instituciones Educativas'!$A$2:$T$900,1,0)</f>
        <v>0231704</v>
      </c>
      <c r="G628" s="49" t="str">
        <f>+VLOOKUP(A628,'Instituciones Educativas'!$A$2:$T$900,8,0)</f>
        <v>70163</v>
      </c>
      <c r="H628" s="49" t="str">
        <f>+VLOOKUP(A628,'Instituciones Educativas'!$A$2:$T$900,9,0)</f>
        <v xml:space="preserve">B0 - Primaria                      </v>
      </c>
      <c r="I628" s="18">
        <f t="shared" si="304"/>
        <v>10</v>
      </c>
      <c r="J628" s="18" t="str">
        <f t="shared" si="314"/>
        <v>Rural</v>
      </c>
      <c r="K628" s="18">
        <f t="shared" si="315"/>
        <v>12</v>
      </c>
      <c r="O628" s="18">
        <f t="shared" si="316"/>
        <v>-2</v>
      </c>
      <c r="Q628" s="21">
        <f t="shared" si="320"/>
        <v>1397.7600000000002</v>
      </c>
      <c r="R628" s="52">
        <f t="shared" si="305"/>
        <v>-32.529239766081872</v>
      </c>
      <c r="S628" s="52">
        <f t="shared" si="306"/>
        <v>873.6</v>
      </c>
      <c r="T628" s="21">
        <f t="shared" si="317"/>
        <v>873.6</v>
      </c>
      <c r="U628" s="70">
        <v>1294.7830985915493</v>
      </c>
      <c r="V628" s="21">
        <f t="shared" si="303"/>
        <v>672</v>
      </c>
      <c r="W628" s="21">
        <f t="shared" si="307"/>
        <v>54</v>
      </c>
      <c r="X628" s="21">
        <f t="shared" si="321"/>
        <v>0</v>
      </c>
      <c r="Y628" s="21">
        <f t="shared" si="302"/>
        <v>0</v>
      </c>
      <c r="Z628" s="21">
        <f t="shared" si="308"/>
        <v>12</v>
      </c>
      <c r="AA628" s="21">
        <f t="shared" si="309"/>
        <v>42</v>
      </c>
      <c r="AB628" s="21">
        <f t="shared" si="310"/>
        <v>72</v>
      </c>
      <c r="AC628" s="18">
        <f t="shared" si="311"/>
        <v>336</v>
      </c>
      <c r="AD628" s="18">
        <f t="shared" si="312"/>
        <v>156</v>
      </c>
      <c r="AE628" s="18" t="str">
        <f>IFERROR(VLOOKUP(F628,'Unid. Mult.'!$F$3:$J$313,5,0),0)</f>
        <v>Multigrado</v>
      </c>
      <c r="AF628" s="18" t="str">
        <f>IFERROR(VLOOKUP(F628,'IIEE EIB'!$F$3:$L$219,5,0),0)</f>
        <v>AIMARA</v>
      </c>
      <c r="AG628" s="18" t="str">
        <f>IFERROR(VLOOKUP(F628,'IIEE EIB'!$F$3:$L$219,6,0),0)</f>
        <v/>
      </c>
      <c r="AH628" s="18" t="str">
        <f>IFERROR(VLOOKUP(F628,Rural!$F$2:$J$403,5,0),0)</f>
        <v>Rural 2</v>
      </c>
      <c r="AI628" s="18" t="str">
        <f>+IFERROR(VLOOKUP(F628,Frontera!$F$3:$J$438,5,0),0)</f>
        <v>Frontera</v>
      </c>
      <c r="AJ628" s="18" t="str">
        <f>+IFERROR(VLOOKUP(F628,'Censo 2023 Direccion'!$A$2:$L$910,9,0),0)</f>
        <v>Rural</v>
      </c>
      <c r="AK628" s="18">
        <f>+IFERROR(VLOOKUP(F628,'Instituciones Educativas'!$A$2:$T$900,12,0),0)</f>
        <v>10</v>
      </c>
      <c r="AL628" s="21">
        <f t="shared" si="313"/>
        <v>-622.78309859154933</v>
      </c>
      <c r="AM628" s="18">
        <f>+IFERROR(VLOOKUP(F628,'Instituciones Educativas'!$A$2:$T$900,13,0),0)-AN628</f>
        <v>12</v>
      </c>
      <c r="AO628" s="18">
        <f>+AM628-16.2</f>
        <v>-4.1999999999999993</v>
      </c>
    </row>
    <row r="629" spans="1:41" x14ac:dyDescent="0.25">
      <c r="A629" s="104" t="s">
        <v>1272</v>
      </c>
      <c r="B629" s="17">
        <v>47</v>
      </c>
      <c r="C629" s="49" t="str">
        <f>+VLOOKUP(A629,'Instituciones Educativas'!$A$2:$T$900,6,0)</f>
        <v>ACORA</v>
      </c>
      <c r="D629" s="49" t="str">
        <f>IFERROR(VLOOKUP(A629,'Instituciones Educativas'!$A$2:$T$900,7,0),0)</f>
        <v>SACUYO</v>
      </c>
      <c r="E629" s="49" t="str">
        <f>+VLOOKUP(A629,'Censo 2023 Direccion'!$A$2:$M$910,6,0)</f>
        <v>SACUYO</v>
      </c>
      <c r="F629" s="49" t="str">
        <f>+VLOOKUP(A629,'Instituciones Educativas'!$A$2:$T$900,1,0)</f>
        <v>0227009</v>
      </c>
      <c r="G629" s="49" t="str">
        <f>+VLOOKUP(A629,'Instituciones Educativas'!$A$2:$T$900,8,0)</f>
        <v>70709</v>
      </c>
      <c r="H629" s="49" t="str">
        <f>+VLOOKUP(A629,'Instituciones Educativas'!$A$2:$T$900,9,0)</f>
        <v xml:space="preserve">B0 - Primaria                      </v>
      </c>
      <c r="I629" s="18">
        <f t="shared" si="304"/>
        <v>16</v>
      </c>
      <c r="J629" s="18" t="str">
        <f t="shared" si="314"/>
        <v>Rural</v>
      </c>
      <c r="K629" s="18">
        <f t="shared" si="315"/>
        <v>18</v>
      </c>
      <c r="O629" s="18">
        <f t="shared" si="316"/>
        <v>-2</v>
      </c>
      <c r="Q629" s="21">
        <f t="shared" si="320"/>
        <v>1817.0879999999997</v>
      </c>
      <c r="R629" s="52">
        <f t="shared" si="305"/>
        <v>-13.502274204028595</v>
      </c>
      <c r="S629" s="52">
        <f t="shared" si="306"/>
        <v>1397.7599999999998</v>
      </c>
      <c r="T629" s="21">
        <f t="shared" si="317"/>
        <v>1397.7599999999998</v>
      </c>
      <c r="U629" s="70">
        <v>1615.9499999999998</v>
      </c>
      <c r="V629" s="21">
        <f t="shared" si="303"/>
        <v>1075.1999999999998</v>
      </c>
      <c r="W629" s="21">
        <f t="shared" si="307"/>
        <v>86.4</v>
      </c>
      <c r="X629" s="21">
        <f t="shared" si="321"/>
        <v>0</v>
      </c>
      <c r="Y629" s="21">
        <f t="shared" si="302"/>
        <v>0</v>
      </c>
      <c r="Z629" s="21">
        <f t="shared" si="308"/>
        <v>19.200000000000003</v>
      </c>
      <c r="AA629" s="21">
        <f t="shared" si="309"/>
        <v>67.199999999999989</v>
      </c>
      <c r="AB629" s="21">
        <f t="shared" si="310"/>
        <v>115.19999999999999</v>
      </c>
      <c r="AC629" s="18">
        <f t="shared" si="311"/>
        <v>537.59999999999991</v>
      </c>
      <c r="AD629" s="18">
        <f t="shared" si="312"/>
        <v>249.60000000000002</v>
      </c>
      <c r="AE629" s="18" t="str">
        <f>IFERROR(VLOOKUP(F629,'Unid. Mult.'!$F$3:$J$313,5,0),0)</f>
        <v>Multigrado</v>
      </c>
      <c r="AF629" s="18" t="str">
        <f>IFERROR(VLOOKUP(F629,'IIEE EIB'!$F$3:$L$219,5,0),0)</f>
        <v>AIMARA</v>
      </c>
      <c r="AG629" s="18" t="str">
        <f>IFERROR(VLOOKUP(F629,'IIEE EIB'!$F$3:$L$219,6,0),0)</f>
        <v/>
      </c>
      <c r="AH629" s="18" t="str">
        <f>IFERROR(VLOOKUP(F629,Rural!$F$2:$J$403,5,0),0)</f>
        <v>Rural 2</v>
      </c>
      <c r="AI629" s="18" t="str">
        <f>+IFERROR(VLOOKUP(F629,Frontera!$F$3:$J$438,5,0),0)</f>
        <v>Frontera</v>
      </c>
      <c r="AJ629" s="18" t="str">
        <f>+IFERROR(VLOOKUP(F629,'Censo 2023 Direccion'!$A$2:$L$910,9,0),0)</f>
        <v>Rural</v>
      </c>
      <c r="AK629" s="18">
        <f>+IFERROR(VLOOKUP(F629,'Instituciones Educativas'!$A$2:$T$900,12,0),0)</f>
        <v>16</v>
      </c>
      <c r="AL629" s="21">
        <f t="shared" si="313"/>
        <v>-540.75</v>
      </c>
      <c r="AM629" s="18">
        <f>+IFERROR(VLOOKUP(F629,'Instituciones Educativas'!$A$2:$T$900,13,0),0)-AN629</f>
        <v>18</v>
      </c>
      <c r="AO629" s="18">
        <f>+AM629-8.27</f>
        <v>9.73</v>
      </c>
    </row>
    <row r="630" spans="1:41" x14ac:dyDescent="0.25">
      <c r="A630" s="104" t="s">
        <v>1266</v>
      </c>
      <c r="B630" s="17">
        <v>48</v>
      </c>
      <c r="C630" s="49" t="str">
        <f>+VLOOKUP(A630,'Instituciones Educativas'!$A$2:$T$900,6,0)</f>
        <v>ACORA</v>
      </c>
      <c r="D630" s="49" t="str">
        <f>IFERROR(VLOOKUP(A630,'Instituciones Educativas'!$A$2:$T$900,7,0),0)</f>
        <v>HUANTACACHI CHILA</v>
      </c>
      <c r="E630" s="49" t="str">
        <f>+VLOOKUP(A630,'Censo 2023 Direccion'!$A$2:$M$910,6,0)</f>
        <v>HUANTACACHI</v>
      </c>
      <c r="F630" s="49" t="str">
        <f>+VLOOKUP(A630,'Instituciones Educativas'!$A$2:$T$900,1,0)</f>
        <v>0243816</v>
      </c>
      <c r="G630" s="49" t="str">
        <f>+VLOOKUP(A630,'Instituciones Educativas'!$A$2:$T$900,8,0)</f>
        <v>70616</v>
      </c>
      <c r="H630" s="49" t="str">
        <f>+VLOOKUP(A630,'Instituciones Educativas'!$A$2:$T$900,9,0)</f>
        <v xml:space="preserve">B0 - Primaria                      </v>
      </c>
      <c r="I630" s="18">
        <f t="shared" si="304"/>
        <v>8</v>
      </c>
      <c r="J630" s="18" t="str">
        <f t="shared" si="314"/>
        <v>Rural</v>
      </c>
      <c r="K630" s="18">
        <f t="shared" si="315"/>
        <v>10</v>
      </c>
      <c r="O630" s="18">
        <f t="shared" si="316"/>
        <v>-2</v>
      </c>
      <c r="Q630" s="21">
        <f t="shared" si="320"/>
        <v>1128.192</v>
      </c>
      <c r="R630" s="52">
        <f t="shared" si="305"/>
        <v>-44.715789473684197</v>
      </c>
      <c r="S630" s="52">
        <f t="shared" si="306"/>
        <v>705.12</v>
      </c>
      <c r="T630" s="21">
        <f t="shared" si="317"/>
        <v>705.12</v>
      </c>
      <c r="U630" s="70">
        <v>1275.4455445544552</v>
      </c>
      <c r="V630" s="21">
        <f t="shared" si="303"/>
        <v>542.4</v>
      </c>
      <c r="W630" s="21">
        <f t="shared" si="307"/>
        <v>43.2</v>
      </c>
      <c r="X630" s="21">
        <f t="shared" si="321"/>
        <v>0</v>
      </c>
      <c r="Y630" s="21">
        <f t="shared" si="302"/>
        <v>0</v>
      </c>
      <c r="Z630" s="21">
        <f t="shared" si="308"/>
        <v>9.6000000000000014</v>
      </c>
      <c r="AA630" s="21">
        <f t="shared" si="309"/>
        <v>38.400000000000006</v>
      </c>
      <c r="AB630" s="21">
        <f t="shared" si="310"/>
        <v>57.599999999999994</v>
      </c>
      <c r="AC630" s="18">
        <f t="shared" si="311"/>
        <v>268.79999999999995</v>
      </c>
      <c r="AD630" s="18">
        <f t="shared" si="312"/>
        <v>124.80000000000001</v>
      </c>
      <c r="AE630" s="18" t="str">
        <f>IFERROR(VLOOKUP(F630,'Unid. Mult.'!$F$3:$J$313,5,0),0)</f>
        <v>Multigrado</v>
      </c>
      <c r="AF630" s="18">
        <f>IFERROR(VLOOKUP(F630,'IIEE EIB'!$F$3:$L$219,5,0),0)</f>
        <v>0</v>
      </c>
      <c r="AG630" s="18">
        <f>IFERROR(VLOOKUP(F630,'IIEE EIB'!$F$3:$L$219,6,0),0)</f>
        <v>0</v>
      </c>
      <c r="AH630" s="18" t="str">
        <f>IFERROR(VLOOKUP(F630,Rural!$F$2:$J$403,5,0),0)</f>
        <v>Rural 2</v>
      </c>
      <c r="AI630" s="18" t="str">
        <f>+IFERROR(VLOOKUP(F630,Frontera!$F$3:$J$438,5,0),0)</f>
        <v>Frontera</v>
      </c>
      <c r="AJ630" s="18" t="str">
        <f>+IFERROR(VLOOKUP(F630,'Censo 2023 Direccion'!$A$2:$L$910,9,0),0)</f>
        <v>Rural</v>
      </c>
      <c r="AK630" s="18">
        <f>+IFERROR(VLOOKUP(F630,'Instituciones Educativas'!$A$2:$T$900,12,0),0)</f>
        <v>8</v>
      </c>
      <c r="AL630" s="21">
        <f t="shared" si="313"/>
        <v>-733.0455445544552</v>
      </c>
      <c r="AM630" s="18">
        <f>+IFERROR(VLOOKUP(F630,'Instituciones Educativas'!$A$2:$T$900,13,0),0)-AN630</f>
        <v>10</v>
      </c>
      <c r="AO630" s="18">
        <f>+AM630-61</f>
        <v>-51</v>
      </c>
    </row>
    <row r="631" spans="1:41" x14ac:dyDescent="0.25">
      <c r="A631" s="104" t="s">
        <v>1275</v>
      </c>
      <c r="B631" s="17">
        <v>49</v>
      </c>
      <c r="C631" s="49" t="str">
        <f>+VLOOKUP(A631,'Instituciones Educativas'!$A$2:$T$900,6,0)</f>
        <v>ACORA</v>
      </c>
      <c r="D631" s="49" t="str">
        <f>IFERROR(VLOOKUP(A631,'Instituciones Educativas'!$A$2:$T$900,7,0),0)</f>
        <v>IMATA</v>
      </c>
      <c r="E631" s="49" t="str">
        <f>+VLOOKUP(A631,'Censo 2023 Direccion'!$A$2:$M$910,6,0)</f>
        <v>IMATA</v>
      </c>
      <c r="F631" s="49" t="str">
        <f>+VLOOKUP(A631,'Instituciones Educativas'!$A$2:$T$900,1,0)</f>
        <v>0239368</v>
      </c>
      <c r="G631" s="49" t="str">
        <f>+VLOOKUP(A631,'Instituciones Educativas'!$A$2:$T$900,8,0)</f>
        <v>70720</v>
      </c>
      <c r="H631" s="49" t="str">
        <f>+VLOOKUP(A631,'Instituciones Educativas'!$A$2:$T$900,9,0)</f>
        <v xml:space="preserve">B0 - Primaria                      </v>
      </c>
      <c r="I631" s="18">
        <f t="shared" si="304"/>
        <v>15</v>
      </c>
      <c r="J631" s="18" t="str">
        <f t="shared" si="314"/>
        <v>Rural</v>
      </c>
      <c r="K631" s="18">
        <f t="shared" si="315"/>
        <v>15</v>
      </c>
      <c r="O631" s="18">
        <f t="shared" si="316"/>
        <v>0</v>
      </c>
      <c r="Q631" s="21">
        <f t="shared" si="320"/>
        <v>1916.46</v>
      </c>
      <c r="R631" s="52">
        <f t="shared" si="305"/>
        <v>-1.4736842105263128</v>
      </c>
      <c r="S631" s="52">
        <f t="shared" si="306"/>
        <v>1474.2</v>
      </c>
      <c r="T631" s="21">
        <f t="shared" si="317"/>
        <v>1474.2</v>
      </c>
      <c r="U631" s="70">
        <v>1496.25</v>
      </c>
      <c r="V631" s="21">
        <f t="shared" si="303"/>
        <v>1134</v>
      </c>
      <c r="W631" s="21">
        <f t="shared" si="307"/>
        <v>81</v>
      </c>
      <c r="X631" s="21">
        <f t="shared" si="321"/>
        <v>0</v>
      </c>
      <c r="Y631" s="21">
        <f t="shared" si="302"/>
        <v>0</v>
      </c>
      <c r="Z631" s="21">
        <f t="shared" si="308"/>
        <v>18</v>
      </c>
      <c r="AA631" s="21">
        <f t="shared" si="309"/>
        <v>63</v>
      </c>
      <c r="AB631" s="21">
        <f t="shared" si="310"/>
        <v>108</v>
      </c>
      <c r="AC631" s="18">
        <f t="shared" si="311"/>
        <v>630</v>
      </c>
      <c r="AD631" s="18">
        <f t="shared" si="312"/>
        <v>234</v>
      </c>
      <c r="AE631" s="18" t="str">
        <f>IFERROR(VLOOKUP(F631,'Unid. Mult.'!$F$3:$J$313,5,0),0)</f>
        <v>Multigrado</v>
      </c>
      <c r="AF631" s="18" t="str">
        <f>IFERROR(VLOOKUP(F631,'IIEE EIB'!$F$3:$L$219,5,0),0)</f>
        <v>AIMARA</v>
      </c>
      <c r="AG631" s="18" t="str">
        <f>IFERROR(VLOOKUP(F631,'IIEE EIB'!$F$3:$L$219,6,0),0)</f>
        <v/>
      </c>
      <c r="AH631" s="18" t="str">
        <f>IFERROR(VLOOKUP(F631,Rural!$F$2:$J$403,5,0),0)</f>
        <v>Rural 1</v>
      </c>
      <c r="AI631" s="18" t="str">
        <f>+IFERROR(VLOOKUP(F631,Frontera!$F$3:$J$438,5,0),0)</f>
        <v>Frontera</v>
      </c>
      <c r="AJ631" s="18" t="str">
        <f>+IFERROR(VLOOKUP(F631,'Censo 2023 Direccion'!$A$2:$L$910,9,0),0)</f>
        <v>Rural</v>
      </c>
      <c r="AK631" s="18">
        <f>+IFERROR(VLOOKUP(F631,'Instituciones Educativas'!$A$2:$T$900,12,0),0)</f>
        <v>15</v>
      </c>
      <c r="AL631" s="21">
        <f t="shared" si="313"/>
        <v>-362.25</v>
      </c>
      <c r="AM631" s="18">
        <f>+IFERROR(VLOOKUP(F631,'Instituciones Educativas'!$A$2:$T$900,13,0),0)-AN631</f>
        <v>15</v>
      </c>
      <c r="AO631" s="18">
        <f>+AM631-49</f>
        <v>-34</v>
      </c>
    </row>
    <row r="632" spans="1:41" x14ac:dyDescent="0.25">
      <c r="A632" s="104" t="s">
        <v>1276</v>
      </c>
      <c r="B632" s="17">
        <v>50</v>
      </c>
      <c r="C632" s="49" t="str">
        <f>+VLOOKUP(A632,'Instituciones Educativas'!$A$2:$T$900,6,0)</f>
        <v>ACORA</v>
      </c>
      <c r="D632" s="49" t="str">
        <f>IFERROR(VLOOKUP(A632,'Instituciones Educativas'!$A$2:$T$900,7,0),0)</f>
        <v>MOLINO</v>
      </c>
      <c r="E632" s="49" t="str">
        <f>+VLOOKUP(A632,'Censo 2023 Direccion'!$A$2:$M$910,6,0)</f>
        <v>MOLINO</v>
      </c>
      <c r="F632" s="49" t="str">
        <f>+VLOOKUP(A632,'Instituciones Educativas'!$A$2:$T$900,1,0)</f>
        <v>0239376</v>
      </c>
      <c r="G632" s="49" t="str">
        <f>+VLOOKUP(A632,'Instituciones Educativas'!$A$2:$T$900,8,0)</f>
        <v>70721</v>
      </c>
      <c r="H632" s="49" t="str">
        <f>+VLOOKUP(A632,'Instituciones Educativas'!$A$2:$T$900,9,0)</f>
        <v xml:space="preserve">B0 - Primaria                      </v>
      </c>
      <c r="I632" s="18">
        <f t="shared" si="304"/>
        <v>6</v>
      </c>
      <c r="J632" s="18" t="str">
        <f t="shared" si="314"/>
        <v>Rural</v>
      </c>
      <c r="K632" s="18">
        <f t="shared" si="315"/>
        <v>8</v>
      </c>
      <c r="O632" s="18">
        <f t="shared" si="316"/>
        <v>-2</v>
      </c>
      <c r="Q632" s="21">
        <f t="shared" si="320"/>
        <v>973.44</v>
      </c>
      <c r="R632" s="52">
        <f t="shared" si="305"/>
        <v>-56.381578947368418</v>
      </c>
      <c r="S632" s="52">
        <f t="shared" si="306"/>
        <v>608.4</v>
      </c>
      <c r="T632" s="21">
        <f t="shared" si="317"/>
        <v>608.4</v>
      </c>
      <c r="U632" s="70">
        <v>1394.8235294117644</v>
      </c>
      <c r="V632" s="21">
        <f t="shared" si="303"/>
        <v>468</v>
      </c>
      <c r="W632" s="21">
        <f t="shared" si="307"/>
        <v>32.400000000000006</v>
      </c>
      <c r="X632" s="21">
        <f t="shared" si="321"/>
        <v>0</v>
      </c>
      <c r="Y632" s="21">
        <f t="shared" si="302"/>
        <v>0</v>
      </c>
      <c r="Z632" s="21">
        <f t="shared" si="308"/>
        <v>7.2000000000000011</v>
      </c>
      <c r="AA632" s="21">
        <f t="shared" si="309"/>
        <v>25.199999999999996</v>
      </c>
      <c r="AB632" s="21">
        <f t="shared" si="310"/>
        <v>57.600000000000009</v>
      </c>
      <c r="AC632" s="18">
        <f t="shared" si="311"/>
        <v>252</v>
      </c>
      <c r="AD632" s="18">
        <f t="shared" si="312"/>
        <v>93.600000000000009</v>
      </c>
      <c r="AE632" s="18" t="str">
        <f>IFERROR(VLOOKUP(F632,'Unid. Mult.'!$F$3:$J$313,5,0),0)</f>
        <v>Unidocente</v>
      </c>
      <c r="AF632" s="18" t="str">
        <f>IFERROR(VLOOKUP(F632,'IIEE EIB'!$F$3:$L$219,5,0),0)</f>
        <v>AIMARA</v>
      </c>
      <c r="AG632" s="18" t="str">
        <f>IFERROR(VLOOKUP(F632,'IIEE EIB'!$F$3:$L$219,6,0),0)</f>
        <v/>
      </c>
      <c r="AH632" s="18" t="str">
        <f>IFERROR(VLOOKUP(F632,Rural!$F$2:$J$403,5,0),0)</f>
        <v>Rural 1</v>
      </c>
      <c r="AI632" s="18" t="str">
        <f>+IFERROR(VLOOKUP(F632,Frontera!$F$3:$J$438,5,0),0)</f>
        <v>Frontera</v>
      </c>
      <c r="AJ632" s="18" t="str">
        <f>+IFERROR(VLOOKUP(F632,'Censo 2023 Direccion'!$A$2:$L$910,9,0),0)</f>
        <v>Rural</v>
      </c>
      <c r="AK632" s="18">
        <f>+IFERROR(VLOOKUP(F632,'Instituciones Educativas'!$A$2:$T$900,12,0),0)</f>
        <v>6</v>
      </c>
      <c r="AL632" s="21">
        <f t="shared" si="313"/>
        <v>-926.82352941176441</v>
      </c>
      <c r="AM632" s="18">
        <f>+IFERROR(VLOOKUP(F632,'Instituciones Educativas'!$A$2:$T$900,13,0),0)-AN632</f>
        <v>8</v>
      </c>
      <c r="AO632" s="18">
        <f>+AM632-42</f>
        <v>-34</v>
      </c>
    </row>
    <row r="633" spans="1:41" x14ac:dyDescent="0.25">
      <c r="A633" s="104" t="s">
        <v>1274</v>
      </c>
      <c r="B633" s="17">
        <v>51</v>
      </c>
      <c r="C633" s="49" t="str">
        <f>+VLOOKUP(A633,'Instituciones Educativas'!$A$2:$T$900,6,0)</f>
        <v>ACORA</v>
      </c>
      <c r="D633" s="49" t="str">
        <f>IFERROR(VLOOKUP(A633,'Instituciones Educativas'!$A$2:$T$900,7,0),0)</f>
        <v>CHAJANA</v>
      </c>
      <c r="E633" s="49" t="str">
        <f>+VLOOKUP(A633,'Censo 2023 Direccion'!$A$2:$M$910,6,0)</f>
        <v>CHAJANA</v>
      </c>
      <c r="F633" s="49" t="str">
        <f>+VLOOKUP(A633,'Instituciones Educativas'!$A$2:$T$900,1,0)</f>
        <v>0660308</v>
      </c>
      <c r="G633" s="49" t="str">
        <f>+VLOOKUP(A633,'Instituciones Educativas'!$A$2:$T$900,8,0)</f>
        <v>70713</v>
      </c>
      <c r="H633" s="49" t="str">
        <f>+VLOOKUP(A633,'Instituciones Educativas'!$A$2:$T$900,9,0)</f>
        <v xml:space="preserve">B0 - Primaria                      </v>
      </c>
      <c r="I633" s="18">
        <f t="shared" si="304"/>
        <v>16</v>
      </c>
      <c r="J633" s="18" t="str">
        <f t="shared" si="314"/>
        <v>Rural</v>
      </c>
      <c r="K633" s="18">
        <f t="shared" si="315"/>
        <v>19</v>
      </c>
      <c r="O633" s="18">
        <f t="shared" si="316"/>
        <v>-3</v>
      </c>
      <c r="Q633" s="21">
        <f t="shared" si="320"/>
        <v>2044.2240000000002</v>
      </c>
      <c r="R633" s="52">
        <f t="shared" si="305"/>
        <v>-15.089663216212287</v>
      </c>
      <c r="S633" s="52">
        <f t="shared" si="306"/>
        <v>1572.48</v>
      </c>
      <c r="T633" s="21">
        <f t="shared" si="317"/>
        <v>1572.48</v>
      </c>
      <c r="U633" s="70">
        <v>1851.9300000000003</v>
      </c>
      <c r="V633" s="21">
        <f t="shared" si="303"/>
        <v>1209.5999999999999</v>
      </c>
      <c r="W633" s="21">
        <f t="shared" si="307"/>
        <v>86.4</v>
      </c>
      <c r="X633" s="21">
        <f t="shared" si="321"/>
        <v>0</v>
      </c>
      <c r="Y633" s="21">
        <f t="shared" si="302"/>
        <v>0</v>
      </c>
      <c r="Z633" s="21">
        <f t="shared" si="308"/>
        <v>19.200000000000003</v>
      </c>
      <c r="AA633" s="21">
        <f t="shared" si="309"/>
        <v>67.199999999999989</v>
      </c>
      <c r="AB633" s="21">
        <f t="shared" si="310"/>
        <v>115.19999999999999</v>
      </c>
      <c r="AC633" s="18">
        <f t="shared" si="311"/>
        <v>672</v>
      </c>
      <c r="AD633" s="18">
        <f t="shared" si="312"/>
        <v>249.60000000000002</v>
      </c>
      <c r="AE633" s="18" t="str">
        <f>IFERROR(VLOOKUP(F633,'Unid. Mult.'!$F$3:$J$313,5,0),0)</f>
        <v>Multigrado</v>
      </c>
      <c r="AF633" s="18" t="str">
        <f>IFERROR(VLOOKUP(F633,'IIEE EIB'!$F$3:$L$219,5,0),0)</f>
        <v>AIMARA</v>
      </c>
      <c r="AG633" s="18" t="str">
        <f>IFERROR(VLOOKUP(F633,'IIEE EIB'!$F$3:$L$219,6,0),0)</f>
        <v/>
      </c>
      <c r="AH633" s="18" t="str">
        <f>IFERROR(VLOOKUP(F633,Rural!$F$2:$J$403,5,0),0)</f>
        <v>Rural 1</v>
      </c>
      <c r="AI633" s="18" t="str">
        <f>+IFERROR(VLOOKUP(F633,Frontera!$F$3:$J$438,5,0),0)</f>
        <v>Frontera</v>
      </c>
      <c r="AJ633" s="18" t="str">
        <f>+IFERROR(VLOOKUP(F633,'Censo 2023 Direccion'!$A$2:$L$910,9,0),0)</f>
        <v>Rural</v>
      </c>
      <c r="AK633" s="18">
        <f>+IFERROR(VLOOKUP(F633,'Instituciones Educativas'!$A$2:$T$900,12,0),0)</f>
        <v>16</v>
      </c>
      <c r="AL633" s="21">
        <f t="shared" si="313"/>
        <v>-642.33000000000038</v>
      </c>
      <c r="AM633" s="18">
        <f>+IFERROR(VLOOKUP(F633,'Instituciones Educativas'!$A$2:$T$900,13,0),0)-AN633</f>
        <v>19</v>
      </c>
      <c r="AN633" s="64"/>
      <c r="AO633" s="18">
        <f>+AM633-11.5</f>
        <v>7.5</v>
      </c>
    </row>
    <row r="634" spans="1:41" x14ac:dyDescent="0.25">
      <c r="A634" s="104" t="s">
        <v>1271</v>
      </c>
      <c r="B634" s="17">
        <v>52</v>
      </c>
      <c r="C634" s="49" t="str">
        <f>+VLOOKUP(A634,'Instituciones Educativas'!$A$2:$T$900,6,0)</f>
        <v>ACORA</v>
      </c>
      <c r="D634" s="49" t="str">
        <f>IFERROR(VLOOKUP(A634,'Instituciones Educativas'!$A$2:$T$900,7,0),0)</f>
        <v>JILATAMARCA</v>
      </c>
      <c r="E634" s="49" t="str">
        <f>+VLOOKUP(A634,'Censo 2023 Direccion'!$A$2:$M$910,6,0)</f>
        <v>JILATAMARCA</v>
      </c>
      <c r="F634" s="49" t="str">
        <f>+VLOOKUP(A634,'Instituciones Educativas'!$A$2:$T$900,1,0)</f>
        <v>0660324</v>
      </c>
      <c r="G634" s="49" t="str">
        <f>+VLOOKUP(A634,'Instituciones Educativas'!$A$2:$T$900,8,0)</f>
        <v>70695</v>
      </c>
      <c r="H634" s="49" t="str">
        <f>+VLOOKUP(A634,'Instituciones Educativas'!$A$2:$T$900,9,0)</f>
        <v xml:space="preserve">B0 - Primaria                      </v>
      </c>
      <c r="I634" s="18">
        <f t="shared" si="304"/>
        <v>8</v>
      </c>
      <c r="J634" s="18" t="str">
        <f t="shared" si="314"/>
        <v>Rural</v>
      </c>
      <c r="K634" s="18">
        <f t="shared" si="315"/>
        <v>7</v>
      </c>
      <c r="O634" s="18">
        <f t="shared" si="316"/>
        <v>1</v>
      </c>
      <c r="Q634" s="21">
        <f t="shared" si="320"/>
        <v>1257.9840000000002</v>
      </c>
      <c r="R634" s="52">
        <f t="shared" si="305"/>
        <v>-17.3361976369495</v>
      </c>
      <c r="S634" s="52">
        <f t="shared" si="306"/>
        <v>786.24</v>
      </c>
      <c r="T634" s="21">
        <f t="shared" si="317"/>
        <v>786.24</v>
      </c>
      <c r="U634" s="70">
        <v>951.12972972972955</v>
      </c>
      <c r="V634" s="21">
        <f t="shared" si="303"/>
        <v>604.79999999999995</v>
      </c>
      <c r="W634" s="21">
        <f t="shared" si="307"/>
        <v>43.2</v>
      </c>
      <c r="X634" s="21">
        <f t="shared" si="321"/>
        <v>0</v>
      </c>
      <c r="Y634" s="21">
        <f t="shared" si="302"/>
        <v>0</v>
      </c>
      <c r="Z634" s="21">
        <f t="shared" si="308"/>
        <v>9.6000000000000014</v>
      </c>
      <c r="AA634" s="21">
        <f t="shared" si="309"/>
        <v>33.599999999999994</v>
      </c>
      <c r="AB634" s="21">
        <f t="shared" si="310"/>
        <v>57.599999999999994</v>
      </c>
      <c r="AC634" s="18">
        <f t="shared" si="311"/>
        <v>336</v>
      </c>
      <c r="AD634" s="18">
        <f t="shared" si="312"/>
        <v>124.80000000000001</v>
      </c>
      <c r="AE634" s="18" t="str">
        <f>IFERROR(VLOOKUP(F634,'Unid. Mult.'!$F$3:$J$313,5,0),0)</f>
        <v>Multigrado</v>
      </c>
      <c r="AF634" s="18" t="str">
        <f>IFERROR(VLOOKUP(F634,'IIEE EIB'!$F$3:$L$219,5,0),0)</f>
        <v>AIMARA</v>
      </c>
      <c r="AG634" s="18" t="str">
        <f>IFERROR(VLOOKUP(F634,'IIEE EIB'!$F$3:$L$219,6,0),0)</f>
        <v/>
      </c>
      <c r="AH634" s="18" t="str">
        <f>IFERROR(VLOOKUP(F634,Rural!$F$2:$J$403,5,0),0)</f>
        <v>Rural 1</v>
      </c>
      <c r="AI634" s="18" t="str">
        <f>+IFERROR(VLOOKUP(F634,Frontera!$F$3:$J$438,5,0),0)</f>
        <v>Frontera</v>
      </c>
      <c r="AJ634" s="18" t="str">
        <f>+IFERROR(VLOOKUP(F634,'Censo 2023 Direccion'!$A$2:$L$910,9,0),0)</f>
        <v>Rural</v>
      </c>
      <c r="AK634" s="18">
        <f>+IFERROR(VLOOKUP(F634,'Instituciones Educativas'!$A$2:$T$900,12,0),0)</f>
        <v>8</v>
      </c>
      <c r="AL634" s="21">
        <f t="shared" si="313"/>
        <v>-346.32972972972959</v>
      </c>
      <c r="AM634" s="18">
        <f>+IFERROR(VLOOKUP(F634,'Instituciones Educativas'!$A$2:$T$900,13,0),0)-AN634</f>
        <v>7</v>
      </c>
      <c r="AN634" s="64"/>
      <c r="AO634" s="18">
        <f>+AM634-12.8</f>
        <v>-5.8000000000000007</v>
      </c>
    </row>
    <row r="635" spans="1:41" x14ac:dyDescent="0.25">
      <c r="A635" s="104" t="s">
        <v>1280</v>
      </c>
      <c r="B635" s="17">
        <v>53</v>
      </c>
      <c r="C635" s="49" t="str">
        <f>+VLOOKUP(A635,'Instituciones Educativas'!$A$2:$T$900,6,0)</f>
        <v>ACORA</v>
      </c>
      <c r="D635" s="49" t="str">
        <f>IFERROR(VLOOKUP(A635,'Instituciones Educativas'!$A$2:$T$900,7,0),0)</f>
        <v>SAN JOSE DE CALALA</v>
      </c>
      <c r="E635" s="49" t="str">
        <f>+VLOOKUP(A635,'Censo 2023 Direccion'!$A$2:$M$910,6,0)</f>
        <v>SAN JOSE DE CALALA</v>
      </c>
      <c r="F635" s="49" t="str">
        <f>+VLOOKUP(A635,'Instituciones Educativas'!$A$2:$T$900,1,0)</f>
        <v>0799411</v>
      </c>
      <c r="G635" s="49" t="str">
        <f>+VLOOKUP(A635,'Instituciones Educativas'!$A$2:$T$900,8,0)</f>
        <v>70741</v>
      </c>
      <c r="H635" s="49" t="str">
        <f>+VLOOKUP(A635,'Instituciones Educativas'!$A$2:$T$900,9,0)</f>
        <v xml:space="preserve">B0 - Primaria                      </v>
      </c>
      <c r="I635" s="18">
        <f t="shared" si="304"/>
        <v>4</v>
      </c>
      <c r="J635" s="18" t="str">
        <f t="shared" si="314"/>
        <v>Rural</v>
      </c>
      <c r="K635" s="18">
        <f t="shared" si="315"/>
        <v>7</v>
      </c>
      <c r="O635" s="18">
        <f t="shared" si="316"/>
        <v>-3</v>
      </c>
      <c r="Q635" s="21">
        <f t="shared" si="320"/>
        <v>723.83999999999992</v>
      </c>
      <c r="R635" s="52">
        <f t="shared" si="305"/>
        <v>-58.668098818474753</v>
      </c>
      <c r="S635" s="52">
        <f t="shared" si="306"/>
        <v>361.91999999999996</v>
      </c>
      <c r="T635" s="21">
        <f t="shared" si="317"/>
        <v>361.91999999999996</v>
      </c>
      <c r="U635" s="70">
        <v>875.64324324324321</v>
      </c>
      <c r="V635" s="21">
        <f t="shared" si="303"/>
        <v>278.39999999999998</v>
      </c>
      <c r="W635" s="21">
        <f t="shared" si="307"/>
        <v>21.6</v>
      </c>
      <c r="X635" s="21">
        <f t="shared" si="321"/>
        <v>0</v>
      </c>
      <c r="Y635" s="21">
        <f t="shared" si="302"/>
        <v>0</v>
      </c>
      <c r="Z635" s="21">
        <f t="shared" si="308"/>
        <v>4.8000000000000007</v>
      </c>
      <c r="AA635" s="21">
        <f t="shared" si="309"/>
        <v>16.799999999999997</v>
      </c>
      <c r="AB635" s="21">
        <f t="shared" si="310"/>
        <v>38.400000000000006</v>
      </c>
      <c r="AC635" s="18">
        <f t="shared" si="311"/>
        <v>134.39999999999998</v>
      </c>
      <c r="AD635" s="18">
        <f t="shared" si="312"/>
        <v>62.400000000000006</v>
      </c>
      <c r="AE635" s="18" t="str">
        <f>IFERROR(VLOOKUP(F635,'Unid. Mult.'!$F$3:$J$313,5,0),0)</f>
        <v>Unidocente</v>
      </c>
      <c r="AF635" s="18" t="str">
        <f>IFERROR(VLOOKUP(F635,'IIEE EIB'!$F$3:$L$219,5,0),0)</f>
        <v>AIMARA</v>
      </c>
      <c r="AG635" s="18" t="str">
        <f>IFERROR(VLOOKUP(F635,'IIEE EIB'!$F$3:$L$219,6,0),0)</f>
        <v/>
      </c>
      <c r="AH635" s="18" t="str">
        <f>IFERROR(VLOOKUP(F635,Rural!$F$2:$J$403,5,0),0)</f>
        <v>Rural 2</v>
      </c>
      <c r="AI635" s="18" t="str">
        <f>+IFERROR(VLOOKUP(F635,Frontera!$F$3:$J$438,5,0),0)</f>
        <v>Frontera</v>
      </c>
      <c r="AJ635" s="18" t="str">
        <f>+IFERROR(VLOOKUP(F635,'Censo 2023 Direccion'!$A$2:$L$910,9,0),0)</f>
        <v>Rural</v>
      </c>
      <c r="AK635" s="18">
        <f>+IFERROR(VLOOKUP(F635,'Instituciones Educativas'!$A$2:$T$900,12,0),0)</f>
        <v>4</v>
      </c>
      <c r="AL635" s="21">
        <f t="shared" si="313"/>
        <v>-597.24324324324323</v>
      </c>
      <c r="AM635" s="18">
        <f>+IFERROR(VLOOKUP(F635,'Instituciones Educativas'!$A$2:$T$900,13,0),0)-AN635</f>
        <v>7</v>
      </c>
      <c r="AN635" s="64"/>
      <c r="AO635" s="18">
        <f>+AM635-10.8</f>
        <v>-3.8000000000000007</v>
      </c>
    </row>
    <row r="636" spans="1:41" x14ac:dyDescent="0.25">
      <c r="A636" s="104" t="s">
        <v>1281</v>
      </c>
      <c r="B636" s="17">
        <v>54</v>
      </c>
      <c r="C636" s="49" t="str">
        <f>+VLOOKUP(A636,'Instituciones Educativas'!$A$2:$T$900,6,0)</f>
        <v>ACORA</v>
      </c>
      <c r="D636" s="49" t="str">
        <f>IFERROR(VLOOKUP(A636,'Instituciones Educativas'!$A$2:$T$900,7,0),0)</f>
        <v>PARAPICHUZA</v>
      </c>
      <c r="E636" s="49" t="str">
        <f>+VLOOKUP(A636,'Censo 2023 Direccion'!$A$2:$M$910,6,0)</f>
        <v>PARAPICHUZA</v>
      </c>
      <c r="F636" s="49" t="str">
        <f>+VLOOKUP(A636,'Instituciones Educativas'!$A$2:$T$900,1,0)</f>
        <v>0799445</v>
      </c>
      <c r="G636" s="49" t="str">
        <f>+VLOOKUP(A636,'Instituciones Educativas'!$A$2:$T$900,8,0)</f>
        <v>70744</v>
      </c>
      <c r="H636" s="49" t="str">
        <f>+VLOOKUP(A636,'Instituciones Educativas'!$A$2:$T$900,9,0)</f>
        <v xml:space="preserve">B0 - Primaria                      </v>
      </c>
      <c r="I636" s="18">
        <f t="shared" si="304"/>
        <v>8</v>
      </c>
      <c r="J636" s="18" t="str">
        <f t="shared" si="314"/>
        <v>Rural</v>
      </c>
      <c r="K636" s="18">
        <f t="shared" si="315"/>
        <v>10</v>
      </c>
      <c r="O636" s="18">
        <f t="shared" si="316"/>
        <v>-2</v>
      </c>
      <c r="Q636" s="21">
        <f t="shared" si="320"/>
        <v>1257.9840000000002</v>
      </c>
      <c r="R636" s="52">
        <f t="shared" si="305"/>
        <v>-44.715789473684197</v>
      </c>
      <c r="S636" s="52">
        <f t="shared" si="306"/>
        <v>786.24</v>
      </c>
      <c r="T636" s="21">
        <f t="shared" si="317"/>
        <v>786.24</v>
      </c>
      <c r="U636" s="70">
        <v>1422.1782178217818</v>
      </c>
      <c r="V636" s="21">
        <f t="shared" si="303"/>
        <v>604.79999999999995</v>
      </c>
      <c r="W636" s="21">
        <f t="shared" si="307"/>
        <v>43.2</v>
      </c>
      <c r="X636" s="21">
        <f t="shared" si="321"/>
        <v>0</v>
      </c>
      <c r="Y636" s="21">
        <f t="shared" si="302"/>
        <v>0</v>
      </c>
      <c r="Z636" s="21">
        <f t="shared" si="308"/>
        <v>9.6000000000000014</v>
      </c>
      <c r="AA636" s="21">
        <f t="shared" si="309"/>
        <v>33.599999999999994</v>
      </c>
      <c r="AB636" s="21">
        <f t="shared" si="310"/>
        <v>57.599999999999994</v>
      </c>
      <c r="AC636" s="18">
        <f t="shared" si="311"/>
        <v>336</v>
      </c>
      <c r="AD636" s="18">
        <f t="shared" si="312"/>
        <v>124.80000000000001</v>
      </c>
      <c r="AE636" s="18" t="str">
        <f>IFERROR(VLOOKUP(F636,'Unid. Mult.'!$F$3:$J$313,5,0),0)</f>
        <v>Multigrado</v>
      </c>
      <c r="AF636" s="18" t="str">
        <f>IFERROR(VLOOKUP(F636,'IIEE EIB'!$F$3:$L$219,5,0),0)</f>
        <v>AIMARA</v>
      </c>
      <c r="AG636" s="18" t="str">
        <f>IFERROR(VLOOKUP(F636,'IIEE EIB'!$F$3:$L$219,6,0),0)</f>
        <v/>
      </c>
      <c r="AH636" s="18" t="str">
        <f>IFERROR(VLOOKUP(F636,Rural!$F$2:$J$403,5,0),0)</f>
        <v>Rural 1</v>
      </c>
      <c r="AI636" s="18" t="str">
        <f>+IFERROR(VLOOKUP(F636,Frontera!$F$3:$J$438,5,0),0)</f>
        <v>Frontera</v>
      </c>
      <c r="AJ636" s="18" t="str">
        <f>+IFERROR(VLOOKUP(F636,'Censo 2023 Direccion'!$A$2:$L$910,9,0),0)</f>
        <v>Rural</v>
      </c>
      <c r="AK636" s="18">
        <f>+IFERROR(VLOOKUP(F636,'Instituciones Educativas'!$A$2:$T$900,12,0),0)</f>
        <v>8</v>
      </c>
      <c r="AL636" s="21">
        <f t="shared" si="313"/>
        <v>-817.37821782178185</v>
      </c>
      <c r="AM636" s="18">
        <f>+IFERROR(VLOOKUP(F636,'Instituciones Educativas'!$A$2:$T$900,13,0),0)-AN636</f>
        <v>10</v>
      </c>
      <c r="AN636" s="64"/>
      <c r="AO636" s="18">
        <f t="shared" ref="AO636" si="323">+AM636-3.4</f>
        <v>6.6</v>
      </c>
    </row>
    <row r="637" spans="1:41" x14ac:dyDescent="0.25">
      <c r="A637" s="104" t="s">
        <v>1282</v>
      </c>
      <c r="B637" s="17">
        <v>55</v>
      </c>
      <c r="C637" s="49" t="str">
        <f>+VLOOKUP(A637,'Instituciones Educativas'!$A$2:$T$900,6,0)</f>
        <v>ACORA</v>
      </c>
      <c r="D637" s="49" t="str">
        <f>IFERROR(VLOOKUP(A637,'Instituciones Educativas'!$A$2:$T$900,7,0),0)</f>
        <v>AGUAS CALIENTES</v>
      </c>
      <c r="E637" s="49" t="str">
        <f>+VLOOKUP(A637,'Censo 2023 Direccion'!$A$2:$M$910,6,0)</f>
        <v>AGUAS CALIENTES</v>
      </c>
      <c r="F637" s="49" t="str">
        <f>+VLOOKUP(A637,'Instituciones Educativas'!$A$2:$T$900,1,0)</f>
        <v>1572536</v>
      </c>
      <c r="G637" s="49" t="str">
        <f>+VLOOKUP(A637,'Instituciones Educativas'!$A$2:$T$900,8,0)</f>
        <v>70756</v>
      </c>
      <c r="H637" s="49" t="str">
        <f>+VLOOKUP(A637,'Instituciones Educativas'!$A$2:$T$900,9,0)</f>
        <v xml:space="preserve">B0 - Primaria                      </v>
      </c>
      <c r="I637" s="18">
        <f t="shared" si="304"/>
        <v>12</v>
      </c>
      <c r="J637" s="18" t="str">
        <f t="shared" si="314"/>
        <v>Rural</v>
      </c>
      <c r="K637" s="18">
        <f t="shared" si="315"/>
        <v>9</v>
      </c>
      <c r="O637" s="18">
        <f t="shared" si="316"/>
        <v>3</v>
      </c>
      <c r="Q637" s="21">
        <f t="shared" si="320"/>
        <v>1533.1680000000001</v>
      </c>
      <c r="R637" s="52">
        <f t="shared" si="305"/>
        <v>-13.434697855750471</v>
      </c>
      <c r="S637" s="52">
        <f t="shared" si="306"/>
        <v>1179.3600000000001</v>
      </c>
      <c r="T637" s="21">
        <f t="shared" si="317"/>
        <v>1179.3600000000001</v>
      </c>
      <c r="U637" s="70">
        <v>1362.3934426229507</v>
      </c>
      <c r="V637" s="21">
        <f t="shared" si="303"/>
        <v>907.2</v>
      </c>
      <c r="W637" s="21">
        <f t="shared" si="307"/>
        <v>64.800000000000011</v>
      </c>
      <c r="X637" s="21">
        <f t="shared" si="321"/>
        <v>0</v>
      </c>
      <c r="Y637" s="21">
        <f t="shared" si="302"/>
        <v>0</v>
      </c>
      <c r="Z637" s="21">
        <f t="shared" si="308"/>
        <v>14.400000000000002</v>
      </c>
      <c r="AA637" s="21">
        <f t="shared" si="309"/>
        <v>50.399999999999991</v>
      </c>
      <c r="AB637" s="21">
        <f t="shared" si="310"/>
        <v>86.399999999999991</v>
      </c>
      <c r="AC637" s="18">
        <f t="shared" si="311"/>
        <v>504</v>
      </c>
      <c r="AD637" s="18">
        <f t="shared" si="312"/>
        <v>187.20000000000002</v>
      </c>
      <c r="AE637" s="18" t="str">
        <f>IFERROR(VLOOKUP(F637,'Unid. Mult.'!$F$3:$J$313,5,0),0)</f>
        <v>Multigrado</v>
      </c>
      <c r="AF637" s="18" t="str">
        <f>IFERROR(VLOOKUP(F637,'IIEE EIB'!$F$3:$L$219,5,0),0)</f>
        <v>AIMARA</v>
      </c>
      <c r="AG637" s="18" t="str">
        <f>IFERROR(VLOOKUP(F637,'IIEE EIB'!$F$3:$L$219,6,0),0)</f>
        <v/>
      </c>
      <c r="AH637" s="18" t="str">
        <f>IFERROR(VLOOKUP(F637,Rural!$F$2:$J$403,5,0),0)</f>
        <v>Rural 1</v>
      </c>
      <c r="AI637" s="18" t="str">
        <f>+IFERROR(VLOOKUP(F637,Frontera!$F$3:$J$438,5,0),0)</f>
        <v>Frontera</v>
      </c>
      <c r="AJ637" s="18" t="str">
        <f>+IFERROR(VLOOKUP(F637,'Censo 2023 Direccion'!$A$2:$L$910,9,0),0)</f>
        <v>Rural</v>
      </c>
      <c r="AK637" s="18">
        <f>+IFERROR(VLOOKUP(F637,'Instituciones Educativas'!$A$2:$T$900,12,0),0)</f>
        <v>12</v>
      </c>
      <c r="AL637" s="21">
        <f t="shared" si="313"/>
        <v>-455.19344262295067</v>
      </c>
      <c r="AM637" s="18">
        <f>+IFERROR(VLOOKUP(F637,'Instituciones Educativas'!$A$2:$T$900,13,0),0)-AN637</f>
        <v>9</v>
      </c>
      <c r="AO637" s="18">
        <f>+AM637-5.05</f>
        <v>3.95</v>
      </c>
    </row>
    <row r="638" spans="1:41" x14ac:dyDescent="0.25">
      <c r="A638" s="104" t="s">
        <v>1287</v>
      </c>
      <c r="B638" s="17">
        <v>56</v>
      </c>
      <c r="C638" s="49" t="str">
        <f>+VLOOKUP(A638,'Instituciones Educativas'!$A$2:$T$900,6,0)</f>
        <v>AMANTANI</v>
      </c>
      <c r="D638" s="49" t="str">
        <f>IFERROR(VLOOKUP(A638,'Instituciones Educativas'!$A$2:$T$900,7,0),0)</f>
        <v>SANCAYUNI</v>
      </c>
      <c r="E638" s="49" t="str">
        <f>+VLOOKUP(A638,'Censo 2023 Direccion'!$A$2:$M$910,6,0)</f>
        <v>SANCAYUNI</v>
      </c>
      <c r="F638" s="49" t="str">
        <f>+VLOOKUP(A638,'Instituciones Educativas'!$A$2:$T$900,1,0)</f>
        <v>0230185</v>
      </c>
      <c r="G638" s="49" t="str">
        <f>+VLOOKUP(A638,'Instituciones Educativas'!$A$2:$T$900,8,0)</f>
        <v>70008</v>
      </c>
      <c r="H638" s="49" t="str">
        <f>+VLOOKUP(A638,'Instituciones Educativas'!$A$2:$T$900,9,0)</f>
        <v xml:space="preserve">B0 - Primaria                      </v>
      </c>
      <c r="I638" s="18">
        <f t="shared" si="304"/>
        <v>20</v>
      </c>
      <c r="J638" s="18" t="str">
        <f t="shared" si="314"/>
        <v>Rural</v>
      </c>
      <c r="K638" s="18">
        <f t="shared" si="315"/>
        <v>20</v>
      </c>
      <c r="O638" s="18">
        <f t="shared" si="316"/>
        <v>0</v>
      </c>
      <c r="Q638" s="21">
        <f t="shared" si="320"/>
        <v>1965.6000000000001</v>
      </c>
      <c r="R638" s="52">
        <f t="shared" si="305"/>
        <v>9.4736842105263221</v>
      </c>
      <c r="S638" s="52">
        <f t="shared" si="306"/>
        <v>1965.6000000000001</v>
      </c>
      <c r="T638" s="21">
        <f t="shared" si="317"/>
        <v>1965.6000000000001</v>
      </c>
      <c r="U638" s="70">
        <v>1795.5</v>
      </c>
      <c r="V638" s="21">
        <f t="shared" si="303"/>
        <v>1512</v>
      </c>
      <c r="W638" s="21">
        <f t="shared" si="307"/>
        <v>108</v>
      </c>
      <c r="X638" s="21">
        <f t="shared" si="321"/>
        <v>0</v>
      </c>
      <c r="Y638" s="21">
        <f t="shared" si="302"/>
        <v>0</v>
      </c>
      <c r="Z638" s="21">
        <f t="shared" si="308"/>
        <v>24</v>
      </c>
      <c r="AA638" s="21">
        <f t="shared" si="309"/>
        <v>84</v>
      </c>
      <c r="AB638" s="21">
        <f t="shared" si="310"/>
        <v>144</v>
      </c>
      <c r="AC638" s="18">
        <f t="shared" si="311"/>
        <v>840</v>
      </c>
      <c r="AD638" s="18">
        <f t="shared" si="312"/>
        <v>312</v>
      </c>
      <c r="AE638" s="18" t="str">
        <f>IFERROR(VLOOKUP(F638,'Unid. Mult.'!$F$3:$J$313,5,0),0)</f>
        <v>Multigrado</v>
      </c>
      <c r="AF638" s="18" t="str">
        <f>IFERROR(VLOOKUP(F638,'IIEE EIB'!$F$3:$L$219,5,0),0)</f>
        <v>QUECHUA SUREÑO</v>
      </c>
      <c r="AG638" s="18" t="str">
        <f>IFERROR(VLOOKUP(F638,'IIEE EIB'!$F$3:$L$219,6,0),0)</f>
        <v/>
      </c>
      <c r="AH638" s="18" t="str">
        <f>IFERROR(VLOOKUP(F638,Rural!$F$2:$J$403,5,0),0)</f>
        <v>Rural 1</v>
      </c>
      <c r="AI638" s="18" t="str">
        <f>+IFERROR(VLOOKUP(F638,Frontera!$F$3:$J$438,5,0),0)</f>
        <v>Frontera</v>
      </c>
      <c r="AJ638" s="18" t="str">
        <f>+IFERROR(VLOOKUP(F638,'Censo 2023 Direccion'!$A$2:$L$910,9,0),0)</f>
        <v>Rural</v>
      </c>
      <c r="AK638" s="18">
        <f>+IFERROR(VLOOKUP(F638,'Instituciones Educativas'!$A$2:$T$900,12,0),0)</f>
        <v>20</v>
      </c>
      <c r="AL638" s="21">
        <f t="shared" si="313"/>
        <v>-283.5</v>
      </c>
      <c r="AM638" s="18">
        <f>+IFERROR(VLOOKUP(F638,'Instituciones Educativas'!$A$2:$T$900,13,0),0)-AN638</f>
        <v>20</v>
      </c>
      <c r="AO638" s="18">
        <f>+AM638-33.1</f>
        <v>-13.100000000000001</v>
      </c>
    </row>
    <row r="639" spans="1:41" x14ac:dyDescent="0.25">
      <c r="A639" s="104" t="s">
        <v>1290</v>
      </c>
      <c r="B639" s="17">
        <v>57</v>
      </c>
      <c r="C639" s="49" t="str">
        <f>+VLOOKUP(A639,'Instituciones Educativas'!$A$2:$T$900,6,0)</f>
        <v>AMANTANI</v>
      </c>
      <c r="D639" s="49" t="str">
        <f>IFERROR(VLOOKUP(A639,'Instituciones Educativas'!$A$2:$T$900,7,0),0)</f>
        <v>AMANTANI</v>
      </c>
      <c r="E639" s="49" t="str">
        <f>+VLOOKUP(A639,'Censo 2023 Direccion'!$A$2:$M$910,6,0)</f>
        <v>JIRON LIMA S/N</v>
      </c>
      <c r="F639" s="49" t="str">
        <f>+VLOOKUP(A639,'Instituciones Educativas'!$A$2:$T$900,1,0)</f>
        <v>0230474</v>
      </c>
      <c r="G639" s="49" t="str">
        <f>+VLOOKUP(A639,'Instituciones Educativas'!$A$2:$T$900,8,0)</f>
        <v>70037 VIRGEN DE LAS MERCEDES</v>
      </c>
      <c r="H639" s="49" t="str">
        <f>+VLOOKUP(A639,'Instituciones Educativas'!$A$2:$T$900,9,0)</f>
        <v xml:space="preserve">B0 - Primaria                      </v>
      </c>
      <c r="I639" s="18">
        <f t="shared" si="304"/>
        <v>98</v>
      </c>
      <c r="J639" s="18" t="str">
        <f t="shared" si="314"/>
        <v>Rural</v>
      </c>
      <c r="K639" s="18">
        <f t="shared" si="315"/>
        <v>95</v>
      </c>
      <c r="O639" s="18">
        <f t="shared" si="316"/>
        <v>3</v>
      </c>
      <c r="Q639" s="21">
        <f t="shared" si="320"/>
        <v>4280.6400000000003</v>
      </c>
      <c r="R639" s="52">
        <f t="shared" si="305"/>
        <v>59.649122807017527</v>
      </c>
      <c r="S639" s="52">
        <f t="shared" si="306"/>
        <v>7643.9999999999991</v>
      </c>
      <c r="T639" s="21">
        <f t="shared" si="317"/>
        <v>7643.9999999999991</v>
      </c>
      <c r="U639" s="70">
        <v>4788</v>
      </c>
      <c r="V639" s="21">
        <f t="shared" si="303"/>
        <v>5879.9999999999991</v>
      </c>
      <c r="W639" s="21">
        <f t="shared" si="307"/>
        <v>529.20000000000005</v>
      </c>
      <c r="X639" s="21">
        <f t="shared" si="321"/>
        <v>0</v>
      </c>
      <c r="Y639" s="21">
        <f t="shared" ref="Y639:Y702" si="324">IF(H639=$M$12,IF(AJ639="Urbana",AK639*1.2*12,IF(AJ639="Rural",AK639*2.2*12)),0)</f>
        <v>0</v>
      </c>
      <c r="Z639" s="21">
        <f t="shared" si="308"/>
        <v>117.60000000000001</v>
      </c>
      <c r="AA639" s="21">
        <f t="shared" si="309"/>
        <v>411.59999999999997</v>
      </c>
      <c r="AB639" s="21">
        <f t="shared" si="310"/>
        <v>0</v>
      </c>
      <c r="AC639" s="18">
        <f t="shared" si="311"/>
        <v>3292.7999999999997</v>
      </c>
      <c r="AD639" s="18">
        <f t="shared" si="312"/>
        <v>1528.8000000000002</v>
      </c>
      <c r="AE639" s="18">
        <f>IFERROR(VLOOKUP(F639,'Unid. Mult.'!$F$3:$J$313,5,0),0)</f>
        <v>0</v>
      </c>
      <c r="AF639" s="18" t="str">
        <f>IFERROR(VLOOKUP(F639,'IIEE EIB'!$F$3:$L$219,5,0),0)</f>
        <v>QUECHUA SUREÑO</v>
      </c>
      <c r="AG639" s="18" t="str">
        <f>IFERROR(VLOOKUP(F639,'IIEE EIB'!$F$3:$L$219,6,0),0)</f>
        <v/>
      </c>
      <c r="AH639" s="18" t="str">
        <f>IFERROR(VLOOKUP(F639,Rural!$F$2:$J$403,5,0),0)</f>
        <v>Rural 2</v>
      </c>
      <c r="AI639" s="18" t="str">
        <f>+IFERROR(VLOOKUP(F639,Frontera!$F$3:$J$438,5,0),0)</f>
        <v>Frontera</v>
      </c>
      <c r="AJ639" s="18" t="str">
        <f>+IFERROR(VLOOKUP(F639,'Censo 2023 Direccion'!$A$2:$L$910,9,0),0)</f>
        <v>Rural</v>
      </c>
      <c r="AK639" s="18">
        <f>+IFERROR(VLOOKUP(F639,'Instituciones Educativas'!$A$2:$T$900,12,0),0)</f>
        <v>98</v>
      </c>
      <c r="AL639" s="21">
        <f t="shared" si="313"/>
        <v>1091.9999999999991</v>
      </c>
      <c r="AM639" s="18">
        <f>+IFERROR(VLOOKUP(F639,'Instituciones Educativas'!$A$2:$T$900,13,0),0)-AN639</f>
        <v>95</v>
      </c>
      <c r="AO639" s="18">
        <f>+AM639-16</f>
        <v>79</v>
      </c>
    </row>
    <row r="640" spans="1:41" x14ac:dyDescent="0.25">
      <c r="A640" s="104" t="s">
        <v>1292</v>
      </c>
      <c r="B640" s="17">
        <v>58</v>
      </c>
      <c r="C640" s="49" t="str">
        <f>+VLOOKUP(A640,'Instituciones Educativas'!$A$2:$T$900,6,0)</f>
        <v>AMANTANI</v>
      </c>
      <c r="D640" s="49" t="str">
        <f>IFERROR(VLOOKUP(A640,'Instituciones Educativas'!$A$2:$T$900,7,0),0)</f>
        <v>OCCOSUYO</v>
      </c>
      <c r="E640" s="49" t="str">
        <f>+VLOOKUP(A640,'Censo 2023 Direccion'!$A$2:$M$910,6,0)</f>
        <v>OCCOSUYO</v>
      </c>
      <c r="F640" s="49" t="str">
        <f>+VLOOKUP(A640,'Instituciones Educativas'!$A$2:$T$900,1,0)</f>
        <v>0230664</v>
      </c>
      <c r="G640" s="49" t="str">
        <f>+VLOOKUP(A640,'Instituciones Educativas'!$A$2:$T$900,8,0)</f>
        <v>70058 FRANCISCO BOLOGNESI</v>
      </c>
      <c r="H640" s="49" t="str">
        <f>+VLOOKUP(A640,'Instituciones Educativas'!$A$2:$T$900,9,0)</f>
        <v xml:space="preserve">B0 - Primaria                      </v>
      </c>
      <c r="I640" s="18">
        <f t="shared" si="304"/>
        <v>28</v>
      </c>
      <c r="J640" s="18" t="str">
        <f t="shared" si="314"/>
        <v>Rural</v>
      </c>
      <c r="K640" s="18">
        <f t="shared" si="315"/>
        <v>33</v>
      </c>
      <c r="O640" s="18">
        <f t="shared" si="316"/>
        <v>-5</v>
      </c>
      <c r="Q640" s="21">
        <f t="shared" si="320"/>
        <v>2339.0639999999999</v>
      </c>
      <c r="R640" s="52">
        <f t="shared" si="305"/>
        <v>16.108452950558224</v>
      </c>
      <c r="S640" s="52">
        <f t="shared" si="306"/>
        <v>2751.8399999999997</v>
      </c>
      <c r="T640" s="21">
        <f t="shared" si="317"/>
        <v>2751.8399999999997</v>
      </c>
      <c r="U640" s="70">
        <v>2370.0599999999995</v>
      </c>
      <c r="V640" s="21">
        <f t="shared" si="303"/>
        <v>2116.7999999999997</v>
      </c>
      <c r="W640" s="21">
        <f t="shared" si="307"/>
        <v>151.19999999999999</v>
      </c>
      <c r="X640" s="21">
        <f t="shared" si="321"/>
        <v>0</v>
      </c>
      <c r="Y640" s="21">
        <f t="shared" si="324"/>
        <v>0</v>
      </c>
      <c r="Z640" s="21">
        <f t="shared" si="308"/>
        <v>33.6</v>
      </c>
      <c r="AA640" s="21">
        <f t="shared" si="309"/>
        <v>117.6</v>
      </c>
      <c r="AB640" s="21">
        <f t="shared" si="310"/>
        <v>201.60000000000002</v>
      </c>
      <c r="AC640" s="18">
        <f t="shared" si="311"/>
        <v>1176</v>
      </c>
      <c r="AD640" s="18">
        <f t="shared" si="312"/>
        <v>436.79999999999995</v>
      </c>
      <c r="AE640" s="18" t="str">
        <f>IFERROR(VLOOKUP(F640,'Unid. Mult.'!$F$3:$J$313,5,0),0)</f>
        <v>Multigrado</v>
      </c>
      <c r="AF640" s="18" t="str">
        <f>IFERROR(VLOOKUP(F640,'IIEE EIB'!$F$3:$L$219,5,0),0)</f>
        <v>QUECHUA SUREÑO</v>
      </c>
      <c r="AG640" s="18" t="str">
        <f>IFERROR(VLOOKUP(F640,'IIEE EIB'!$F$3:$L$219,6,0),0)</f>
        <v/>
      </c>
      <c r="AH640" s="18" t="str">
        <f>IFERROR(VLOOKUP(F640,Rural!$F$2:$J$403,5,0),0)</f>
        <v>Rural 1</v>
      </c>
      <c r="AI640" s="18" t="str">
        <f>+IFERROR(VLOOKUP(F640,Frontera!$F$3:$J$438,5,0),0)</f>
        <v>Frontera</v>
      </c>
      <c r="AJ640" s="18" t="str">
        <f>+IFERROR(VLOOKUP(F640,'Censo 2023 Direccion'!$A$2:$L$910,9,0),0)</f>
        <v>Rural</v>
      </c>
      <c r="AK640" s="18">
        <f>+IFERROR(VLOOKUP(F640,'Instituciones Educativas'!$A$2:$T$900,12,0),0)</f>
        <v>28</v>
      </c>
      <c r="AL640" s="21">
        <f t="shared" si="313"/>
        <v>-253.25999999999976</v>
      </c>
      <c r="AM640" s="18">
        <f>+IFERROR(VLOOKUP(F640,'Instituciones Educativas'!$A$2:$T$900,13,0),0)-AN640</f>
        <v>33</v>
      </c>
    </row>
    <row r="641" spans="1:41" x14ac:dyDescent="0.25">
      <c r="A641" s="104" t="s">
        <v>1288</v>
      </c>
      <c r="B641" s="17">
        <v>59</v>
      </c>
      <c r="C641" s="49" t="str">
        <f>+VLOOKUP(A641,'Instituciones Educativas'!$A$2:$T$900,6,0)</f>
        <v>AMANTANI</v>
      </c>
      <c r="D641" s="49" t="str">
        <f>IFERROR(VLOOKUP(A641,'Instituciones Educativas'!$A$2:$T$900,7,0),0)</f>
        <v>TAQUILE</v>
      </c>
      <c r="E641" s="49" t="str">
        <f>+VLOOKUP(A641,'Censo 2023 Direccion'!$A$2:$M$910,6,0)</f>
        <v>QUINUAPATA</v>
      </c>
      <c r="F641" s="49" t="str">
        <f>+VLOOKUP(A641,'Instituciones Educativas'!$A$2:$T$900,1,0)</f>
        <v>0230128</v>
      </c>
      <c r="G641" s="49" t="str">
        <f>+VLOOKUP(A641,'Instituciones Educativas'!$A$2:$T$900,8,0)</f>
        <v>70002 NUESTRA SEÑORA DE LOS CAMPOS</v>
      </c>
      <c r="H641" s="49" t="str">
        <f>+VLOOKUP(A641,'Instituciones Educativas'!$A$2:$T$900,9,0)</f>
        <v xml:space="preserve">B0 - Primaria                      </v>
      </c>
      <c r="I641" s="18">
        <f t="shared" si="304"/>
        <v>115</v>
      </c>
      <c r="J641" s="18" t="str">
        <f t="shared" si="314"/>
        <v>Rural</v>
      </c>
      <c r="K641" s="18">
        <f t="shared" si="315"/>
        <v>113</v>
      </c>
      <c r="O641" s="18">
        <f t="shared" si="316"/>
        <v>2</v>
      </c>
      <c r="Q641" s="21">
        <f t="shared" si="320"/>
        <v>4192.5780000000004</v>
      </c>
      <c r="R641" s="52">
        <f t="shared" si="305"/>
        <v>120.50147492625374</v>
      </c>
      <c r="S641" s="52">
        <f t="shared" si="306"/>
        <v>10225.800000000001</v>
      </c>
      <c r="T641" s="21">
        <f t="shared" si="317"/>
        <v>10225.800000000001</v>
      </c>
      <c r="U641" s="70">
        <v>4637.5199999999995</v>
      </c>
      <c r="V641" s="21">
        <f t="shared" ref="V641:V704" si="325">+Z641+AA641+AB641+AC641+AD641+Y641+X641+W641</f>
        <v>7866</v>
      </c>
      <c r="W641" s="21">
        <f t="shared" si="307"/>
        <v>621</v>
      </c>
      <c r="X641" s="21">
        <f t="shared" si="321"/>
        <v>0</v>
      </c>
      <c r="Y641" s="21">
        <f t="shared" si="324"/>
        <v>0</v>
      </c>
      <c r="Z641" s="21">
        <f t="shared" si="308"/>
        <v>138</v>
      </c>
      <c r="AA641" s="21">
        <f t="shared" si="309"/>
        <v>483</v>
      </c>
      <c r="AB641" s="21">
        <f t="shared" si="310"/>
        <v>0</v>
      </c>
      <c r="AC641" s="18">
        <f t="shared" si="311"/>
        <v>4830</v>
      </c>
      <c r="AD641" s="18">
        <f t="shared" si="312"/>
        <v>1794</v>
      </c>
      <c r="AE641" s="18">
        <f>IFERROR(VLOOKUP(F641,'Unid. Mult.'!$F$3:$J$313,5,0),0)</f>
        <v>0</v>
      </c>
      <c r="AF641" s="18" t="str">
        <f>IFERROR(VLOOKUP(F641,'IIEE EIB'!$F$3:$L$219,5,0),0)</f>
        <v>QUECHUA SUREÑO</v>
      </c>
      <c r="AG641" s="18" t="str">
        <f>IFERROR(VLOOKUP(F641,'IIEE EIB'!$F$3:$L$219,6,0),0)</f>
        <v/>
      </c>
      <c r="AH641" s="18" t="str">
        <f>IFERROR(VLOOKUP(F641,Rural!$F$2:$J$403,5,0),0)</f>
        <v>Rural 1</v>
      </c>
      <c r="AI641" s="18" t="str">
        <f>+IFERROR(VLOOKUP(F641,Frontera!$F$3:$J$438,5,0),0)</f>
        <v>Frontera</v>
      </c>
      <c r="AJ641" s="18" t="str">
        <f>+IFERROR(VLOOKUP(F641,'Censo 2023 Direccion'!$A$2:$L$910,9,0),0)</f>
        <v>Rural</v>
      </c>
      <c r="AK641" s="18">
        <f>+IFERROR(VLOOKUP(F641,'Instituciones Educativas'!$A$2:$T$900,12,0),0)</f>
        <v>115</v>
      </c>
      <c r="AL641" s="21">
        <f t="shared" si="313"/>
        <v>3228.4800000000005</v>
      </c>
      <c r="AM641" s="18">
        <f>+IFERROR(VLOOKUP(F641,'Instituciones Educativas'!$A$2:$T$900,13,0),0)-AN641</f>
        <v>113</v>
      </c>
    </row>
    <row r="642" spans="1:41" x14ac:dyDescent="0.25">
      <c r="A642" s="104" t="s">
        <v>1296</v>
      </c>
      <c r="B642" s="17">
        <v>60</v>
      </c>
      <c r="C642" s="49" t="str">
        <f>+VLOOKUP(A642,'Instituciones Educativas'!$A$2:$T$900,6,0)</f>
        <v>ATUNCOLLA</v>
      </c>
      <c r="D642" s="49" t="str">
        <f>IFERROR(VLOOKUP(A642,'Instituciones Educativas'!$A$2:$T$900,7,0),0)</f>
        <v>SAN ANTONIO DE UMAYO</v>
      </c>
      <c r="E642" s="49" t="str">
        <f>+VLOOKUP(A642,'Censo 2023 Direccion'!$A$2:$M$910,6,0)</f>
        <v>SAN ANTONIO DE UMAYO</v>
      </c>
      <c r="F642" s="49" t="str">
        <f>+VLOOKUP(A642,'Instituciones Educativas'!$A$2:$T$900,1,0)</f>
        <v>0546713</v>
      </c>
      <c r="G642" s="49" t="str">
        <f>+VLOOKUP(A642,'Instituciones Educativas'!$A$2:$T$900,8,0)</f>
        <v>70706</v>
      </c>
      <c r="H642" s="49" t="str">
        <f>+VLOOKUP(A642,'Instituciones Educativas'!$A$2:$T$900,9,0)</f>
        <v xml:space="preserve">B0 - Primaria                      </v>
      </c>
      <c r="I642" s="18">
        <f t="shared" ref="I642:I705" si="326">+AK642</f>
        <v>10</v>
      </c>
      <c r="J642" s="18" t="str">
        <f t="shared" si="314"/>
        <v>Rural</v>
      </c>
      <c r="K642" s="18">
        <f t="shared" si="315"/>
        <v>13</v>
      </c>
      <c r="O642" s="18">
        <f t="shared" si="316"/>
        <v>-3</v>
      </c>
      <c r="Q642" s="21">
        <f t="shared" si="320"/>
        <v>1397.7600000000002</v>
      </c>
      <c r="R642" s="52">
        <f t="shared" ref="R642:R705" si="327">+(S642-U642)/U642*100</f>
        <v>-33.036437246963558</v>
      </c>
      <c r="S642" s="52">
        <f t="shared" ref="S642:S705" si="328">+T642</f>
        <v>873.6</v>
      </c>
      <c r="T642" s="21">
        <f t="shared" si="317"/>
        <v>873.6</v>
      </c>
      <c r="U642" s="70">
        <v>1304.5900846432889</v>
      </c>
      <c r="V642" s="21">
        <f t="shared" si="325"/>
        <v>672</v>
      </c>
      <c r="W642" s="21">
        <f t="shared" ref="W642:W705" si="329">AK642*0.45*12</f>
        <v>54</v>
      </c>
      <c r="X642" s="21">
        <f t="shared" si="321"/>
        <v>0</v>
      </c>
      <c r="Y642" s="21">
        <f t="shared" si="324"/>
        <v>0</v>
      </c>
      <c r="Z642" s="21">
        <f t="shared" ref="Z642:Z705" si="330">+IF(AI642="Frontera",I642*0.1*12,IF(AI642=0,I642*0.05*12,0))</f>
        <v>6</v>
      </c>
      <c r="AA642" s="21">
        <f t="shared" ref="AA642:AA705" si="331">+IF(AF642="aimara",I642*0.35*12,IF(AF642="quechua sureño",I642*0.35*12,IF(AF642=0,I642*0.2*12,0)))+IF(AG642="aimara",I642*0.35*12,IF(AG642="quechua sureño",I642*0.35*12,IF(AG642=0,I642*0.2*12,0)))</f>
        <v>48</v>
      </c>
      <c r="AB642" s="21">
        <f t="shared" ref="AB642:AB705" si="332">+IF(AE642="Unidocente",I642*0.8*12,IF(AE642="Multigrado",I642*0.6*12,IF(AE642=0,I642*0*12,0)))</f>
        <v>72</v>
      </c>
      <c r="AC642" s="18">
        <f t="shared" ref="AC642:AC705" si="333">+IF(AH642="Rural 1",I642*3.5*12,IF(AH642="Rural 2",I642*2.8*12,IF(AH642="Rural 3",I642*2*12,IF(AH642= 0,I642*0.05*12,0))))</f>
        <v>336</v>
      </c>
      <c r="AD642" s="18">
        <f t="shared" ref="AD642:AD705" si="334">IF(H642=$M$12,0,IF(AJ642="Urbana",AK642*0.8*12,AK642*1.3*12))</f>
        <v>156</v>
      </c>
      <c r="AE642" s="18" t="str">
        <f>IFERROR(VLOOKUP(F642,'Unid. Mult.'!$F$3:$J$313,5,0),0)</f>
        <v>Multigrado</v>
      </c>
      <c r="AF642" s="18">
        <f>IFERROR(VLOOKUP(F642,'IIEE EIB'!$F$3:$L$219,5,0),0)</f>
        <v>0</v>
      </c>
      <c r="AG642" s="18">
        <f>IFERROR(VLOOKUP(F642,'IIEE EIB'!$F$3:$L$219,6,0),0)</f>
        <v>0</v>
      </c>
      <c r="AH642" s="18" t="str">
        <f>IFERROR(VLOOKUP(F642,Rural!$F$2:$J$403,5,0),0)</f>
        <v>Rural 2</v>
      </c>
      <c r="AI642" s="18">
        <f>+IFERROR(VLOOKUP(F642,Frontera!$F$3:$J$438,5,0),0)</f>
        <v>0</v>
      </c>
      <c r="AJ642" s="18" t="str">
        <f>+IFERROR(VLOOKUP(F642,'Censo 2023 Direccion'!$A$2:$L$910,9,0),0)</f>
        <v>Rural</v>
      </c>
      <c r="AK642" s="18">
        <f>+IFERROR(VLOOKUP(F642,'Instituciones Educativas'!$A$2:$T$900,12,0),0)</f>
        <v>10</v>
      </c>
      <c r="AL642" s="21">
        <f t="shared" ref="AL642:AL705" si="335">+V642-U642</f>
        <v>-632.59008464328895</v>
      </c>
      <c r="AM642" s="18">
        <f>+IFERROR(VLOOKUP(F642,'Instituciones Educativas'!$A$2:$T$900,13,0),0)-AN642</f>
        <v>13</v>
      </c>
      <c r="AO642" s="18">
        <f>+AM642-20.2</f>
        <v>-7.1999999999999993</v>
      </c>
    </row>
    <row r="643" spans="1:41" x14ac:dyDescent="0.25">
      <c r="A643" s="104" t="s">
        <v>1301</v>
      </c>
      <c r="B643" s="17">
        <v>61</v>
      </c>
      <c r="C643" s="49" t="str">
        <f>+VLOOKUP(A643,'Instituciones Educativas'!$A$2:$T$900,6,0)</f>
        <v>ATUNCOLLA</v>
      </c>
      <c r="D643" s="49" t="str">
        <f>IFERROR(VLOOKUP(A643,'Instituciones Educativas'!$A$2:$T$900,7,0),0)</f>
        <v>BUENAVISTA</v>
      </c>
      <c r="E643" s="49" t="str">
        <f>+VLOOKUP(A643,'Censo 2023 Direccion'!$A$2:$M$910,6,0)</f>
        <v>BUENA VISTA</v>
      </c>
      <c r="F643" s="49" t="str">
        <f>+VLOOKUP(A643,'Instituciones Educativas'!$A$2:$T$900,1,0)</f>
        <v>0515841</v>
      </c>
      <c r="G643" s="49" t="str">
        <f>+VLOOKUP(A643,'Instituciones Educativas'!$A$2:$T$900,8,0)</f>
        <v>70720</v>
      </c>
      <c r="H643" s="49" t="str">
        <f>+VLOOKUP(A643,'Instituciones Educativas'!$A$2:$T$900,9,0)</f>
        <v xml:space="preserve">B0 - Primaria                      </v>
      </c>
      <c r="I643" s="18">
        <f t="shared" si="326"/>
        <v>18</v>
      </c>
      <c r="J643" s="18" t="str">
        <f t="shared" ref="J643:J706" si="336">+AJ643</f>
        <v>Rural</v>
      </c>
      <c r="K643" s="18">
        <f t="shared" ref="K643:K706" si="337">+AM643</f>
        <v>23</v>
      </c>
      <c r="O643" s="18">
        <f t="shared" ref="O643:O706" si="338">+I643-K643</f>
        <v>-5</v>
      </c>
      <c r="Q643" s="21">
        <f t="shared" si="320"/>
        <v>1558.44</v>
      </c>
      <c r="R643" s="52">
        <f t="shared" si="327"/>
        <v>-5.9436871953039487</v>
      </c>
      <c r="S643" s="52">
        <f t="shared" si="328"/>
        <v>1558.44</v>
      </c>
      <c r="T643" s="21">
        <f t="shared" ref="T643:T706" si="339">+V643*1.3</f>
        <v>1558.44</v>
      </c>
      <c r="U643" s="70">
        <v>1656.9222772277228</v>
      </c>
      <c r="V643" s="21">
        <f t="shared" si="325"/>
        <v>1198.8</v>
      </c>
      <c r="W643" s="21">
        <f t="shared" si="329"/>
        <v>97.199999999999989</v>
      </c>
      <c r="X643" s="21">
        <f t="shared" si="321"/>
        <v>0</v>
      </c>
      <c r="Y643" s="21">
        <f t="shared" si="324"/>
        <v>0</v>
      </c>
      <c r="Z643" s="21">
        <f t="shared" si="330"/>
        <v>10.8</v>
      </c>
      <c r="AA643" s="21">
        <f t="shared" si="331"/>
        <v>75.599999999999994</v>
      </c>
      <c r="AB643" s="21">
        <f t="shared" si="332"/>
        <v>129.6</v>
      </c>
      <c r="AC643" s="18">
        <f t="shared" si="333"/>
        <v>604.79999999999995</v>
      </c>
      <c r="AD643" s="18">
        <f t="shared" si="334"/>
        <v>280.8</v>
      </c>
      <c r="AE643" s="18" t="str">
        <f>IFERROR(VLOOKUP(F643,'Unid. Mult.'!$F$3:$J$313,5,0),0)</f>
        <v>Multigrado</v>
      </c>
      <c r="AF643" s="18" t="str">
        <f>IFERROR(VLOOKUP(F643,'IIEE EIB'!$F$3:$L$219,5,0),0)</f>
        <v>QUECHUA SUREÑO</v>
      </c>
      <c r="AG643" s="18" t="str">
        <f>IFERROR(VLOOKUP(F643,'IIEE EIB'!$F$3:$L$219,6,0),0)</f>
        <v/>
      </c>
      <c r="AH643" s="18" t="str">
        <f>IFERROR(VLOOKUP(F643,Rural!$F$2:$J$403,5,0),0)</f>
        <v>Rural 2</v>
      </c>
      <c r="AI643" s="18">
        <f>+IFERROR(VLOOKUP(F643,Frontera!$F$3:$J$438,5,0),0)</f>
        <v>0</v>
      </c>
      <c r="AJ643" s="18" t="str">
        <f>+IFERROR(VLOOKUP(F643,'Censo 2023 Direccion'!$A$2:$L$910,9,0),0)</f>
        <v>Rural</v>
      </c>
      <c r="AK643" s="18">
        <f>+IFERROR(VLOOKUP(F643,'Instituciones Educativas'!$A$2:$T$900,12,0),0)</f>
        <v>18</v>
      </c>
      <c r="AL643" s="21">
        <f t="shared" si="335"/>
        <v>-458.12227722772286</v>
      </c>
      <c r="AM643" s="18">
        <f>+IFERROR(VLOOKUP(F643,'Instituciones Educativas'!$A$2:$T$900,13,0),0)-AN643</f>
        <v>23</v>
      </c>
      <c r="AO643" s="18">
        <f>+AM643-8.27</f>
        <v>14.73</v>
      </c>
    </row>
    <row r="644" spans="1:41" x14ac:dyDescent="0.25">
      <c r="A644" s="104" t="s">
        <v>1295</v>
      </c>
      <c r="B644" s="17">
        <v>62</v>
      </c>
      <c r="C644" s="49" t="str">
        <f>+VLOOKUP(A644,'Instituciones Educativas'!$A$2:$T$900,6,0)</f>
        <v>ATUNCOLLA</v>
      </c>
      <c r="D644" s="49" t="str">
        <f>IFERROR(VLOOKUP(A644,'Instituciones Educativas'!$A$2:$T$900,7,0),0)</f>
        <v>PALCAMAYO</v>
      </c>
      <c r="E644" s="49" t="str">
        <f>+VLOOKUP(A644,'Censo 2023 Direccion'!$A$2:$M$910,6,0)</f>
        <v>PALCAMAYO</v>
      </c>
      <c r="F644" s="49" t="str">
        <f>+VLOOKUP(A644,'Instituciones Educativas'!$A$2:$T$900,1,0)</f>
        <v>0230524</v>
      </c>
      <c r="G644" s="49" t="str">
        <f>+VLOOKUP(A644,'Instituciones Educativas'!$A$2:$T$900,8,0)</f>
        <v>70042</v>
      </c>
      <c r="H644" s="49" t="str">
        <f>+VLOOKUP(A644,'Instituciones Educativas'!$A$2:$T$900,9,0)</f>
        <v xml:space="preserve">B0 - Primaria                      </v>
      </c>
      <c r="I644" s="18">
        <f t="shared" si="326"/>
        <v>44</v>
      </c>
      <c r="J644" s="18" t="str">
        <f t="shared" si="336"/>
        <v>Rural</v>
      </c>
      <c r="K644" s="18">
        <f t="shared" si="337"/>
        <v>45</v>
      </c>
      <c r="O644" s="18">
        <f t="shared" si="338"/>
        <v>-1</v>
      </c>
      <c r="Q644" s="21">
        <f t="shared" si="320"/>
        <v>2888.0279999999998</v>
      </c>
      <c r="R644" s="52">
        <f t="shared" si="327"/>
        <v>33.801169590643269</v>
      </c>
      <c r="S644" s="52">
        <f t="shared" si="328"/>
        <v>3397.68</v>
      </c>
      <c r="T644" s="21">
        <f t="shared" si="339"/>
        <v>3397.68</v>
      </c>
      <c r="U644" s="70">
        <v>2539.35</v>
      </c>
      <c r="V644" s="21">
        <f t="shared" si="325"/>
        <v>2613.6</v>
      </c>
      <c r="W644" s="21">
        <f t="shared" si="329"/>
        <v>237.60000000000002</v>
      </c>
      <c r="X644" s="21">
        <f t="shared" si="321"/>
        <v>0</v>
      </c>
      <c r="Y644" s="21">
        <f t="shared" si="324"/>
        <v>0</v>
      </c>
      <c r="Z644" s="21">
        <f t="shared" si="330"/>
        <v>26.400000000000002</v>
      </c>
      <c r="AA644" s="21">
        <f t="shared" si="331"/>
        <v>184.79999999999998</v>
      </c>
      <c r="AB644" s="21">
        <f t="shared" si="332"/>
        <v>0</v>
      </c>
      <c r="AC644" s="18">
        <f t="shared" si="333"/>
        <v>1478.3999999999999</v>
      </c>
      <c r="AD644" s="18">
        <f t="shared" si="334"/>
        <v>686.40000000000009</v>
      </c>
      <c r="AE644" s="18">
        <f>IFERROR(VLOOKUP(F644,'Unid. Mult.'!$F$3:$J$313,5,0),0)</f>
        <v>0</v>
      </c>
      <c r="AF644" s="18" t="str">
        <f>IFERROR(VLOOKUP(F644,'IIEE EIB'!$F$3:$L$219,5,0),0)</f>
        <v>QUECHUA SUREÑO</v>
      </c>
      <c r="AG644" s="18" t="str">
        <f>IFERROR(VLOOKUP(F644,'IIEE EIB'!$F$3:$L$219,6,0),0)</f>
        <v/>
      </c>
      <c r="AH644" s="18" t="str">
        <f>IFERROR(VLOOKUP(F644,Rural!$F$2:$J$403,5,0),0)</f>
        <v>Rural 2</v>
      </c>
      <c r="AI644" s="18">
        <f>+IFERROR(VLOOKUP(F644,Frontera!$F$3:$J$438,5,0),0)</f>
        <v>0</v>
      </c>
      <c r="AJ644" s="18" t="str">
        <f>+IFERROR(VLOOKUP(F644,'Censo 2023 Direccion'!$A$2:$L$910,9,0),0)</f>
        <v>Rural</v>
      </c>
      <c r="AK644" s="18">
        <f>+IFERROR(VLOOKUP(F644,'Instituciones Educativas'!$A$2:$T$900,12,0),0)</f>
        <v>44</v>
      </c>
      <c r="AL644" s="21">
        <f t="shared" si="335"/>
        <v>74.25</v>
      </c>
      <c r="AM644" s="18">
        <f>+IFERROR(VLOOKUP(F644,'Instituciones Educativas'!$A$2:$T$900,13,0),0)-AN644</f>
        <v>45</v>
      </c>
      <c r="AN644" s="64"/>
      <c r="AO644" s="18">
        <f>+AM644-7.5</f>
        <v>37.5</v>
      </c>
    </row>
    <row r="645" spans="1:41" x14ac:dyDescent="0.25">
      <c r="A645" s="104" t="s">
        <v>1302</v>
      </c>
      <c r="B645" s="17">
        <v>63</v>
      </c>
      <c r="C645" s="49" t="str">
        <f>+VLOOKUP(A645,'Instituciones Educativas'!$A$2:$T$900,6,0)</f>
        <v>ATUNCOLLA</v>
      </c>
      <c r="D645" s="49" t="str">
        <f>IFERROR(VLOOKUP(A645,'Instituciones Educativas'!$A$2:$T$900,7,0),0)</f>
        <v>ATUNCOLLA</v>
      </c>
      <c r="E645" s="49" t="str">
        <f>+VLOOKUP(A645,'Censo 2023 Direccion'!$A$2:$M$910,6,0)</f>
        <v>AVENIDA EL MAESTRO S/N</v>
      </c>
      <c r="F645" s="49" t="str">
        <f>+VLOOKUP(A645,'Instituciones Educativas'!$A$2:$T$900,1,0)</f>
        <v>0230193</v>
      </c>
      <c r="G645" s="49" t="str">
        <f>+VLOOKUP(A645,'Instituciones Educativas'!$A$2:$T$900,8,0)</f>
        <v>70009 VIRGEN DEL CARMEN</v>
      </c>
      <c r="H645" s="49" t="str">
        <f>+VLOOKUP(A645,'Instituciones Educativas'!$A$2:$T$900,9,0)</f>
        <v xml:space="preserve">B0 - Primaria                      </v>
      </c>
      <c r="I645" s="18">
        <f t="shared" si="326"/>
        <v>183</v>
      </c>
      <c r="J645" s="18" t="str">
        <f t="shared" si="336"/>
        <v>Rural</v>
      </c>
      <c r="K645" s="18">
        <f t="shared" si="337"/>
        <v>178</v>
      </c>
      <c r="O645" s="18">
        <f t="shared" si="338"/>
        <v>5</v>
      </c>
      <c r="Q645" s="21">
        <f t="shared" si="320"/>
        <v>5138.6399999999994</v>
      </c>
      <c r="R645" s="52">
        <f t="shared" si="327"/>
        <v>172.75854161889475</v>
      </c>
      <c r="S645" s="52">
        <f t="shared" si="328"/>
        <v>14274</v>
      </c>
      <c r="T645" s="21">
        <f t="shared" si="339"/>
        <v>14274</v>
      </c>
      <c r="U645" s="70">
        <v>5233.2</v>
      </c>
      <c r="V645" s="21">
        <f t="shared" si="325"/>
        <v>10980</v>
      </c>
      <c r="W645" s="21">
        <f t="shared" si="329"/>
        <v>988.2</v>
      </c>
      <c r="X645" s="21">
        <f t="shared" si="321"/>
        <v>0</v>
      </c>
      <c r="Y645" s="21">
        <f t="shared" si="324"/>
        <v>0</v>
      </c>
      <c r="Z645" s="21">
        <f t="shared" si="330"/>
        <v>109.80000000000001</v>
      </c>
      <c r="AA645" s="21">
        <f t="shared" si="331"/>
        <v>878.40000000000009</v>
      </c>
      <c r="AB645" s="21">
        <f t="shared" si="332"/>
        <v>0</v>
      </c>
      <c r="AC645" s="18">
        <f t="shared" si="333"/>
        <v>6148.7999999999993</v>
      </c>
      <c r="AD645" s="18">
        <f t="shared" si="334"/>
        <v>2854.8</v>
      </c>
      <c r="AE645" s="18">
        <f>IFERROR(VLOOKUP(F645,'Unid. Mult.'!$F$3:$J$313,5,0),0)</f>
        <v>0</v>
      </c>
      <c r="AF645" s="18">
        <f>IFERROR(VLOOKUP(F645,'IIEE EIB'!$F$3:$L$219,5,0),0)</f>
        <v>0</v>
      </c>
      <c r="AG645" s="18">
        <f>IFERROR(VLOOKUP(F645,'IIEE EIB'!$F$3:$L$219,6,0),0)</f>
        <v>0</v>
      </c>
      <c r="AH645" s="18" t="str">
        <f>IFERROR(VLOOKUP(F645,Rural!$F$2:$J$403,5,0),0)</f>
        <v>Rural 2</v>
      </c>
      <c r="AI645" s="18">
        <f>+IFERROR(VLOOKUP(F645,Frontera!$F$3:$J$438,5,0),0)</f>
        <v>0</v>
      </c>
      <c r="AJ645" s="18" t="str">
        <f>+IFERROR(VLOOKUP(F645,'Censo 2023 Direccion'!$A$2:$L$910,9,0),0)</f>
        <v>Rural</v>
      </c>
      <c r="AK645" s="18">
        <f>+IFERROR(VLOOKUP(F645,'Instituciones Educativas'!$A$2:$T$900,12,0),0)</f>
        <v>183</v>
      </c>
      <c r="AL645" s="21">
        <f t="shared" si="335"/>
        <v>5746.8</v>
      </c>
      <c r="AM645" s="18">
        <f>+IFERROR(VLOOKUP(F645,'Instituciones Educativas'!$A$2:$T$900,13,0),0)-AN645</f>
        <v>178</v>
      </c>
    </row>
    <row r="646" spans="1:41" x14ac:dyDescent="0.25">
      <c r="A646" s="104" t="s">
        <v>1298</v>
      </c>
      <c r="B646" s="17">
        <v>64</v>
      </c>
      <c r="C646" s="49" t="str">
        <f>+VLOOKUP(A646,'Instituciones Educativas'!$A$2:$T$900,6,0)</f>
        <v>ATUNCOLLA</v>
      </c>
      <c r="D646" s="49" t="str">
        <f>IFERROR(VLOOKUP(A646,'Instituciones Educativas'!$A$2:$T$900,7,0),0)</f>
        <v>SAN JOSE PRINCIPIO</v>
      </c>
      <c r="E646" s="49" t="str">
        <f>+VLOOKUP(A646,'Censo 2023 Direccion'!$A$2:$M$910,6,0)</f>
        <v>SAN JOSE PRINCIPIO</v>
      </c>
      <c r="F646" s="49" t="str">
        <f>+VLOOKUP(A646,'Instituciones Educativas'!$A$2:$T$900,1,0)</f>
        <v>0227017</v>
      </c>
      <c r="G646" s="49" t="str">
        <f>+VLOOKUP(A646,'Instituciones Educativas'!$A$2:$T$900,8,0)</f>
        <v>70713</v>
      </c>
      <c r="H646" s="49" t="str">
        <f>+VLOOKUP(A646,'Instituciones Educativas'!$A$2:$T$900,9,0)</f>
        <v xml:space="preserve">B0 - Primaria                      </v>
      </c>
      <c r="I646" s="18">
        <f t="shared" si="326"/>
        <v>37</v>
      </c>
      <c r="J646" s="18" t="str">
        <f t="shared" si="336"/>
        <v>Rural</v>
      </c>
      <c r="K646" s="18">
        <f t="shared" si="337"/>
        <v>42</v>
      </c>
      <c r="O646" s="18">
        <f t="shared" si="338"/>
        <v>-5</v>
      </c>
      <c r="Q646" s="21">
        <f t="shared" si="320"/>
        <v>2354.9760000000001</v>
      </c>
      <c r="R646" s="52">
        <f t="shared" si="327"/>
        <v>20.551378446115294</v>
      </c>
      <c r="S646" s="52">
        <f t="shared" si="328"/>
        <v>2770.5600000000004</v>
      </c>
      <c r="T646" s="21">
        <f t="shared" si="339"/>
        <v>2770.5600000000004</v>
      </c>
      <c r="U646" s="70">
        <v>2298.2400000000002</v>
      </c>
      <c r="V646" s="21">
        <f t="shared" si="325"/>
        <v>2131.2000000000003</v>
      </c>
      <c r="W646" s="21">
        <f t="shared" si="329"/>
        <v>199.8</v>
      </c>
      <c r="X646" s="21">
        <f t="shared" si="321"/>
        <v>0</v>
      </c>
      <c r="Y646" s="21">
        <f t="shared" si="324"/>
        <v>0</v>
      </c>
      <c r="Z646" s="21">
        <f t="shared" si="330"/>
        <v>22.200000000000003</v>
      </c>
      <c r="AA646" s="21">
        <f t="shared" si="331"/>
        <v>177.60000000000002</v>
      </c>
      <c r="AB646" s="21">
        <f t="shared" si="332"/>
        <v>266.39999999999998</v>
      </c>
      <c r="AC646" s="18">
        <f t="shared" si="333"/>
        <v>888</v>
      </c>
      <c r="AD646" s="18">
        <f t="shared" si="334"/>
        <v>577.20000000000005</v>
      </c>
      <c r="AE646" s="18" t="str">
        <f>IFERROR(VLOOKUP(F646,'Unid. Mult.'!$F$3:$J$313,5,0),0)</f>
        <v>Multigrado</v>
      </c>
      <c r="AF646" s="18">
        <f>IFERROR(VLOOKUP(F646,'IIEE EIB'!$F$3:$L$219,5,0),0)</f>
        <v>0</v>
      </c>
      <c r="AG646" s="18">
        <f>IFERROR(VLOOKUP(F646,'IIEE EIB'!$F$3:$L$219,6,0),0)</f>
        <v>0</v>
      </c>
      <c r="AH646" s="18" t="str">
        <f>IFERROR(VLOOKUP(F646,Rural!$F$2:$J$403,5,0),0)</f>
        <v>Rural 3</v>
      </c>
      <c r="AI646" s="18">
        <f>+IFERROR(VLOOKUP(F646,Frontera!$F$3:$J$438,5,0),0)</f>
        <v>0</v>
      </c>
      <c r="AJ646" s="18" t="str">
        <f>+IFERROR(VLOOKUP(F646,'Censo 2023 Direccion'!$A$2:$L$910,9,0),0)</f>
        <v>Rural</v>
      </c>
      <c r="AK646" s="18">
        <f>+IFERROR(VLOOKUP(F646,'Instituciones Educativas'!$A$2:$T$900,12,0),0)</f>
        <v>37</v>
      </c>
      <c r="AL646" s="21">
        <f t="shared" si="335"/>
        <v>-167.03999999999996</v>
      </c>
      <c r="AM646" s="18">
        <f>+IFERROR(VLOOKUP(F646,'Instituciones Educativas'!$A$2:$T$900,13,0),0)-AN646</f>
        <v>42</v>
      </c>
      <c r="AO646" s="18">
        <f>+AM646-45</f>
        <v>-3</v>
      </c>
    </row>
    <row r="647" spans="1:41" x14ac:dyDescent="0.25">
      <c r="A647" s="104" t="s">
        <v>1299</v>
      </c>
      <c r="B647" s="17">
        <v>65</v>
      </c>
      <c r="C647" s="49" t="str">
        <f>+VLOOKUP(A647,'Instituciones Educativas'!$A$2:$T$900,6,0)</f>
        <v>ATUNCOLLA</v>
      </c>
      <c r="D647" s="49" t="str">
        <f>IFERROR(VLOOKUP(A647,'Instituciones Educativas'!$A$2:$T$900,7,0),0)</f>
        <v>LLUNGO</v>
      </c>
      <c r="E647" s="49" t="str">
        <f>+VLOOKUP(A647,'Censo 2023 Direccion'!$A$2:$M$910,6,0)</f>
        <v>LLUNGO</v>
      </c>
      <c r="F647" s="49" t="str">
        <f>+VLOOKUP(A647,'Instituciones Educativas'!$A$2:$T$900,1,0)</f>
        <v>0239061</v>
      </c>
      <c r="G647" s="49" t="str">
        <f>+VLOOKUP(A647,'Instituciones Educativas'!$A$2:$T$900,8,0)</f>
        <v>70715</v>
      </c>
      <c r="H647" s="49" t="str">
        <f>+VLOOKUP(A647,'Instituciones Educativas'!$A$2:$T$900,9,0)</f>
        <v xml:space="preserve">B0 - Primaria                      </v>
      </c>
      <c r="I647" s="18">
        <f t="shared" si="326"/>
        <v>71</v>
      </c>
      <c r="J647" s="18" t="str">
        <f t="shared" si="336"/>
        <v>Rural</v>
      </c>
      <c r="K647" s="18">
        <f t="shared" si="337"/>
        <v>81</v>
      </c>
      <c r="O647" s="18">
        <f t="shared" si="338"/>
        <v>-10</v>
      </c>
      <c r="Q647" s="21">
        <f t="shared" si="320"/>
        <v>3070.2672000000002</v>
      </c>
      <c r="R647" s="52">
        <f t="shared" si="327"/>
        <v>35.655496766607889</v>
      </c>
      <c r="S647" s="52">
        <f t="shared" si="328"/>
        <v>5482.62</v>
      </c>
      <c r="T647" s="21">
        <f t="shared" si="339"/>
        <v>5482.62</v>
      </c>
      <c r="U647" s="70">
        <v>4041.5759999999996</v>
      </c>
      <c r="V647" s="21">
        <f t="shared" si="325"/>
        <v>4217.3999999999996</v>
      </c>
      <c r="W647" s="21">
        <f t="shared" si="329"/>
        <v>383.4</v>
      </c>
      <c r="X647" s="21">
        <f t="shared" si="321"/>
        <v>0</v>
      </c>
      <c r="Y647" s="21">
        <f t="shared" si="324"/>
        <v>0</v>
      </c>
      <c r="Z647" s="21">
        <f t="shared" si="330"/>
        <v>42.6</v>
      </c>
      <c r="AA647" s="21">
        <f t="shared" si="331"/>
        <v>298.2</v>
      </c>
      <c r="AB647" s="21">
        <f t="shared" si="332"/>
        <v>0</v>
      </c>
      <c r="AC647" s="18">
        <f t="shared" si="333"/>
        <v>2385.6</v>
      </c>
      <c r="AD647" s="18">
        <f t="shared" si="334"/>
        <v>1107.5999999999999</v>
      </c>
      <c r="AE647" s="18">
        <f>IFERROR(VLOOKUP(F647,'Unid. Mult.'!$F$3:$J$313,5,0),0)</f>
        <v>0</v>
      </c>
      <c r="AF647" s="18" t="str">
        <f>IFERROR(VLOOKUP(F647,'IIEE EIB'!$F$3:$L$219,5,0),0)</f>
        <v>QUECHUA SUREÑO</v>
      </c>
      <c r="AG647" s="18" t="str">
        <f>IFERROR(VLOOKUP(F647,'IIEE EIB'!$F$3:$L$219,6,0),0)</f>
        <v/>
      </c>
      <c r="AH647" s="18" t="str">
        <f>IFERROR(VLOOKUP(F647,Rural!$F$2:$J$403,5,0),0)</f>
        <v>Rural 2</v>
      </c>
      <c r="AI647" s="18">
        <f>+IFERROR(VLOOKUP(F647,Frontera!$F$3:$J$438,5,0),0)</f>
        <v>0</v>
      </c>
      <c r="AJ647" s="18" t="str">
        <f>+IFERROR(VLOOKUP(F647,'Censo 2023 Direccion'!$A$2:$L$910,9,0),0)</f>
        <v>Rural</v>
      </c>
      <c r="AK647" s="18">
        <f>+IFERROR(VLOOKUP(F647,'Instituciones Educativas'!$A$2:$T$900,12,0),0)</f>
        <v>71</v>
      </c>
      <c r="AL647" s="21">
        <f t="shared" si="335"/>
        <v>175.82400000000007</v>
      </c>
      <c r="AM647" s="18">
        <f>+IFERROR(VLOOKUP(F647,'Instituciones Educativas'!$A$2:$T$900,13,0),0)-AN647</f>
        <v>81</v>
      </c>
      <c r="AO647" s="18">
        <f>+AM647-42</f>
        <v>39</v>
      </c>
    </row>
    <row r="648" spans="1:41" x14ac:dyDescent="0.25">
      <c r="A648" s="104" t="s">
        <v>1300</v>
      </c>
      <c r="B648" s="17">
        <v>66</v>
      </c>
      <c r="C648" s="49" t="str">
        <f>+VLOOKUP(A648,'Instituciones Educativas'!$A$2:$T$900,6,0)</f>
        <v>ATUNCOLLA</v>
      </c>
      <c r="D648" s="49" t="str">
        <f>IFERROR(VLOOKUP(A648,'Instituciones Educativas'!$A$2:$T$900,7,0),0)</f>
        <v>SAN JERONIMO DE HULLAGACHI</v>
      </c>
      <c r="E648" s="49" t="str">
        <f>+VLOOKUP(A648,'Censo 2023 Direccion'!$A$2:$M$910,6,0)</f>
        <v>SAN JERONIMO DE HULLAGACHI</v>
      </c>
      <c r="F648" s="49" t="str">
        <f>+VLOOKUP(A648,'Instituciones Educativas'!$A$2:$T$900,1,0)</f>
        <v>0242248</v>
      </c>
      <c r="G648" s="49" t="str">
        <f>+VLOOKUP(A648,'Instituciones Educativas'!$A$2:$T$900,8,0)</f>
        <v>70716</v>
      </c>
      <c r="H648" s="49" t="str">
        <f>+VLOOKUP(A648,'Instituciones Educativas'!$A$2:$T$900,9,0)</f>
        <v xml:space="preserve">B0 - Primaria                      </v>
      </c>
      <c r="I648" s="18">
        <f t="shared" si="326"/>
        <v>32</v>
      </c>
      <c r="J648" s="18" t="str">
        <f t="shared" si="336"/>
        <v>Rural</v>
      </c>
      <c r="K648" s="18">
        <f t="shared" si="337"/>
        <v>31</v>
      </c>
      <c r="O648" s="18">
        <f t="shared" si="338"/>
        <v>1</v>
      </c>
      <c r="Q648" s="21">
        <f t="shared" si="320"/>
        <v>2376.1920000000005</v>
      </c>
      <c r="R648" s="52">
        <f t="shared" si="327"/>
        <v>41.256366723259802</v>
      </c>
      <c r="S648" s="52">
        <f t="shared" si="328"/>
        <v>2795.5200000000004</v>
      </c>
      <c r="T648" s="21">
        <f t="shared" si="339"/>
        <v>2795.5200000000004</v>
      </c>
      <c r="U648" s="70">
        <v>1979.0399999999997</v>
      </c>
      <c r="V648" s="21">
        <f t="shared" si="325"/>
        <v>2150.4</v>
      </c>
      <c r="W648" s="21">
        <f t="shared" si="329"/>
        <v>172.8</v>
      </c>
      <c r="X648" s="21">
        <f t="shared" si="321"/>
        <v>0</v>
      </c>
      <c r="Y648" s="21">
        <f t="shared" si="324"/>
        <v>0</v>
      </c>
      <c r="Z648" s="21">
        <f t="shared" si="330"/>
        <v>19.200000000000003</v>
      </c>
      <c r="AA648" s="21">
        <f t="shared" si="331"/>
        <v>153.60000000000002</v>
      </c>
      <c r="AB648" s="21">
        <f t="shared" si="332"/>
        <v>230.39999999999998</v>
      </c>
      <c r="AC648" s="18">
        <f t="shared" si="333"/>
        <v>1075.1999999999998</v>
      </c>
      <c r="AD648" s="18">
        <f t="shared" si="334"/>
        <v>499.20000000000005</v>
      </c>
      <c r="AE648" s="18" t="str">
        <f>IFERROR(VLOOKUP(F648,'Unid. Mult.'!$F$3:$J$313,5,0),0)</f>
        <v>Multigrado</v>
      </c>
      <c r="AF648" s="18">
        <f>IFERROR(VLOOKUP(F648,'IIEE EIB'!$F$3:$L$219,5,0),0)</f>
        <v>0</v>
      </c>
      <c r="AG648" s="18">
        <f>IFERROR(VLOOKUP(F648,'IIEE EIB'!$F$3:$L$219,6,0),0)</f>
        <v>0</v>
      </c>
      <c r="AH648" s="18" t="str">
        <f>IFERROR(VLOOKUP(F648,Rural!$F$2:$J$403,5,0),0)</f>
        <v>Rural 2</v>
      </c>
      <c r="AI648" s="18">
        <f>+IFERROR(VLOOKUP(F648,Frontera!$F$3:$J$438,5,0),0)</f>
        <v>0</v>
      </c>
      <c r="AJ648" s="18" t="str">
        <f>+IFERROR(VLOOKUP(F648,'Censo 2023 Direccion'!$A$2:$L$910,9,0),0)</f>
        <v>Rural</v>
      </c>
      <c r="AK648" s="18">
        <f>+IFERROR(VLOOKUP(F648,'Instituciones Educativas'!$A$2:$T$900,12,0),0)</f>
        <v>32</v>
      </c>
      <c r="AL648" s="21">
        <f t="shared" si="335"/>
        <v>171.36000000000035</v>
      </c>
      <c r="AM648" s="18">
        <f>+IFERROR(VLOOKUP(F648,'Instituciones Educativas'!$A$2:$T$900,13,0),0)-AN648</f>
        <v>31</v>
      </c>
      <c r="AO648" s="18">
        <f>+AM648-31</f>
        <v>0</v>
      </c>
    </row>
    <row r="649" spans="1:41" x14ac:dyDescent="0.25">
      <c r="A649" s="104" t="s">
        <v>1297</v>
      </c>
      <c r="B649" s="17">
        <v>67</v>
      </c>
      <c r="C649" s="49" t="str">
        <f>+VLOOKUP(A649,'Instituciones Educativas'!$A$2:$T$900,6,0)</f>
        <v>ATUNCOLLA</v>
      </c>
      <c r="D649" s="49" t="str">
        <f>IFERROR(VLOOKUP(A649,'Instituciones Educativas'!$A$2:$T$900,7,0),0)</f>
        <v>ANANZAYA</v>
      </c>
      <c r="E649" s="49" t="str">
        <f>+VLOOKUP(A649,'Censo 2023 Direccion'!$A$2:$M$910,6,0)</f>
        <v>ANANZAYA</v>
      </c>
      <c r="F649" s="49" t="str">
        <f>+VLOOKUP(A649,'Instituciones Educativas'!$A$2:$T$900,1,0)</f>
        <v>0804351</v>
      </c>
      <c r="G649" s="49" t="str">
        <f>+VLOOKUP(A649,'Instituciones Educativas'!$A$2:$T$900,8,0)</f>
        <v>70708</v>
      </c>
      <c r="H649" s="49" t="str">
        <f>+VLOOKUP(A649,'Instituciones Educativas'!$A$2:$T$900,9,0)</f>
        <v xml:space="preserve">B0 - Primaria                      </v>
      </c>
      <c r="I649" s="18">
        <f t="shared" si="326"/>
        <v>13</v>
      </c>
      <c r="J649" s="18" t="str">
        <f t="shared" si="336"/>
        <v>Rural</v>
      </c>
      <c r="K649" s="18">
        <f t="shared" si="337"/>
        <v>14</v>
      </c>
      <c r="O649" s="18">
        <f t="shared" si="338"/>
        <v>-1</v>
      </c>
      <c r="Q649" s="21">
        <f t="shared" si="320"/>
        <v>1463.202</v>
      </c>
      <c r="R649" s="52">
        <f t="shared" si="327"/>
        <v>-31.928034371643392</v>
      </c>
      <c r="S649" s="52">
        <f t="shared" si="328"/>
        <v>1125.54</v>
      </c>
      <c r="T649" s="21">
        <f t="shared" si="339"/>
        <v>1125.54</v>
      </c>
      <c r="U649" s="70">
        <v>1653.4559999999999</v>
      </c>
      <c r="V649" s="21">
        <f t="shared" si="325"/>
        <v>865.8</v>
      </c>
      <c r="W649" s="21">
        <f t="shared" si="329"/>
        <v>70.2</v>
      </c>
      <c r="X649" s="21">
        <f t="shared" si="321"/>
        <v>0</v>
      </c>
      <c r="Y649" s="21">
        <f t="shared" si="324"/>
        <v>0</v>
      </c>
      <c r="Z649" s="21">
        <f t="shared" si="330"/>
        <v>7.8000000000000007</v>
      </c>
      <c r="AA649" s="21">
        <f t="shared" si="331"/>
        <v>54.599999999999994</v>
      </c>
      <c r="AB649" s="21">
        <f t="shared" si="332"/>
        <v>93.6</v>
      </c>
      <c r="AC649" s="18">
        <f t="shared" si="333"/>
        <v>436.79999999999995</v>
      </c>
      <c r="AD649" s="18">
        <f t="shared" si="334"/>
        <v>202.8</v>
      </c>
      <c r="AE649" s="18" t="str">
        <f>IFERROR(VLOOKUP(F649,'Unid. Mult.'!$F$3:$J$313,5,0),0)</f>
        <v>Multigrado</v>
      </c>
      <c r="AF649" s="18" t="str">
        <f>IFERROR(VLOOKUP(F649,'IIEE EIB'!$F$3:$L$219,5,0),0)</f>
        <v>QUECHUA SUREÑO</v>
      </c>
      <c r="AG649" s="18" t="str">
        <f>IFERROR(VLOOKUP(F649,'IIEE EIB'!$F$3:$L$219,6,0),0)</f>
        <v/>
      </c>
      <c r="AH649" s="18" t="str">
        <f>IFERROR(VLOOKUP(F649,Rural!$F$2:$J$403,5,0),0)</f>
        <v>Rural 2</v>
      </c>
      <c r="AI649" s="18">
        <f>+IFERROR(VLOOKUP(F649,Frontera!$F$3:$J$438,5,0),0)</f>
        <v>0</v>
      </c>
      <c r="AJ649" s="18" t="str">
        <f>+IFERROR(VLOOKUP(F649,'Censo 2023 Direccion'!$A$2:$L$910,9,0),0)</f>
        <v>Rural</v>
      </c>
      <c r="AK649" s="18">
        <f>+IFERROR(VLOOKUP(F649,'Instituciones Educativas'!$A$2:$T$900,12,0),0)</f>
        <v>13</v>
      </c>
      <c r="AL649" s="21">
        <f t="shared" si="335"/>
        <v>-787.65599999999995</v>
      </c>
      <c r="AM649" s="18">
        <f>+IFERROR(VLOOKUP(F649,'Instituciones Educativas'!$A$2:$T$900,13,0),0)-AN649</f>
        <v>14</v>
      </c>
    </row>
    <row r="650" spans="1:41" x14ac:dyDescent="0.25">
      <c r="A650" s="104" t="s">
        <v>1304</v>
      </c>
      <c r="B650" s="17">
        <v>68</v>
      </c>
      <c r="C650" s="49" t="str">
        <f>+VLOOKUP(A650,'Instituciones Educativas'!$A$2:$T$900,6,0)</f>
        <v>CAPACHICA</v>
      </c>
      <c r="D650" s="49" t="str">
        <f>IFERROR(VLOOKUP(A650,'Instituciones Educativas'!$A$2:$T$900,7,0),0)</f>
        <v>CAPANO</v>
      </c>
      <c r="E650" s="49" t="str">
        <f>+VLOOKUP(A650,'Censo 2023 Direccion'!$A$2:$M$910,6,0)</f>
        <v>CAPANO</v>
      </c>
      <c r="F650" s="49" t="str">
        <f>+VLOOKUP(A650,'Instituciones Educativas'!$A$2:$T$900,1,0)</f>
        <v>0227504</v>
      </c>
      <c r="G650" s="49" t="str">
        <f>+VLOOKUP(A650,'Instituciones Educativas'!$A$2:$T$900,8,0)</f>
        <v>70015</v>
      </c>
      <c r="H650" s="49" t="str">
        <f>+VLOOKUP(A650,'Instituciones Educativas'!$A$2:$T$900,9,0)</f>
        <v xml:space="preserve">B0 - Primaria                      </v>
      </c>
      <c r="I650" s="18">
        <f t="shared" si="326"/>
        <v>22</v>
      </c>
      <c r="J650" s="18" t="str">
        <f t="shared" si="336"/>
        <v>Rural</v>
      </c>
      <c r="K650" s="18">
        <f t="shared" si="337"/>
        <v>24</v>
      </c>
      <c r="O650" s="18">
        <f t="shared" si="338"/>
        <v>-2</v>
      </c>
      <c r="Q650" s="21">
        <f t="shared" si="320"/>
        <v>1633.6319999999998</v>
      </c>
      <c r="R650" s="52">
        <f t="shared" si="327"/>
        <v>13.940058479532169</v>
      </c>
      <c r="S650" s="52">
        <f t="shared" si="328"/>
        <v>1921.9199999999998</v>
      </c>
      <c r="T650" s="21">
        <f t="shared" si="339"/>
        <v>1921.9199999999998</v>
      </c>
      <c r="U650" s="70">
        <v>1686.7816513761466</v>
      </c>
      <c r="V650" s="21">
        <f t="shared" si="325"/>
        <v>1478.3999999999999</v>
      </c>
      <c r="W650" s="21">
        <f t="shared" si="329"/>
        <v>118.80000000000001</v>
      </c>
      <c r="X650" s="21">
        <f t="shared" si="321"/>
        <v>0</v>
      </c>
      <c r="Y650" s="21">
        <f t="shared" si="324"/>
        <v>0</v>
      </c>
      <c r="Z650" s="21">
        <f t="shared" si="330"/>
        <v>26.400000000000002</v>
      </c>
      <c r="AA650" s="21">
        <f t="shared" si="331"/>
        <v>92.399999999999991</v>
      </c>
      <c r="AB650" s="21">
        <f t="shared" si="332"/>
        <v>158.39999999999998</v>
      </c>
      <c r="AC650" s="18">
        <f t="shared" si="333"/>
        <v>739.19999999999993</v>
      </c>
      <c r="AD650" s="18">
        <f t="shared" si="334"/>
        <v>343.20000000000005</v>
      </c>
      <c r="AE650" s="18" t="str">
        <f>IFERROR(VLOOKUP(F650,'Unid. Mult.'!$F$3:$J$313,5,0),0)</f>
        <v>Multigrado</v>
      </c>
      <c r="AF650" s="18" t="str">
        <f>IFERROR(VLOOKUP(F650,'IIEE EIB'!$F$3:$L$219,5,0),0)</f>
        <v>QUECHUA SUREÑO</v>
      </c>
      <c r="AG650" s="18" t="str">
        <f>IFERROR(VLOOKUP(F650,'IIEE EIB'!$F$3:$L$219,6,0),0)</f>
        <v/>
      </c>
      <c r="AH650" s="18" t="str">
        <f>IFERROR(VLOOKUP(F650,Rural!$F$2:$J$403,5,0),0)</f>
        <v>Rural 2</v>
      </c>
      <c r="AI650" s="18" t="str">
        <f>+IFERROR(VLOOKUP(F650,Frontera!$F$3:$J$438,5,0),0)</f>
        <v>Frontera</v>
      </c>
      <c r="AJ650" s="18" t="str">
        <f>+IFERROR(VLOOKUP(F650,'Censo 2023 Direccion'!$A$2:$L$910,9,0),0)</f>
        <v>Rural</v>
      </c>
      <c r="AK650" s="18">
        <f>+IFERROR(VLOOKUP(F650,'Instituciones Educativas'!$A$2:$T$900,12,0),0)</f>
        <v>22</v>
      </c>
      <c r="AL650" s="21">
        <f t="shared" si="335"/>
        <v>-208.38165137614669</v>
      </c>
      <c r="AM650" s="18">
        <f>+IFERROR(VLOOKUP(F650,'Instituciones Educativas'!$A$2:$T$900,13,0),0)-AN650</f>
        <v>24</v>
      </c>
      <c r="AO650" s="18">
        <f>+AM650-21.8</f>
        <v>2.1999999999999993</v>
      </c>
    </row>
    <row r="651" spans="1:41" x14ac:dyDescent="0.25">
      <c r="A651" s="104" t="s">
        <v>1307</v>
      </c>
      <c r="B651" s="17">
        <v>69</v>
      </c>
      <c r="C651" s="49" t="str">
        <f>+VLOOKUP(A651,'Instituciones Educativas'!$A$2:$T$900,6,0)</f>
        <v>CAPACHICA</v>
      </c>
      <c r="D651" s="49" t="str">
        <f>IFERROR(VLOOKUP(A651,'Instituciones Educativas'!$A$2:$T$900,7,0),0)</f>
        <v>CHILLORA</v>
      </c>
      <c r="E651" s="49" t="str">
        <f>+VLOOKUP(A651,'Censo 2023 Direccion'!$A$2:$M$910,6,0)</f>
        <v>CHILLORA</v>
      </c>
      <c r="F651" s="49" t="str">
        <f>+VLOOKUP(A651,'Instituciones Educativas'!$A$2:$T$900,1,0)</f>
        <v>0230292</v>
      </c>
      <c r="G651" s="49" t="str">
        <f>+VLOOKUP(A651,'Instituciones Educativas'!$A$2:$T$900,8,0)</f>
        <v>70019</v>
      </c>
      <c r="H651" s="49" t="str">
        <f>+VLOOKUP(A651,'Instituciones Educativas'!$A$2:$T$900,9,0)</f>
        <v xml:space="preserve">B0 - Primaria                      </v>
      </c>
      <c r="I651" s="18">
        <f t="shared" si="326"/>
        <v>8</v>
      </c>
      <c r="J651" s="18" t="str">
        <f t="shared" si="336"/>
        <v>Rural</v>
      </c>
      <c r="K651" s="18">
        <f t="shared" si="337"/>
        <v>7</v>
      </c>
      <c r="O651" s="18">
        <f t="shared" si="338"/>
        <v>1</v>
      </c>
      <c r="Q651" s="21">
        <f t="shared" si="320"/>
        <v>1158.144</v>
      </c>
      <c r="R651" s="52">
        <f t="shared" si="327"/>
        <v>-17.336197636949521</v>
      </c>
      <c r="S651" s="52">
        <f t="shared" si="328"/>
        <v>723.83999999999992</v>
      </c>
      <c r="T651" s="21">
        <f t="shared" si="339"/>
        <v>723.83999999999992</v>
      </c>
      <c r="U651" s="70">
        <v>875.64324324324321</v>
      </c>
      <c r="V651" s="21">
        <f t="shared" si="325"/>
        <v>556.79999999999995</v>
      </c>
      <c r="W651" s="21">
        <f t="shared" si="329"/>
        <v>43.2</v>
      </c>
      <c r="X651" s="21">
        <f t="shared" si="321"/>
        <v>0</v>
      </c>
      <c r="Y651" s="21">
        <f t="shared" si="324"/>
        <v>0</v>
      </c>
      <c r="Z651" s="21">
        <f t="shared" si="330"/>
        <v>9.6000000000000014</v>
      </c>
      <c r="AA651" s="21">
        <f t="shared" si="331"/>
        <v>33.599999999999994</v>
      </c>
      <c r="AB651" s="21">
        <f t="shared" si="332"/>
        <v>76.800000000000011</v>
      </c>
      <c r="AC651" s="18">
        <f t="shared" si="333"/>
        <v>268.79999999999995</v>
      </c>
      <c r="AD651" s="18">
        <f t="shared" si="334"/>
        <v>124.80000000000001</v>
      </c>
      <c r="AE651" s="18" t="str">
        <f>IFERROR(VLOOKUP(F651,'Unid. Mult.'!$F$3:$J$313,5,0),0)</f>
        <v>Unidocente</v>
      </c>
      <c r="AF651" s="18" t="str">
        <f>IFERROR(VLOOKUP(F651,'IIEE EIB'!$F$3:$L$219,5,0),0)</f>
        <v>QUECHUA SUREÑO</v>
      </c>
      <c r="AG651" s="18" t="str">
        <f>IFERROR(VLOOKUP(F651,'IIEE EIB'!$F$3:$L$219,6,0),0)</f>
        <v/>
      </c>
      <c r="AH651" s="18" t="str">
        <f>IFERROR(VLOOKUP(F651,Rural!$F$2:$J$403,5,0),0)</f>
        <v>Rural 2</v>
      </c>
      <c r="AI651" s="18" t="str">
        <f>+IFERROR(VLOOKUP(F651,Frontera!$F$3:$J$438,5,0),0)</f>
        <v>Frontera</v>
      </c>
      <c r="AJ651" s="18" t="str">
        <f>+IFERROR(VLOOKUP(F651,'Censo 2023 Direccion'!$A$2:$L$910,9,0),0)</f>
        <v>Rural</v>
      </c>
      <c r="AK651" s="18">
        <f>+IFERROR(VLOOKUP(F651,'Instituciones Educativas'!$A$2:$T$900,12,0),0)</f>
        <v>8</v>
      </c>
      <c r="AL651" s="21">
        <f t="shared" si="335"/>
        <v>-318.84324324324325</v>
      </c>
      <c r="AM651" s="18">
        <f>+IFERROR(VLOOKUP(F651,'Instituciones Educativas'!$A$2:$T$900,13,0),0)-AN651</f>
        <v>7</v>
      </c>
      <c r="AO651" s="18">
        <f>+AM651-29</f>
        <v>-22</v>
      </c>
    </row>
    <row r="652" spans="1:41" x14ac:dyDescent="0.25">
      <c r="A652" s="104" t="s">
        <v>1308</v>
      </c>
      <c r="B652" s="17">
        <v>70</v>
      </c>
      <c r="C652" s="49" t="str">
        <f>+VLOOKUP(A652,'Instituciones Educativas'!$A$2:$T$900,6,0)</f>
        <v>CAPACHICA</v>
      </c>
      <c r="D652" s="49" t="str">
        <f>IFERROR(VLOOKUP(A652,'Instituciones Educativas'!$A$2:$T$900,7,0),0)</f>
        <v>YAPURA</v>
      </c>
      <c r="E652" s="49" t="str">
        <f>+VLOOKUP(A652,'Censo 2023 Direccion'!$A$2:$M$910,6,0)</f>
        <v>YAPURA</v>
      </c>
      <c r="F652" s="49" t="str">
        <f>+VLOOKUP(A652,'Instituciones Educativas'!$A$2:$T$900,1,0)</f>
        <v>0230300</v>
      </c>
      <c r="G652" s="49" t="str">
        <f>+VLOOKUP(A652,'Instituciones Educativas'!$A$2:$T$900,8,0)</f>
        <v>70020</v>
      </c>
      <c r="H652" s="49" t="str">
        <f>+VLOOKUP(A652,'Instituciones Educativas'!$A$2:$T$900,9,0)</f>
        <v xml:space="preserve">B0 - Primaria                      </v>
      </c>
      <c r="I652" s="18">
        <f t="shared" si="326"/>
        <v>12</v>
      </c>
      <c r="J652" s="18" t="str">
        <f t="shared" si="336"/>
        <v>Rural</v>
      </c>
      <c r="K652" s="18">
        <f t="shared" si="337"/>
        <v>11</v>
      </c>
      <c r="O652" s="18">
        <f t="shared" si="338"/>
        <v>1</v>
      </c>
      <c r="Q652" s="21">
        <f t="shared" si="320"/>
        <v>1374.9839999999999</v>
      </c>
      <c r="R652" s="52">
        <f t="shared" si="327"/>
        <v>-18.573292735972171</v>
      </c>
      <c r="S652" s="52">
        <f t="shared" si="328"/>
        <v>1057.6799999999998</v>
      </c>
      <c r="T652" s="21">
        <f t="shared" si="339"/>
        <v>1057.6799999999998</v>
      </c>
      <c r="U652" s="70">
        <v>1298.9349999999999</v>
      </c>
      <c r="V652" s="21">
        <f t="shared" si="325"/>
        <v>813.59999999999991</v>
      </c>
      <c r="W652" s="21">
        <f t="shared" si="329"/>
        <v>64.800000000000011</v>
      </c>
      <c r="X652" s="21">
        <f t="shared" si="321"/>
        <v>0</v>
      </c>
      <c r="Y652" s="21">
        <f t="shared" si="324"/>
        <v>0</v>
      </c>
      <c r="Z652" s="21">
        <f t="shared" si="330"/>
        <v>14.400000000000002</v>
      </c>
      <c r="AA652" s="21">
        <f t="shared" si="331"/>
        <v>57.600000000000009</v>
      </c>
      <c r="AB652" s="21">
        <f t="shared" si="332"/>
        <v>86.399999999999991</v>
      </c>
      <c r="AC652" s="18">
        <f t="shared" si="333"/>
        <v>403.19999999999993</v>
      </c>
      <c r="AD652" s="18">
        <f t="shared" si="334"/>
        <v>187.20000000000002</v>
      </c>
      <c r="AE652" s="18" t="str">
        <f>IFERROR(VLOOKUP(F652,'Unid. Mult.'!$F$3:$J$313,5,0),0)</f>
        <v>Multigrado</v>
      </c>
      <c r="AF652" s="18">
        <f>IFERROR(VLOOKUP(F652,'IIEE EIB'!$F$3:$L$219,5,0),0)</f>
        <v>0</v>
      </c>
      <c r="AG652" s="18">
        <f>IFERROR(VLOOKUP(F652,'IIEE EIB'!$F$3:$L$219,6,0),0)</f>
        <v>0</v>
      </c>
      <c r="AH652" s="18" t="str">
        <f>IFERROR(VLOOKUP(F652,Rural!$F$2:$J$403,5,0),0)</f>
        <v>Rural 2</v>
      </c>
      <c r="AI652" s="18" t="str">
        <f>+IFERROR(VLOOKUP(F652,Frontera!$F$3:$J$438,5,0),0)</f>
        <v>Frontera</v>
      </c>
      <c r="AJ652" s="18" t="str">
        <f>+IFERROR(VLOOKUP(F652,'Censo 2023 Direccion'!$A$2:$L$910,9,0),0)</f>
        <v>Rural</v>
      </c>
      <c r="AK652" s="18">
        <f>+IFERROR(VLOOKUP(F652,'Instituciones Educativas'!$A$2:$T$900,12,0),0)</f>
        <v>12</v>
      </c>
      <c r="AL652" s="21">
        <f t="shared" si="335"/>
        <v>-485.33500000000004</v>
      </c>
      <c r="AM652" s="18">
        <f>+IFERROR(VLOOKUP(F652,'Instituciones Educativas'!$A$2:$T$900,13,0),0)-AN652</f>
        <v>11</v>
      </c>
      <c r="AN652" s="64"/>
      <c r="AO652" s="18">
        <f>+AM652-3.7</f>
        <v>7.3</v>
      </c>
    </row>
    <row r="653" spans="1:41" x14ac:dyDescent="0.25">
      <c r="A653" s="104" t="s">
        <v>1309</v>
      </c>
      <c r="B653" s="17">
        <v>71</v>
      </c>
      <c r="C653" s="49" t="str">
        <f>+VLOOKUP(A653,'Instituciones Educativas'!$A$2:$T$900,6,0)</f>
        <v>CAPACHICA</v>
      </c>
      <c r="D653" s="49" t="str">
        <f>IFERROR(VLOOKUP(A653,'Instituciones Educativas'!$A$2:$T$900,7,0),0)</f>
        <v>ISAÑURA</v>
      </c>
      <c r="E653" s="49" t="str">
        <f>+VLOOKUP(A653,'Censo 2023 Direccion'!$A$2:$M$910,6,0)</f>
        <v>ISAÑURA</v>
      </c>
      <c r="F653" s="49" t="str">
        <f>+VLOOKUP(A653,'Instituciones Educativas'!$A$2:$T$900,1,0)</f>
        <v>0230318</v>
      </c>
      <c r="G653" s="49" t="str">
        <f>+VLOOKUP(A653,'Instituciones Educativas'!$A$2:$T$900,8,0)</f>
        <v>70021</v>
      </c>
      <c r="H653" s="49" t="str">
        <f>+VLOOKUP(A653,'Instituciones Educativas'!$A$2:$T$900,9,0)</f>
        <v xml:space="preserve">B0 - Primaria                      </v>
      </c>
      <c r="I653" s="18">
        <f t="shared" si="326"/>
        <v>26</v>
      </c>
      <c r="J653" s="18" t="str">
        <f t="shared" si="336"/>
        <v>Rural</v>
      </c>
      <c r="K653" s="18">
        <f t="shared" si="337"/>
        <v>28</v>
      </c>
      <c r="O653" s="18">
        <f t="shared" si="338"/>
        <v>-2</v>
      </c>
      <c r="Q653" s="21">
        <f t="shared" si="320"/>
        <v>1930.6559999999997</v>
      </c>
      <c r="R653" s="52">
        <f t="shared" si="327"/>
        <v>27.06766917293233</v>
      </c>
      <c r="S653" s="52">
        <f t="shared" si="328"/>
        <v>2271.3599999999997</v>
      </c>
      <c r="T653" s="21">
        <f t="shared" si="339"/>
        <v>2271.3599999999997</v>
      </c>
      <c r="U653" s="70">
        <v>1787.5199999999998</v>
      </c>
      <c r="V653" s="21">
        <f t="shared" si="325"/>
        <v>1747.1999999999998</v>
      </c>
      <c r="W653" s="21">
        <f t="shared" si="329"/>
        <v>140.4</v>
      </c>
      <c r="X653" s="21">
        <f t="shared" si="321"/>
        <v>0</v>
      </c>
      <c r="Y653" s="21">
        <f t="shared" si="324"/>
        <v>0</v>
      </c>
      <c r="Z653" s="21">
        <f t="shared" si="330"/>
        <v>31.200000000000003</v>
      </c>
      <c r="AA653" s="21">
        <f t="shared" si="331"/>
        <v>109.19999999999999</v>
      </c>
      <c r="AB653" s="21">
        <f t="shared" si="332"/>
        <v>187.2</v>
      </c>
      <c r="AC653" s="18">
        <f t="shared" si="333"/>
        <v>873.59999999999991</v>
      </c>
      <c r="AD653" s="18">
        <f t="shared" si="334"/>
        <v>405.6</v>
      </c>
      <c r="AE653" s="18" t="str">
        <f>IFERROR(VLOOKUP(F653,'Unid. Mult.'!$F$3:$J$313,5,0),0)</f>
        <v>Multigrado</v>
      </c>
      <c r="AF653" s="18" t="str">
        <f>IFERROR(VLOOKUP(F653,'IIEE EIB'!$F$3:$L$219,5,0),0)</f>
        <v>QUECHUA SUREÑO</v>
      </c>
      <c r="AG653" s="18" t="str">
        <f>IFERROR(VLOOKUP(F653,'IIEE EIB'!$F$3:$L$219,6,0),0)</f>
        <v/>
      </c>
      <c r="AH653" s="18" t="str">
        <f>IFERROR(VLOOKUP(F653,Rural!$F$2:$J$403,5,0),0)</f>
        <v>Rural 2</v>
      </c>
      <c r="AI653" s="18" t="str">
        <f>+IFERROR(VLOOKUP(F653,Frontera!$F$3:$J$438,5,0),0)</f>
        <v>Frontera</v>
      </c>
      <c r="AJ653" s="18" t="str">
        <f>+IFERROR(VLOOKUP(F653,'Censo 2023 Direccion'!$A$2:$L$910,9,0),0)</f>
        <v>Rural</v>
      </c>
      <c r="AK653" s="18">
        <f>+IFERROR(VLOOKUP(F653,'Instituciones Educativas'!$A$2:$T$900,12,0),0)</f>
        <v>26</v>
      </c>
      <c r="AL653" s="21">
        <f t="shared" si="335"/>
        <v>-40.319999999999936</v>
      </c>
      <c r="AM653" s="18">
        <f>+IFERROR(VLOOKUP(F653,'Instituciones Educativas'!$A$2:$T$900,13,0),0)-AN653</f>
        <v>28</v>
      </c>
      <c r="AN653" s="64"/>
      <c r="AO653" s="18">
        <f>+AM653-6</f>
        <v>22</v>
      </c>
    </row>
    <row r="654" spans="1:41" x14ac:dyDescent="0.25">
      <c r="A654" s="104" t="s">
        <v>1305</v>
      </c>
      <c r="B654" s="17">
        <v>72</v>
      </c>
      <c r="C654" s="49" t="str">
        <f>+VLOOKUP(A654,'Instituciones Educativas'!$A$2:$T$900,6,0)</f>
        <v>CAPACHICA</v>
      </c>
      <c r="D654" s="49" t="str">
        <f>IFERROR(VLOOKUP(A654,'Instituciones Educativas'!$A$2:$T$900,7,0),0)</f>
        <v>CCOTOS</v>
      </c>
      <c r="E654" s="49" t="str">
        <f>+VLOOKUP(A654,'Censo 2023 Direccion'!$A$2:$M$910,6,0)</f>
        <v>CCOTOS</v>
      </c>
      <c r="F654" s="49" t="str">
        <f>+VLOOKUP(A654,'Instituciones Educativas'!$A$2:$T$900,1,0)</f>
        <v>0230268</v>
      </c>
      <c r="G654" s="49" t="str">
        <f>+VLOOKUP(A654,'Instituciones Educativas'!$A$2:$T$900,8,0)</f>
        <v>70016</v>
      </c>
      <c r="H654" s="49" t="str">
        <f>+VLOOKUP(A654,'Instituciones Educativas'!$A$2:$T$900,9,0)</f>
        <v xml:space="preserve">B0 - Primaria                      </v>
      </c>
      <c r="I654" s="18">
        <f t="shared" si="326"/>
        <v>31</v>
      </c>
      <c r="J654" s="18" t="str">
        <f t="shared" si="336"/>
        <v>Rural</v>
      </c>
      <c r="K654" s="18">
        <f t="shared" si="337"/>
        <v>36</v>
      </c>
      <c r="O654" s="18">
        <f t="shared" si="338"/>
        <v>-5</v>
      </c>
      <c r="Q654" s="21">
        <f t="shared" si="320"/>
        <v>2322.489</v>
      </c>
      <c r="R654" s="52">
        <f t="shared" si="327"/>
        <v>17.836257309941516</v>
      </c>
      <c r="S654" s="52">
        <f t="shared" si="328"/>
        <v>2732.34</v>
      </c>
      <c r="T654" s="21">
        <f t="shared" si="339"/>
        <v>2732.34</v>
      </c>
      <c r="U654" s="70">
        <v>2318.7600000000002</v>
      </c>
      <c r="V654" s="21">
        <f t="shared" si="325"/>
        <v>2101.8000000000002</v>
      </c>
      <c r="W654" s="21">
        <f t="shared" si="329"/>
        <v>167.4</v>
      </c>
      <c r="X654" s="21">
        <f t="shared" si="321"/>
        <v>0</v>
      </c>
      <c r="Y654" s="21">
        <f t="shared" si="324"/>
        <v>0</v>
      </c>
      <c r="Z654" s="21">
        <f t="shared" si="330"/>
        <v>37.200000000000003</v>
      </c>
      <c r="AA654" s="21">
        <f t="shared" si="331"/>
        <v>148.80000000000001</v>
      </c>
      <c r="AB654" s="21">
        <f t="shared" si="332"/>
        <v>223.2</v>
      </c>
      <c r="AC654" s="18">
        <f t="shared" si="333"/>
        <v>1041.5999999999999</v>
      </c>
      <c r="AD654" s="18">
        <f t="shared" si="334"/>
        <v>483.6</v>
      </c>
      <c r="AE654" s="18" t="str">
        <f>IFERROR(VLOOKUP(F654,'Unid. Mult.'!$F$3:$J$313,5,0),0)</f>
        <v>Multigrado</v>
      </c>
      <c r="AF654" s="18">
        <f>IFERROR(VLOOKUP(F654,'IIEE EIB'!$F$3:$L$219,5,0),0)</f>
        <v>0</v>
      </c>
      <c r="AG654" s="18">
        <f>IFERROR(VLOOKUP(F654,'IIEE EIB'!$F$3:$L$219,6,0),0)</f>
        <v>0</v>
      </c>
      <c r="AH654" s="18" t="str">
        <f>IFERROR(VLOOKUP(F654,Rural!$F$2:$J$403,5,0),0)</f>
        <v>Rural 2</v>
      </c>
      <c r="AI654" s="18" t="str">
        <f>+IFERROR(VLOOKUP(F654,Frontera!$F$3:$J$438,5,0),0)</f>
        <v>Frontera</v>
      </c>
      <c r="AJ654" s="18" t="str">
        <f>+IFERROR(VLOOKUP(F654,'Censo 2023 Direccion'!$A$2:$L$910,9,0),0)</f>
        <v>Rural</v>
      </c>
      <c r="AK654" s="18">
        <f>+IFERROR(VLOOKUP(F654,'Instituciones Educativas'!$A$2:$T$900,12,0),0)</f>
        <v>31</v>
      </c>
      <c r="AL654" s="21">
        <f t="shared" si="335"/>
        <v>-216.96000000000004</v>
      </c>
      <c r="AM654" s="18">
        <f>+IFERROR(VLOOKUP(F654,'Instituciones Educativas'!$A$2:$T$900,13,0),0)-AN654</f>
        <v>36</v>
      </c>
      <c r="AO654" s="18">
        <f>+AM654-28.2</f>
        <v>7.8000000000000007</v>
      </c>
    </row>
    <row r="655" spans="1:41" x14ac:dyDescent="0.25">
      <c r="A655" s="104" t="s">
        <v>1306</v>
      </c>
      <c r="B655" s="17">
        <v>73</v>
      </c>
      <c r="C655" s="49" t="str">
        <f>+VLOOKUP(A655,'Instituciones Educativas'!$A$2:$T$900,6,0)</f>
        <v>CAPACHICA</v>
      </c>
      <c r="D655" s="49" t="str">
        <f>IFERROR(VLOOKUP(A655,'Instituciones Educativas'!$A$2:$T$900,7,0),0)</f>
        <v>SIALE</v>
      </c>
      <c r="E655" s="49" t="str">
        <f>+VLOOKUP(A655,'Censo 2023 Direccion'!$A$2:$M$910,6,0)</f>
        <v>SIALE</v>
      </c>
      <c r="F655" s="49" t="str">
        <f>+VLOOKUP(A655,'Instituciones Educativas'!$A$2:$T$900,1,0)</f>
        <v>0230276</v>
      </c>
      <c r="G655" s="49" t="str">
        <f>+VLOOKUP(A655,'Instituciones Educativas'!$A$2:$T$900,8,0)</f>
        <v>70017</v>
      </c>
      <c r="H655" s="49" t="str">
        <f>+VLOOKUP(A655,'Instituciones Educativas'!$A$2:$T$900,9,0)</f>
        <v xml:space="preserve">B0 - Primaria                      </v>
      </c>
      <c r="I655" s="18">
        <f t="shared" si="326"/>
        <v>8</v>
      </c>
      <c r="J655" s="18" t="str">
        <f t="shared" si="336"/>
        <v>Rural</v>
      </c>
      <c r="K655" s="18">
        <f t="shared" si="337"/>
        <v>12</v>
      </c>
      <c r="O655" s="18">
        <f t="shared" si="338"/>
        <v>-4</v>
      </c>
      <c r="Q655" s="21">
        <f t="shared" si="320"/>
        <v>1128.192</v>
      </c>
      <c r="R655" s="52">
        <f t="shared" si="327"/>
        <v>-46.023391812865491</v>
      </c>
      <c r="S655" s="52">
        <f t="shared" si="328"/>
        <v>705.12</v>
      </c>
      <c r="T655" s="21">
        <f t="shared" si="339"/>
        <v>705.12</v>
      </c>
      <c r="U655" s="70">
        <v>1306.3436619718309</v>
      </c>
      <c r="V655" s="21">
        <f t="shared" si="325"/>
        <v>542.4</v>
      </c>
      <c r="W655" s="21">
        <f t="shared" si="329"/>
        <v>43.2</v>
      </c>
      <c r="X655" s="21">
        <f t="shared" si="321"/>
        <v>0</v>
      </c>
      <c r="Y655" s="21">
        <f t="shared" si="324"/>
        <v>0</v>
      </c>
      <c r="Z655" s="21">
        <f t="shared" si="330"/>
        <v>9.6000000000000014</v>
      </c>
      <c r="AA655" s="21">
        <f t="shared" si="331"/>
        <v>38.400000000000006</v>
      </c>
      <c r="AB655" s="21">
        <f t="shared" si="332"/>
        <v>57.599999999999994</v>
      </c>
      <c r="AC655" s="18">
        <f t="shared" si="333"/>
        <v>268.79999999999995</v>
      </c>
      <c r="AD655" s="18">
        <f t="shared" si="334"/>
        <v>124.80000000000001</v>
      </c>
      <c r="AE655" s="18" t="str">
        <f>IFERROR(VLOOKUP(F655,'Unid. Mult.'!$F$3:$J$313,5,0),0)</f>
        <v>Multigrado</v>
      </c>
      <c r="AF655" s="18">
        <f>IFERROR(VLOOKUP(F655,'IIEE EIB'!$F$3:$L$219,5,0),0)</f>
        <v>0</v>
      </c>
      <c r="AG655" s="18">
        <f>IFERROR(VLOOKUP(F655,'IIEE EIB'!$F$3:$L$219,6,0),0)</f>
        <v>0</v>
      </c>
      <c r="AH655" s="18" t="str">
        <f>IFERROR(VLOOKUP(F655,Rural!$F$2:$J$403,5,0),0)</f>
        <v>Rural 2</v>
      </c>
      <c r="AI655" s="18" t="str">
        <f>+IFERROR(VLOOKUP(F655,Frontera!$F$3:$J$438,5,0),0)</f>
        <v>Frontera</v>
      </c>
      <c r="AJ655" s="18" t="str">
        <f>+IFERROR(VLOOKUP(F655,'Censo 2023 Direccion'!$A$2:$L$910,9,0),0)</f>
        <v>Rural</v>
      </c>
      <c r="AK655" s="18">
        <f>+IFERROR(VLOOKUP(F655,'Instituciones Educativas'!$A$2:$T$900,12,0),0)</f>
        <v>8</v>
      </c>
      <c r="AL655" s="21">
        <f t="shared" si="335"/>
        <v>-763.94366197183092</v>
      </c>
      <c r="AM655" s="18">
        <f>+IFERROR(VLOOKUP(F655,'Instituciones Educativas'!$A$2:$T$900,13,0),0)-AN655</f>
        <v>12</v>
      </c>
      <c r="AO655" s="18">
        <f>+AM655-44</f>
        <v>-32</v>
      </c>
    </row>
    <row r="656" spans="1:41" x14ac:dyDescent="0.25">
      <c r="A656" s="104" t="s">
        <v>1310</v>
      </c>
      <c r="B656" s="17">
        <v>74</v>
      </c>
      <c r="C656" s="49" t="str">
        <f>+VLOOKUP(A656,'Instituciones Educativas'!$A$2:$T$900,6,0)</f>
        <v>CAPACHICA</v>
      </c>
      <c r="D656" s="49" t="str">
        <f>IFERROR(VLOOKUP(A656,'Instituciones Educativas'!$A$2:$T$900,7,0),0)</f>
        <v>ESCALLANI</v>
      </c>
      <c r="E656" s="49" t="str">
        <f>+VLOOKUP(A656,'Censo 2023 Direccion'!$A$2:$M$910,6,0)</f>
        <v>ESCALLANI</v>
      </c>
      <c r="F656" s="49" t="str">
        <f>+VLOOKUP(A656,'Instituciones Educativas'!$A$2:$T$900,1,0)</f>
        <v>0230375</v>
      </c>
      <c r="G656" s="49" t="str">
        <f>+VLOOKUP(A656,'Instituciones Educativas'!$A$2:$T$900,8,0)</f>
        <v>70027</v>
      </c>
      <c r="H656" s="49" t="str">
        <f>+VLOOKUP(A656,'Instituciones Educativas'!$A$2:$T$900,9,0)</f>
        <v xml:space="preserve">B0 - Primaria                      </v>
      </c>
      <c r="I656" s="18">
        <f t="shared" si="326"/>
        <v>44</v>
      </c>
      <c r="J656" s="18" t="str">
        <f t="shared" si="336"/>
        <v>Rural</v>
      </c>
      <c r="K656" s="18">
        <f t="shared" si="337"/>
        <v>45</v>
      </c>
      <c r="O656" s="18">
        <f t="shared" si="338"/>
        <v>-1</v>
      </c>
      <c r="Q656" s="21">
        <f t="shared" si="320"/>
        <v>2917.1999999999994</v>
      </c>
      <c r="R656" s="52">
        <f t="shared" si="327"/>
        <v>33.801169590643262</v>
      </c>
      <c r="S656" s="52">
        <f t="shared" si="328"/>
        <v>3431.9999999999995</v>
      </c>
      <c r="T656" s="21">
        <f t="shared" si="339"/>
        <v>3431.9999999999995</v>
      </c>
      <c r="U656" s="70">
        <v>2565</v>
      </c>
      <c r="V656" s="21">
        <f t="shared" si="325"/>
        <v>2639.9999999999995</v>
      </c>
      <c r="W656" s="21">
        <f t="shared" si="329"/>
        <v>237.60000000000002</v>
      </c>
      <c r="X656" s="21">
        <f t="shared" si="321"/>
        <v>0</v>
      </c>
      <c r="Y656" s="21">
        <f t="shared" si="324"/>
        <v>0</v>
      </c>
      <c r="Z656" s="21">
        <f t="shared" si="330"/>
        <v>52.800000000000004</v>
      </c>
      <c r="AA656" s="21">
        <f t="shared" si="331"/>
        <v>184.79999999999998</v>
      </c>
      <c r="AB656" s="21">
        <f t="shared" si="332"/>
        <v>0</v>
      </c>
      <c r="AC656" s="18">
        <f t="shared" si="333"/>
        <v>1478.3999999999999</v>
      </c>
      <c r="AD656" s="18">
        <f t="shared" si="334"/>
        <v>686.40000000000009</v>
      </c>
      <c r="AE656" s="18">
        <f>IFERROR(VLOOKUP(F656,'Unid. Mult.'!$F$3:$J$313,5,0),0)</f>
        <v>0</v>
      </c>
      <c r="AF656" s="18" t="str">
        <f>IFERROR(VLOOKUP(F656,'IIEE EIB'!$F$3:$L$219,5,0),0)</f>
        <v>QUECHUA SUREÑO</v>
      </c>
      <c r="AG656" s="18" t="str">
        <f>IFERROR(VLOOKUP(F656,'IIEE EIB'!$F$3:$L$219,6,0),0)</f>
        <v/>
      </c>
      <c r="AH656" s="18" t="str">
        <f>IFERROR(VLOOKUP(F656,Rural!$F$2:$J$403,5,0),0)</f>
        <v>Rural 2</v>
      </c>
      <c r="AI656" s="18" t="str">
        <f>+IFERROR(VLOOKUP(F656,Frontera!$F$3:$J$438,5,0),0)</f>
        <v>Frontera</v>
      </c>
      <c r="AJ656" s="18" t="str">
        <f>+IFERROR(VLOOKUP(F656,'Censo 2023 Direccion'!$A$2:$L$910,9,0),0)</f>
        <v>Rural</v>
      </c>
      <c r="AK656" s="18">
        <f>+IFERROR(VLOOKUP(F656,'Instituciones Educativas'!$A$2:$T$900,12,0),0)</f>
        <v>44</v>
      </c>
      <c r="AL656" s="21">
        <f t="shared" si="335"/>
        <v>74.999999999999545</v>
      </c>
      <c r="AM656" s="18">
        <f>+IFERROR(VLOOKUP(F656,'Instituciones Educativas'!$A$2:$T$900,13,0),0)-AN656</f>
        <v>45</v>
      </c>
    </row>
    <row r="657" spans="1:41" x14ac:dyDescent="0.25">
      <c r="A657" s="104" t="s">
        <v>1311</v>
      </c>
      <c r="B657" s="17">
        <v>75</v>
      </c>
      <c r="C657" s="49" t="str">
        <f>+VLOOKUP(A657,'Instituciones Educativas'!$A$2:$T$900,6,0)</f>
        <v>CAPACHICA</v>
      </c>
      <c r="D657" s="49" t="str">
        <f>IFERROR(VLOOKUP(A657,'Instituciones Educativas'!$A$2:$T$900,7,0),0)</f>
        <v>CHAPA</v>
      </c>
      <c r="E657" s="49" t="str">
        <f>+VLOOKUP(A657,'Censo 2023 Direccion'!$A$2:$M$910,6,0)</f>
        <v>CHAPA</v>
      </c>
      <c r="F657" s="49" t="str">
        <f>+VLOOKUP(A657,'Instituciones Educativas'!$A$2:$T$900,1,0)</f>
        <v>0230383</v>
      </c>
      <c r="G657" s="49" t="str">
        <f>+VLOOKUP(A657,'Instituciones Educativas'!$A$2:$T$900,8,0)</f>
        <v>70028</v>
      </c>
      <c r="H657" s="49" t="str">
        <f>+VLOOKUP(A657,'Instituciones Educativas'!$A$2:$T$900,9,0)</f>
        <v xml:space="preserve">B0 - Primaria                      </v>
      </c>
      <c r="I657" s="18">
        <f t="shared" si="326"/>
        <v>45</v>
      </c>
      <c r="J657" s="18" t="str">
        <f t="shared" si="336"/>
        <v>Rural</v>
      </c>
      <c r="K657" s="18">
        <f t="shared" si="337"/>
        <v>48</v>
      </c>
      <c r="O657" s="18">
        <f t="shared" si="338"/>
        <v>-3</v>
      </c>
      <c r="Q657" s="21">
        <f t="shared" si="320"/>
        <v>3013.335</v>
      </c>
      <c r="R657" s="52">
        <f t="shared" si="327"/>
        <v>28.28947368421052</v>
      </c>
      <c r="S657" s="52">
        <f t="shared" si="328"/>
        <v>3545.1</v>
      </c>
      <c r="T657" s="21">
        <f t="shared" si="339"/>
        <v>3545.1</v>
      </c>
      <c r="U657" s="70">
        <v>2763.36</v>
      </c>
      <c r="V657" s="21">
        <f t="shared" si="325"/>
        <v>2727</v>
      </c>
      <c r="W657" s="21">
        <f t="shared" si="329"/>
        <v>243</v>
      </c>
      <c r="X657" s="21">
        <f t="shared" si="321"/>
        <v>0</v>
      </c>
      <c r="Y657" s="21">
        <f t="shared" si="324"/>
        <v>0</v>
      </c>
      <c r="Z657" s="21">
        <f t="shared" si="330"/>
        <v>54</v>
      </c>
      <c r="AA657" s="21">
        <f t="shared" si="331"/>
        <v>216</v>
      </c>
      <c r="AB657" s="21">
        <f t="shared" si="332"/>
        <v>0</v>
      </c>
      <c r="AC657" s="18">
        <f t="shared" si="333"/>
        <v>1511.9999999999998</v>
      </c>
      <c r="AD657" s="18">
        <f t="shared" si="334"/>
        <v>702</v>
      </c>
      <c r="AE657" s="18">
        <f>IFERROR(VLOOKUP(F657,'Unid. Mult.'!$F$3:$J$313,5,0),0)</f>
        <v>0</v>
      </c>
      <c r="AF657" s="18">
        <f>IFERROR(VLOOKUP(F657,'IIEE EIB'!$F$3:$L$219,5,0),0)</f>
        <v>0</v>
      </c>
      <c r="AG657" s="18">
        <f>IFERROR(VLOOKUP(F657,'IIEE EIB'!$F$3:$L$219,6,0),0)</f>
        <v>0</v>
      </c>
      <c r="AH657" s="18" t="str">
        <f>IFERROR(VLOOKUP(F657,Rural!$F$2:$J$403,5,0),0)</f>
        <v>Rural 2</v>
      </c>
      <c r="AI657" s="18" t="str">
        <f>+IFERROR(VLOOKUP(F657,Frontera!$F$3:$J$438,5,0),0)</f>
        <v>Frontera</v>
      </c>
      <c r="AJ657" s="18" t="str">
        <f>+IFERROR(VLOOKUP(F657,'Censo 2023 Direccion'!$A$2:$L$910,9,0),0)</f>
        <v>Rural</v>
      </c>
      <c r="AK657" s="18">
        <f>+IFERROR(VLOOKUP(F657,'Instituciones Educativas'!$A$2:$T$900,12,0),0)</f>
        <v>45</v>
      </c>
      <c r="AL657" s="21">
        <f t="shared" si="335"/>
        <v>-36.360000000000127</v>
      </c>
      <c r="AM657" s="18">
        <f>+IFERROR(VLOOKUP(F657,'Instituciones Educativas'!$A$2:$T$900,13,0),0)-AN657</f>
        <v>48</v>
      </c>
      <c r="AO657" s="18">
        <f>+AM657-36</f>
        <v>12</v>
      </c>
    </row>
    <row r="658" spans="1:41" x14ac:dyDescent="0.25">
      <c r="A658" s="104" t="s">
        <v>1313</v>
      </c>
      <c r="B658" s="17">
        <v>76</v>
      </c>
      <c r="C658" s="49" t="str">
        <f>+VLOOKUP(A658,'Instituciones Educativas'!$A$2:$T$900,6,0)</f>
        <v>CAPACHICA</v>
      </c>
      <c r="D658" s="49" t="str">
        <f>IFERROR(VLOOKUP(A658,'Instituciones Educativas'!$A$2:$T$900,7,0),0)</f>
        <v>LLACHON / SANTA CRUZ</v>
      </c>
      <c r="E658" s="49" t="str">
        <f>+VLOOKUP(A658,'Censo 2023 Direccion'!$A$2:$M$910,6,0)</f>
        <v>LLACHON / SANTA CRUZ</v>
      </c>
      <c r="F658" s="49" t="str">
        <f>+VLOOKUP(A658,'Instituciones Educativas'!$A$2:$T$900,1,0)</f>
        <v>0230490</v>
      </c>
      <c r="G658" s="49" t="str">
        <f>+VLOOKUP(A658,'Instituciones Educativas'!$A$2:$T$900,8,0)</f>
        <v>70039</v>
      </c>
      <c r="H658" s="49" t="str">
        <f>+VLOOKUP(A658,'Instituciones Educativas'!$A$2:$T$900,9,0)</f>
        <v xml:space="preserve">B0 - Primaria                      </v>
      </c>
      <c r="I658" s="18">
        <f t="shared" si="326"/>
        <v>42</v>
      </c>
      <c r="J658" s="18" t="str">
        <f t="shared" si="336"/>
        <v>Rural</v>
      </c>
      <c r="K658" s="18">
        <f t="shared" si="337"/>
        <v>44</v>
      </c>
      <c r="O658" s="18">
        <f t="shared" si="338"/>
        <v>-2</v>
      </c>
      <c r="Q658" s="21">
        <f t="shared" ref="Q658:Q694" si="340">+IF(AJ658="rural",IF(AK658&lt;=1,S658*(5),IF(AK658&lt;=2,S658*(3.25),IF(AK658&lt;=3,S658*(2.42),IF(AK658&lt;=4,S658*(2),IF(AK658&lt;=5,S658*(1.8),IF(AK658&lt;=10,S658*(1.6),IF(AK658&lt;=16,S658*(1.3),IF(AK658&lt;=20,S658*(1),IF(AK658&lt;=60,S658*(0.85),IF(AK658&lt;=100,S658*(0.56),IF(AK658&lt;=152,S658*(0.41),IF(AK658&lt;=180,S658*(0.38),IF(AK658&lt;=200,S658*(0.36),IF(AK658&lt;=300,S658*(0.3),S658)))))))))))))))</f>
        <v>3174.4440000000004</v>
      </c>
      <c r="R658" s="52">
        <f t="shared" si="327"/>
        <v>30.622009569378005</v>
      </c>
      <c r="S658" s="52">
        <f t="shared" si="328"/>
        <v>3734.6400000000003</v>
      </c>
      <c r="T658" s="21">
        <f t="shared" si="339"/>
        <v>3734.6400000000003</v>
      </c>
      <c r="U658" s="70">
        <v>2859.12</v>
      </c>
      <c r="V658" s="21">
        <f t="shared" si="325"/>
        <v>2872.8</v>
      </c>
      <c r="W658" s="21">
        <f t="shared" si="329"/>
        <v>226.8</v>
      </c>
      <c r="X658" s="21">
        <f t="shared" ref="X658:X721" si="341">IF(H658=$M$13,AK658*1*12,IF(H658=$M$14,AK658*1*12,IF(H658=$M$16,AK658*1*12,0)))</f>
        <v>0</v>
      </c>
      <c r="Y658" s="21">
        <f t="shared" si="324"/>
        <v>0</v>
      </c>
      <c r="Z658" s="21">
        <f t="shared" si="330"/>
        <v>50.400000000000006</v>
      </c>
      <c r="AA658" s="21">
        <f t="shared" si="331"/>
        <v>176.39999999999998</v>
      </c>
      <c r="AB658" s="21">
        <f t="shared" si="332"/>
        <v>0</v>
      </c>
      <c r="AC658" s="18">
        <f t="shared" si="333"/>
        <v>1764</v>
      </c>
      <c r="AD658" s="18">
        <f t="shared" si="334"/>
        <v>655.20000000000005</v>
      </c>
      <c r="AE658" s="18">
        <f>IFERROR(VLOOKUP(F658,'Unid. Mult.'!$F$3:$J$313,5,0),0)</f>
        <v>0</v>
      </c>
      <c r="AF658" s="18" t="str">
        <f>IFERROR(VLOOKUP(F658,'IIEE EIB'!$F$3:$L$219,5,0),0)</f>
        <v>QUECHUA SUREÑO</v>
      </c>
      <c r="AG658" s="18" t="str">
        <f>IFERROR(VLOOKUP(F658,'IIEE EIB'!$F$3:$L$219,6,0),0)</f>
        <v/>
      </c>
      <c r="AH658" s="18" t="str">
        <f>IFERROR(VLOOKUP(F658,Rural!$F$2:$J$403,5,0),0)</f>
        <v>Rural 1</v>
      </c>
      <c r="AI658" s="18" t="str">
        <f>+IFERROR(VLOOKUP(F658,Frontera!$F$3:$J$438,5,0),0)</f>
        <v>Frontera</v>
      </c>
      <c r="AJ658" s="18" t="str">
        <f>+IFERROR(VLOOKUP(F658,'Censo 2023 Direccion'!$A$2:$L$910,9,0),0)</f>
        <v>Rural</v>
      </c>
      <c r="AK658" s="18">
        <f>+IFERROR(VLOOKUP(F658,'Instituciones Educativas'!$A$2:$T$900,12,0),0)</f>
        <v>42</v>
      </c>
      <c r="AL658" s="21">
        <f t="shared" si="335"/>
        <v>13.680000000000291</v>
      </c>
      <c r="AM658" s="18">
        <f>+IFERROR(VLOOKUP(F658,'Instituciones Educativas'!$A$2:$T$900,13,0),0)-AN658</f>
        <v>44</v>
      </c>
      <c r="AN658" s="64"/>
      <c r="AO658" s="18">
        <f>+AM658-7.1</f>
        <v>36.9</v>
      </c>
    </row>
    <row r="659" spans="1:41" x14ac:dyDescent="0.25">
      <c r="A659" s="104" t="s">
        <v>1312</v>
      </c>
      <c r="B659" s="17">
        <v>77</v>
      </c>
      <c r="C659" s="49" t="str">
        <f>+VLOOKUP(A659,'Instituciones Educativas'!$A$2:$T$900,6,0)</f>
        <v>CAPACHICA</v>
      </c>
      <c r="D659" s="49" t="str">
        <f>IFERROR(VLOOKUP(A659,'Instituciones Educativas'!$A$2:$T$900,7,0),0)</f>
        <v>CAPACHICA</v>
      </c>
      <c r="E659" s="49" t="str">
        <f>+VLOOKUP(A659,'Censo 2023 Direccion'!$A$2:$M$910,6,0)</f>
        <v>JIRON DOS DE MAYO 664</v>
      </c>
      <c r="F659" s="49" t="str">
        <f>+VLOOKUP(A659,'Instituciones Educativas'!$A$2:$T$900,1,0)</f>
        <v>0230466</v>
      </c>
      <c r="G659" s="49" t="str">
        <f>+VLOOKUP(A659,'Instituciones Educativas'!$A$2:$T$900,8,0)</f>
        <v>70036</v>
      </c>
      <c r="H659" s="49" t="str">
        <f>+VLOOKUP(A659,'Instituciones Educativas'!$A$2:$T$900,9,0)</f>
        <v xml:space="preserve">B0 - Primaria                      </v>
      </c>
      <c r="I659" s="18">
        <f t="shared" si="326"/>
        <v>152</v>
      </c>
      <c r="J659" s="18" t="str">
        <f t="shared" si="336"/>
        <v>Rural</v>
      </c>
      <c r="K659" s="18">
        <f t="shared" si="337"/>
        <v>148</v>
      </c>
      <c r="O659" s="18">
        <f t="shared" si="338"/>
        <v>4</v>
      </c>
      <c r="Q659" s="21">
        <f t="shared" si="340"/>
        <v>4131.8159999999998</v>
      </c>
      <c r="R659" s="52">
        <f t="shared" si="327"/>
        <v>122.52252252252251</v>
      </c>
      <c r="S659" s="52">
        <f t="shared" si="328"/>
        <v>10077.6</v>
      </c>
      <c r="T659" s="21">
        <f t="shared" si="339"/>
        <v>10077.6</v>
      </c>
      <c r="U659" s="70">
        <v>4528.8</v>
      </c>
      <c r="V659" s="21">
        <f t="shared" si="325"/>
        <v>7752</v>
      </c>
      <c r="W659" s="21">
        <f t="shared" si="329"/>
        <v>820.80000000000007</v>
      </c>
      <c r="X659" s="21">
        <f t="shared" si="341"/>
        <v>0</v>
      </c>
      <c r="Y659" s="21">
        <f t="shared" si="324"/>
        <v>0</v>
      </c>
      <c r="Z659" s="21">
        <f t="shared" si="330"/>
        <v>182.4</v>
      </c>
      <c r="AA659" s="21">
        <f t="shared" si="331"/>
        <v>729.6</v>
      </c>
      <c r="AB659" s="21">
        <f t="shared" si="332"/>
        <v>0</v>
      </c>
      <c r="AC659" s="18">
        <f t="shared" si="333"/>
        <v>3648</v>
      </c>
      <c r="AD659" s="18">
        <f t="shared" si="334"/>
        <v>2371.1999999999998</v>
      </c>
      <c r="AE659" s="18">
        <f>IFERROR(VLOOKUP(F659,'Unid. Mult.'!$F$3:$J$313,5,0),0)</f>
        <v>0</v>
      </c>
      <c r="AF659" s="18">
        <f>IFERROR(VLOOKUP(F659,'IIEE EIB'!$F$3:$L$219,5,0),0)</f>
        <v>0</v>
      </c>
      <c r="AG659" s="18">
        <f>IFERROR(VLOOKUP(F659,'IIEE EIB'!$F$3:$L$219,6,0),0)</f>
        <v>0</v>
      </c>
      <c r="AH659" s="18" t="str">
        <f>IFERROR(VLOOKUP(F659,Rural!$F$2:$J$403,5,0),0)</f>
        <v>Rural 3</v>
      </c>
      <c r="AI659" s="18" t="str">
        <f>+IFERROR(VLOOKUP(F659,Frontera!$F$3:$J$438,5,0),0)</f>
        <v>Frontera</v>
      </c>
      <c r="AJ659" s="18" t="str">
        <f>+IFERROR(VLOOKUP(F659,'Censo 2023 Direccion'!$A$2:$L$910,9,0),0)</f>
        <v>Rural</v>
      </c>
      <c r="AK659" s="18">
        <f>+IFERROR(VLOOKUP(F659,'Instituciones Educativas'!$A$2:$T$900,12,0),0)</f>
        <v>152</v>
      </c>
      <c r="AL659" s="21">
        <f t="shared" si="335"/>
        <v>3223.2</v>
      </c>
      <c r="AM659" s="18">
        <f>+IFERROR(VLOOKUP(F659,'Instituciones Educativas'!$A$2:$T$900,13,0),0)-AN659</f>
        <v>148</v>
      </c>
    </row>
    <row r="660" spans="1:41" x14ac:dyDescent="0.25">
      <c r="A660" s="104" t="s">
        <v>1314</v>
      </c>
      <c r="B660" s="17">
        <v>78</v>
      </c>
      <c r="C660" s="49" t="str">
        <f>+VLOOKUP(A660,'Instituciones Educativas'!$A$2:$T$900,6,0)</f>
        <v>CAPACHICA</v>
      </c>
      <c r="D660" s="49" t="str">
        <f>IFERROR(VLOOKUP(A660,'Instituciones Educativas'!$A$2:$T$900,7,0),0)</f>
        <v>HILATA</v>
      </c>
      <c r="E660" s="49" t="str">
        <f>+VLOOKUP(A660,'Censo 2023 Direccion'!$A$2:$M$910,6,0)</f>
        <v>HILATA</v>
      </c>
      <c r="F660" s="49" t="str">
        <f>+VLOOKUP(A660,'Instituciones Educativas'!$A$2:$T$900,1,0)</f>
        <v>0230565</v>
      </c>
      <c r="G660" s="49" t="str">
        <f>+VLOOKUP(A660,'Instituciones Educativas'!$A$2:$T$900,8,0)</f>
        <v>70046</v>
      </c>
      <c r="H660" s="49" t="str">
        <f>+VLOOKUP(A660,'Instituciones Educativas'!$A$2:$T$900,9,0)</f>
        <v xml:space="preserve">B0 - Primaria                      </v>
      </c>
      <c r="I660" s="18">
        <f t="shared" si="326"/>
        <v>25</v>
      </c>
      <c r="J660" s="18" t="str">
        <f t="shared" si="336"/>
        <v>Rural</v>
      </c>
      <c r="K660" s="18">
        <f t="shared" si="337"/>
        <v>29</v>
      </c>
      <c r="O660" s="18">
        <f t="shared" si="338"/>
        <v>-4</v>
      </c>
      <c r="Q660" s="21">
        <f t="shared" si="340"/>
        <v>1856.3999999999999</v>
      </c>
      <c r="R660" s="52">
        <f t="shared" si="327"/>
        <v>17.967332123412</v>
      </c>
      <c r="S660" s="52">
        <f t="shared" si="328"/>
        <v>2184</v>
      </c>
      <c r="T660" s="21">
        <f t="shared" si="339"/>
        <v>2184</v>
      </c>
      <c r="U660" s="70">
        <v>1851.3599999999997</v>
      </c>
      <c r="V660" s="21">
        <f t="shared" si="325"/>
        <v>1680</v>
      </c>
      <c r="W660" s="21">
        <f t="shared" si="329"/>
        <v>135</v>
      </c>
      <c r="X660" s="21">
        <f t="shared" si="341"/>
        <v>0</v>
      </c>
      <c r="Y660" s="21">
        <f t="shared" si="324"/>
        <v>0</v>
      </c>
      <c r="Z660" s="21">
        <f t="shared" si="330"/>
        <v>30</v>
      </c>
      <c r="AA660" s="21">
        <f t="shared" si="331"/>
        <v>105</v>
      </c>
      <c r="AB660" s="21">
        <f t="shared" si="332"/>
        <v>180</v>
      </c>
      <c r="AC660" s="18">
        <f t="shared" si="333"/>
        <v>840</v>
      </c>
      <c r="AD660" s="18">
        <f t="shared" si="334"/>
        <v>390</v>
      </c>
      <c r="AE660" s="18" t="str">
        <f>IFERROR(VLOOKUP(F660,'Unid. Mult.'!$F$3:$J$313,5,0),0)</f>
        <v>Multigrado</v>
      </c>
      <c r="AF660" s="18" t="str">
        <f>IFERROR(VLOOKUP(F660,'IIEE EIB'!$F$3:$L$219,5,0),0)</f>
        <v>QUECHUA SUREÑO</v>
      </c>
      <c r="AG660" s="18" t="str">
        <f>IFERROR(VLOOKUP(F660,'IIEE EIB'!$F$3:$L$219,6,0),0)</f>
        <v/>
      </c>
      <c r="AH660" s="18" t="str">
        <f>IFERROR(VLOOKUP(F660,Rural!$F$2:$J$403,5,0),0)</f>
        <v>Rural 2</v>
      </c>
      <c r="AI660" s="18" t="str">
        <f>+IFERROR(VLOOKUP(F660,Frontera!$F$3:$J$438,5,0),0)</f>
        <v>Frontera</v>
      </c>
      <c r="AJ660" s="18" t="str">
        <f>+IFERROR(VLOOKUP(F660,'Censo 2023 Direccion'!$A$2:$L$910,9,0),0)</f>
        <v>Rural</v>
      </c>
      <c r="AK660" s="18">
        <f>+IFERROR(VLOOKUP(F660,'Instituciones Educativas'!$A$2:$T$900,12,0),0)</f>
        <v>25</v>
      </c>
      <c r="AL660" s="21">
        <f t="shared" si="335"/>
        <v>-171.35999999999967</v>
      </c>
      <c r="AM660" s="18">
        <f>+IFERROR(VLOOKUP(F660,'Instituciones Educativas'!$A$2:$T$900,13,0),0)-AN660</f>
        <v>29</v>
      </c>
      <c r="AO660" s="18">
        <f>+AM660-48</f>
        <v>-19</v>
      </c>
    </row>
    <row r="661" spans="1:41" x14ac:dyDescent="0.25">
      <c r="A661" s="104" t="s">
        <v>1323</v>
      </c>
      <c r="B661" s="17">
        <v>79</v>
      </c>
      <c r="C661" s="49" t="str">
        <f>+VLOOKUP(A661,'Instituciones Educativas'!$A$2:$T$900,6,0)</f>
        <v>CHUCUITO</v>
      </c>
      <c r="D661" s="49" t="str">
        <f>IFERROR(VLOOKUP(A661,'Instituciones Educativas'!$A$2:$T$900,7,0),0)</f>
        <v>PARINA</v>
      </c>
      <c r="E661" s="49" t="str">
        <f>+VLOOKUP(A661,'Censo 2023 Direccion'!$A$2:$M$910,6,0)</f>
        <v>PARINA</v>
      </c>
      <c r="F661" s="49" t="str">
        <f>+VLOOKUP(A661,'Instituciones Educativas'!$A$2:$T$900,1,0)</f>
        <v>0231308</v>
      </c>
      <c r="G661" s="49" t="str">
        <f>+VLOOKUP(A661,'Instituciones Educativas'!$A$2:$T$900,8,0)</f>
        <v>70123</v>
      </c>
      <c r="H661" s="49" t="str">
        <f>+VLOOKUP(A661,'Instituciones Educativas'!$A$2:$T$900,9,0)</f>
        <v xml:space="preserve">B0 - Primaria                      </v>
      </c>
      <c r="I661" s="18">
        <f t="shared" si="326"/>
        <v>20</v>
      </c>
      <c r="J661" s="18" t="str">
        <f t="shared" si="336"/>
        <v>Rural</v>
      </c>
      <c r="K661" s="18">
        <f t="shared" si="337"/>
        <v>25</v>
      </c>
      <c r="O661" s="18">
        <f t="shared" si="338"/>
        <v>-5</v>
      </c>
      <c r="Q661" s="21">
        <f t="shared" si="340"/>
        <v>1747.2</v>
      </c>
      <c r="R661" s="52">
        <f t="shared" si="327"/>
        <v>2.6425263157894823</v>
      </c>
      <c r="S661" s="52">
        <f t="shared" si="328"/>
        <v>1747.2</v>
      </c>
      <c r="T661" s="21">
        <f t="shared" si="339"/>
        <v>1747.2</v>
      </c>
      <c r="U661" s="70">
        <v>1702.2184300341296</v>
      </c>
      <c r="V661" s="21">
        <f t="shared" si="325"/>
        <v>1344</v>
      </c>
      <c r="W661" s="21">
        <f t="shared" si="329"/>
        <v>108</v>
      </c>
      <c r="X661" s="21">
        <f t="shared" si="341"/>
        <v>0</v>
      </c>
      <c r="Y661" s="21">
        <f t="shared" si="324"/>
        <v>0</v>
      </c>
      <c r="Z661" s="21">
        <f t="shared" si="330"/>
        <v>24</v>
      </c>
      <c r="AA661" s="21">
        <f t="shared" si="331"/>
        <v>84</v>
      </c>
      <c r="AB661" s="21">
        <f t="shared" si="332"/>
        <v>144</v>
      </c>
      <c r="AC661" s="18">
        <f t="shared" si="333"/>
        <v>672</v>
      </c>
      <c r="AD661" s="18">
        <f t="shared" si="334"/>
        <v>312</v>
      </c>
      <c r="AE661" s="18" t="str">
        <f>IFERROR(VLOOKUP(F661,'Unid. Mult.'!$F$3:$J$313,5,0),0)</f>
        <v>Multigrado</v>
      </c>
      <c r="AF661" s="18" t="str">
        <f>IFERROR(VLOOKUP(F661,'IIEE EIB'!$F$3:$L$219,5,0),0)</f>
        <v>AIMARA</v>
      </c>
      <c r="AG661" s="18" t="str">
        <f>IFERROR(VLOOKUP(F661,'IIEE EIB'!$F$3:$L$219,6,0),0)</f>
        <v/>
      </c>
      <c r="AH661" s="18" t="str">
        <f>IFERROR(VLOOKUP(F661,Rural!$F$2:$J$403,5,0),0)</f>
        <v>Rural 2</v>
      </c>
      <c r="AI661" s="18" t="str">
        <f>+IFERROR(VLOOKUP(F661,Frontera!$F$3:$J$438,5,0),0)</f>
        <v>Frontera</v>
      </c>
      <c r="AJ661" s="18" t="str">
        <f>+IFERROR(VLOOKUP(F661,'Censo 2023 Direccion'!$A$2:$L$910,9,0),0)</f>
        <v>Rural</v>
      </c>
      <c r="AK661" s="18">
        <f>+IFERROR(VLOOKUP(F661,'Instituciones Educativas'!$A$2:$T$900,12,0),0)</f>
        <v>20</v>
      </c>
      <c r="AL661" s="21">
        <f t="shared" si="335"/>
        <v>-358.2184300341296</v>
      </c>
      <c r="AM661" s="18">
        <f>+IFERROR(VLOOKUP(F661,'Instituciones Educativas'!$A$2:$T$900,13,0),0)-AN661</f>
        <v>25</v>
      </c>
      <c r="AN661" s="64"/>
      <c r="AO661" s="18">
        <f>+AM661-3.7</f>
        <v>21.3</v>
      </c>
    </row>
    <row r="662" spans="1:41" x14ac:dyDescent="0.25">
      <c r="A662" s="104" t="s">
        <v>1318</v>
      </c>
      <c r="B662" s="17">
        <v>80</v>
      </c>
      <c r="C662" s="49" t="str">
        <f>+VLOOKUP(A662,'Instituciones Educativas'!$A$2:$T$900,6,0)</f>
        <v>CHUCUITO</v>
      </c>
      <c r="D662" s="49" t="str">
        <f>IFERROR(VLOOKUP(A662,'Instituciones Educativas'!$A$2:$T$900,7,0),0)</f>
        <v>POTOJANI GRANDE</v>
      </c>
      <c r="E662" s="49" t="str">
        <f>+VLOOKUP(A662,'Censo 2023 Direccion'!$A$2:$M$910,6,0)</f>
        <v>CARRETERA PANAMERICANA SUR KM 23</v>
      </c>
      <c r="F662" s="49" t="str">
        <f>+VLOOKUP(A662,'Instituciones Educativas'!$A$2:$T$900,1,0)</f>
        <v>0231183</v>
      </c>
      <c r="G662" s="49" t="str">
        <f>+VLOOKUP(A662,'Instituciones Educativas'!$A$2:$T$900,8,0)</f>
        <v>70111</v>
      </c>
      <c r="H662" s="49" t="str">
        <f>+VLOOKUP(A662,'Instituciones Educativas'!$A$2:$T$900,9,0)</f>
        <v xml:space="preserve">B0 - Primaria                      </v>
      </c>
      <c r="I662" s="18">
        <f t="shared" si="326"/>
        <v>42</v>
      </c>
      <c r="J662" s="18" t="str">
        <f t="shared" si="336"/>
        <v>Rural</v>
      </c>
      <c r="K662" s="18">
        <f t="shared" si="337"/>
        <v>40</v>
      </c>
      <c r="O662" s="18">
        <f t="shared" si="338"/>
        <v>2</v>
      </c>
      <c r="Q662" s="21">
        <f t="shared" si="340"/>
        <v>2812.4459999999999</v>
      </c>
      <c r="R662" s="52">
        <f t="shared" si="327"/>
        <v>43.684210526315795</v>
      </c>
      <c r="S662" s="52">
        <f t="shared" si="328"/>
        <v>3308.7599999999998</v>
      </c>
      <c r="T662" s="21">
        <f t="shared" si="339"/>
        <v>3308.7599999999998</v>
      </c>
      <c r="U662" s="70">
        <v>2302.7999999999997</v>
      </c>
      <c r="V662" s="21">
        <f t="shared" si="325"/>
        <v>2545.1999999999998</v>
      </c>
      <c r="W662" s="21">
        <f t="shared" si="329"/>
        <v>226.8</v>
      </c>
      <c r="X662" s="21">
        <f t="shared" si="341"/>
        <v>0</v>
      </c>
      <c r="Y662" s="21">
        <f t="shared" si="324"/>
        <v>0</v>
      </c>
      <c r="Z662" s="21">
        <f t="shared" si="330"/>
        <v>50.400000000000006</v>
      </c>
      <c r="AA662" s="21">
        <f t="shared" si="331"/>
        <v>201.60000000000002</v>
      </c>
      <c r="AB662" s="21">
        <f t="shared" si="332"/>
        <v>0</v>
      </c>
      <c r="AC662" s="18">
        <f t="shared" si="333"/>
        <v>1411.1999999999998</v>
      </c>
      <c r="AD662" s="18">
        <f t="shared" si="334"/>
        <v>655.20000000000005</v>
      </c>
      <c r="AE662" s="18">
        <f>IFERROR(VLOOKUP(F662,'Unid. Mult.'!$F$3:$J$313,5,0),0)</f>
        <v>0</v>
      </c>
      <c r="AF662" s="18">
        <f>IFERROR(VLOOKUP(F662,'IIEE EIB'!$F$3:$L$219,5,0),0)</f>
        <v>0</v>
      </c>
      <c r="AG662" s="18">
        <f>IFERROR(VLOOKUP(F662,'IIEE EIB'!$F$3:$L$219,6,0),0)</f>
        <v>0</v>
      </c>
      <c r="AH662" s="18" t="str">
        <f>IFERROR(VLOOKUP(F662,Rural!$F$2:$J$403,5,0),0)</f>
        <v>Rural 2</v>
      </c>
      <c r="AI662" s="18" t="str">
        <f>+IFERROR(VLOOKUP(F662,Frontera!$F$3:$J$438,5,0),0)</f>
        <v>Frontera</v>
      </c>
      <c r="AJ662" s="18" t="str">
        <f>+IFERROR(VLOOKUP(F662,'Censo 2023 Direccion'!$A$2:$L$910,9,0),0)</f>
        <v>Rural</v>
      </c>
      <c r="AK662" s="18">
        <f>+IFERROR(VLOOKUP(F662,'Instituciones Educativas'!$A$2:$T$900,12,0),0)</f>
        <v>42</v>
      </c>
      <c r="AL662" s="21">
        <f t="shared" si="335"/>
        <v>242.40000000000009</v>
      </c>
      <c r="AM662" s="18">
        <f>+IFERROR(VLOOKUP(F662,'Instituciones Educativas'!$A$2:$T$900,13,0),0)-AN662</f>
        <v>40</v>
      </c>
    </row>
    <row r="663" spans="1:41" x14ac:dyDescent="0.25">
      <c r="A663" s="104" t="s">
        <v>1324</v>
      </c>
      <c r="B663" s="17">
        <v>81</v>
      </c>
      <c r="C663" s="49" t="str">
        <f>+VLOOKUP(A663,'Instituciones Educativas'!$A$2:$T$900,6,0)</f>
        <v>CHUCUITO</v>
      </c>
      <c r="D663" s="49" t="str">
        <f>IFERROR(VLOOKUP(A663,'Instituciones Educativas'!$A$2:$T$900,7,0),0)</f>
        <v>SAN JOSE PUCANI</v>
      </c>
      <c r="E663" s="49" t="str">
        <f>+VLOOKUP(A663,'Censo 2023 Direccion'!$A$2:$M$910,6,0)</f>
        <v>SAN JOSE PUCANI</v>
      </c>
      <c r="F663" s="49" t="str">
        <f>+VLOOKUP(A663,'Instituciones Educativas'!$A$2:$T$900,1,0)</f>
        <v>0231324</v>
      </c>
      <c r="G663" s="49" t="str">
        <f>+VLOOKUP(A663,'Instituciones Educativas'!$A$2:$T$900,8,0)</f>
        <v>70125</v>
      </c>
      <c r="H663" s="49" t="str">
        <f>+VLOOKUP(A663,'Instituciones Educativas'!$A$2:$T$900,9,0)</f>
        <v xml:space="preserve">B0 - Primaria                      </v>
      </c>
      <c r="I663" s="18">
        <f t="shared" si="326"/>
        <v>6</v>
      </c>
      <c r="J663" s="18" t="str">
        <f t="shared" si="336"/>
        <v>Rural</v>
      </c>
      <c r="K663" s="18">
        <f t="shared" si="337"/>
        <v>5</v>
      </c>
      <c r="O663" s="18">
        <f t="shared" si="338"/>
        <v>1</v>
      </c>
      <c r="Q663" s="21">
        <f t="shared" si="340"/>
        <v>838.65599999999995</v>
      </c>
      <c r="R663" s="52">
        <f t="shared" si="327"/>
        <v>-34.31578947368422</v>
      </c>
      <c r="S663" s="52">
        <f t="shared" si="328"/>
        <v>524.16</v>
      </c>
      <c r="T663" s="21">
        <f t="shared" si="339"/>
        <v>524.16</v>
      </c>
      <c r="U663" s="70">
        <v>798</v>
      </c>
      <c r="V663" s="21">
        <f t="shared" si="325"/>
        <v>403.19999999999993</v>
      </c>
      <c r="W663" s="21">
        <f t="shared" si="329"/>
        <v>32.400000000000006</v>
      </c>
      <c r="X663" s="21">
        <f t="shared" si="341"/>
        <v>0</v>
      </c>
      <c r="Y663" s="21">
        <f t="shared" si="324"/>
        <v>0</v>
      </c>
      <c r="Z663" s="21">
        <f t="shared" si="330"/>
        <v>7.2000000000000011</v>
      </c>
      <c r="AA663" s="21">
        <f t="shared" si="331"/>
        <v>25.199999999999996</v>
      </c>
      <c r="AB663" s="21">
        <f t="shared" si="332"/>
        <v>43.199999999999996</v>
      </c>
      <c r="AC663" s="18">
        <f t="shared" si="333"/>
        <v>201.59999999999997</v>
      </c>
      <c r="AD663" s="18">
        <f t="shared" si="334"/>
        <v>93.600000000000009</v>
      </c>
      <c r="AE663" s="18" t="str">
        <f>IFERROR(VLOOKUP(F663,'Unid. Mult.'!$F$3:$J$313,5,0),0)</f>
        <v>Multigrado</v>
      </c>
      <c r="AF663" s="18" t="str">
        <f>IFERROR(VLOOKUP(F663,'IIEE EIB'!$F$3:$L$219,5,0),0)</f>
        <v>AIMARA</v>
      </c>
      <c r="AG663" s="18" t="str">
        <f>IFERROR(VLOOKUP(F663,'IIEE EIB'!$F$3:$L$219,6,0),0)</f>
        <v/>
      </c>
      <c r="AH663" s="18" t="str">
        <f>IFERROR(VLOOKUP(F663,Rural!$F$2:$J$403,5,0),0)</f>
        <v>Rural 2</v>
      </c>
      <c r="AI663" s="18" t="str">
        <f>+IFERROR(VLOOKUP(F663,Frontera!$F$3:$J$438,5,0),0)</f>
        <v>Frontera</v>
      </c>
      <c r="AJ663" s="18" t="str">
        <f>+IFERROR(VLOOKUP(F663,'Censo 2023 Direccion'!$A$2:$L$910,9,0),0)</f>
        <v>Rural</v>
      </c>
      <c r="AK663" s="18">
        <f>+IFERROR(VLOOKUP(F663,'Instituciones Educativas'!$A$2:$T$900,12,0),0)</f>
        <v>6</v>
      </c>
      <c r="AL663" s="21">
        <f t="shared" si="335"/>
        <v>-394.80000000000007</v>
      </c>
      <c r="AM663" s="18">
        <f>+IFERROR(VLOOKUP(F663,'Instituciones Educativas'!$A$2:$T$900,13,0),0)-AN663</f>
        <v>5</v>
      </c>
      <c r="AO663" s="18">
        <f>+AM663-5.05</f>
        <v>-4.9999999999999822E-2</v>
      </c>
    </row>
    <row r="664" spans="1:41" x14ac:dyDescent="0.25">
      <c r="A664" s="104" t="s">
        <v>1321</v>
      </c>
      <c r="B664" s="17">
        <v>82</v>
      </c>
      <c r="C664" s="49" t="str">
        <f>+VLOOKUP(A664,'Instituciones Educativas'!$A$2:$T$900,6,0)</f>
        <v>CHUCUITO</v>
      </c>
      <c r="D664" s="49" t="str">
        <f>IFERROR(VLOOKUP(A664,'Instituciones Educativas'!$A$2:$T$900,7,0),0)</f>
        <v>LUQUINA CHICO</v>
      </c>
      <c r="E664" s="49" t="str">
        <f>+VLOOKUP(A664,'Censo 2023 Direccion'!$A$2:$M$910,6,0)</f>
        <v>LUQUINA CHICO</v>
      </c>
      <c r="F664" s="49" t="str">
        <f>+VLOOKUP(A664,'Instituciones Educativas'!$A$2:$T$900,1,0)</f>
        <v>0231274</v>
      </c>
      <c r="G664" s="49" t="str">
        <f>+VLOOKUP(A664,'Instituciones Educativas'!$A$2:$T$900,8,0)</f>
        <v>70120</v>
      </c>
      <c r="H664" s="49" t="str">
        <f>+VLOOKUP(A664,'Instituciones Educativas'!$A$2:$T$900,9,0)</f>
        <v xml:space="preserve">B0 - Primaria                      </v>
      </c>
      <c r="I664" s="18">
        <f t="shared" si="326"/>
        <v>19</v>
      </c>
      <c r="J664" s="18" t="str">
        <f t="shared" si="336"/>
        <v>Rural</v>
      </c>
      <c r="K664" s="18">
        <f t="shared" si="337"/>
        <v>13</v>
      </c>
      <c r="O664" s="18">
        <f t="shared" si="338"/>
        <v>6</v>
      </c>
      <c r="Q664" s="21">
        <f t="shared" si="340"/>
        <v>1659.8399999999997</v>
      </c>
      <c r="R664" s="52">
        <f t="shared" si="327"/>
        <v>27.230769230769212</v>
      </c>
      <c r="S664" s="52">
        <f t="shared" si="328"/>
        <v>1659.8399999999997</v>
      </c>
      <c r="T664" s="21">
        <f t="shared" si="339"/>
        <v>1659.8399999999997</v>
      </c>
      <c r="U664" s="70">
        <v>1304.5900846432889</v>
      </c>
      <c r="V664" s="21">
        <f t="shared" si="325"/>
        <v>1276.7999999999997</v>
      </c>
      <c r="W664" s="21">
        <f t="shared" si="329"/>
        <v>102.60000000000001</v>
      </c>
      <c r="X664" s="21">
        <f t="shared" si="341"/>
        <v>0</v>
      </c>
      <c r="Y664" s="21">
        <f t="shared" si="324"/>
        <v>0</v>
      </c>
      <c r="Z664" s="21">
        <f t="shared" si="330"/>
        <v>22.8</v>
      </c>
      <c r="AA664" s="21">
        <f t="shared" si="331"/>
        <v>79.8</v>
      </c>
      <c r="AB664" s="21">
        <f t="shared" si="332"/>
        <v>136.80000000000001</v>
      </c>
      <c r="AC664" s="18">
        <f t="shared" si="333"/>
        <v>638.4</v>
      </c>
      <c r="AD664" s="18">
        <f t="shared" si="334"/>
        <v>296.39999999999998</v>
      </c>
      <c r="AE664" s="18" t="str">
        <f>IFERROR(VLOOKUP(F664,'Unid. Mult.'!$F$3:$J$313,5,0),0)</f>
        <v>Multigrado</v>
      </c>
      <c r="AF664" s="18" t="str">
        <f>IFERROR(VLOOKUP(F664,'IIEE EIB'!$F$3:$L$219,5,0),0)</f>
        <v>AIMARA</v>
      </c>
      <c r="AG664" s="18" t="str">
        <f>IFERROR(VLOOKUP(F664,'IIEE EIB'!$F$3:$L$219,6,0),0)</f>
        <v/>
      </c>
      <c r="AH664" s="18" t="str">
        <f>IFERROR(VLOOKUP(F664,Rural!$F$2:$J$403,5,0),0)</f>
        <v>Rural 2</v>
      </c>
      <c r="AI664" s="18" t="str">
        <f>+IFERROR(VLOOKUP(F664,Frontera!$F$3:$J$438,5,0),0)</f>
        <v>Frontera</v>
      </c>
      <c r="AJ664" s="18" t="str">
        <f>+IFERROR(VLOOKUP(F664,'Censo 2023 Direccion'!$A$2:$L$910,9,0),0)</f>
        <v>Rural</v>
      </c>
      <c r="AK664" s="18">
        <f>+IFERROR(VLOOKUP(F664,'Instituciones Educativas'!$A$2:$T$900,12,0),0)</f>
        <v>19</v>
      </c>
      <c r="AL664" s="21">
        <f t="shared" si="335"/>
        <v>-27.790084643289219</v>
      </c>
      <c r="AM664" s="18">
        <f>+IFERROR(VLOOKUP(F664,'Instituciones Educativas'!$A$2:$T$900,13,0),0)-AN664</f>
        <v>13</v>
      </c>
      <c r="AO664" s="18">
        <f>+AM664-40</f>
        <v>-27</v>
      </c>
    </row>
    <row r="665" spans="1:41" x14ac:dyDescent="0.25">
      <c r="A665" s="104" t="s">
        <v>1322</v>
      </c>
      <c r="B665" s="17">
        <v>83</v>
      </c>
      <c r="C665" s="49" t="str">
        <f>+VLOOKUP(A665,'Instituciones Educativas'!$A$2:$T$900,6,0)</f>
        <v>CHUCUITO</v>
      </c>
      <c r="D665" s="49" t="str">
        <f>IFERROR(VLOOKUP(A665,'Instituciones Educativas'!$A$2:$T$900,7,0),0)</f>
        <v>CHINCHERA</v>
      </c>
      <c r="E665" s="49" t="str">
        <f>+VLOOKUP(A665,'Censo 2023 Direccion'!$A$2:$M$910,6,0)</f>
        <v>CHINCHERA</v>
      </c>
      <c r="F665" s="49" t="str">
        <f>+VLOOKUP(A665,'Instituciones Educativas'!$A$2:$T$900,1,0)</f>
        <v>0231282</v>
      </c>
      <c r="G665" s="49" t="str">
        <f>+VLOOKUP(A665,'Instituciones Educativas'!$A$2:$T$900,8,0)</f>
        <v>70121</v>
      </c>
      <c r="H665" s="49" t="str">
        <f>+VLOOKUP(A665,'Instituciones Educativas'!$A$2:$T$900,9,0)</f>
        <v xml:space="preserve">B0 - Primaria                      </v>
      </c>
      <c r="I665" s="18">
        <f t="shared" si="326"/>
        <v>8</v>
      </c>
      <c r="J665" s="18" t="str">
        <f t="shared" si="336"/>
        <v>Rural</v>
      </c>
      <c r="K665" s="18">
        <f t="shared" si="337"/>
        <v>9</v>
      </c>
      <c r="O665" s="18">
        <f t="shared" si="338"/>
        <v>-1</v>
      </c>
      <c r="Q665" s="21">
        <f t="shared" si="340"/>
        <v>1008.384</v>
      </c>
      <c r="R665" s="52">
        <f t="shared" si="327"/>
        <v>-42.289798570500324</v>
      </c>
      <c r="S665" s="52">
        <f t="shared" si="328"/>
        <v>630.24</v>
      </c>
      <c r="T665" s="21">
        <f t="shared" si="339"/>
        <v>630.24</v>
      </c>
      <c r="U665" s="70">
        <v>1092.0772833723654</v>
      </c>
      <c r="V665" s="21">
        <f t="shared" si="325"/>
        <v>484.8</v>
      </c>
      <c r="W665" s="21">
        <f t="shared" si="329"/>
        <v>43.2</v>
      </c>
      <c r="X665" s="21">
        <f t="shared" si="341"/>
        <v>0</v>
      </c>
      <c r="Y665" s="21">
        <f t="shared" si="324"/>
        <v>0</v>
      </c>
      <c r="Z665" s="21">
        <f t="shared" si="330"/>
        <v>9.6000000000000014</v>
      </c>
      <c r="AA665" s="21">
        <f t="shared" si="331"/>
        <v>38.400000000000006</v>
      </c>
      <c r="AB665" s="21">
        <f t="shared" si="332"/>
        <v>76.800000000000011</v>
      </c>
      <c r="AC665" s="18">
        <f t="shared" si="333"/>
        <v>192</v>
      </c>
      <c r="AD665" s="18">
        <f t="shared" si="334"/>
        <v>124.80000000000001</v>
      </c>
      <c r="AE665" s="18" t="str">
        <f>IFERROR(VLOOKUP(F665,'Unid. Mult.'!$F$3:$J$313,5,0),0)</f>
        <v>Unidocente</v>
      </c>
      <c r="AF665" s="18">
        <f>IFERROR(VLOOKUP(F665,'IIEE EIB'!$F$3:$L$219,5,0),0)</f>
        <v>0</v>
      </c>
      <c r="AG665" s="18">
        <f>IFERROR(VLOOKUP(F665,'IIEE EIB'!$F$3:$L$219,6,0),0)</f>
        <v>0</v>
      </c>
      <c r="AH665" s="18" t="str">
        <f>IFERROR(VLOOKUP(F665,Rural!$F$2:$J$403,5,0),0)</f>
        <v>Rural 3</v>
      </c>
      <c r="AI665" s="18" t="str">
        <f>+IFERROR(VLOOKUP(F665,Frontera!$F$3:$J$438,5,0),0)</f>
        <v>Frontera</v>
      </c>
      <c r="AJ665" s="18" t="str">
        <f>+IFERROR(VLOOKUP(F665,'Censo 2023 Direccion'!$A$2:$L$910,9,0),0)</f>
        <v>Rural</v>
      </c>
      <c r="AK665" s="18">
        <f>+IFERROR(VLOOKUP(F665,'Instituciones Educativas'!$A$2:$T$900,12,0),0)</f>
        <v>8</v>
      </c>
      <c r="AL665" s="21">
        <f t="shared" si="335"/>
        <v>-607.27728337236545</v>
      </c>
      <c r="AM665" s="18">
        <f>+IFERROR(VLOOKUP(F665,'Instituciones Educativas'!$A$2:$T$900,13,0),0)-AN665</f>
        <v>9</v>
      </c>
      <c r="AN665" s="64"/>
      <c r="AO665" s="18">
        <f>+AM665-2</f>
        <v>7</v>
      </c>
    </row>
    <row r="666" spans="1:41" x14ac:dyDescent="0.25">
      <c r="A666" s="104" t="s">
        <v>1320</v>
      </c>
      <c r="B666" s="17">
        <v>84</v>
      </c>
      <c r="C666" s="49" t="str">
        <f>+VLOOKUP(A666,'Instituciones Educativas'!$A$2:$T$900,6,0)</f>
        <v>CHUCUITO</v>
      </c>
      <c r="D666" s="49" t="str">
        <f>IFERROR(VLOOKUP(A666,'Instituciones Educativas'!$A$2:$T$900,7,0),0)</f>
        <v>CHURO</v>
      </c>
      <c r="E666" s="49" t="str">
        <f>+VLOOKUP(A666,'Censo 2023 Direccion'!$A$2:$M$910,6,0)</f>
        <v>CHURO</v>
      </c>
      <c r="F666" s="49" t="str">
        <f>+VLOOKUP(A666,'Instituciones Educativas'!$A$2:$T$900,1,0)</f>
        <v>0231241</v>
      </c>
      <c r="G666" s="49" t="str">
        <f>+VLOOKUP(A666,'Instituciones Educativas'!$A$2:$T$900,8,0)</f>
        <v>70117</v>
      </c>
      <c r="H666" s="49" t="str">
        <f>+VLOOKUP(A666,'Instituciones Educativas'!$A$2:$T$900,9,0)</f>
        <v xml:space="preserve">B0 - Primaria                      </v>
      </c>
      <c r="I666" s="18">
        <f t="shared" si="326"/>
        <v>20</v>
      </c>
      <c r="J666" s="18" t="str">
        <f t="shared" si="336"/>
        <v>Rural</v>
      </c>
      <c r="K666" s="18">
        <f t="shared" si="337"/>
        <v>26</v>
      </c>
      <c r="O666" s="18">
        <f t="shared" si="338"/>
        <v>-6</v>
      </c>
      <c r="Q666" s="21">
        <f t="shared" si="340"/>
        <v>1747.2</v>
      </c>
      <c r="R666" s="52">
        <f t="shared" si="327"/>
        <v>2.4291497975708611</v>
      </c>
      <c r="S666" s="52">
        <f t="shared" si="328"/>
        <v>1747.2</v>
      </c>
      <c r="T666" s="21">
        <f t="shared" si="339"/>
        <v>1747.2</v>
      </c>
      <c r="U666" s="70">
        <v>1705.7644268774702</v>
      </c>
      <c r="V666" s="21">
        <f t="shared" si="325"/>
        <v>1344</v>
      </c>
      <c r="W666" s="21">
        <f t="shared" si="329"/>
        <v>108</v>
      </c>
      <c r="X666" s="21">
        <f t="shared" si="341"/>
        <v>0</v>
      </c>
      <c r="Y666" s="21">
        <f t="shared" si="324"/>
        <v>0</v>
      </c>
      <c r="Z666" s="21">
        <f t="shared" si="330"/>
        <v>24</v>
      </c>
      <c r="AA666" s="21">
        <f t="shared" si="331"/>
        <v>84</v>
      </c>
      <c r="AB666" s="21">
        <f t="shared" si="332"/>
        <v>144</v>
      </c>
      <c r="AC666" s="18">
        <f t="shared" si="333"/>
        <v>672</v>
      </c>
      <c r="AD666" s="18">
        <f t="shared" si="334"/>
        <v>312</v>
      </c>
      <c r="AE666" s="18" t="str">
        <f>IFERROR(VLOOKUP(F666,'Unid. Mult.'!$F$3:$J$313,5,0),0)</f>
        <v>Multigrado</v>
      </c>
      <c r="AF666" s="18" t="str">
        <f>IFERROR(VLOOKUP(F666,'IIEE EIB'!$F$3:$L$219,5,0),0)</f>
        <v>AIMARA</v>
      </c>
      <c r="AG666" s="18" t="str">
        <f>IFERROR(VLOOKUP(F666,'IIEE EIB'!$F$3:$L$219,6,0),0)</f>
        <v/>
      </c>
      <c r="AH666" s="18" t="str">
        <f>IFERROR(VLOOKUP(F666,Rural!$F$2:$J$403,5,0),0)</f>
        <v>Rural 2</v>
      </c>
      <c r="AI666" s="18" t="str">
        <f>+IFERROR(VLOOKUP(F666,Frontera!$F$3:$J$438,5,0),0)</f>
        <v>Frontera</v>
      </c>
      <c r="AJ666" s="18" t="str">
        <f>+IFERROR(VLOOKUP(F666,'Censo 2023 Direccion'!$A$2:$L$910,9,0),0)</f>
        <v>Rural</v>
      </c>
      <c r="AK666" s="18">
        <f>+IFERROR(VLOOKUP(F666,'Instituciones Educativas'!$A$2:$T$900,12,0),0)</f>
        <v>20</v>
      </c>
      <c r="AL666" s="21">
        <f t="shared" si="335"/>
        <v>-361.76442687747021</v>
      </c>
      <c r="AM666" s="18">
        <f>+IFERROR(VLOOKUP(F666,'Instituciones Educativas'!$A$2:$T$900,13,0),0)-AN666</f>
        <v>26</v>
      </c>
      <c r="AO666" s="18">
        <f>+AM666-23.44</f>
        <v>2.5599999999999987</v>
      </c>
    </row>
    <row r="667" spans="1:41" x14ac:dyDescent="0.25">
      <c r="A667" s="104" t="s">
        <v>1317</v>
      </c>
      <c r="B667" s="17">
        <v>85</v>
      </c>
      <c r="C667" s="49" t="str">
        <f>+VLOOKUP(A667,'Instituciones Educativas'!$A$2:$T$900,6,0)</f>
        <v>CHUCUITO</v>
      </c>
      <c r="D667" s="49" t="str">
        <f>IFERROR(VLOOKUP(A667,'Instituciones Educativas'!$A$2:$T$900,7,0),0)</f>
        <v>COCHIRAYA</v>
      </c>
      <c r="E667" s="49" t="str">
        <f>+VLOOKUP(A667,'Censo 2023 Direccion'!$A$2:$M$910,6,0)</f>
        <v>COCHIRAYA</v>
      </c>
      <c r="F667" s="49" t="str">
        <f>+VLOOKUP(A667,'Instituciones Educativas'!$A$2:$T$900,1,0)</f>
        <v>0231035</v>
      </c>
      <c r="G667" s="49" t="str">
        <f>+VLOOKUP(A667,'Instituciones Educativas'!$A$2:$T$900,8,0)</f>
        <v>70096</v>
      </c>
      <c r="H667" s="49" t="str">
        <f>+VLOOKUP(A667,'Instituciones Educativas'!$A$2:$T$900,9,0)</f>
        <v xml:space="preserve">B0 - Primaria                      </v>
      </c>
      <c r="I667" s="18">
        <f t="shared" si="326"/>
        <v>20</v>
      </c>
      <c r="J667" s="18" t="str">
        <f t="shared" si="336"/>
        <v>Rural</v>
      </c>
      <c r="K667" s="18">
        <f t="shared" si="337"/>
        <v>21</v>
      </c>
      <c r="O667" s="18">
        <f t="shared" si="338"/>
        <v>-1</v>
      </c>
      <c r="Q667" s="21">
        <f t="shared" si="340"/>
        <v>1762.8</v>
      </c>
      <c r="R667" s="52">
        <f t="shared" si="327"/>
        <v>6.7430480964315365</v>
      </c>
      <c r="S667" s="52">
        <f t="shared" si="328"/>
        <v>1762.8</v>
      </c>
      <c r="T667" s="21">
        <f t="shared" si="339"/>
        <v>1762.8</v>
      </c>
      <c r="U667" s="70">
        <v>1651.4424418604654</v>
      </c>
      <c r="V667" s="21">
        <f t="shared" si="325"/>
        <v>1356</v>
      </c>
      <c r="W667" s="21">
        <f t="shared" si="329"/>
        <v>108</v>
      </c>
      <c r="X667" s="21">
        <f t="shared" si="341"/>
        <v>0</v>
      </c>
      <c r="Y667" s="21">
        <f t="shared" si="324"/>
        <v>0</v>
      </c>
      <c r="Z667" s="21">
        <f t="shared" si="330"/>
        <v>24</v>
      </c>
      <c r="AA667" s="21">
        <f t="shared" si="331"/>
        <v>96</v>
      </c>
      <c r="AB667" s="21">
        <f t="shared" si="332"/>
        <v>144</v>
      </c>
      <c r="AC667" s="18">
        <f t="shared" si="333"/>
        <v>672</v>
      </c>
      <c r="AD667" s="18">
        <f t="shared" si="334"/>
        <v>312</v>
      </c>
      <c r="AE667" s="18" t="str">
        <f>IFERROR(VLOOKUP(F667,'Unid. Mult.'!$F$3:$J$313,5,0),0)</f>
        <v>Multigrado</v>
      </c>
      <c r="AF667" s="18">
        <f>IFERROR(VLOOKUP(F667,'IIEE EIB'!$F$3:$L$219,5,0),0)</f>
        <v>0</v>
      </c>
      <c r="AG667" s="18">
        <f>IFERROR(VLOOKUP(F667,'IIEE EIB'!$F$3:$L$219,6,0),0)</f>
        <v>0</v>
      </c>
      <c r="AH667" s="18" t="str">
        <f>IFERROR(VLOOKUP(F667,Rural!$F$2:$J$403,5,0),0)</f>
        <v>Rural 2</v>
      </c>
      <c r="AI667" s="18" t="str">
        <f>+IFERROR(VLOOKUP(F667,Frontera!$F$3:$J$438,5,0),0)</f>
        <v>Frontera</v>
      </c>
      <c r="AJ667" s="18" t="str">
        <f>+IFERROR(VLOOKUP(F667,'Censo 2023 Direccion'!$A$2:$L$910,9,0),0)</f>
        <v>Rural</v>
      </c>
      <c r="AK667" s="18">
        <f>+IFERROR(VLOOKUP(F667,'Instituciones Educativas'!$A$2:$T$900,12,0),0)</f>
        <v>20</v>
      </c>
      <c r="AL667" s="21">
        <f t="shared" si="335"/>
        <v>-295.44244186046535</v>
      </c>
      <c r="AM667" s="18">
        <f>+IFERROR(VLOOKUP(F667,'Instituciones Educativas'!$A$2:$T$900,13,0),0)-AN667</f>
        <v>21</v>
      </c>
      <c r="AO667" s="18">
        <f>+AM667-25.3</f>
        <v>-4.3000000000000007</v>
      </c>
    </row>
    <row r="668" spans="1:41" x14ac:dyDescent="0.25">
      <c r="A668" s="104" t="s">
        <v>1328</v>
      </c>
      <c r="B668" s="17">
        <v>86</v>
      </c>
      <c r="C668" s="49" t="str">
        <f>+VLOOKUP(A668,'Instituciones Educativas'!$A$2:$T$900,6,0)</f>
        <v>CHUCUITO</v>
      </c>
      <c r="D668" s="49" t="str">
        <f>IFERROR(VLOOKUP(A668,'Instituciones Educativas'!$A$2:$T$900,7,0),0)</f>
        <v>CONCACHI</v>
      </c>
      <c r="E668" s="49" t="str">
        <f>+VLOOKUP(A668,'Censo 2023 Direccion'!$A$2:$M$910,6,0)</f>
        <v>AUTOPISTA PANAMERICANA SUR KM 22</v>
      </c>
      <c r="F668" s="49" t="str">
        <f>+VLOOKUP(A668,'Instituciones Educativas'!$A$2:$T$900,1,0)</f>
        <v>0231019</v>
      </c>
      <c r="G668" s="49" t="str">
        <f>+VLOOKUP(A668,'Instituciones Educativas'!$A$2:$T$900,8,0)</f>
        <v>70094 NIÑO JESUS PIRAPI</v>
      </c>
      <c r="H668" s="49" t="str">
        <f>+VLOOKUP(A668,'Instituciones Educativas'!$A$2:$T$900,9,0)</f>
        <v xml:space="preserve">B0 - Primaria                      </v>
      </c>
      <c r="I668" s="18">
        <f t="shared" si="326"/>
        <v>6</v>
      </c>
      <c r="J668" s="18" t="str">
        <f t="shared" si="336"/>
        <v>Rural</v>
      </c>
      <c r="K668" s="18">
        <f t="shared" si="337"/>
        <v>8</v>
      </c>
      <c r="O668" s="18">
        <f t="shared" si="338"/>
        <v>-2</v>
      </c>
      <c r="Q668" s="21">
        <f t="shared" si="340"/>
        <v>718.84800000000007</v>
      </c>
      <c r="R668" s="52">
        <f t="shared" si="327"/>
        <v>-56.381578947368425</v>
      </c>
      <c r="S668" s="52">
        <f t="shared" si="328"/>
        <v>449.28000000000003</v>
      </c>
      <c r="T668" s="21">
        <f t="shared" si="339"/>
        <v>449.28000000000003</v>
      </c>
      <c r="U668" s="70">
        <v>1030.0235294117647</v>
      </c>
      <c r="V668" s="21">
        <f t="shared" si="325"/>
        <v>345.6</v>
      </c>
      <c r="W668" s="21">
        <f t="shared" si="329"/>
        <v>32.400000000000006</v>
      </c>
      <c r="X668" s="21">
        <f t="shared" si="341"/>
        <v>0</v>
      </c>
      <c r="Y668" s="21">
        <f t="shared" si="324"/>
        <v>0</v>
      </c>
      <c r="Z668" s="21">
        <f t="shared" si="330"/>
        <v>7.2000000000000011</v>
      </c>
      <c r="AA668" s="21">
        <f t="shared" si="331"/>
        <v>25.199999999999996</v>
      </c>
      <c r="AB668" s="21">
        <f t="shared" si="332"/>
        <v>43.199999999999996</v>
      </c>
      <c r="AC668" s="18">
        <f t="shared" si="333"/>
        <v>144</v>
      </c>
      <c r="AD668" s="18">
        <f t="shared" si="334"/>
        <v>93.600000000000009</v>
      </c>
      <c r="AE668" s="18" t="str">
        <f>IFERROR(VLOOKUP(F668,'Unid. Mult.'!$F$3:$J$313,5,0),0)</f>
        <v>Multigrado</v>
      </c>
      <c r="AF668" s="18" t="str">
        <f>IFERROR(VLOOKUP(F668,'IIEE EIB'!$F$3:$L$219,5,0),0)</f>
        <v>AIMARA</v>
      </c>
      <c r="AG668" s="18" t="str">
        <f>IFERROR(VLOOKUP(F668,'IIEE EIB'!$F$3:$L$219,6,0),0)</f>
        <v/>
      </c>
      <c r="AH668" s="18" t="str">
        <f>IFERROR(VLOOKUP(F668,Rural!$F$2:$J$403,5,0),0)</f>
        <v>Rural 3</v>
      </c>
      <c r="AI668" s="18" t="str">
        <f>+IFERROR(VLOOKUP(F668,Frontera!$F$3:$J$438,5,0),0)</f>
        <v>Frontera</v>
      </c>
      <c r="AJ668" s="18" t="str">
        <f>+IFERROR(VLOOKUP(F668,'Censo 2023 Direccion'!$A$2:$L$910,9,0),0)</f>
        <v>Rural</v>
      </c>
      <c r="AK668" s="18">
        <f>+IFERROR(VLOOKUP(F668,'Instituciones Educativas'!$A$2:$T$900,12,0),0)</f>
        <v>6</v>
      </c>
      <c r="AL668" s="21">
        <f t="shared" si="335"/>
        <v>-684.42352941176466</v>
      </c>
      <c r="AM668" s="18">
        <f>+IFERROR(VLOOKUP(F668,'Instituciones Educativas'!$A$2:$T$900,13,0),0)-AN668</f>
        <v>8</v>
      </c>
      <c r="AO668" s="18">
        <f>+AM668-8.27</f>
        <v>-0.26999999999999957</v>
      </c>
    </row>
    <row r="669" spans="1:41" x14ac:dyDescent="0.25">
      <c r="A669" s="104" t="s">
        <v>1315</v>
      </c>
      <c r="B669" s="17">
        <v>87</v>
      </c>
      <c r="C669" s="49" t="str">
        <f>+VLOOKUP(A669,'Instituciones Educativas'!$A$2:$T$900,6,0)</f>
        <v>CHUCUITO</v>
      </c>
      <c r="D669" s="49" t="str">
        <f>IFERROR(VLOOKUP(A669,'Instituciones Educativas'!$A$2:$T$900,7,0),0)</f>
        <v>CHUCUITO</v>
      </c>
      <c r="E669" s="49" t="str">
        <f>+VLOOKUP(A669,'Censo 2023 Direccion'!$A$2:$M$910,6,0)</f>
        <v>JIRON LOS TRUKOS 375</v>
      </c>
      <c r="F669" s="49" t="str">
        <f>+VLOOKUP(A669,'Instituciones Educativas'!$A$2:$T$900,1,0)</f>
        <v>0230839</v>
      </c>
      <c r="G669" s="49" t="str">
        <f>+VLOOKUP(A669,'Instituciones Educativas'!$A$2:$T$900,8,0)</f>
        <v>70076</v>
      </c>
      <c r="H669" s="49" t="str">
        <f>+VLOOKUP(A669,'Instituciones Educativas'!$A$2:$T$900,9,0)</f>
        <v xml:space="preserve">B0 - Primaria                      </v>
      </c>
      <c r="I669" s="18">
        <f t="shared" si="326"/>
        <v>94</v>
      </c>
      <c r="J669" s="18" t="str">
        <f t="shared" si="336"/>
        <v>Rural</v>
      </c>
      <c r="K669" s="18">
        <f t="shared" si="337"/>
        <v>116</v>
      </c>
      <c r="O669" s="18">
        <f t="shared" si="338"/>
        <v>-22</v>
      </c>
      <c r="Q669" s="21">
        <f t="shared" si="340"/>
        <v>3490.0320000000002</v>
      </c>
      <c r="R669" s="52">
        <f t="shared" si="327"/>
        <v>74.061137534680924</v>
      </c>
      <c r="S669" s="52">
        <f t="shared" si="328"/>
        <v>6232.2</v>
      </c>
      <c r="T669" s="21">
        <f t="shared" si="339"/>
        <v>6232.2</v>
      </c>
      <c r="U669" s="70">
        <v>3580.4660869565218</v>
      </c>
      <c r="V669" s="21">
        <f t="shared" si="325"/>
        <v>4794</v>
      </c>
      <c r="W669" s="21">
        <f t="shared" si="329"/>
        <v>507.6</v>
      </c>
      <c r="X669" s="21">
        <f t="shared" si="341"/>
        <v>0</v>
      </c>
      <c r="Y669" s="21">
        <f t="shared" si="324"/>
        <v>0</v>
      </c>
      <c r="Z669" s="21">
        <f t="shared" si="330"/>
        <v>112.80000000000001</v>
      </c>
      <c r="AA669" s="21">
        <f t="shared" si="331"/>
        <v>451.20000000000005</v>
      </c>
      <c r="AB669" s="21">
        <f t="shared" si="332"/>
        <v>0</v>
      </c>
      <c r="AC669" s="18">
        <f t="shared" si="333"/>
        <v>2256</v>
      </c>
      <c r="AD669" s="18">
        <f t="shared" si="334"/>
        <v>1466.4</v>
      </c>
      <c r="AE669" s="18">
        <f>IFERROR(VLOOKUP(F669,'Unid. Mult.'!$F$3:$J$313,5,0),0)</f>
        <v>0</v>
      </c>
      <c r="AF669" s="18">
        <f>IFERROR(VLOOKUP(F669,'IIEE EIB'!$F$3:$L$219,5,0),0)</f>
        <v>0</v>
      </c>
      <c r="AG669" s="18">
        <f>IFERROR(VLOOKUP(F669,'IIEE EIB'!$F$3:$L$219,6,0),0)</f>
        <v>0</v>
      </c>
      <c r="AH669" s="18" t="str">
        <f>IFERROR(VLOOKUP(F669,Rural!$F$2:$J$403,5,0),0)</f>
        <v>Rural 3</v>
      </c>
      <c r="AI669" s="18" t="str">
        <f>+IFERROR(VLOOKUP(F669,Frontera!$F$3:$J$438,5,0),0)</f>
        <v>Frontera</v>
      </c>
      <c r="AJ669" s="18" t="str">
        <f>+IFERROR(VLOOKUP(F669,'Censo 2023 Direccion'!$A$2:$L$910,9,0),0)</f>
        <v>Rural</v>
      </c>
      <c r="AK669" s="18">
        <f>+IFERROR(VLOOKUP(F669,'Instituciones Educativas'!$A$2:$T$900,12,0),0)</f>
        <v>94</v>
      </c>
      <c r="AL669" s="21">
        <f t="shared" si="335"/>
        <v>1213.5339130434782</v>
      </c>
      <c r="AM669" s="18">
        <f>+IFERROR(VLOOKUP(F669,'Instituciones Educativas'!$A$2:$T$900,13,0),0)-AN669</f>
        <v>116</v>
      </c>
      <c r="AO669" s="18">
        <f>+AM669-4.27</f>
        <v>111.73</v>
      </c>
    </row>
    <row r="670" spans="1:41" x14ac:dyDescent="0.25">
      <c r="A670" s="104" t="s">
        <v>1316</v>
      </c>
      <c r="B670" s="17">
        <v>88</v>
      </c>
      <c r="C670" s="49" t="str">
        <f>+VLOOKUP(A670,'Instituciones Educativas'!$A$2:$T$900,6,0)</f>
        <v>CHUCUITO</v>
      </c>
      <c r="D670" s="49" t="str">
        <f>IFERROR(VLOOKUP(A670,'Instituciones Educativas'!$A$2:$T$900,7,0),0)</f>
        <v>TACASAYA</v>
      </c>
      <c r="E670" s="49" t="str">
        <f>+VLOOKUP(A670,'Censo 2023 Direccion'!$A$2:$M$910,6,0)</f>
        <v>TACASAYA</v>
      </c>
      <c r="F670" s="49" t="str">
        <f>+VLOOKUP(A670,'Instituciones Educativas'!$A$2:$T$900,1,0)</f>
        <v>0230938</v>
      </c>
      <c r="G670" s="49" t="str">
        <f>+VLOOKUP(A670,'Instituciones Educativas'!$A$2:$T$900,8,0)</f>
        <v>70086</v>
      </c>
      <c r="H670" s="49" t="str">
        <f>+VLOOKUP(A670,'Instituciones Educativas'!$A$2:$T$900,9,0)</f>
        <v xml:space="preserve">B0 - Primaria                      </v>
      </c>
      <c r="I670" s="18">
        <f t="shared" si="326"/>
        <v>12</v>
      </c>
      <c r="J670" s="18" t="str">
        <f t="shared" si="336"/>
        <v>Rural</v>
      </c>
      <c r="K670" s="18">
        <f t="shared" si="337"/>
        <v>10</v>
      </c>
      <c r="O670" s="18">
        <f t="shared" si="338"/>
        <v>2</v>
      </c>
      <c r="Q670" s="21">
        <f t="shared" si="340"/>
        <v>1362.816</v>
      </c>
      <c r="R670" s="52">
        <f t="shared" si="327"/>
        <v>-17.073684210526324</v>
      </c>
      <c r="S670" s="52">
        <f t="shared" si="328"/>
        <v>1048.32</v>
      </c>
      <c r="T670" s="21">
        <f t="shared" si="339"/>
        <v>1048.32</v>
      </c>
      <c r="U670" s="70">
        <v>1264.1584158415842</v>
      </c>
      <c r="V670" s="21">
        <f t="shared" si="325"/>
        <v>806.39999999999986</v>
      </c>
      <c r="W670" s="21">
        <f t="shared" si="329"/>
        <v>64.800000000000011</v>
      </c>
      <c r="X670" s="21">
        <f t="shared" si="341"/>
        <v>0</v>
      </c>
      <c r="Y670" s="21">
        <f t="shared" si="324"/>
        <v>0</v>
      </c>
      <c r="Z670" s="21">
        <f t="shared" si="330"/>
        <v>14.400000000000002</v>
      </c>
      <c r="AA670" s="21">
        <f t="shared" si="331"/>
        <v>50.399999999999991</v>
      </c>
      <c r="AB670" s="21">
        <f t="shared" si="332"/>
        <v>86.399999999999991</v>
      </c>
      <c r="AC670" s="18">
        <f t="shared" si="333"/>
        <v>403.19999999999993</v>
      </c>
      <c r="AD670" s="18">
        <f t="shared" si="334"/>
        <v>187.20000000000002</v>
      </c>
      <c r="AE670" s="18" t="str">
        <f>IFERROR(VLOOKUP(F670,'Unid. Mult.'!$F$3:$J$313,5,0),0)</f>
        <v>Multigrado</v>
      </c>
      <c r="AF670" s="18" t="str">
        <f>IFERROR(VLOOKUP(F670,'IIEE EIB'!$F$3:$L$219,5,0),0)</f>
        <v>AIMARA</v>
      </c>
      <c r="AG670" s="18" t="str">
        <f>IFERROR(VLOOKUP(F670,'IIEE EIB'!$F$3:$L$219,6,0),0)</f>
        <v/>
      </c>
      <c r="AH670" s="18" t="str">
        <f>IFERROR(VLOOKUP(F670,Rural!$F$2:$J$403,5,0),0)</f>
        <v>Rural 2</v>
      </c>
      <c r="AI670" s="18" t="str">
        <f>+IFERROR(VLOOKUP(F670,Frontera!$F$3:$J$438,5,0),0)</f>
        <v>Frontera</v>
      </c>
      <c r="AJ670" s="18" t="str">
        <f>+IFERROR(VLOOKUP(F670,'Censo 2023 Direccion'!$A$2:$L$910,9,0),0)</f>
        <v>Rural</v>
      </c>
      <c r="AK670" s="18">
        <f>+IFERROR(VLOOKUP(F670,'Instituciones Educativas'!$A$2:$T$900,12,0),0)</f>
        <v>12</v>
      </c>
      <c r="AL670" s="21">
        <f t="shared" si="335"/>
        <v>-457.75841584158434</v>
      </c>
      <c r="AM670" s="18">
        <f>+IFERROR(VLOOKUP(F670,'Instituciones Educativas'!$A$2:$T$900,13,0),0)-AN670</f>
        <v>10</v>
      </c>
      <c r="AO670" s="18">
        <f>+AM670-17.2</f>
        <v>-7.1999999999999993</v>
      </c>
    </row>
    <row r="671" spans="1:41" x14ac:dyDescent="0.25">
      <c r="A671" s="104" t="s">
        <v>1330</v>
      </c>
      <c r="B671" s="17">
        <v>89</v>
      </c>
      <c r="C671" s="49" t="str">
        <f>+VLOOKUP(A671,'Instituciones Educativas'!$A$2:$T$900,6,0)</f>
        <v>CHUCUITO</v>
      </c>
      <c r="D671" s="49" t="str">
        <f>IFERROR(VLOOKUP(A671,'Instituciones Educativas'!$A$2:$T$900,7,0),0)</f>
        <v>INCHUPALLA</v>
      </c>
      <c r="E671" s="49" t="str">
        <f>+VLOOKUP(A671,'Censo 2023 Direccion'!$A$2:$M$910,6,0)</f>
        <v>INCHUPALLA</v>
      </c>
      <c r="F671" s="49" t="str">
        <f>+VLOOKUP(A671,'Instituciones Educativas'!$A$2:$T$900,1,0)</f>
        <v>0231415</v>
      </c>
      <c r="G671" s="49" t="str">
        <f>+VLOOKUP(A671,'Instituciones Educativas'!$A$2:$T$900,8,0)</f>
        <v>70134 JOSE ANTONIO ENCINAS</v>
      </c>
      <c r="H671" s="49" t="str">
        <f>+VLOOKUP(A671,'Instituciones Educativas'!$A$2:$T$900,9,0)</f>
        <v xml:space="preserve">B0 - Primaria                      </v>
      </c>
      <c r="I671" s="18">
        <f t="shared" si="326"/>
        <v>11</v>
      </c>
      <c r="J671" s="18" t="str">
        <f t="shared" si="336"/>
        <v>Rural</v>
      </c>
      <c r="K671" s="18">
        <f t="shared" si="337"/>
        <v>14</v>
      </c>
      <c r="O671" s="18">
        <f t="shared" si="338"/>
        <v>-3</v>
      </c>
      <c r="Q671" s="21">
        <f t="shared" si="340"/>
        <v>1260.402</v>
      </c>
      <c r="R671" s="52">
        <f t="shared" si="327"/>
        <v>-42.400644468313651</v>
      </c>
      <c r="S671" s="52">
        <f t="shared" si="328"/>
        <v>969.54</v>
      </c>
      <c r="T671" s="21">
        <f t="shared" si="339"/>
        <v>969.54</v>
      </c>
      <c r="U671" s="70">
        <v>1683.248</v>
      </c>
      <c r="V671" s="21">
        <f t="shared" si="325"/>
        <v>745.8</v>
      </c>
      <c r="W671" s="21">
        <f t="shared" si="329"/>
        <v>59.400000000000006</v>
      </c>
      <c r="X671" s="21">
        <f t="shared" si="341"/>
        <v>0</v>
      </c>
      <c r="Y671" s="21">
        <f t="shared" si="324"/>
        <v>0</v>
      </c>
      <c r="Z671" s="21">
        <f t="shared" si="330"/>
        <v>13.200000000000001</v>
      </c>
      <c r="AA671" s="21">
        <f t="shared" si="331"/>
        <v>52.800000000000004</v>
      </c>
      <c r="AB671" s="21">
        <f t="shared" si="332"/>
        <v>79.199999999999989</v>
      </c>
      <c r="AC671" s="18">
        <f t="shared" si="333"/>
        <v>369.59999999999997</v>
      </c>
      <c r="AD671" s="18">
        <f t="shared" si="334"/>
        <v>171.60000000000002</v>
      </c>
      <c r="AE671" s="18" t="str">
        <f>IFERROR(VLOOKUP(F671,'Unid. Mult.'!$F$3:$J$313,5,0),0)</f>
        <v>Multigrado</v>
      </c>
      <c r="AF671" s="18">
        <f>IFERROR(VLOOKUP(F671,'IIEE EIB'!$F$3:$L$219,5,0),0)</f>
        <v>0</v>
      </c>
      <c r="AG671" s="18">
        <f>IFERROR(VLOOKUP(F671,'IIEE EIB'!$F$3:$L$219,6,0),0)</f>
        <v>0</v>
      </c>
      <c r="AH671" s="18" t="str">
        <f>IFERROR(VLOOKUP(F671,Rural!$F$2:$J$403,5,0),0)</f>
        <v>Rural 2</v>
      </c>
      <c r="AI671" s="18" t="str">
        <f>+IFERROR(VLOOKUP(F671,Frontera!$F$3:$J$438,5,0),0)</f>
        <v>Frontera</v>
      </c>
      <c r="AJ671" s="18" t="str">
        <f>+IFERROR(VLOOKUP(F671,'Censo 2023 Direccion'!$A$2:$L$910,9,0),0)</f>
        <v>Rural</v>
      </c>
      <c r="AK671" s="18">
        <f>+IFERROR(VLOOKUP(F671,'Instituciones Educativas'!$A$2:$T$900,12,0),0)</f>
        <v>11</v>
      </c>
      <c r="AL671" s="21">
        <f t="shared" si="335"/>
        <v>-937.44800000000009</v>
      </c>
      <c r="AM671" s="18">
        <f>+IFERROR(VLOOKUP(F671,'Instituciones Educativas'!$A$2:$T$900,13,0),0)-AN671</f>
        <v>14</v>
      </c>
      <c r="AN671" s="64"/>
      <c r="AO671" s="18">
        <f t="shared" ref="AO671" si="342">+AM671-3.4</f>
        <v>10.6</v>
      </c>
    </row>
    <row r="672" spans="1:41" x14ac:dyDescent="0.25">
      <c r="A672" s="104" t="s">
        <v>1325</v>
      </c>
      <c r="B672" s="17">
        <v>90</v>
      </c>
      <c r="C672" s="49" t="str">
        <f>+VLOOKUP(A672,'Instituciones Educativas'!$A$2:$T$900,6,0)</f>
        <v>CHUCUITO</v>
      </c>
      <c r="D672" s="49" t="str">
        <f>IFERROR(VLOOKUP(A672,'Instituciones Educativas'!$A$2:$T$900,7,0),0)</f>
        <v>ICHU RAYA</v>
      </c>
      <c r="E672" s="49" t="str">
        <f>+VLOOKUP(A672,'Censo 2023 Direccion'!$A$2:$M$910,6,0)</f>
        <v>ICHU RAYA</v>
      </c>
      <c r="F672" s="49" t="str">
        <f>+VLOOKUP(A672,'Instituciones Educativas'!$A$2:$T$900,1,0)</f>
        <v>0231423</v>
      </c>
      <c r="G672" s="49" t="str">
        <f>+VLOOKUP(A672,'Instituciones Educativas'!$A$2:$T$900,8,0)</f>
        <v>70135</v>
      </c>
      <c r="H672" s="49" t="str">
        <f>+VLOOKUP(A672,'Instituciones Educativas'!$A$2:$T$900,9,0)</f>
        <v xml:space="preserve">B0 - Primaria                      </v>
      </c>
      <c r="I672" s="18">
        <f t="shared" si="326"/>
        <v>5</v>
      </c>
      <c r="J672" s="18" t="str">
        <f t="shared" si="336"/>
        <v>Rural</v>
      </c>
      <c r="K672" s="18">
        <f t="shared" si="337"/>
        <v>8</v>
      </c>
      <c r="O672" s="18">
        <f t="shared" si="338"/>
        <v>-3</v>
      </c>
      <c r="Q672" s="21">
        <f t="shared" si="340"/>
        <v>751.14</v>
      </c>
      <c r="R672" s="52">
        <f t="shared" si="327"/>
        <v>-63.651315789473685</v>
      </c>
      <c r="S672" s="52">
        <f t="shared" si="328"/>
        <v>417.3</v>
      </c>
      <c r="T672" s="21">
        <f t="shared" si="339"/>
        <v>417.3</v>
      </c>
      <c r="U672" s="70">
        <v>1148.0470588235294</v>
      </c>
      <c r="V672" s="21">
        <f t="shared" si="325"/>
        <v>321</v>
      </c>
      <c r="W672" s="21">
        <f t="shared" si="329"/>
        <v>27</v>
      </c>
      <c r="X672" s="21">
        <f t="shared" si="341"/>
        <v>0</v>
      </c>
      <c r="Y672" s="21">
        <f t="shared" si="324"/>
        <v>0</v>
      </c>
      <c r="Z672" s="21">
        <f t="shared" si="330"/>
        <v>6</v>
      </c>
      <c r="AA672" s="21">
        <f t="shared" si="331"/>
        <v>42</v>
      </c>
      <c r="AB672" s="21">
        <f t="shared" si="332"/>
        <v>48</v>
      </c>
      <c r="AC672" s="18">
        <f t="shared" si="333"/>
        <v>120</v>
      </c>
      <c r="AD672" s="18">
        <f t="shared" si="334"/>
        <v>78</v>
      </c>
      <c r="AE672" s="18" t="str">
        <f>IFERROR(VLOOKUP(F672,'Unid. Mult.'!$F$3:$J$313,5,0),0)</f>
        <v>Unidocente</v>
      </c>
      <c r="AF672" s="18" t="str">
        <f>IFERROR(VLOOKUP(F672,'IIEE EIB'!$F$3:$L$219,5,0),0)</f>
        <v>AIMARA</v>
      </c>
      <c r="AG672" s="18" t="str">
        <f>IFERROR(VLOOKUP(F672,'IIEE EIB'!$F$3:$L$219,6,0),0)</f>
        <v>QUECHUA SUREÑO</v>
      </c>
      <c r="AH672" s="18" t="str">
        <f>IFERROR(VLOOKUP(F672,Rural!$F$2:$J$403,5,0),0)</f>
        <v>Rural 3</v>
      </c>
      <c r="AI672" s="18" t="str">
        <f>+IFERROR(VLOOKUP(F672,Frontera!$F$3:$J$438,5,0),0)</f>
        <v>Frontera</v>
      </c>
      <c r="AJ672" s="18" t="str">
        <f>+IFERROR(VLOOKUP(F672,'Censo 2023 Direccion'!$A$2:$L$910,9,0),0)</f>
        <v>Rural</v>
      </c>
      <c r="AK672" s="18">
        <f>+IFERROR(VLOOKUP(F672,'Instituciones Educativas'!$A$2:$T$900,12,0),0)</f>
        <v>5</v>
      </c>
      <c r="AL672" s="21">
        <f t="shared" si="335"/>
        <v>-827.04705882352937</v>
      </c>
      <c r="AM672" s="18">
        <f>+IFERROR(VLOOKUP(F672,'Instituciones Educativas'!$A$2:$T$900,13,0),0)-AN672</f>
        <v>8</v>
      </c>
      <c r="AN672" s="64"/>
      <c r="AO672" s="18">
        <f>+AM672-7.5</f>
        <v>0.5</v>
      </c>
    </row>
    <row r="673" spans="1:41" x14ac:dyDescent="0.25">
      <c r="A673" s="104" t="s">
        <v>1326</v>
      </c>
      <c r="B673" s="17">
        <v>91</v>
      </c>
      <c r="C673" s="49" t="str">
        <f>+VLOOKUP(A673,'Instituciones Educativas'!$A$2:$T$900,6,0)</f>
        <v>CHUCUITO</v>
      </c>
      <c r="D673" s="49" t="str">
        <f>IFERROR(VLOOKUP(A673,'Instituciones Educativas'!$A$2:$T$900,7,0),0)</f>
        <v>CARINA</v>
      </c>
      <c r="E673" s="49" t="str">
        <f>+VLOOKUP(A673,'Censo 2023 Direccion'!$A$2:$M$910,6,0)</f>
        <v>KARINA</v>
      </c>
      <c r="F673" s="49" t="str">
        <f>+VLOOKUP(A673,'Instituciones Educativas'!$A$2:$T$900,1,0)</f>
        <v>0231720</v>
      </c>
      <c r="G673" s="49" t="str">
        <f>+VLOOKUP(A673,'Instituciones Educativas'!$A$2:$T$900,8,0)</f>
        <v>70165</v>
      </c>
      <c r="H673" s="49" t="str">
        <f>+VLOOKUP(A673,'Instituciones Educativas'!$A$2:$T$900,9,0)</f>
        <v xml:space="preserve">B0 - Primaria                      </v>
      </c>
      <c r="I673" s="18">
        <f t="shared" si="326"/>
        <v>15</v>
      </c>
      <c r="J673" s="18" t="str">
        <f t="shared" si="336"/>
        <v>Rural</v>
      </c>
      <c r="K673" s="18">
        <f t="shared" si="337"/>
        <v>20</v>
      </c>
      <c r="O673" s="18">
        <f t="shared" si="338"/>
        <v>-5</v>
      </c>
      <c r="Q673" s="21">
        <f t="shared" si="340"/>
        <v>1703.5200000000002</v>
      </c>
      <c r="R673" s="52">
        <f t="shared" si="327"/>
        <v>-17.894736842105257</v>
      </c>
      <c r="S673" s="52">
        <f t="shared" si="328"/>
        <v>1310.4000000000001</v>
      </c>
      <c r="T673" s="21">
        <f t="shared" si="339"/>
        <v>1310.4000000000001</v>
      </c>
      <c r="U673" s="70">
        <v>1596</v>
      </c>
      <c r="V673" s="21">
        <f t="shared" si="325"/>
        <v>1008</v>
      </c>
      <c r="W673" s="21">
        <f t="shared" si="329"/>
        <v>81</v>
      </c>
      <c r="X673" s="21">
        <f t="shared" si="341"/>
        <v>0</v>
      </c>
      <c r="Y673" s="21">
        <f t="shared" si="324"/>
        <v>0</v>
      </c>
      <c r="Z673" s="21">
        <f t="shared" si="330"/>
        <v>18</v>
      </c>
      <c r="AA673" s="21">
        <f t="shared" si="331"/>
        <v>63</v>
      </c>
      <c r="AB673" s="21">
        <f t="shared" si="332"/>
        <v>108</v>
      </c>
      <c r="AC673" s="18">
        <f t="shared" si="333"/>
        <v>504</v>
      </c>
      <c r="AD673" s="18">
        <f t="shared" si="334"/>
        <v>234</v>
      </c>
      <c r="AE673" s="18" t="str">
        <f>IFERROR(VLOOKUP(F673,'Unid. Mult.'!$F$3:$J$313,5,0),0)</f>
        <v>Multigrado</v>
      </c>
      <c r="AF673" s="18" t="str">
        <f>IFERROR(VLOOKUP(F673,'IIEE EIB'!$F$3:$L$219,5,0),0)</f>
        <v>AIMARA</v>
      </c>
      <c r="AG673" s="18" t="str">
        <f>IFERROR(VLOOKUP(F673,'IIEE EIB'!$F$3:$L$219,6,0),0)</f>
        <v/>
      </c>
      <c r="AH673" s="18" t="str">
        <f>IFERROR(VLOOKUP(F673,Rural!$F$2:$J$403,5,0),0)</f>
        <v>Rural 2</v>
      </c>
      <c r="AI673" s="18" t="str">
        <f>+IFERROR(VLOOKUP(F673,Frontera!$F$3:$J$438,5,0),0)</f>
        <v>Frontera</v>
      </c>
      <c r="AJ673" s="18" t="str">
        <f>+IFERROR(VLOOKUP(F673,'Censo 2023 Direccion'!$A$2:$L$910,9,0),0)</f>
        <v>Rural</v>
      </c>
      <c r="AK673" s="18">
        <f>+IFERROR(VLOOKUP(F673,'Instituciones Educativas'!$A$2:$T$900,12,0),0)</f>
        <v>15</v>
      </c>
      <c r="AL673" s="21">
        <f t="shared" si="335"/>
        <v>-588</v>
      </c>
      <c r="AM673" s="18">
        <f>+IFERROR(VLOOKUP(F673,'Instituciones Educativas'!$A$2:$T$900,13,0),0)-AN673</f>
        <v>20</v>
      </c>
      <c r="AN673" s="64"/>
      <c r="AO673" s="18">
        <f t="shared" ref="AO673" si="343">+AM673-3.4</f>
        <v>16.600000000000001</v>
      </c>
    </row>
    <row r="674" spans="1:41" x14ac:dyDescent="0.25">
      <c r="A674" s="104" t="s">
        <v>1327</v>
      </c>
      <c r="B674" s="17">
        <v>92</v>
      </c>
      <c r="C674" s="49" t="str">
        <f>+VLOOKUP(A674,'Instituciones Educativas'!$A$2:$T$900,6,0)</f>
        <v>CHUCUITO</v>
      </c>
      <c r="D674" s="49" t="str">
        <f>IFERROR(VLOOKUP(A674,'Instituciones Educativas'!$A$2:$T$900,7,0),0)</f>
        <v>LUQUINA GRANDE</v>
      </c>
      <c r="E674" s="49" t="str">
        <f>+VLOOKUP(A674,'Censo 2023 Direccion'!$A$2:$M$910,6,0)</f>
        <v>LUQUINA GRANDE</v>
      </c>
      <c r="F674" s="49" t="str">
        <f>+VLOOKUP(A674,'Instituciones Educativas'!$A$2:$T$900,1,0)</f>
        <v>0845503</v>
      </c>
      <c r="G674" s="49" t="str">
        <f>+VLOOKUP(A674,'Instituciones Educativas'!$A$2:$T$900,8,0)</f>
        <v>70694</v>
      </c>
      <c r="H674" s="49" t="str">
        <f>+VLOOKUP(A674,'Instituciones Educativas'!$A$2:$T$900,9,0)</f>
        <v xml:space="preserve">B0 - Primaria                      </v>
      </c>
      <c r="I674" s="18">
        <f t="shared" si="326"/>
        <v>6</v>
      </c>
      <c r="J674" s="18" t="str">
        <f t="shared" si="336"/>
        <v>Rural</v>
      </c>
      <c r="K674" s="18">
        <f t="shared" si="337"/>
        <v>7</v>
      </c>
      <c r="O674" s="18">
        <f t="shared" si="338"/>
        <v>-1</v>
      </c>
      <c r="Q674" s="21">
        <f t="shared" si="340"/>
        <v>838.65599999999995</v>
      </c>
      <c r="R674" s="52">
        <f t="shared" si="327"/>
        <v>-38.002148227712141</v>
      </c>
      <c r="S674" s="52">
        <f t="shared" si="328"/>
        <v>524.16</v>
      </c>
      <c r="T674" s="21">
        <f t="shared" si="339"/>
        <v>524.16</v>
      </c>
      <c r="U674" s="70">
        <v>845.4486486486486</v>
      </c>
      <c r="V674" s="21">
        <f t="shared" si="325"/>
        <v>403.19999999999993</v>
      </c>
      <c r="W674" s="21">
        <f t="shared" si="329"/>
        <v>32.400000000000006</v>
      </c>
      <c r="X674" s="21">
        <f t="shared" si="341"/>
        <v>0</v>
      </c>
      <c r="Y674" s="21">
        <f t="shared" si="324"/>
        <v>0</v>
      </c>
      <c r="Z674" s="21">
        <f t="shared" si="330"/>
        <v>7.2000000000000011</v>
      </c>
      <c r="AA674" s="21">
        <f t="shared" si="331"/>
        <v>25.199999999999996</v>
      </c>
      <c r="AB674" s="21">
        <f t="shared" si="332"/>
        <v>43.199999999999996</v>
      </c>
      <c r="AC674" s="18">
        <f t="shared" si="333"/>
        <v>201.59999999999997</v>
      </c>
      <c r="AD674" s="18">
        <f t="shared" si="334"/>
        <v>93.600000000000009</v>
      </c>
      <c r="AE674" s="18" t="str">
        <f>IFERROR(VLOOKUP(F674,'Unid. Mult.'!$F$3:$J$313,5,0),0)</f>
        <v>Multigrado</v>
      </c>
      <c r="AF674" s="18" t="str">
        <f>IFERROR(VLOOKUP(F674,'IIEE EIB'!$F$3:$L$219,5,0),0)</f>
        <v>AIMARA</v>
      </c>
      <c r="AG674" s="18" t="str">
        <f>IFERROR(VLOOKUP(F674,'IIEE EIB'!$F$3:$L$219,6,0),0)</f>
        <v/>
      </c>
      <c r="AH674" s="18" t="str">
        <f>IFERROR(VLOOKUP(F674,Rural!$F$2:$J$403,5,0),0)</f>
        <v>Rural 2</v>
      </c>
      <c r="AI674" s="18" t="str">
        <f>+IFERROR(VLOOKUP(F674,Frontera!$F$3:$J$438,5,0),0)</f>
        <v>Frontera</v>
      </c>
      <c r="AJ674" s="18" t="str">
        <f>+IFERROR(VLOOKUP(F674,'Censo 2023 Direccion'!$A$2:$L$910,9,0),0)</f>
        <v>Rural</v>
      </c>
      <c r="AK674" s="18">
        <f>+IFERROR(VLOOKUP(F674,'Instituciones Educativas'!$A$2:$T$900,12,0),0)</f>
        <v>6</v>
      </c>
      <c r="AL674" s="21">
        <f t="shared" si="335"/>
        <v>-442.24864864864867</v>
      </c>
      <c r="AM674" s="18">
        <f>+IFERROR(VLOOKUP(F674,'Instituciones Educativas'!$A$2:$T$900,13,0),0)-AN674</f>
        <v>7</v>
      </c>
      <c r="AO674" s="18">
        <f>+AM674-16</f>
        <v>-9</v>
      </c>
    </row>
    <row r="675" spans="1:41" x14ac:dyDescent="0.25">
      <c r="A675" s="104" t="s">
        <v>1339</v>
      </c>
      <c r="B675" s="17">
        <v>93</v>
      </c>
      <c r="C675" s="49" t="str">
        <f>+VLOOKUP(A675,'Instituciones Educativas'!$A$2:$T$900,6,0)</f>
        <v>COATA</v>
      </c>
      <c r="D675" s="49" t="str">
        <f>IFERROR(VLOOKUP(A675,'Instituciones Educativas'!$A$2:$T$900,7,0),0)</f>
        <v>UQUISILLA</v>
      </c>
      <c r="E675" s="49" t="str">
        <f>+VLOOKUP(A675,'Censo 2023 Direccion'!$A$2:$M$910,6,0)</f>
        <v>UQUISILLA</v>
      </c>
      <c r="F675" s="49" t="str">
        <f>+VLOOKUP(A675,'Instituciones Educativas'!$A$2:$T$900,1,0)</f>
        <v>0230805</v>
      </c>
      <c r="G675" s="49" t="str">
        <f>+VLOOKUP(A675,'Instituciones Educativas'!$A$2:$T$900,8,0)</f>
        <v>70072</v>
      </c>
      <c r="H675" s="49" t="str">
        <f>+VLOOKUP(A675,'Instituciones Educativas'!$A$2:$T$900,9,0)</f>
        <v xml:space="preserve">B0 - Primaria                      </v>
      </c>
      <c r="I675" s="18">
        <f t="shared" si="326"/>
        <v>22</v>
      </c>
      <c r="J675" s="18" t="str">
        <f t="shared" si="336"/>
        <v>Rural</v>
      </c>
      <c r="K675" s="18">
        <f t="shared" si="337"/>
        <v>24</v>
      </c>
      <c r="O675" s="18">
        <f t="shared" si="338"/>
        <v>-2</v>
      </c>
      <c r="Q675" s="21">
        <f t="shared" si="340"/>
        <v>1633.6319999999998</v>
      </c>
      <c r="R675" s="52">
        <f t="shared" si="327"/>
        <v>13.940058479532169</v>
      </c>
      <c r="S675" s="52">
        <f t="shared" si="328"/>
        <v>1921.9199999999998</v>
      </c>
      <c r="T675" s="21">
        <f t="shared" si="339"/>
        <v>1921.9199999999998</v>
      </c>
      <c r="U675" s="70">
        <v>1686.7816513761466</v>
      </c>
      <c r="V675" s="21">
        <f t="shared" si="325"/>
        <v>1478.3999999999999</v>
      </c>
      <c r="W675" s="21">
        <f t="shared" si="329"/>
        <v>118.80000000000001</v>
      </c>
      <c r="X675" s="21">
        <f t="shared" si="341"/>
        <v>0</v>
      </c>
      <c r="Y675" s="21">
        <f t="shared" si="324"/>
        <v>0</v>
      </c>
      <c r="Z675" s="21">
        <f t="shared" si="330"/>
        <v>26.400000000000002</v>
      </c>
      <c r="AA675" s="21">
        <f t="shared" si="331"/>
        <v>92.399999999999991</v>
      </c>
      <c r="AB675" s="21">
        <f t="shared" si="332"/>
        <v>158.39999999999998</v>
      </c>
      <c r="AC675" s="18">
        <f t="shared" si="333"/>
        <v>739.19999999999993</v>
      </c>
      <c r="AD675" s="18">
        <f t="shared" si="334"/>
        <v>343.20000000000005</v>
      </c>
      <c r="AE675" s="18" t="str">
        <f>IFERROR(VLOOKUP(F675,'Unid. Mult.'!$F$3:$J$313,5,0),0)</f>
        <v>Multigrado</v>
      </c>
      <c r="AF675" s="18" t="str">
        <f>IFERROR(VLOOKUP(F675,'IIEE EIB'!$F$3:$L$219,5,0),0)</f>
        <v>QUECHUA SUREÑO</v>
      </c>
      <c r="AG675" s="18" t="str">
        <f>IFERROR(VLOOKUP(F675,'IIEE EIB'!$F$3:$L$219,6,0),0)</f>
        <v/>
      </c>
      <c r="AH675" s="18" t="str">
        <f>IFERROR(VLOOKUP(F675,Rural!$F$2:$J$403,5,0),0)</f>
        <v>Rural 2</v>
      </c>
      <c r="AI675" s="18" t="str">
        <f>+IFERROR(VLOOKUP(F675,Frontera!$F$3:$J$438,5,0),0)</f>
        <v>Frontera</v>
      </c>
      <c r="AJ675" s="18" t="str">
        <f>+IFERROR(VLOOKUP(F675,'Censo 2023 Direccion'!$A$2:$L$910,9,0),0)</f>
        <v>Rural</v>
      </c>
      <c r="AK675" s="18">
        <f>+IFERROR(VLOOKUP(F675,'Instituciones Educativas'!$A$2:$T$900,12,0),0)</f>
        <v>22</v>
      </c>
      <c r="AL675" s="21">
        <f t="shared" si="335"/>
        <v>-208.38165137614669</v>
      </c>
      <c r="AM675" s="18">
        <f>+IFERROR(VLOOKUP(F675,'Instituciones Educativas'!$A$2:$T$900,13,0),0)-AN675</f>
        <v>24</v>
      </c>
      <c r="AO675" s="18">
        <f>+AM675-21.8</f>
        <v>2.1999999999999993</v>
      </c>
    </row>
    <row r="676" spans="1:41" x14ac:dyDescent="0.25">
      <c r="A676" s="104" t="s">
        <v>1348</v>
      </c>
      <c r="B676" s="17">
        <v>94</v>
      </c>
      <c r="C676" s="49" t="str">
        <f>+VLOOKUP(A676,'Instituciones Educativas'!$A$2:$T$900,6,0)</f>
        <v>COATA</v>
      </c>
      <c r="D676" s="49" t="str">
        <f>IFERROR(VLOOKUP(A676,'Instituciones Educativas'!$A$2:$T$900,7,0),0)</f>
        <v>PUTUCUNI PATA</v>
      </c>
      <c r="E676" s="49" t="str">
        <f>+VLOOKUP(A676,'Censo 2023 Direccion'!$A$2:$M$910,6,0)</f>
        <v>PUTUCUNI PATA</v>
      </c>
      <c r="F676" s="49" t="str">
        <f>+VLOOKUP(A676,'Instituciones Educativas'!$A$2:$T$900,1,0)</f>
        <v>0230755</v>
      </c>
      <c r="G676" s="49" t="str">
        <f>+VLOOKUP(A676,'Instituciones Educativas'!$A$2:$T$900,8,0)</f>
        <v>70067 FRANCISCO BOLOGNESI</v>
      </c>
      <c r="H676" s="49" t="str">
        <f>+VLOOKUP(A676,'Instituciones Educativas'!$A$2:$T$900,9,0)</f>
        <v xml:space="preserve">B0 - Primaria                      </v>
      </c>
      <c r="I676" s="18">
        <f t="shared" si="326"/>
        <v>42</v>
      </c>
      <c r="J676" s="18" t="str">
        <f t="shared" si="336"/>
        <v>Rural</v>
      </c>
      <c r="K676" s="18">
        <f t="shared" si="337"/>
        <v>50</v>
      </c>
      <c r="O676" s="18">
        <f t="shared" si="338"/>
        <v>-8</v>
      </c>
      <c r="Q676" s="21">
        <f t="shared" si="340"/>
        <v>2784.6</v>
      </c>
      <c r="R676" s="52">
        <f t="shared" si="327"/>
        <v>12.648421052631582</v>
      </c>
      <c r="S676" s="52">
        <f t="shared" si="328"/>
        <v>3276</v>
      </c>
      <c r="T676" s="21">
        <f t="shared" si="339"/>
        <v>3276</v>
      </c>
      <c r="U676" s="70">
        <v>2908.1632653061224</v>
      </c>
      <c r="V676" s="21">
        <f t="shared" si="325"/>
        <v>2520</v>
      </c>
      <c r="W676" s="21">
        <f t="shared" si="329"/>
        <v>226.8</v>
      </c>
      <c r="X676" s="21">
        <f t="shared" si="341"/>
        <v>0</v>
      </c>
      <c r="Y676" s="21">
        <f t="shared" si="324"/>
        <v>0</v>
      </c>
      <c r="Z676" s="21">
        <f t="shared" si="330"/>
        <v>50.400000000000006</v>
      </c>
      <c r="AA676" s="21">
        <f t="shared" si="331"/>
        <v>176.39999999999998</v>
      </c>
      <c r="AB676" s="21">
        <f t="shared" si="332"/>
        <v>0</v>
      </c>
      <c r="AC676" s="18">
        <f t="shared" si="333"/>
        <v>1411.1999999999998</v>
      </c>
      <c r="AD676" s="18">
        <f t="shared" si="334"/>
        <v>655.20000000000005</v>
      </c>
      <c r="AE676" s="18">
        <f>IFERROR(VLOOKUP(F676,'Unid. Mult.'!$F$3:$J$313,5,0),0)</f>
        <v>0</v>
      </c>
      <c r="AF676" s="18" t="str">
        <f>IFERROR(VLOOKUP(F676,'IIEE EIB'!$F$3:$L$219,5,0),0)</f>
        <v>QUECHUA SUREÑO</v>
      </c>
      <c r="AG676" s="18" t="str">
        <f>IFERROR(VLOOKUP(F676,'IIEE EIB'!$F$3:$L$219,6,0),0)</f>
        <v/>
      </c>
      <c r="AH676" s="18" t="str">
        <f>IFERROR(VLOOKUP(F676,Rural!$F$2:$J$403,5,0),0)</f>
        <v>Rural 2</v>
      </c>
      <c r="AI676" s="18" t="str">
        <f>+IFERROR(VLOOKUP(F676,Frontera!$F$3:$J$438,5,0),0)</f>
        <v>Frontera</v>
      </c>
      <c r="AJ676" s="18" t="str">
        <f>+IFERROR(VLOOKUP(F676,'Censo 2023 Direccion'!$A$2:$L$910,9,0),0)</f>
        <v>Rural</v>
      </c>
      <c r="AK676" s="18">
        <f>+IFERROR(VLOOKUP(F676,'Instituciones Educativas'!$A$2:$T$900,12,0),0)</f>
        <v>42</v>
      </c>
      <c r="AL676" s="21">
        <f t="shared" si="335"/>
        <v>-388.16326530612241</v>
      </c>
      <c r="AM676" s="18">
        <f>+IFERROR(VLOOKUP(F676,'Instituciones Educativas'!$A$2:$T$900,13,0),0)-AN676</f>
        <v>50</v>
      </c>
      <c r="AO676" s="18">
        <f>+AM676-49</f>
        <v>1</v>
      </c>
    </row>
    <row r="677" spans="1:41" x14ac:dyDescent="0.25">
      <c r="A677" s="104" t="s">
        <v>1336</v>
      </c>
      <c r="B677" s="17">
        <v>95</v>
      </c>
      <c r="C677" s="49" t="str">
        <f>+VLOOKUP(A677,'Instituciones Educativas'!$A$2:$T$900,6,0)</f>
        <v>COATA</v>
      </c>
      <c r="D677" s="49" t="str">
        <f>IFERROR(VLOOKUP(A677,'Instituciones Educativas'!$A$2:$T$900,7,0),0)</f>
        <v>COLLANA LOJERA</v>
      </c>
      <c r="E677" s="49" t="str">
        <f>+VLOOKUP(A677,'Censo 2023 Direccion'!$A$2:$M$910,6,0)</f>
        <v>COLLANA LOJERA</v>
      </c>
      <c r="F677" s="49" t="str">
        <f>+VLOOKUP(A677,'Instituciones Educativas'!$A$2:$T$900,1,0)</f>
        <v>0230763</v>
      </c>
      <c r="G677" s="49" t="str">
        <f>+VLOOKUP(A677,'Instituciones Educativas'!$A$2:$T$900,8,0)</f>
        <v>70068</v>
      </c>
      <c r="H677" s="49" t="str">
        <f>+VLOOKUP(A677,'Instituciones Educativas'!$A$2:$T$900,9,0)</f>
        <v xml:space="preserve">B0 - Primaria                      </v>
      </c>
      <c r="I677" s="18">
        <f t="shared" si="326"/>
        <v>33</v>
      </c>
      <c r="J677" s="18" t="str">
        <f t="shared" si="336"/>
        <v>Rural</v>
      </c>
      <c r="K677" s="18">
        <f t="shared" si="337"/>
        <v>33</v>
      </c>
      <c r="O677" s="18">
        <f t="shared" si="338"/>
        <v>0</v>
      </c>
      <c r="Q677" s="21">
        <f t="shared" si="340"/>
        <v>2472.3269999999993</v>
      </c>
      <c r="R677" s="52">
        <f t="shared" si="327"/>
        <v>36.84210526315789</v>
      </c>
      <c r="S677" s="52">
        <f t="shared" si="328"/>
        <v>2908.6199999999994</v>
      </c>
      <c r="T677" s="21">
        <f t="shared" si="339"/>
        <v>2908.6199999999994</v>
      </c>
      <c r="U677" s="70">
        <v>2125.5299999999997</v>
      </c>
      <c r="V677" s="21">
        <f t="shared" si="325"/>
        <v>2237.3999999999996</v>
      </c>
      <c r="W677" s="21">
        <f t="shared" si="329"/>
        <v>178.2</v>
      </c>
      <c r="X677" s="21">
        <f t="shared" si="341"/>
        <v>0</v>
      </c>
      <c r="Y677" s="21">
        <f t="shared" si="324"/>
        <v>0</v>
      </c>
      <c r="Z677" s="21">
        <f t="shared" si="330"/>
        <v>39.6</v>
      </c>
      <c r="AA677" s="21">
        <f t="shared" si="331"/>
        <v>158.4</v>
      </c>
      <c r="AB677" s="21">
        <f t="shared" si="332"/>
        <v>237.60000000000002</v>
      </c>
      <c r="AC677" s="18">
        <f t="shared" si="333"/>
        <v>1108.8</v>
      </c>
      <c r="AD677" s="18">
        <f t="shared" si="334"/>
        <v>514.79999999999995</v>
      </c>
      <c r="AE677" s="18" t="str">
        <f>IFERROR(VLOOKUP(F677,'Unid. Mult.'!$F$3:$J$313,5,0),0)</f>
        <v>Multigrado</v>
      </c>
      <c r="AF677" s="18">
        <f>IFERROR(VLOOKUP(F677,'IIEE EIB'!$F$3:$L$219,5,0),0)</f>
        <v>0</v>
      </c>
      <c r="AG677" s="18">
        <f>IFERROR(VLOOKUP(F677,'IIEE EIB'!$F$3:$L$219,6,0),0)</f>
        <v>0</v>
      </c>
      <c r="AH677" s="18" t="str">
        <f>IFERROR(VLOOKUP(F677,Rural!$F$2:$J$403,5,0),0)</f>
        <v>Rural 2</v>
      </c>
      <c r="AI677" s="18" t="str">
        <f>+IFERROR(VLOOKUP(F677,Frontera!$F$3:$J$438,5,0),0)</f>
        <v>Frontera</v>
      </c>
      <c r="AJ677" s="18" t="str">
        <f>+IFERROR(VLOOKUP(F677,'Censo 2023 Direccion'!$A$2:$L$910,9,0),0)</f>
        <v>Rural</v>
      </c>
      <c r="AK677" s="18">
        <f>+IFERROR(VLOOKUP(F677,'Instituciones Educativas'!$A$2:$T$900,12,0),0)</f>
        <v>33</v>
      </c>
      <c r="AL677" s="21">
        <f t="shared" si="335"/>
        <v>111.86999999999989</v>
      </c>
      <c r="AM677" s="18">
        <f>+IFERROR(VLOOKUP(F677,'Instituciones Educativas'!$A$2:$T$900,13,0),0)-AN677</f>
        <v>33</v>
      </c>
      <c r="AO677" s="18">
        <f>+AM677-33.1</f>
        <v>-0.10000000000000142</v>
      </c>
    </row>
    <row r="678" spans="1:41" x14ac:dyDescent="0.25">
      <c r="A678" s="104" t="s">
        <v>1337</v>
      </c>
      <c r="B678" s="17">
        <v>96</v>
      </c>
      <c r="C678" s="49" t="str">
        <f>+VLOOKUP(A678,'Instituciones Educativas'!$A$2:$T$900,6,0)</f>
        <v>COATA</v>
      </c>
      <c r="D678" s="49" t="str">
        <f>IFERROR(VLOOKUP(A678,'Instituciones Educativas'!$A$2:$T$900,7,0),0)</f>
        <v>SANTA CRUZ DE CAPARA</v>
      </c>
      <c r="E678" s="49" t="str">
        <f>+VLOOKUP(A678,'Censo 2023 Direccion'!$A$2:$M$910,6,0)</f>
        <v>CAPARA</v>
      </c>
      <c r="F678" s="49" t="str">
        <f>+VLOOKUP(A678,'Instituciones Educativas'!$A$2:$T$900,1,0)</f>
        <v>0230771</v>
      </c>
      <c r="G678" s="49" t="str">
        <f>+VLOOKUP(A678,'Instituciones Educativas'!$A$2:$T$900,8,0)</f>
        <v>70069</v>
      </c>
      <c r="H678" s="49" t="str">
        <f>+VLOOKUP(A678,'Instituciones Educativas'!$A$2:$T$900,9,0)</f>
        <v xml:space="preserve">B0 - Primaria                      </v>
      </c>
      <c r="I678" s="18">
        <f t="shared" si="326"/>
        <v>2</v>
      </c>
      <c r="J678" s="18" t="str">
        <f t="shared" si="336"/>
        <v>Rural</v>
      </c>
      <c r="K678" s="18">
        <f t="shared" si="337"/>
        <v>4</v>
      </c>
      <c r="O678" s="18">
        <f t="shared" si="338"/>
        <v>-2</v>
      </c>
      <c r="Q678" s="21">
        <f t="shared" si="340"/>
        <v>588.11999999999989</v>
      </c>
      <c r="R678" s="52">
        <f t="shared" si="327"/>
        <v>-72.631578947368425</v>
      </c>
      <c r="S678" s="52">
        <f t="shared" si="328"/>
        <v>180.95999999999998</v>
      </c>
      <c r="T678" s="21">
        <f t="shared" si="339"/>
        <v>180.95999999999998</v>
      </c>
      <c r="U678" s="70">
        <v>661.2</v>
      </c>
      <c r="V678" s="21">
        <f t="shared" si="325"/>
        <v>139.19999999999999</v>
      </c>
      <c r="W678" s="21">
        <f t="shared" si="329"/>
        <v>10.8</v>
      </c>
      <c r="X678" s="21">
        <f t="shared" si="341"/>
        <v>0</v>
      </c>
      <c r="Y678" s="21">
        <f t="shared" si="324"/>
        <v>0</v>
      </c>
      <c r="Z678" s="21">
        <f t="shared" si="330"/>
        <v>2.4000000000000004</v>
      </c>
      <c r="AA678" s="21">
        <f t="shared" si="331"/>
        <v>8.3999999999999986</v>
      </c>
      <c r="AB678" s="21">
        <f t="shared" si="332"/>
        <v>19.200000000000003</v>
      </c>
      <c r="AC678" s="18">
        <f t="shared" si="333"/>
        <v>67.199999999999989</v>
      </c>
      <c r="AD678" s="18">
        <f t="shared" si="334"/>
        <v>31.200000000000003</v>
      </c>
      <c r="AE678" s="18" t="str">
        <f>IFERROR(VLOOKUP(F678,'Unid. Mult.'!$F$3:$J$313,5,0),0)</f>
        <v>Unidocente</v>
      </c>
      <c r="AF678" s="18" t="str">
        <f>IFERROR(VLOOKUP(F678,'IIEE EIB'!$F$3:$L$219,5,0),0)</f>
        <v>QUECHUA SUREÑO</v>
      </c>
      <c r="AG678" s="18" t="str">
        <f>IFERROR(VLOOKUP(F678,'IIEE EIB'!$F$3:$L$219,6,0),0)</f>
        <v/>
      </c>
      <c r="AH678" s="18" t="str">
        <f>IFERROR(VLOOKUP(F678,Rural!$F$2:$J$403,5,0),0)</f>
        <v>Rural 2</v>
      </c>
      <c r="AI678" s="18" t="str">
        <f>+IFERROR(VLOOKUP(F678,Frontera!$F$3:$J$438,5,0),0)</f>
        <v>Frontera</v>
      </c>
      <c r="AJ678" s="18" t="str">
        <f>+IFERROR(VLOOKUP(F678,'Censo 2023 Direccion'!$A$2:$L$910,9,0),0)</f>
        <v>Rural</v>
      </c>
      <c r="AK678" s="18">
        <f>+IFERROR(VLOOKUP(F678,'Instituciones Educativas'!$A$2:$T$900,12,0),0)</f>
        <v>2</v>
      </c>
      <c r="AL678" s="21">
        <f t="shared" si="335"/>
        <v>-522</v>
      </c>
      <c r="AM678" s="18">
        <f>+IFERROR(VLOOKUP(F678,'Instituciones Educativas'!$A$2:$T$900,13,0),0)-AN678</f>
        <v>4</v>
      </c>
      <c r="AN678" s="64"/>
      <c r="AO678" s="18">
        <f>+AM678-1.6</f>
        <v>2.4</v>
      </c>
    </row>
    <row r="679" spans="1:41" x14ac:dyDescent="0.25">
      <c r="A679" s="104" t="s">
        <v>1338</v>
      </c>
      <c r="B679" s="17">
        <v>97</v>
      </c>
      <c r="C679" s="49" t="str">
        <f>+VLOOKUP(A679,'Instituciones Educativas'!$A$2:$T$900,6,0)</f>
        <v>COATA</v>
      </c>
      <c r="D679" s="49" t="str">
        <f>IFERROR(VLOOKUP(A679,'Instituciones Educativas'!$A$2:$T$900,7,0),0)</f>
        <v>CANDILE</v>
      </c>
      <c r="E679" s="49" t="str">
        <f>+VLOOKUP(A679,'Censo 2023 Direccion'!$A$2:$M$910,6,0)</f>
        <v>CANDILE</v>
      </c>
      <c r="F679" s="49" t="str">
        <f>+VLOOKUP(A679,'Instituciones Educativas'!$A$2:$T$900,1,0)</f>
        <v>0230789</v>
      </c>
      <c r="G679" s="49" t="str">
        <f>+VLOOKUP(A679,'Instituciones Educativas'!$A$2:$T$900,8,0)</f>
        <v>70070</v>
      </c>
      <c r="H679" s="49" t="str">
        <f>+VLOOKUP(A679,'Instituciones Educativas'!$A$2:$T$900,9,0)</f>
        <v xml:space="preserve">B0 - Primaria                      </v>
      </c>
      <c r="I679" s="18">
        <f t="shared" si="326"/>
        <v>7</v>
      </c>
      <c r="J679" s="18" t="str">
        <f t="shared" si="336"/>
        <v>Rural</v>
      </c>
      <c r="K679" s="18">
        <f t="shared" si="337"/>
        <v>5</v>
      </c>
      <c r="O679" s="18">
        <f t="shared" si="338"/>
        <v>2</v>
      </c>
      <c r="Q679" s="21">
        <f t="shared" si="340"/>
        <v>1013.3760000000001</v>
      </c>
      <c r="R679" s="52">
        <f t="shared" si="327"/>
        <v>-23.368421052631579</v>
      </c>
      <c r="S679" s="52">
        <f t="shared" si="328"/>
        <v>633.36</v>
      </c>
      <c r="T679" s="21">
        <f t="shared" si="339"/>
        <v>633.36</v>
      </c>
      <c r="U679" s="70">
        <v>826.5</v>
      </c>
      <c r="V679" s="21">
        <f t="shared" si="325"/>
        <v>487.2</v>
      </c>
      <c r="W679" s="21">
        <f t="shared" si="329"/>
        <v>37.799999999999997</v>
      </c>
      <c r="X679" s="21">
        <f t="shared" si="341"/>
        <v>0</v>
      </c>
      <c r="Y679" s="21">
        <f t="shared" si="324"/>
        <v>0</v>
      </c>
      <c r="Z679" s="21">
        <f t="shared" si="330"/>
        <v>8.4</v>
      </c>
      <c r="AA679" s="21">
        <f t="shared" si="331"/>
        <v>29.4</v>
      </c>
      <c r="AB679" s="21">
        <f t="shared" si="332"/>
        <v>67.2</v>
      </c>
      <c r="AC679" s="18">
        <f t="shared" si="333"/>
        <v>235.2</v>
      </c>
      <c r="AD679" s="18">
        <f t="shared" si="334"/>
        <v>109.19999999999999</v>
      </c>
      <c r="AE679" s="18" t="str">
        <f>IFERROR(VLOOKUP(F679,'Unid. Mult.'!$F$3:$J$313,5,0),0)</f>
        <v>Unidocente</v>
      </c>
      <c r="AF679" s="18" t="str">
        <f>IFERROR(VLOOKUP(F679,'IIEE EIB'!$F$3:$L$219,5,0),0)</f>
        <v>QUECHUA SUREÑO</v>
      </c>
      <c r="AG679" s="18" t="str">
        <f>IFERROR(VLOOKUP(F679,'IIEE EIB'!$F$3:$L$219,6,0),0)</f>
        <v/>
      </c>
      <c r="AH679" s="18" t="str">
        <f>IFERROR(VLOOKUP(F679,Rural!$F$2:$J$403,5,0),0)</f>
        <v>Rural 2</v>
      </c>
      <c r="AI679" s="18" t="str">
        <f>+IFERROR(VLOOKUP(F679,Frontera!$F$3:$J$438,5,0),0)</f>
        <v>Frontera</v>
      </c>
      <c r="AJ679" s="18" t="str">
        <f>+IFERROR(VLOOKUP(F679,'Censo 2023 Direccion'!$A$2:$L$910,9,0),0)</f>
        <v>Rural</v>
      </c>
      <c r="AK679" s="18">
        <f>+IFERROR(VLOOKUP(F679,'Instituciones Educativas'!$A$2:$T$900,12,0),0)</f>
        <v>7</v>
      </c>
      <c r="AL679" s="21">
        <f t="shared" si="335"/>
        <v>-339.3</v>
      </c>
      <c r="AM679" s="18">
        <f>+IFERROR(VLOOKUP(F679,'Instituciones Educativas'!$A$2:$T$900,13,0),0)-AN679</f>
        <v>5</v>
      </c>
      <c r="AN679" s="64"/>
      <c r="AO679" s="18">
        <f>+AM679-2</f>
        <v>3</v>
      </c>
    </row>
    <row r="680" spans="1:41" x14ac:dyDescent="0.25">
      <c r="A680" s="104" t="s">
        <v>1332</v>
      </c>
      <c r="B680" s="17">
        <v>98</v>
      </c>
      <c r="C680" s="49" t="str">
        <f>+VLOOKUP(A680,'Instituciones Educativas'!$A$2:$T$900,6,0)</f>
        <v>COATA</v>
      </c>
      <c r="D680" s="49" t="str">
        <f>IFERROR(VLOOKUP(A680,'Instituciones Educativas'!$A$2:$T$900,7,0),0)</f>
        <v>COATA</v>
      </c>
      <c r="E680" s="49" t="str">
        <f>+VLOOKUP(A680,'Censo 2023 Direccion'!$A$2:$M$910,6,0)</f>
        <v>JIRON CULTURA S/N</v>
      </c>
      <c r="F680" s="49" t="str">
        <f>+VLOOKUP(A680,'Instituciones Educativas'!$A$2:$T$900,1,0)</f>
        <v>0230409</v>
      </c>
      <c r="G680" s="49" t="str">
        <f>+VLOOKUP(A680,'Instituciones Educativas'!$A$2:$T$900,8,0)</f>
        <v>70030</v>
      </c>
      <c r="H680" s="49" t="str">
        <f>+VLOOKUP(A680,'Instituciones Educativas'!$A$2:$T$900,9,0)</f>
        <v xml:space="preserve">B0 - Primaria                      </v>
      </c>
      <c r="I680" s="18">
        <f t="shared" si="326"/>
        <v>163</v>
      </c>
      <c r="J680" s="18" t="str">
        <f t="shared" si="336"/>
        <v>Rural</v>
      </c>
      <c r="K680" s="18">
        <f t="shared" si="337"/>
        <v>161</v>
      </c>
      <c r="O680" s="18">
        <f t="shared" si="338"/>
        <v>2</v>
      </c>
      <c r="Q680" s="21">
        <f t="shared" si="340"/>
        <v>4831.32</v>
      </c>
      <c r="R680" s="52">
        <f t="shared" si="327"/>
        <v>168.60185067815954</v>
      </c>
      <c r="S680" s="52">
        <f t="shared" si="328"/>
        <v>12714</v>
      </c>
      <c r="T680" s="21">
        <f t="shared" si="339"/>
        <v>12714</v>
      </c>
      <c r="U680" s="70">
        <v>4733.3999999999987</v>
      </c>
      <c r="V680" s="21">
        <f t="shared" si="325"/>
        <v>9780</v>
      </c>
      <c r="W680" s="21">
        <f t="shared" si="329"/>
        <v>880.2</v>
      </c>
      <c r="X680" s="21">
        <f t="shared" si="341"/>
        <v>0</v>
      </c>
      <c r="Y680" s="21">
        <f t="shared" si="324"/>
        <v>0</v>
      </c>
      <c r="Z680" s="21">
        <f t="shared" si="330"/>
        <v>195.60000000000002</v>
      </c>
      <c r="AA680" s="21">
        <f t="shared" si="331"/>
        <v>684.59999999999991</v>
      </c>
      <c r="AB680" s="21">
        <f t="shared" si="332"/>
        <v>0</v>
      </c>
      <c r="AC680" s="18">
        <f t="shared" si="333"/>
        <v>5476.7999999999993</v>
      </c>
      <c r="AD680" s="18">
        <f t="shared" si="334"/>
        <v>2542.8000000000002</v>
      </c>
      <c r="AE680" s="18">
        <f>IFERROR(VLOOKUP(F680,'Unid. Mult.'!$F$3:$J$313,5,0),0)</f>
        <v>0</v>
      </c>
      <c r="AF680" s="18" t="str">
        <f>IFERROR(VLOOKUP(F680,'IIEE EIB'!$F$3:$L$219,5,0),0)</f>
        <v>QUECHUA SUREÑO</v>
      </c>
      <c r="AG680" s="18" t="str">
        <f>IFERROR(VLOOKUP(F680,'IIEE EIB'!$F$3:$L$219,6,0),0)</f>
        <v/>
      </c>
      <c r="AH680" s="18" t="str">
        <f>IFERROR(VLOOKUP(F680,Rural!$F$2:$J$403,5,0),0)</f>
        <v>Rural 2</v>
      </c>
      <c r="AI680" s="18" t="str">
        <f>+IFERROR(VLOOKUP(F680,Frontera!$F$3:$J$438,5,0),0)</f>
        <v>Frontera</v>
      </c>
      <c r="AJ680" s="18" t="str">
        <f>+IFERROR(VLOOKUP(F680,'Censo 2023 Direccion'!$A$2:$L$910,9,0),0)</f>
        <v>Rural</v>
      </c>
      <c r="AK680" s="18">
        <f>+IFERROR(VLOOKUP(F680,'Instituciones Educativas'!$A$2:$T$900,12,0),0)</f>
        <v>163</v>
      </c>
      <c r="AL680" s="21">
        <f t="shared" si="335"/>
        <v>5046.6000000000013</v>
      </c>
      <c r="AM680" s="18">
        <f>+IFERROR(VLOOKUP(F680,'Instituciones Educativas'!$A$2:$T$900,13,0),0)-AN680</f>
        <v>161</v>
      </c>
    </row>
    <row r="681" spans="1:41" x14ac:dyDescent="0.25">
      <c r="A681" s="104" t="s">
        <v>1333</v>
      </c>
      <c r="B681" s="17">
        <v>99</v>
      </c>
      <c r="C681" s="49" t="str">
        <f>+VLOOKUP(A681,'Instituciones Educativas'!$A$2:$T$900,6,0)</f>
        <v>COATA</v>
      </c>
      <c r="D681" s="49" t="str">
        <f>IFERROR(VLOOKUP(A681,'Instituciones Educativas'!$A$2:$T$900,7,0),0)</f>
        <v>POJSIN CARATA</v>
      </c>
      <c r="E681" s="49" t="str">
        <f>+VLOOKUP(A681,'Censo 2023 Direccion'!$A$2:$M$910,6,0)</f>
        <v>POJSIN CARATA</v>
      </c>
      <c r="F681" s="49" t="str">
        <f>+VLOOKUP(A681,'Instituciones Educativas'!$A$2:$T$900,1,0)</f>
        <v>0230417</v>
      </c>
      <c r="G681" s="49" t="str">
        <f>+VLOOKUP(A681,'Instituciones Educativas'!$A$2:$T$900,8,0)</f>
        <v>70031</v>
      </c>
      <c r="H681" s="49" t="str">
        <f>+VLOOKUP(A681,'Instituciones Educativas'!$A$2:$T$900,9,0)</f>
        <v xml:space="preserve">B0 - Primaria                      </v>
      </c>
      <c r="I681" s="18">
        <f t="shared" si="326"/>
        <v>21</v>
      </c>
      <c r="J681" s="18" t="str">
        <f t="shared" si="336"/>
        <v>Rural</v>
      </c>
      <c r="K681" s="18">
        <f t="shared" si="337"/>
        <v>20</v>
      </c>
      <c r="O681" s="18">
        <f t="shared" si="338"/>
        <v>1</v>
      </c>
      <c r="Q681" s="21">
        <f t="shared" si="340"/>
        <v>1559.3759999999997</v>
      </c>
      <c r="R681" s="52">
        <f t="shared" si="327"/>
        <v>14.947368421052614</v>
      </c>
      <c r="S681" s="52">
        <f t="shared" si="328"/>
        <v>1834.5599999999997</v>
      </c>
      <c r="T681" s="21">
        <f t="shared" si="339"/>
        <v>1834.5599999999997</v>
      </c>
      <c r="U681" s="70">
        <v>1596</v>
      </c>
      <c r="V681" s="21">
        <f t="shared" si="325"/>
        <v>1411.1999999999998</v>
      </c>
      <c r="W681" s="21">
        <f t="shared" si="329"/>
        <v>113.4</v>
      </c>
      <c r="X681" s="21">
        <f t="shared" si="341"/>
        <v>0</v>
      </c>
      <c r="Y681" s="21">
        <f t="shared" si="324"/>
        <v>0</v>
      </c>
      <c r="Z681" s="21">
        <f t="shared" si="330"/>
        <v>25.200000000000003</v>
      </c>
      <c r="AA681" s="21">
        <f t="shared" si="331"/>
        <v>88.199999999999989</v>
      </c>
      <c r="AB681" s="21">
        <f t="shared" si="332"/>
        <v>151.19999999999999</v>
      </c>
      <c r="AC681" s="18">
        <f t="shared" si="333"/>
        <v>705.59999999999991</v>
      </c>
      <c r="AD681" s="18">
        <f t="shared" si="334"/>
        <v>327.60000000000002</v>
      </c>
      <c r="AE681" s="18" t="str">
        <f>IFERROR(VLOOKUP(F681,'Unid. Mult.'!$F$3:$J$313,5,0),0)</f>
        <v>Multigrado</v>
      </c>
      <c r="AF681" s="18" t="str">
        <f>IFERROR(VLOOKUP(F681,'IIEE EIB'!$F$3:$L$219,5,0),0)</f>
        <v>QUECHUA SUREÑO</v>
      </c>
      <c r="AG681" s="18" t="str">
        <f>IFERROR(VLOOKUP(F681,'IIEE EIB'!$F$3:$L$219,6,0),0)</f>
        <v/>
      </c>
      <c r="AH681" s="18" t="str">
        <f>IFERROR(VLOOKUP(F681,Rural!$F$2:$J$403,5,0),0)</f>
        <v>Rural 2</v>
      </c>
      <c r="AI681" s="18" t="str">
        <f>+IFERROR(VLOOKUP(F681,Frontera!$F$3:$J$438,5,0),0)</f>
        <v>Frontera</v>
      </c>
      <c r="AJ681" s="18" t="str">
        <f>+IFERROR(VLOOKUP(F681,'Censo 2023 Direccion'!$A$2:$L$910,9,0),0)</f>
        <v>Rural</v>
      </c>
      <c r="AK681" s="18">
        <f>+IFERROR(VLOOKUP(F681,'Instituciones Educativas'!$A$2:$T$900,12,0),0)</f>
        <v>21</v>
      </c>
      <c r="AL681" s="21">
        <f t="shared" si="335"/>
        <v>-184.80000000000018</v>
      </c>
      <c r="AM681" s="18">
        <f>+IFERROR(VLOOKUP(F681,'Instituciones Educativas'!$A$2:$T$900,13,0),0)-AN681</f>
        <v>20</v>
      </c>
      <c r="AO681" s="18">
        <f>+AM681-16</f>
        <v>4</v>
      </c>
    </row>
    <row r="682" spans="1:41" x14ac:dyDescent="0.25">
      <c r="A682" s="104" t="s">
        <v>1335</v>
      </c>
      <c r="B682" s="17">
        <v>100</v>
      </c>
      <c r="C682" s="49" t="str">
        <f>+VLOOKUP(A682,'Instituciones Educativas'!$A$2:$T$900,6,0)</f>
        <v>COATA</v>
      </c>
      <c r="D682" s="49" t="str">
        <f>IFERROR(VLOOKUP(A682,'Instituciones Educativas'!$A$2:$T$900,7,0),0)</f>
        <v>CAPAJSI</v>
      </c>
      <c r="E682" s="49" t="str">
        <f>+VLOOKUP(A682,'Censo 2023 Direccion'!$A$2:$M$910,6,0)</f>
        <v>CAPAJSI</v>
      </c>
      <c r="F682" s="49" t="str">
        <f>+VLOOKUP(A682,'Instituciones Educativas'!$A$2:$T$900,1,0)</f>
        <v>0230425</v>
      </c>
      <c r="G682" s="49" t="str">
        <f>+VLOOKUP(A682,'Instituciones Educativas'!$A$2:$T$900,8,0)</f>
        <v>70032</v>
      </c>
      <c r="H682" s="49" t="str">
        <f>+VLOOKUP(A682,'Instituciones Educativas'!$A$2:$T$900,9,0)</f>
        <v xml:space="preserve">B0 - Primaria                      </v>
      </c>
      <c r="I682" s="18">
        <f t="shared" si="326"/>
        <v>114</v>
      </c>
      <c r="J682" s="18" t="str">
        <f t="shared" si="336"/>
        <v>Rural</v>
      </c>
      <c r="K682" s="18">
        <f t="shared" si="337"/>
        <v>117</v>
      </c>
      <c r="O682" s="18">
        <f t="shared" si="338"/>
        <v>-3</v>
      </c>
      <c r="Q682" s="21">
        <f t="shared" si="340"/>
        <v>3645.72</v>
      </c>
      <c r="R682" s="52">
        <f t="shared" si="327"/>
        <v>110.93067426400766</v>
      </c>
      <c r="S682" s="52">
        <f t="shared" si="328"/>
        <v>8892</v>
      </c>
      <c r="T682" s="21">
        <f t="shared" si="339"/>
        <v>8892</v>
      </c>
      <c r="U682" s="70">
        <v>4215.6030795551742</v>
      </c>
      <c r="V682" s="21">
        <f t="shared" si="325"/>
        <v>6840</v>
      </c>
      <c r="W682" s="21">
        <f t="shared" si="329"/>
        <v>615.6</v>
      </c>
      <c r="X682" s="21">
        <f t="shared" si="341"/>
        <v>0</v>
      </c>
      <c r="Y682" s="21">
        <f t="shared" si="324"/>
        <v>0</v>
      </c>
      <c r="Z682" s="21">
        <f t="shared" si="330"/>
        <v>136.80000000000001</v>
      </c>
      <c r="AA682" s="21">
        <f t="shared" si="331"/>
        <v>478.79999999999995</v>
      </c>
      <c r="AB682" s="21">
        <f t="shared" si="332"/>
        <v>0</v>
      </c>
      <c r="AC682" s="18">
        <f t="shared" si="333"/>
        <v>3830.3999999999996</v>
      </c>
      <c r="AD682" s="18">
        <f t="shared" si="334"/>
        <v>1778.4</v>
      </c>
      <c r="AE682" s="18">
        <f>IFERROR(VLOOKUP(F682,'Unid. Mult.'!$F$3:$J$313,5,0),0)</f>
        <v>0</v>
      </c>
      <c r="AF682" s="18" t="str">
        <f>IFERROR(VLOOKUP(F682,'IIEE EIB'!$F$3:$L$219,5,0),0)</f>
        <v>QUECHUA SUREÑO</v>
      </c>
      <c r="AG682" s="18" t="str">
        <f>IFERROR(VLOOKUP(F682,'IIEE EIB'!$F$3:$L$219,6,0),0)</f>
        <v/>
      </c>
      <c r="AH682" s="18" t="str">
        <f>IFERROR(VLOOKUP(F682,Rural!$F$2:$J$403,5,0),0)</f>
        <v>Rural 2</v>
      </c>
      <c r="AI682" s="18" t="str">
        <f>+IFERROR(VLOOKUP(F682,Frontera!$F$3:$J$438,5,0),0)</f>
        <v>Frontera</v>
      </c>
      <c r="AJ682" s="18" t="str">
        <f>+IFERROR(VLOOKUP(F682,'Censo 2023 Direccion'!$A$2:$L$910,9,0),0)</f>
        <v>Rural</v>
      </c>
      <c r="AK682" s="18">
        <f>+IFERROR(VLOOKUP(F682,'Instituciones Educativas'!$A$2:$T$900,12,0),0)</f>
        <v>114</v>
      </c>
      <c r="AL682" s="21">
        <f t="shared" si="335"/>
        <v>2624.3969204448258</v>
      </c>
      <c r="AM682" s="18">
        <f>+IFERROR(VLOOKUP(F682,'Instituciones Educativas'!$A$2:$T$900,13,0),0)-AN682</f>
        <v>117</v>
      </c>
    </row>
    <row r="683" spans="1:41" x14ac:dyDescent="0.25">
      <c r="A683" s="104" t="s">
        <v>1346</v>
      </c>
      <c r="B683" s="17">
        <v>101</v>
      </c>
      <c r="C683" s="49" t="str">
        <f>+VLOOKUP(A683,'Instituciones Educativas'!$A$2:$T$900,6,0)</f>
        <v>COATA</v>
      </c>
      <c r="D683" s="49" t="str">
        <f>IFERROR(VLOOKUP(A683,'Instituciones Educativas'!$A$2:$T$900,7,0),0)</f>
        <v>SORAZA</v>
      </c>
      <c r="E683" s="49" t="str">
        <f>+VLOOKUP(A683,'Censo 2023 Direccion'!$A$2:$M$910,6,0)</f>
        <v>JIRON PUNO S/N</v>
      </c>
      <c r="F683" s="49" t="str">
        <f>+VLOOKUP(A683,'Instituciones Educativas'!$A$2:$T$900,1,0)</f>
        <v>0230441</v>
      </c>
      <c r="G683" s="49" t="str">
        <f>+VLOOKUP(A683,'Instituciones Educativas'!$A$2:$T$900,8,0)</f>
        <v>70034 NUESTRA SEÑORA DE LA MERCED</v>
      </c>
      <c r="H683" s="49" t="str">
        <f>+VLOOKUP(A683,'Instituciones Educativas'!$A$2:$T$900,9,0)</f>
        <v xml:space="preserve">B0 - Primaria                      </v>
      </c>
      <c r="I683" s="18">
        <f t="shared" si="326"/>
        <v>48</v>
      </c>
      <c r="J683" s="18" t="str">
        <f t="shared" si="336"/>
        <v>Rural</v>
      </c>
      <c r="K683" s="18">
        <f t="shared" si="337"/>
        <v>46</v>
      </c>
      <c r="O683" s="18">
        <f t="shared" si="338"/>
        <v>2</v>
      </c>
      <c r="Q683" s="21">
        <f t="shared" si="340"/>
        <v>3182.4</v>
      </c>
      <c r="R683" s="52">
        <f t="shared" si="327"/>
        <v>42.791762013729979</v>
      </c>
      <c r="S683" s="52">
        <f t="shared" si="328"/>
        <v>3744</v>
      </c>
      <c r="T683" s="21">
        <f t="shared" si="339"/>
        <v>3744</v>
      </c>
      <c r="U683" s="70">
        <v>2622</v>
      </c>
      <c r="V683" s="21">
        <f t="shared" si="325"/>
        <v>2880</v>
      </c>
      <c r="W683" s="21">
        <f t="shared" si="329"/>
        <v>259.20000000000005</v>
      </c>
      <c r="X683" s="21">
        <f t="shared" si="341"/>
        <v>0</v>
      </c>
      <c r="Y683" s="21">
        <f t="shared" si="324"/>
        <v>0</v>
      </c>
      <c r="Z683" s="21">
        <f t="shared" si="330"/>
        <v>57.600000000000009</v>
      </c>
      <c r="AA683" s="21">
        <f t="shared" si="331"/>
        <v>201.59999999999997</v>
      </c>
      <c r="AB683" s="21">
        <f t="shared" si="332"/>
        <v>0</v>
      </c>
      <c r="AC683" s="18">
        <f t="shared" si="333"/>
        <v>1612.7999999999997</v>
      </c>
      <c r="AD683" s="18">
        <f t="shared" si="334"/>
        <v>748.80000000000007</v>
      </c>
      <c r="AE683" s="18">
        <f>IFERROR(VLOOKUP(F683,'Unid. Mult.'!$F$3:$J$313,5,0),0)</f>
        <v>0</v>
      </c>
      <c r="AF683" s="18" t="str">
        <f>IFERROR(VLOOKUP(F683,'IIEE EIB'!$F$3:$L$219,5,0),0)</f>
        <v>QUECHUA SUREÑO</v>
      </c>
      <c r="AG683" s="18" t="str">
        <f>IFERROR(VLOOKUP(F683,'IIEE EIB'!$F$3:$L$219,6,0),0)</f>
        <v/>
      </c>
      <c r="AH683" s="18" t="str">
        <f>IFERROR(VLOOKUP(F683,Rural!$F$2:$J$403,5,0),0)</f>
        <v>Rural 2</v>
      </c>
      <c r="AI683" s="18" t="str">
        <f>+IFERROR(VLOOKUP(F683,Frontera!$F$3:$J$438,5,0),0)</f>
        <v>Frontera</v>
      </c>
      <c r="AJ683" s="18" t="str">
        <f>+IFERROR(VLOOKUP(F683,'Censo 2023 Direccion'!$A$2:$L$910,9,0),0)</f>
        <v>Rural</v>
      </c>
      <c r="AK683" s="18">
        <f>+IFERROR(VLOOKUP(F683,'Instituciones Educativas'!$A$2:$T$900,12,0),0)</f>
        <v>48</v>
      </c>
      <c r="AL683" s="21">
        <f t="shared" si="335"/>
        <v>258</v>
      </c>
      <c r="AM683" s="18">
        <f>+IFERROR(VLOOKUP(F683,'Instituciones Educativas'!$A$2:$T$900,13,0),0)-AN683</f>
        <v>46</v>
      </c>
      <c r="AO683" s="18">
        <f>+AM683-46</f>
        <v>0</v>
      </c>
    </row>
    <row r="684" spans="1:41" x14ac:dyDescent="0.25">
      <c r="A684" s="104" t="s">
        <v>1340</v>
      </c>
      <c r="B684" s="17">
        <v>102</v>
      </c>
      <c r="C684" s="49" t="str">
        <f>+VLOOKUP(A684,'Instituciones Educativas'!$A$2:$T$900,6,0)</f>
        <v>COATA</v>
      </c>
      <c r="D684" s="49" t="str">
        <f>IFERROR(VLOOKUP(A684,'Instituciones Educativas'!$A$2:$T$900,7,0),0)</f>
        <v>SUCASCO</v>
      </c>
      <c r="E684" s="49" t="str">
        <f>+VLOOKUP(A684,'Censo 2023 Direccion'!$A$2:$M$910,6,0)</f>
        <v>SUCASCO</v>
      </c>
      <c r="F684" s="49" t="str">
        <f>+VLOOKUP(A684,'Instituciones Educativas'!$A$2:$T$900,1,0)</f>
        <v>0218438</v>
      </c>
      <c r="G684" s="49" t="str">
        <f>+VLOOKUP(A684,'Instituciones Educativas'!$A$2:$T$900,8,0)</f>
        <v>70609</v>
      </c>
      <c r="H684" s="49" t="str">
        <f>+VLOOKUP(A684,'Instituciones Educativas'!$A$2:$T$900,9,0)</f>
        <v xml:space="preserve">B0 - Primaria                      </v>
      </c>
      <c r="I684" s="18">
        <f t="shared" si="326"/>
        <v>32</v>
      </c>
      <c r="J684" s="18" t="str">
        <f t="shared" si="336"/>
        <v>Rural</v>
      </c>
      <c r="K684" s="18">
        <f t="shared" si="337"/>
        <v>41</v>
      </c>
      <c r="O684" s="18">
        <f t="shared" si="338"/>
        <v>-9</v>
      </c>
      <c r="Q684" s="21">
        <f t="shared" si="340"/>
        <v>2057.9520000000002</v>
      </c>
      <c r="R684" s="52">
        <f t="shared" si="327"/>
        <v>6.8035943517329907</v>
      </c>
      <c r="S684" s="52">
        <f t="shared" si="328"/>
        <v>2421.1200000000003</v>
      </c>
      <c r="T684" s="21">
        <f t="shared" si="339"/>
        <v>2421.1200000000003</v>
      </c>
      <c r="U684" s="70">
        <v>2266.8900000000003</v>
      </c>
      <c r="V684" s="21">
        <f t="shared" si="325"/>
        <v>1862.4</v>
      </c>
      <c r="W684" s="21">
        <f t="shared" si="329"/>
        <v>172.8</v>
      </c>
      <c r="X684" s="21">
        <f t="shared" si="341"/>
        <v>0</v>
      </c>
      <c r="Y684" s="21">
        <f t="shared" si="324"/>
        <v>0</v>
      </c>
      <c r="Z684" s="21">
        <f t="shared" si="330"/>
        <v>38.400000000000006</v>
      </c>
      <c r="AA684" s="21">
        <f t="shared" si="331"/>
        <v>153.60000000000002</v>
      </c>
      <c r="AB684" s="21">
        <f t="shared" si="332"/>
        <v>230.39999999999998</v>
      </c>
      <c r="AC684" s="18">
        <f t="shared" si="333"/>
        <v>768</v>
      </c>
      <c r="AD684" s="18">
        <f t="shared" si="334"/>
        <v>499.20000000000005</v>
      </c>
      <c r="AE684" s="18" t="str">
        <f>IFERROR(VLOOKUP(F684,'Unid. Mult.'!$F$3:$J$313,5,0),0)</f>
        <v>Multigrado</v>
      </c>
      <c r="AF684" s="18">
        <f>IFERROR(VLOOKUP(F684,'IIEE EIB'!$F$3:$L$219,5,0),0)</f>
        <v>0</v>
      </c>
      <c r="AG684" s="18">
        <f>IFERROR(VLOOKUP(F684,'IIEE EIB'!$F$3:$L$219,6,0),0)</f>
        <v>0</v>
      </c>
      <c r="AH684" s="18" t="str">
        <f>IFERROR(VLOOKUP(F684,Rural!$F$2:$J$403,5,0),0)</f>
        <v>Rural 3</v>
      </c>
      <c r="AI684" s="18" t="str">
        <f>+IFERROR(VLOOKUP(F684,Frontera!$F$3:$J$438,5,0),0)</f>
        <v>Frontera</v>
      </c>
      <c r="AJ684" s="18" t="str">
        <f>+IFERROR(VLOOKUP(F684,'Censo 2023 Direccion'!$A$2:$L$910,9,0),0)</f>
        <v>Rural</v>
      </c>
      <c r="AK684" s="18">
        <f>+IFERROR(VLOOKUP(F684,'Instituciones Educativas'!$A$2:$T$900,12,0),0)</f>
        <v>32</v>
      </c>
      <c r="AL684" s="21">
        <f t="shared" si="335"/>
        <v>-404.49000000000024</v>
      </c>
      <c r="AM684" s="18">
        <f>+IFERROR(VLOOKUP(F684,'Instituciones Educativas'!$A$2:$T$900,13,0),0)-AN684</f>
        <v>41</v>
      </c>
      <c r="AO684" s="18">
        <f>+AM684-41</f>
        <v>0</v>
      </c>
    </row>
    <row r="685" spans="1:41" x14ac:dyDescent="0.25">
      <c r="A685" s="104" t="s">
        <v>1343</v>
      </c>
      <c r="B685" s="17">
        <v>103</v>
      </c>
      <c r="C685" s="49" t="str">
        <f>+VLOOKUP(A685,'Instituciones Educativas'!$A$2:$T$900,6,0)</f>
        <v>COATA</v>
      </c>
      <c r="D685" s="49" t="str">
        <f>IFERROR(VLOOKUP(A685,'Instituciones Educativas'!$A$2:$T$900,7,0),0)</f>
        <v>SAJANACACHI</v>
      </c>
      <c r="E685" s="49" t="str">
        <f>+VLOOKUP(A685,'Censo 2023 Direccion'!$A$2:$M$910,6,0)</f>
        <v>SAJANACACHI</v>
      </c>
      <c r="F685" s="49" t="str">
        <f>+VLOOKUP(A685,'Instituciones Educativas'!$A$2:$T$900,1,0)</f>
        <v>0474445</v>
      </c>
      <c r="G685" s="49" t="str">
        <f>+VLOOKUP(A685,'Instituciones Educativas'!$A$2:$T$900,8,0)</f>
        <v>70704</v>
      </c>
      <c r="H685" s="49" t="str">
        <f>+VLOOKUP(A685,'Instituciones Educativas'!$A$2:$T$900,9,0)</f>
        <v xml:space="preserve">B0 - Primaria                      </v>
      </c>
      <c r="I685" s="18">
        <f t="shared" si="326"/>
        <v>13</v>
      </c>
      <c r="J685" s="18" t="str">
        <f t="shared" si="336"/>
        <v>Rural</v>
      </c>
      <c r="K685" s="18">
        <f t="shared" si="337"/>
        <v>16</v>
      </c>
      <c r="O685" s="18">
        <f t="shared" si="338"/>
        <v>-3</v>
      </c>
      <c r="Q685" s="21">
        <f t="shared" si="340"/>
        <v>1476.3839999999998</v>
      </c>
      <c r="R685" s="52">
        <f t="shared" si="327"/>
        <v>-15.916940789473678</v>
      </c>
      <c r="S685" s="52">
        <f t="shared" si="328"/>
        <v>1135.6799999999998</v>
      </c>
      <c r="T685" s="21">
        <f t="shared" si="339"/>
        <v>1135.6799999999998</v>
      </c>
      <c r="U685" s="70">
        <v>1350.664462809917</v>
      </c>
      <c r="V685" s="21">
        <f t="shared" si="325"/>
        <v>873.59999999999991</v>
      </c>
      <c r="W685" s="21">
        <f t="shared" si="329"/>
        <v>70.2</v>
      </c>
      <c r="X685" s="21">
        <f t="shared" si="341"/>
        <v>0</v>
      </c>
      <c r="Y685" s="21">
        <f t="shared" si="324"/>
        <v>0</v>
      </c>
      <c r="Z685" s="21">
        <f t="shared" si="330"/>
        <v>15.600000000000001</v>
      </c>
      <c r="AA685" s="21">
        <f t="shared" si="331"/>
        <v>54.599999999999994</v>
      </c>
      <c r="AB685" s="21">
        <f t="shared" si="332"/>
        <v>93.6</v>
      </c>
      <c r="AC685" s="18">
        <f t="shared" si="333"/>
        <v>436.79999999999995</v>
      </c>
      <c r="AD685" s="18">
        <f t="shared" si="334"/>
        <v>202.8</v>
      </c>
      <c r="AE685" s="18" t="str">
        <f>IFERROR(VLOOKUP(F685,'Unid. Mult.'!$F$3:$J$313,5,0),0)</f>
        <v>Multigrado</v>
      </c>
      <c r="AF685" s="18" t="str">
        <f>IFERROR(VLOOKUP(F685,'IIEE EIB'!$F$3:$L$219,5,0),0)</f>
        <v>QUECHUA SUREÑO</v>
      </c>
      <c r="AG685" s="18" t="str">
        <f>IFERROR(VLOOKUP(F685,'IIEE EIB'!$F$3:$L$219,6,0),0)</f>
        <v/>
      </c>
      <c r="AH685" s="18" t="str">
        <f>IFERROR(VLOOKUP(F685,Rural!$F$2:$J$403,5,0),0)</f>
        <v>Rural 2</v>
      </c>
      <c r="AI685" s="18" t="str">
        <f>+IFERROR(VLOOKUP(F685,Frontera!$F$3:$J$438,5,0),0)</f>
        <v>Frontera</v>
      </c>
      <c r="AJ685" s="18" t="str">
        <f>+IFERROR(VLOOKUP(F685,'Censo 2023 Direccion'!$A$2:$L$910,9,0),0)</f>
        <v>Rural</v>
      </c>
      <c r="AK685" s="18">
        <f>+IFERROR(VLOOKUP(F685,'Instituciones Educativas'!$A$2:$T$900,12,0),0)</f>
        <v>13</v>
      </c>
      <c r="AL685" s="21">
        <f t="shared" si="335"/>
        <v>-477.06446280991713</v>
      </c>
      <c r="AM685" s="18">
        <f>+IFERROR(VLOOKUP(F685,'Instituciones Educativas'!$A$2:$T$900,13,0),0)-AN685</f>
        <v>16</v>
      </c>
      <c r="AN685" s="64"/>
      <c r="AO685" s="18">
        <f>+AM685-12.1</f>
        <v>3.9000000000000004</v>
      </c>
    </row>
    <row r="686" spans="1:41" x14ac:dyDescent="0.25">
      <c r="A686" s="104" t="s">
        <v>1341</v>
      </c>
      <c r="B686" s="17">
        <v>104</v>
      </c>
      <c r="C686" s="49" t="str">
        <f>+VLOOKUP(A686,'Instituciones Educativas'!$A$2:$T$900,6,0)</f>
        <v>COATA</v>
      </c>
      <c r="D686" s="49" t="str">
        <f>IFERROR(VLOOKUP(A686,'Instituciones Educativas'!$A$2:$T$900,7,0),0)</f>
        <v>JOCHI SAN FRANCISCO</v>
      </c>
      <c r="E686" s="49" t="str">
        <f>+VLOOKUP(A686,'Censo 2023 Direccion'!$A$2:$M$910,6,0)</f>
        <v>JIRON PUNO S/N</v>
      </c>
      <c r="F686" s="49" t="str">
        <f>+VLOOKUP(A686,'Instituciones Educativas'!$A$2:$T$900,1,0)</f>
        <v>0631291</v>
      </c>
      <c r="G686" s="49" t="str">
        <f>+VLOOKUP(A686,'Instituciones Educativas'!$A$2:$T$900,8,0)</f>
        <v>70667</v>
      </c>
      <c r="H686" s="49" t="str">
        <f>+VLOOKUP(A686,'Instituciones Educativas'!$A$2:$T$900,9,0)</f>
        <v xml:space="preserve">B0 - Primaria                      </v>
      </c>
      <c r="I686" s="18">
        <f t="shared" si="326"/>
        <v>53</v>
      </c>
      <c r="J686" s="18" t="str">
        <f t="shared" si="336"/>
        <v>Rural</v>
      </c>
      <c r="K686" s="18">
        <f t="shared" si="337"/>
        <v>57</v>
      </c>
      <c r="O686" s="18">
        <f t="shared" si="338"/>
        <v>-4</v>
      </c>
      <c r="Q686" s="21">
        <f t="shared" si="340"/>
        <v>2951.6759999999999</v>
      </c>
      <c r="R686" s="52">
        <f t="shared" si="327"/>
        <v>27.239150507848574</v>
      </c>
      <c r="S686" s="52">
        <f t="shared" si="328"/>
        <v>3472.56</v>
      </c>
      <c r="T686" s="21">
        <f t="shared" si="339"/>
        <v>3472.56</v>
      </c>
      <c r="U686" s="70">
        <v>2729.16</v>
      </c>
      <c r="V686" s="21">
        <f t="shared" si="325"/>
        <v>2671.2</v>
      </c>
      <c r="W686" s="21">
        <f t="shared" si="329"/>
        <v>286.20000000000005</v>
      </c>
      <c r="X686" s="21">
        <f t="shared" si="341"/>
        <v>0</v>
      </c>
      <c r="Y686" s="21">
        <f t="shared" si="324"/>
        <v>0</v>
      </c>
      <c r="Z686" s="21">
        <f t="shared" si="330"/>
        <v>63.600000000000009</v>
      </c>
      <c r="AA686" s="21">
        <f t="shared" si="331"/>
        <v>222.59999999999997</v>
      </c>
      <c r="AB686" s="21">
        <f t="shared" si="332"/>
        <v>0</v>
      </c>
      <c r="AC686" s="18">
        <f t="shared" si="333"/>
        <v>1272</v>
      </c>
      <c r="AD686" s="18">
        <f t="shared" si="334"/>
        <v>826.80000000000007</v>
      </c>
      <c r="AE686" s="18">
        <f>IFERROR(VLOOKUP(F686,'Unid. Mult.'!$F$3:$J$313,5,0),0)</f>
        <v>0</v>
      </c>
      <c r="AF686" s="18" t="str">
        <f>IFERROR(VLOOKUP(F686,'IIEE EIB'!$F$3:$L$219,5,0),0)</f>
        <v>QUECHUA SUREÑO</v>
      </c>
      <c r="AG686" s="18" t="str">
        <f>IFERROR(VLOOKUP(F686,'IIEE EIB'!$F$3:$L$219,6,0),0)</f>
        <v/>
      </c>
      <c r="AH686" s="18" t="str">
        <f>IFERROR(VLOOKUP(F686,Rural!$F$2:$J$403,5,0),0)</f>
        <v>Rural 3</v>
      </c>
      <c r="AI686" s="18" t="str">
        <f>+IFERROR(VLOOKUP(F686,Frontera!$F$3:$J$438,5,0),0)</f>
        <v>Frontera</v>
      </c>
      <c r="AJ686" s="18" t="str">
        <f>+IFERROR(VLOOKUP(F686,'Censo 2023 Direccion'!$A$2:$L$910,9,0),0)</f>
        <v>Rural</v>
      </c>
      <c r="AK686" s="18">
        <f>+IFERROR(VLOOKUP(F686,'Instituciones Educativas'!$A$2:$T$900,12,0),0)</f>
        <v>53</v>
      </c>
      <c r="AL686" s="21">
        <f t="shared" si="335"/>
        <v>-57.960000000000036</v>
      </c>
      <c r="AM686" s="18">
        <f>+IFERROR(VLOOKUP(F686,'Instituciones Educativas'!$A$2:$T$900,13,0),0)-AN686</f>
        <v>57</v>
      </c>
      <c r="AO686" s="18">
        <f>+AM686-57</f>
        <v>0</v>
      </c>
    </row>
    <row r="687" spans="1:41" x14ac:dyDescent="0.25">
      <c r="A687" s="104" t="s">
        <v>1345</v>
      </c>
      <c r="B687" s="17">
        <v>105</v>
      </c>
      <c r="C687" s="49" t="str">
        <f>+VLOOKUP(A687,'Instituciones Educativas'!$A$2:$T$900,6,0)</f>
        <v>COATA</v>
      </c>
      <c r="D687" s="49" t="str">
        <f>IFERROR(VLOOKUP(A687,'Instituciones Educativas'!$A$2:$T$900,7,0),0)</f>
        <v>SAMUCHACA</v>
      </c>
      <c r="E687" s="49" t="str">
        <f>+VLOOKUP(A687,'Censo 2023 Direccion'!$A$2:$M$910,6,0)</f>
        <v>SAMUCHACA</v>
      </c>
      <c r="F687" s="49" t="str">
        <f>+VLOOKUP(A687,'Instituciones Educativas'!$A$2:$T$900,1,0)</f>
        <v>0631309</v>
      </c>
      <c r="G687" s="49" t="str">
        <f>+VLOOKUP(A687,'Instituciones Educativas'!$A$2:$T$900,8,0)</f>
        <v>70705</v>
      </c>
      <c r="H687" s="49" t="str">
        <f>+VLOOKUP(A687,'Instituciones Educativas'!$A$2:$T$900,9,0)</f>
        <v xml:space="preserve">B0 - Primaria                      </v>
      </c>
      <c r="I687" s="18">
        <f t="shared" si="326"/>
        <v>11</v>
      </c>
      <c r="J687" s="18" t="str">
        <f t="shared" si="336"/>
        <v>Rural</v>
      </c>
      <c r="K687" s="18">
        <f t="shared" si="337"/>
        <v>12</v>
      </c>
      <c r="O687" s="18">
        <f t="shared" si="338"/>
        <v>-1</v>
      </c>
      <c r="Q687" s="21">
        <f t="shared" si="340"/>
        <v>1249.248</v>
      </c>
      <c r="R687" s="52">
        <f t="shared" si="327"/>
        <v>-25.782163742690066</v>
      </c>
      <c r="S687" s="52">
        <f t="shared" si="328"/>
        <v>960.95999999999992</v>
      </c>
      <c r="T687" s="21">
        <f t="shared" si="339"/>
        <v>960.95999999999992</v>
      </c>
      <c r="U687" s="70">
        <v>1294.7830985915493</v>
      </c>
      <c r="V687" s="21">
        <f t="shared" si="325"/>
        <v>739.19999999999993</v>
      </c>
      <c r="W687" s="21">
        <f t="shared" si="329"/>
        <v>59.400000000000006</v>
      </c>
      <c r="X687" s="21">
        <f t="shared" si="341"/>
        <v>0</v>
      </c>
      <c r="Y687" s="21">
        <f t="shared" si="324"/>
        <v>0</v>
      </c>
      <c r="Z687" s="21">
        <f t="shared" si="330"/>
        <v>13.200000000000001</v>
      </c>
      <c r="AA687" s="21">
        <f t="shared" si="331"/>
        <v>46.199999999999996</v>
      </c>
      <c r="AB687" s="21">
        <f t="shared" si="332"/>
        <v>79.199999999999989</v>
      </c>
      <c r="AC687" s="18">
        <f t="shared" si="333"/>
        <v>369.59999999999997</v>
      </c>
      <c r="AD687" s="18">
        <f t="shared" si="334"/>
        <v>171.60000000000002</v>
      </c>
      <c r="AE687" s="18" t="str">
        <f>IFERROR(VLOOKUP(F687,'Unid. Mult.'!$F$3:$J$313,5,0),0)</f>
        <v>Multigrado</v>
      </c>
      <c r="AF687" s="18" t="str">
        <f>IFERROR(VLOOKUP(F687,'IIEE EIB'!$F$3:$L$219,5,0),0)</f>
        <v>QUECHUA SUREÑO</v>
      </c>
      <c r="AG687" s="18" t="str">
        <f>IFERROR(VLOOKUP(F687,'IIEE EIB'!$F$3:$L$219,6,0),0)</f>
        <v/>
      </c>
      <c r="AH687" s="18" t="str">
        <f>IFERROR(VLOOKUP(F687,Rural!$F$2:$J$403,5,0),0)</f>
        <v>Rural 2</v>
      </c>
      <c r="AI687" s="18" t="str">
        <f>+IFERROR(VLOOKUP(F687,Frontera!$F$3:$J$438,5,0),0)</f>
        <v>Frontera</v>
      </c>
      <c r="AJ687" s="18" t="str">
        <f>+IFERROR(VLOOKUP(F687,'Censo 2023 Direccion'!$A$2:$L$910,9,0),0)</f>
        <v>Rural</v>
      </c>
      <c r="AK687" s="18">
        <f>+IFERROR(VLOOKUP(F687,'Instituciones Educativas'!$A$2:$T$900,12,0),0)</f>
        <v>11</v>
      </c>
      <c r="AL687" s="21">
        <f t="shared" si="335"/>
        <v>-555.5830985915494</v>
      </c>
      <c r="AM687" s="18">
        <f>+IFERROR(VLOOKUP(F687,'Instituciones Educativas'!$A$2:$T$900,13,0),0)-AN687</f>
        <v>12</v>
      </c>
      <c r="AN687" s="64"/>
      <c r="AO687" s="18">
        <f>+AM687-7.1</f>
        <v>4.9000000000000004</v>
      </c>
    </row>
    <row r="688" spans="1:41" x14ac:dyDescent="0.25">
      <c r="A688" s="104" t="s">
        <v>1354</v>
      </c>
      <c r="B688" s="17">
        <v>106</v>
      </c>
      <c r="C688" s="49" t="str">
        <f>+VLOOKUP(A688,'Instituciones Educativas'!$A$2:$T$900,6,0)</f>
        <v>HUATA</v>
      </c>
      <c r="D688" s="49" t="str">
        <f>IFERROR(VLOOKUP(A688,'Instituciones Educativas'!$A$2:$T$900,7,0),0)</f>
        <v>YASIN</v>
      </c>
      <c r="E688" s="49" t="str">
        <f>+VLOOKUP(A688,'Censo 2023 Direccion'!$A$2:$M$910,6,0)</f>
        <v>YASIN</v>
      </c>
      <c r="F688" s="49" t="str">
        <f>+VLOOKUP(A688,'Instituciones Educativas'!$A$2:$T$900,1,0)</f>
        <v>0230433</v>
      </c>
      <c r="G688" s="49" t="str">
        <f>+VLOOKUP(A688,'Instituciones Educativas'!$A$2:$T$900,8,0)</f>
        <v>70033 SEÑOR DE HUANCA</v>
      </c>
      <c r="H688" s="49" t="str">
        <f>+VLOOKUP(A688,'Instituciones Educativas'!$A$2:$T$900,9,0)</f>
        <v xml:space="preserve">B0 - Primaria                      </v>
      </c>
      <c r="I688" s="18">
        <f t="shared" si="326"/>
        <v>48</v>
      </c>
      <c r="J688" s="18" t="str">
        <f t="shared" si="336"/>
        <v>Rural</v>
      </c>
      <c r="K688" s="18">
        <f t="shared" si="337"/>
        <v>48</v>
      </c>
      <c r="O688" s="18">
        <f t="shared" si="338"/>
        <v>0</v>
      </c>
      <c r="Q688" s="21">
        <f t="shared" si="340"/>
        <v>3596.1119999999992</v>
      </c>
      <c r="R688" s="52">
        <f t="shared" si="327"/>
        <v>36.842105263157897</v>
      </c>
      <c r="S688" s="52">
        <f t="shared" si="328"/>
        <v>4230.7199999999993</v>
      </c>
      <c r="T688" s="21">
        <f t="shared" si="339"/>
        <v>4230.7199999999993</v>
      </c>
      <c r="U688" s="70">
        <v>3091.6799999999994</v>
      </c>
      <c r="V688" s="21">
        <f t="shared" si="325"/>
        <v>3254.3999999999996</v>
      </c>
      <c r="W688" s="21">
        <f t="shared" si="329"/>
        <v>259.20000000000005</v>
      </c>
      <c r="X688" s="21">
        <f t="shared" si="341"/>
        <v>0</v>
      </c>
      <c r="Y688" s="21">
        <f t="shared" si="324"/>
        <v>0</v>
      </c>
      <c r="Z688" s="21">
        <f t="shared" si="330"/>
        <v>57.600000000000009</v>
      </c>
      <c r="AA688" s="21">
        <f t="shared" si="331"/>
        <v>230.40000000000003</v>
      </c>
      <c r="AB688" s="21">
        <f t="shared" si="332"/>
        <v>345.59999999999997</v>
      </c>
      <c r="AC688" s="18">
        <f t="shared" si="333"/>
        <v>1612.7999999999997</v>
      </c>
      <c r="AD688" s="18">
        <f t="shared" si="334"/>
        <v>748.80000000000007</v>
      </c>
      <c r="AE688" s="18" t="str">
        <f>IFERROR(VLOOKUP(F688,'Unid. Mult.'!$F$3:$J$313,5,0),0)</f>
        <v>Multigrado</v>
      </c>
      <c r="AF688" s="18">
        <f>IFERROR(VLOOKUP(F688,'IIEE EIB'!$F$3:$L$219,5,0),0)</f>
        <v>0</v>
      </c>
      <c r="AG688" s="18">
        <f>IFERROR(VLOOKUP(F688,'IIEE EIB'!$F$3:$L$219,6,0),0)</f>
        <v>0</v>
      </c>
      <c r="AH688" s="18" t="str">
        <f>IFERROR(VLOOKUP(F688,Rural!$F$2:$J$403,5,0),0)</f>
        <v>Rural 2</v>
      </c>
      <c r="AI688" s="18" t="str">
        <f>+IFERROR(VLOOKUP(F688,Frontera!$F$3:$J$438,5,0),0)</f>
        <v>Frontera</v>
      </c>
      <c r="AJ688" s="18" t="str">
        <f>+IFERROR(VLOOKUP(F688,'Censo 2023 Direccion'!$A$2:$L$910,9,0),0)</f>
        <v>Rural</v>
      </c>
      <c r="AK688" s="18">
        <f>+IFERROR(VLOOKUP(F688,'Instituciones Educativas'!$A$2:$T$900,12,0),0)</f>
        <v>48</v>
      </c>
      <c r="AL688" s="21">
        <f t="shared" si="335"/>
        <v>162.72000000000025</v>
      </c>
      <c r="AM688" s="18">
        <f>+IFERROR(VLOOKUP(F688,'Instituciones Educativas'!$A$2:$T$900,13,0),0)-AN688</f>
        <v>48</v>
      </c>
    </row>
    <row r="689" spans="1:41" x14ac:dyDescent="0.25">
      <c r="A689" s="104" t="s">
        <v>1353</v>
      </c>
      <c r="B689" s="17">
        <v>107</v>
      </c>
      <c r="C689" s="49" t="str">
        <f>+VLOOKUP(A689,'Instituciones Educativas'!$A$2:$T$900,6,0)</f>
        <v>HUATA</v>
      </c>
      <c r="D689" s="49" t="str">
        <f>IFERROR(VLOOKUP(A689,'Instituciones Educativas'!$A$2:$T$900,7,0),0)</f>
        <v>FAON</v>
      </c>
      <c r="E689" s="49" t="str">
        <f>+VLOOKUP(A689,'Censo 2023 Direccion'!$A$2:$M$910,6,0)</f>
        <v>FAON</v>
      </c>
      <c r="F689" s="49" t="str">
        <f>+VLOOKUP(A689,'Instituciones Educativas'!$A$2:$T$900,1,0)</f>
        <v>0230797</v>
      </c>
      <c r="G689" s="49" t="str">
        <f>+VLOOKUP(A689,'Instituciones Educativas'!$A$2:$T$900,8,0)</f>
        <v>70071</v>
      </c>
      <c r="H689" s="49" t="str">
        <f>+VLOOKUP(A689,'Instituciones Educativas'!$A$2:$T$900,9,0)</f>
        <v xml:space="preserve">B0 - Primaria                      </v>
      </c>
      <c r="I689" s="18">
        <f t="shared" si="326"/>
        <v>10</v>
      </c>
      <c r="J689" s="18" t="str">
        <f t="shared" si="336"/>
        <v>Rural</v>
      </c>
      <c r="K689" s="18">
        <f t="shared" si="337"/>
        <v>9</v>
      </c>
      <c r="O689" s="18">
        <f t="shared" si="338"/>
        <v>1</v>
      </c>
      <c r="Q689" s="21">
        <f t="shared" si="340"/>
        <v>1460.16</v>
      </c>
      <c r="R689" s="52">
        <f t="shared" si="327"/>
        <v>-27.862248213125408</v>
      </c>
      <c r="S689" s="52">
        <f t="shared" si="328"/>
        <v>912.6</v>
      </c>
      <c r="T689" s="21">
        <f t="shared" si="339"/>
        <v>912.6</v>
      </c>
      <c r="U689" s="70">
        <v>1265.07962529274</v>
      </c>
      <c r="V689" s="21">
        <f t="shared" si="325"/>
        <v>702</v>
      </c>
      <c r="W689" s="21">
        <f t="shared" si="329"/>
        <v>54</v>
      </c>
      <c r="X689" s="21">
        <f t="shared" si="341"/>
        <v>0</v>
      </c>
      <c r="Y689" s="21">
        <f t="shared" si="324"/>
        <v>0</v>
      </c>
      <c r="Z689" s="21">
        <f t="shared" si="330"/>
        <v>12</v>
      </c>
      <c r="AA689" s="21">
        <f t="shared" si="331"/>
        <v>48</v>
      </c>
      <c r="AB689" s="21">
        <f t="shared" si="332"/>
        <v>96</v>
      </c>
      <c r="AC689" s="18">
        <f t="shared" si="333"/>
        <v>336</v>
      </c>
      <c r="AD689" s="18">
        <f t="shared" si="334"/>
        <v>156</v>
      </c>
      <c r="AE689" s="18" t="str">
        <f>IFERROR(VLOOKUP(F689,'Unid. Mult.'!$F$3:$J$313,5,0),0)</f>
        <v>Unidocente</v>
      </c>
      <c r="AF689" s="18">
        <f>IFERROR(VLOOKUP(F689,'IIEE EIB'!$F$3:$L$219,5,0),0)</f>
        <v>0</v>
      </c>
      <c r="AG689" s="18">
        <f>IFERROR(VLOOKUP(F689,'IIEE EIB'!$F$3:$L$219,6,0),0)</f>
        <v>0</v>
      </c>
      <c r="AH689" s="18" t="str">
        <f>IFERROR(VLOOKUP(F689,Rural!$F$2:$J$403,5,0),0)</f>
        <v>Rural 2</v>
      </c>
      <c r="AI689" s="18" t="str">
        <f>+IFERROR(VLOOKUP(F689,Frontera!$F$3:$J$438,5,0),0)</f>
        <v>Frontera</v>
      </c>
      <c r="AJ689" s="18" t="str">
        <f>+IFERROR(VLOOKUP(F689,'Censo 2023 Direccion'!$A$2:$L$910,9,0),0)</f>
        <v>Rural</v>
      </c>
      <c r="AK689" s="18">
        <f>+IFERROR(VLOOKUP(F689,'Instituciones Educativas'!$A$2:$T$900,12,0),0)</f>
        <v>10</v>
      </c>
      <c r="AL689" s="21">
        <f t="shared" si="335"/>
        <v>-563.07962529274005</v>
      </c>
      <c r="AM689" s="18">
        <f>+IFERROR(VLOOKUP(F689,'Instituciones Educativas'!$A$2:$T$900,13,0),0)-AN689</f>
        <v>9</v>
      </c>
      <c r="AO689" s="18">
        <f>+AM689-48</f>
        <v>-39</v>
      </c>
    </row>
    <row r="690" spans="1:41" x14ac:dyDescent="0.25">
      <c r="A690" s="104" t="s">
        <v>1351</v>
      </c>
      <c r="B690" s="17">
        <v>108</v>
      </c>
      <c r="C690" s="49" t="str">
        <f>+VLOOKUP(A690,'Instituciones Educativas'!$A$2:$T$900,6,0)</f>
        <v>HUATA</v>
      </c>
      <c r="D690" s="49" t="str">
        <f>IFERROR(VLOOKUP(A690,'Instituciones Educativas'!$A$2:$T$900,7,0),0)</f>
        <v>ISLA CCAPI LOS UROS</v>
      </c>
      <c r="E690" s="49" t="str">
        <f>+VLOOKUP(A690,'Censo 2023 Direccion'!$A$2:$M$910,6,0)</f>
        <v>CCAPI LOS UROS</v>
      </c>
      <c r="F690" s="49" t="str">
        <f>+VLOOKUP(A690,'Instituciones Educativas'!$A$2:$T$900,1,0)</f>
        <v>0230607</v>
      </c>
      <c r="G690" s="49" t="str">
        <f>+VLOOKUP(A690,'Instituciones Educativas'!$A$2:$T$900,8,0)</f>
        <v>70052</v>
      </c>
      <c r="H690" s="49" t="str">
        <f>+VLOOKUP(A690,'Instituciones Educativas'!$A$2:$T$900,9,0)</f>
        <v xml:space="preserve">B0 - Primaria                      </v>
      </c>
      <c r="I690" s="18">
        <f t="shared" si="326"/>
        <v>46</v>
      </c>
      <c r="J690" s="18" t="str">
        <f t="shared" si="336"/>
        <v>Rural</v>
      </c>
      <c r="K690" s="18">
        <f t="shared" si="337"/>
        <v>50</v>
      </c>
      <c r="O690" s="18">
        <f t="shared" si="338"/>
        <v>-4</v>
      </c>
      <c r="Q690" s="21">
        <f t="shared" si="340"/>
        <v>3842.748</v>
      </c>
      <c r="R690" s="52">
        <f t="shared" si="327"/>
        <v>23.376842105263162</v>
      </c>
      <c r="S690" s="52">
        <f t="shared" si="328"/>
        <v>4520.88</v>
      </c>
      <c r="T690" s="21">
        <f t="shared" si="339"/>
        <v>4520.88</v>
      </c>
      <c r="U690" s="70">
        <v>3664.2857142857142</v>
      </c>
      <c r="V690" s="21">
        <f t="shared" si="325"/>
        <v>3477.6</v>
      </c>
      <c r="W690" s="21">
        <f t="shared" si="329"/>
        <v>248.39999999999998</v>
      </c>
      <c r="X690" s="21">
        <f t="shared" si="341"/>
        <v>0</v>
      </c>
      <c r="Y690" s="21">
        <f t="shared" si="324"/>
        <v>0</v>
      </c>
      <c r="Z690" s="21">
        <f t="shared" si="330"/>
        <v>55.2</v>
      </c>
      <c r="AA690" s="21">
        <f t="shared" si="331"/>
        <v>193.2</v>
      </c>
      <c r="AB690" s="21">
        <f t="shared" si="332"/>
        <v>331.2</v>
      </c>
      <c r="AC690" s="18">
        <f t="shared" si="333"/>
        <v>1932</v>
      </c>
      <c r="AD690" s="18">
        <f t="shared" si="334"/>
        <v>717.6</v>
      </c>
      <c r="AE690" s="18" t="str">
        <f>IFERROR(VLOOKUP(F690,'Unid. Mult.'!$F$3:$J$313,5,0),0)</f>
        <v>Multigrado</v>
      </c>
      <c r="AF690" s="18" t="str">
        <f>IFERROR(VLOOKUP(F690,'IIEE EIB'!$F$3:$L$219,5,0),0)</f>
        <v>AIMARA</v>
      </c>
      <c r="AG690" s="18" t="str">
        <f>IFERROR(VLOOKUP(F690,'IIEE EIB'!$F$3:$L$219,6,0),0)</f>
        <v/>
      </c>
      <c r="AH690" s="18" t="str">
        <f>IFERROR(VLOOKUP(F690,Rural!$F$2:$J$403,5,0),0)</f>
        <v>Rural 1</v>
      </c>
      <c r="AI690" s="18" t="str">
        <f>+IFERROR(VLOOKUP(F690,Frontera!$F$3:$J$438,5,0),0)</f>
        <v>Frontera</v>
      </c>
      <c r="AJ690" s="18" t="str">
        <f>+IFERROR(VLOOKUP(F690,'Censo 2023 Direccion'!$A$2:$L$910,9,0),0)</f>
        <v>Rural</v>
      </c>
      <c r="AK690" s="18">
        <f>+IFERROR(VLOOKUP(F690,'Instituciones Educativas'!$A$2:$T$900,12,0),0)</f>
        <v>46</v>
      </c>
      <c r="AL690" s="21">
        <f t="shared" si="335"/>
        <v>-186.68571428571431</v>
      </c>
      <c r="AM690" s="18">
        <f>+IFERROR(VLOOKUP(F690,'Instituciones Educativas'!$A$2:$T$900,13,0),0)-AN690</f>
        <v>50</v>
      </c>
      <c r="AO690" s="18">
        <f>+AM690-4.27</f>
        <v>45.730000000000004</v>
      </c>
    </row>
    <row r="691" spans="1:41" x14ac:dyDescent="0.25">
      <c r="A691" s="104" t="s">
        <v>1350</v>
      </c>
      <c r="B691" s="17">
        <v>109</v>
      </c>
      <c r="C691" s="49" t="str">
        <f>+VLOOKUP(A691,'Instituciones Educativas'!$A$2:$T$900,6,0)</f>
        <v>HUATA</v>
      </c>
      <c r="D691" s="49" t="str">
        <f>IFERROR(VLOOKUP(A691,'Instituciones Educativas'!$A$2:$T$900,7,0),0)</f>
        <v>HUATTA</v>
      </c>
      <c r="E691" s="49" t="str">
        <f>+VLOOKUP(A691,'Censo 2023 Direccion'!$A$2:$M$910,6,0)</f>
        <v>JIRON LIMA S/N</v>
      </c>
      <c r="F691" s="49" t="str">
        <f>+VLOOKUP(A691,'Instituciones Educativas'!$A$2:$T$900,1,0)</f>
        <v>0230482</v>
      </c>
      <c r="G691" s="49" t="str">
        <f>+VLOOKUP(A691,'Instituciones Educativas'!$A$2:$T$900,8,0)</f>
        <v>70038</v>
      </c>
      <c r="H691" s="49" t="str">
        <f>+VLOOKUP(A691,'Instituciones Educativas'!$A$2:$T$900,9,0)</f>
        <v xml:space="preserve">B0 - Primaria                      </v>
      </c>
      <c r="I691" s="18">
        <f t="shared" si="326"/>
        <v>142</v>
      </c>
      <c r="J691" s="18" t="str">
        <f t="shared" si="336"/>
        <v>Rural</v>
      </c>
      <c r="K691" s="18">
        <f t="shared" si="337"/>
        <v>161</v>
      </c>
      <c r="O691" s="18">
        <f t="shared" si="338"/>
        <v>-19</v>
      </c>
      <c r="Q691" s="21">
        <f t="shared" si="340"/>
        <v>4586.5715999999993</v>
      </c>
      <c r="R691" s="52">
        <f t="shared" si="327"/>
        <v>133.99670427177077</v>
      </c>
      <c r="S691" s="52">
        <f t="shared" si="328"/>
        <v>11186.759999999998</v>
      </c>
      <c r="T691" s="21">
        <f t="shared" si="339"/>
        <v>11186.759999999998</v>
      </c>
      <c r="U691" s="70">
        <v>4780.7340000000004</v>
      </c>
      <c r="V691" s="21">
        <f t="shared" si="325"/>
        <v>8605.1999999999989</v>
      </c>
      <c r="W691" s="21">
        <f t="shared" si="329"/>
        <v>766.8</v>
      </c>
      <c r="X691" s="21">
        <f t="shared" si="341"/>
        <v>0</v>
      </c>
      <c r="Y691" s="21">
        <f t="shared" si="324"/>
        <v>0</v>
      </c>
      <c r="Z691" s="21">
        <f t="shared" si="330"/>
        <v>170.4</v>
      </c>
      <c r="AA691" s="21">
        <f t="shared" si="331"/>
        <v>681.6</v>
      </c>
      <c r="AB691" s="21">
        <f t="shared" si="332"/>
        <v>0</v>
      </c>
      <c r="AC691" s="18">
        <f t="shared" si="333"/>
        <v>4771.2</v>
      </c>
      <c r="AD691" s="18">
        <f t="shared" si="334"/>
        <v>2215.1999999999998</v>
      </c>
      <c r="AE691" s="18">
        <f>IFERROR(VLOOKUP(F691,'Unid. Mult.'!$F$3:$J$313,5,0),0)</f>
        <v>0</v>
      </c>
      <c r="AF691" s="18">
        <f>IFERROR(VLOOKUP(F691,'IIEE EIB'!$F$3:$L$219,5,0),0)</f>
        <v>0</v>
      </c>
      <c r="AG691" s="18">
        <f>IFERROR(VLOOKUP(F691,'IIEE EIB'!$F$3:$L$219,6,0),0)</f>
        <v>0</v>
      </c>
      <c r="AH691" s="18" t="str">
        <f>IFERROR(VLOOKUP(F691,Rural!$F$2:$J$403,5,0),0)</f>
        <v>Rural 2</v>
      </c>
      <c r="AI691" s="18" t="str">
        <f>+IFERROR(VLOOKUP(F691,Frontera!$F$3:$J$438,5,0),0)</f>
        <v>Frontera</v>
      </c>
      <c r="AJ691" s="18" t="str">
        <f>+IFERROR(VLOOKUP(F691,'Censo 2023 Direccion'!$A$2:$L$910,9,0),0)</f>
        <v>Rural</v>
      </c>
      <c r="AK691" s="18">
        <f>+IFERROR(VLOOKUP(F691,'Instituciones Educativas'!$A$2:$T$900,12,0),0)</f>
        <v>142</v>
      </c>
      <c r="AL691" s="21">
        <f t="shared" si="335"/>
        <v>3824.4659999999985</v>
      </c>
      <c r="AM691" s="18">
        <f>+IFERROR(VLOOKUP(F691,'Instituciones Educativas'!$A$2:$T$900,13,0),0)-AN691</f>
        <v>161</v>
      </c>
      <c r="AO691" s="18">
        <f>+AM691-49</f>
        <v>112</v>
      </c>
    </row>
    <row r="692" spans="1:41" x14ac:dyDescent="0.25">
      <c r="A692" s="104" t="s">
        <v>1352</v>
      </c>
      <c r="B692" s="17">
        <v>110</v>
      </c>
      <c r="C692" s="49" t="str">
        <f>+VLOOKUP(A692,'Instituciones Educativas'!$A$2:$T$900,6,0)</f>
        <v>HUATA</v>
      </c>
      <c r="D692" s="49" t="str">
        <f>IFERROR(VLOOKUP(A692,'Instituciones Educativas'!$A$2:$T$900,7,0),0)</f>
        <v>QUIVILLACA</v>
      </c>
      <c r="E692" s="49" t="str">
        <f>+VLOOKUP(A692,'Censo 2023 Direccion'!$A$2:$M$910,6,0)</f>
        <v>QUIVILLACA</v>
      </c>
      <c r="F692" s="49" t="str">
        <f>+VLOOKUP(A692,'Instituciones Educativas'!$A$2:$T$900,1,0)</f>
        <v>0230748</v>
      </c>
      <c r="G692" s="49" t="str">
        <f>+VLOOKUP(A692,'Instituciones Educativas'!$A$2:$T$900,8,0)</f>
        <v>70066</v>
      </c>
      <c r="H692" s="49" t="str">
        <f>+VLOOKUP(A692,'Instituciones Educativas'!$A$2:$T$900,9,0)</f>
        <v xml:space="preserve">B0 - Primaria                      </v>
      </c>
      <c r="I692" s="18">
        <f t="shared" si="326"/>
        <v>38</v>
      </c>
      <c r="J692" s="18" t="str">
        <f t="shared" si="336"/>
        <v>Rural</v>
      </c>
      <c r="K692" s="18">
        <f t="shared" si="337"/>
        <v>37</v>
      </c>
      <c r="O692" s="18">
        <f t="shared" si="338"/>
        <v>1</v>
      </c>
      <c r="Q692" s="21">
        <f t="shared" si="340"/>
        <v>2821.7279999999996</v>
      </c>
      <c r="R692" s="52">
        <f t="shared" si="327"/>
        <v>40.540540540540547</v>
      </c>
      <c r="S692" s="52">
        <f t="shared" si="328"/>
        <v>3319.6799999999994</v>
      </c>
      <c r="T692" s="21">
        <f t="shared" si="339"/>
        <v>3319.6799999999994</v>
      </c>
      <c r="U692" s="70">
        <v>2362.0799999999995</v>
      </c>
      <c r="V692" s="21">
        <f t="shared" si="325"/>
        <v>2553.5999999999995</v>
      </c>
      <c r="W692" s="21">
        <f t="shared" si="329"/>
        <v>205.20000000000002</v>
      </c>
      <c r="X692" s="21">
        <f t="shared" si="341"/>
        <v>0</v>
      </c>
      <c r="Y692" s="21">
        <f t="shared" si="324"/>
        <v>0</v>
      </c>
      <c r="Z692" s="21">
        <f t="shared" si="330"/>
        <v>45.6</v>
      </c>
      <c r="AA692" s="21">
        <f t="shared" si="331"/>
        <v>159.6</v>
      </c>
      <c r="AB692" s="21">
        <f t="shared" si="332"/>
        <v>273.60000000000002</v>
      </c>
      <c r="AC692" s="18">
        <f t="shared" si="333"/>
        <v>1276.8</v>
      </c>
      <c r="AD692" s="18">
        <f t="shared" si="334"/>
        <v>592.79999999999995</v>
      </c>
      <c r="AE692" s="18" t="str">
        <f>IFERROR(VLOOKUP(F692,'Unid. Mult.'!$F$3:$J$313,5,0),0)</f>
        <v>Multigrado</v>
      </c>
      <c r="AF692" s="18" t="str">
        <f>IFERROR(VLOOKUP(F692,'IIEE EIB'!$F$3:$L$219,5,0),0)</f>
        <v>QUECHUA SUREÑO</v>
      </c>
      <c r="AG692" s="18" t="str">
        <f>IFERROR(VLOOKUP(F692,'IIEE EIB'!$F$3:$L$219,6,0),0)</f>
        <v/>
      </c>
      <c r="AH692" s="18" t="str">
        <f>IFERROR(VLOOKUP(F692,Rural!$F$2:$J$403,5,0),0)</f>
        <v>Rural 2</v>
      </c>
      <c r="AI692" s="18" t="str">
        <f>+IFERROR(VLOOKUP(F692,Frontera!$F$3:$J$438,5,0),0)</f>
        <v>Frontera</v>
      </c>
      <c r="AJ692" s="18" t="str">
        <f>+IFERROR(VLOOKUP(F692,'Censo 2023 Direccion'!$A$2:$L$910,9,0),0)</f>
        <v>Rural</v>
      </c>
      <c r="AK692" s="18">
        <f>+IFERROR(VLOOKUP(F692,'Instituciones Educativas'!$A$2:$T$900,12,0),0)</f>
        <v>38</v>
      </c>
      <c r="AL692" s="21">
        <f t="shared" si="335"/>
        <v>191.51999999999998</v>
      </c>
      <c r="AM692" s="18">
        <f>+IFERROR(VLOOKUP(F692,'Instituciones Educativas'!$A$2:$T$900,13,0),0)-AN692</f>
        <v>37</v>
      </c>
      <c r="AO692" s="18">
        <f>+AM692-37</f>
        <v>0</v>
      </c>
    </row>
    <row r="693" spans="1:41" x14ac:dyDescent="0.25">
      <c r="A693" s="104" t="s">
        <v>1356</v>
      </c>
      <c r="B693" s="17">
        <v>111</v>
      </c>
      <c r="C693" s="49" t="str">
        <f>+VLOOKUP(A693,'Instituciones Educativas'!$A$2:$T$900,6,0)</f>
        <v>HUATA</v>
      </c>
      <c r="D693" s="49" t="str">
        <f>IFERROR(VLOOKUP(A693,'Instituciones Educativas'!$A$2:$T$900,7,0),0)</f>
        <v>CHINCHERPAMPA</v>
      </c>
      <c r="E693" s="49" t="str">
        <f>+VLOOKUP(A693,'Censo 2023 Direccion'!$A$2:$M$910,6,0)</f>
        <v>CHINCHERPAMPA</v>
      </c>
      <c r="F693" s="49" t="str">
        <f>+VLOOKUP(A693,'Instituciones Educativas'!$A$2:$T$900,1,0)</f>
        <v>0230631</v>
      </c>
      <c r="G693" s="49" t="str">
        <f>+VLOOKUP(A693,'Instituciones Educativas'!$A$2:$T$900,8,0)</f>
        <v>70055 CESAR VALLEJO</v>
      </c>
      <c r="H693" s="49" t="str">
        <f>+VLOOKUP(A693,'Instituciones Educativas'!$A$2:$T$900,9,0)</f>
        <v xml:space="preserve">B0 - Primaria                      </v>
      </c>
      <c r="I693" s="18">
        <f t="shared" si="326"/>
        <v>4</v>
      </c>
      <c r="J693" s="18" t="str">
        <f t="shared" si="336"/>
        <v>Rural</v>
      </c>
      <c r="K693" s="18">
        <f t="shared" si="337"/>
        <v>2</v>
      </c>
      <c r="O693" s="18">
        <f t="shared" si="338"/>
        <v>2</v>
      </c>
      <c r="Q693" s="21">
        <f t="shared" si="340"/>
        <v>730.08</v>
      </c>
      <c r="R693" s="52">
        <f t="shared" si="327"/>
        <v>-38.421052631578917</v>
      </c>
      <c r="S693" s="52">
        <f t="shared" si="328"/>
        <v>365.04</v>
      </c>
      <c r="T693" s="21">
        <f t="shared" si="339"/>
        <v>365.04</v>
      </c>
      <c r="U693" s="70">
        <v>592.79999999999973</v>
      </c>
      <c r="V693" s="21">
        <f t="shared" si="325"/>
        <v>280.8</v>
      </c>
      <c r="W693" s="21">
        <f t="shared" si="329"/>
        <v>21.6</v>
      </c>
      <c r="X693" s="21">
        <f t="shared" si="341"/>
        <v>0</v>
      </c>
      <c r="Y693" s="21">
        <f t="shared" si="324"/>
        <v>0</v>
      </c>
      <c r="Z693" s="21">
        <f t="shared" si="330"/>
        <v>4.8000000000000007</v>
      </c>
      <c r="AA693" s="21">
        <f t="shared" si="331"/>
        <v>19.200000000000003</v>
      </c>
      <c r="AB693" s="21">
        <f t="shared" si="332"/>
        <v>38.400000000000006</v>
      </c>
      <c r="AC693" s="18">
        <f t="shared" si="333"/>
        <v>134.39999999999998</v>
      </c>
      <c r="AD693" s="18">
        <f t="shared" si="334"/>
        <v>62.400000000000006</v>
      </c>
      <c r="AE693" s="18" t="str">
        <f>IFERROR(VLOOKUP(F693,'Unid. Mult.'!$F$3:$J$313,5,0),0)</f>
        <v>Unidocente</v>
      </c>
      <c r="AF693" s="18">
        <f>IFERROR(VLOOKUP(F693,'IIEE EIB'!$F$3:$L$219,5,0),0)</f>
        <v>0</v>
      </c>
      <c r="AG693" s="18">
        <f>IFERROR(VLOOKUP(F693,'IIEE EIB'!$F$3:$L$219,6,0),0)</f>
        <v>0</v>
      </c>
      <c r="AH693" s="18" t="str">
        <f>IFERROR(VLOOKUP(F693,Rural!$F$2:$J$403,5,0),0)</f>
        <v>Rural 2</v>
      </c>
      <c r="AI693" s="18" t="str">
        <f>+IFERROR(VLOOKUP(F693,Frontera!$F$3:$J$438,5,0),0)</f>
        <v>Frontera</v>
      </c>
      <c r="AJ693" s="18" t="str">
        <f>+IFERROR(VLOOKUP(F693,'Censo 2023 Direccion'!$A$2:$L$910,9,0),0)</f>
        <v>Rural</v>
      </c>
      <c r="AK693" s="18">
        <f>+IFERROR(VLOOKUP(F693,'Instituciones Educativas'!$A$2:$T$900,12,0),0)</f>
        <v>4</v>
      </c>
      <c r="AL693" s="21">
        <f t="shared" si="335"/>
        <v>-311.99999999999972</v>
      </c>
      <c r="AM693" s="18">
        <f>+IFERROR(VLOOKUP(F693,'Instituciones Educativas'!$A$2:$T$900,13,0),0)-AN693</f>
        <v>2</v>
      </c>
      <c r="AN693" s="64"/>
    </row>
    <row r="694" spans="1:41" x14ac:dyDescent="0.25">
      <c r="A694" s="104" t="s">
        <v>1359</v>
      </c>
      <c r="B694" s="17">
        <v>112</v>
      </c>
      <c r="C694" s="49" t="str">
        <f>+VLOOKUP(A694,'Instituciones Educativas'!$A$2:$T$900,6,0)</f>
        <v>MAÑAZO</v>
      </c>
      <c r="D694" s="49" t="str">
        <f>IFERROR(VLOOKUP(A694,'Instituciones Educativas'!$A$2:$T$900,7,0),0)</f>
        <v>CARI CARI</v>
      </c>
      <c r="E694" s="49" t="str">
        <f>+VLOOKUP(A694,'Censo 2023 Direccion'!$A$2:$M$910,6,0)</f>
        <v>CARICARI</v>
      </c>
      <c r="F694" s="49" t="str">
        <f>+VLOOKUP(A694,'Instituciones Educativas'!$A$2:$T$900,1,0)</f>
        <v>0230540</v>
      </c>
      <c r="G694" s="49" t="str">
        <f>+VLOOKUP(A694,'Instituciones Educativas'!$A$2:$T$900,8,0)</f>
        <v>70044</v>
      </c>
      <c r="H694" s="49" t="str">
        <f>+VLOOKUP(A694,'Instituciones Educativas'!$A$2:$T$900,9,0)</f>
        <v xml:space="preserve">B0 - Primaria                      </v>
      </c>
      <c r="I694" s="18">
        <f t="shared" si="326"/>
        <v>81</v>
      </c>
      <c r="J694" s="18" t="str">
        <f t="shared" si="336"/>
        <v>Rural</v>
      </c>
      <c r="K694" s="18">
        <f t="shared" si="337"/>
        <v>84</v>
      </c>
      <c r="O694" s="18">
        <f t="shared" si="338"/>
        <v>-3</v>
      </c>
      <c r="Q694" s="21">
        <f t="shared" si="340"/>
        <v>3502.6992</v>
      </c>
      <c r="R694" s="52">
        <f t="shared" si="327"/>
        <v>49.23469387755101</v>
      </c>
      <c r="S694" s="52">
        <f t="shared" si="328"/>
        <v>6254.82</v>
      </c>
      <c r="T694" s="21">
        <f t="shared" si="339"/>
        <v>6254.82</v>
      </c>
      <c r="U694" s="70">
        <v>4191.2640000000001</v>
      </c>
      <c r="V694" s="21">
        <f t="shared" si="325"/>
        <v>4811.3999999999996</v>
      </c>
      <c r="W694" s="21">
        <f t="shared" si="329"/>
        <v>437.40000000000003</v>
      </c>
      <c r="X694" s="21">
        <f t="shared" si="341"/>
        <v>0</v>
      </c>
      <c r="Y694" s="21">
        <f t="shared" si="324"/>
        <v>0</v>
      </c>
      <c r="Z694" s="21">
        <f t="shared" si="330"/>
        <v>48.599999999999994</v>
      </c>
      <c r="AA694" s="21">
        <f t="shared" si="331"/>
        <v>340.2</v>
      </c>
      <c r="AB694" s="21">
        <f t="shared" si="332"/>
        <v>0</v>
      </c>
      <c r="AC694" s="18">
        <f t="shared" si="333"/>
        <v>2721.6</v>
      </c>
      <c r="AD694" s="18">
        <f t="shared" si="334"/>
        <v>1263.5999999999999</v>
      </c>
      <c r="AE694" s="18">
        <f>IFERROR(VLOOKUP(F694,'Unid. Mult.'!$F$3:$J$313,5,0),0)</f>
        <v>0</v>
      </c>
      <c r="AF694" s="18" t="str">
        <f>IFERROR(VLOOKUP(F694,'IIEE EIB'!$F$3:$L$219,5,0),0)</f>
        <v>QUECHUA SUREÑO</v>
      </c>
      <c r="AG694" s="18" t="str">
        <f>IFERROR(VLOOKUP(F694,'IIEE EIB'!$F$3:$L$219,6,0),0)</f>
        <v/>
      </c>
      <c r="AH694" s="18" t="str">
        <f>IFERROR(VLOOKUP(F694,Rural!$F$2:$J$403,5,0),0)</f>
        <v>Rural 2</v>
      </c>
      <c r="AI694" s="18">
        <f>+IFERROR(VLOOKUP(F694,Frontera!$F$3:$J$438,5,0),0)</f>
        <v>0</v>
      </c>
      <c r="AJ694" s="18" t="str">
        <f>+IFERROR(VLOOKUP(F694,'Censo 2023 Direccion'!$A$2:$L$910,9,0),0)</f>
        <v>Rural</v>
      </c>
      <c r="AK694" s="18">
        <f>+IFERROR(VLOOKUP(F694,'Instituciones Educativas'!$A$2:$T$900,12,0),0)</f>
        <v>81</v>
      </c>
      <c r="AL694" s="21">
        <f t="shared" si="335"/>
        <v>620.13599999999951</v>
      </c>
      <c r="AM694" s="18">
        <f>+IFERROR(VLOOKUP(F694,'Instituciones Educativas'!$A$2:$T$900,13,0),0)-AN694</f>
        <v>84</v>
      </c>
    </row>
    <row r="695" spans="1:41" x14ac:dyDescent="0.25">
      <c r="A695" s="104" t="s">
        <v>1358</v>
      </c>
      <c r="B695" s="17">
        <v>113</v>
      </c>
      <c r="C695" s="49" t="str">
        <f>+VLOOKUP(A695,'Instituciones Educativas'!$A$2:$T$900,6,0)</f>
        <v>MAÑAZO</v>
      </c>
      <c r="D695" s="49" t="str">
        <f>IFERROR(VLOOKUP(A695,'Instituciones Educativas'!$A$2:$T$900,7,0),0)</f>
        <v>MAÑAZO</v>
      </c>
      <c r="E695" s="49" t="str">
        <f>+VLOOKUP(A695,'Censo 2023 Direccion'!$A$2:$M$910,6,0)</f>
        <v>AVENIDA PANAMERICANA 402</v>
      </c>
      <c r="F695" s="49" t="str">
        <f>+VLOOKUP(A695,'Instituciones Educativas'!$A$2:$T$900,1,0)</f>
        <v>0230219</v>
      </c>
      <c r="G695" s="49" t="str">
        <f>+VLOOKUP(A695,'Instituciones Educativas'!$A$2:$T$900,8,0)</f>
        <v>70011</v>
      </c>
      <c r="H695" s="49" t="str">
        <f>+VLOOKUP(A695,'Instituciones Educativas'!$A$2:$T$900,9,0)</f>
        <v xml:space="preserve">B0 - Primaria                      </v>
      </c>
      <c r="I695" s="18">
        <f t="shared" si="326"/>
        <v>296</v>
      </c>
      <c r="J695" s="18" t="str">
        <f t="shared" si="336"/>
        <v>Urbana</v>
      </c>
      <c r="K695" s="18">
        <f t="shared" si="337"/>
        <v>325</v>
      </c>
      <c r="O695" s="18">
        <f t="shared" si="338"/>
        <v>-29</v>
      </c>
      <c r="Q695" s="21">
        <f t="shared" ref="Q695" si="344">+IF(AJ695="Urbana",IF(AK695&lt;=5,S695*(2.8),IF(AK695&lt;=10,S695*(2.1),IF(AK695&lt;=13,S695*(1.9),IF(AK695&lt;=22,S695*(1.6),IF(AK695&lt;=50,S695*(1.41),IF(AK695&lt;=100,S695*(0.9),IF(AK695&lt;=194,S695*(0.8),IF(AK695&lt;=230,S695*(0.63),IF(AK695&lt;=405,S695*(0.55),IF(AK695&lt;=620,S695*(0.44),IF(AK695&lt;=968,S695*(0.35),IF(AK695&lt;=1000,S695*(0.37),IF(AK695&lt;=1200,S695*(0.39),IF(AK695&lt;=1800,S695*(0.26))))))))))))))))</f>
        <v>4444.4400000000005</v>
      </c>
      <c r="R695" s="52">
        <f t="shared" si="327"/>
        <v>57.866666666666667</v>
      </c>
      <c r="S695" s="52">
        <f t="shared" si="328"/>
        <v>8080.8</v>
      </c>
      <c r="T695" s="21">
        <f t="shared" si="339"/>
        <v>8080.8</v>
      </c>
      <c r="U695" s="70">
        <v>5118.75</v>
      </c>
      <c r="V695" s="21">
        <f t="shared" si="325"/>
        <v>6216</v>
      </c>
      <c r="W695" s="21">
        <f t="shared" si="329"/>
        <v>1598.4</v>
      </c>
      <c r="X695" s="21">
        <f t="shared" si="341"/>
        <v>0</v>
      </c>
      <c r="Y695" s="21">
        <f t="shared" si="324"/>
        <v>0</v>
      </c>
      <c r="Z695" s="21">
        <f t="shared" si="330"/>
        <v>177.60000000000002</v>
      </c>
      <c r="AA695" s="21">
        <f t="shared" si="331"/>
        <v>1420.8000000000002</v>
      </c>
      <c r="AB695" s="21">
        <f t="shared" si="332"/>
        <v>0</v>
      </c>
      <c r="AC695" s="18">
        <f t="shared" si="333"/>
        <v>177.60000000000002</v>
      </c>
      <c r="AD695" s="18">
        <f t="shared" si="334"/>
        <v>2841.6000000000004</v>
      </c>
      <c r="AE695" s="18">
        <f>IFERROR(VLOOKUP(F695,'Unid. Mult.'!$F$3:$J$313,5,0),0)</f>
        <v>0</v>
      </c>
      <c r="AF695" s="18">
        <f>IFERROR(VLOOKUP(F695,'IIEE EIB'!$F$3:$L$219,5,0),0)</f>
        <v>0</v>
      </c>
      <c r="AG695" s="18">
        <f>IFERROR(VLOOKUP(F695,'IIEE EIB'!$F$3:$L$219,6,0),0)</f>
        <v>0</v>
      </c>
      <c r="AH695" s="18">
        <f>IFERROR(VLOOKUP(F695,Rural!$F$2:$J$403,5,0),0)</f>
        <v>0</v>
      </c>
      <c r="AI695" s="18">
        <f>+IFERROR(VLOOKUP(F695,Frontera!$F$3:$J$438,5,0),0)</f>
        <v>0</v>
      </c>
      <c r="AJ695" s="18" t="str">
        <f>+IFERROR(VLOOKUP(F695,'Censo 2023 Direccion'!$A$2:$L$910,9,0),0)</f>
        <v>Urbana</v>
      </c>
      <c r="AK695" s="18">
        <f>+IFERROR(VLOOKUP(F695,'Instituciones Educativas'!$A$2:$T$900,12,0),0)</f>
        <v>296</v>
      </c>
      <c r="AL695" s="21">
        <f t="shared" si="335"/>
        <v>1097.25</v>
      </c>
      <c r="AM695" s="18">
        <f>+IFERROR(VLOOKUP(F695,'Instituciones Educativas'!$A$2:$T$900,13,0),0)-AN695</f>
        <v>325</v>
      </c>
    </row>
    <row r="696" spans="1:41" x14ac:dyDescent="0.25">
      <c r="A696" s="104" t="s">
        <v>1370</v>
      </c>
      <c r="B696" s="17">
        <v>114</v>
      </c>
      <c r="C696" s="49" t="str">
        <f>+VLOOKUP(A696,'Instituciones Educativas'!$A$2:$T$900,6,0)</f>
        <v>MAÑAZO</v>
      </c>
      <c r="D696" s="49" t="str">
        <f>IFERROR(VLOOKUP(A696,'Instituciones Educativas'!$A$2:$T$900,7,0),0)</f>
        <v>CHARAMAYA</v>
      </c>
      <c r="E696" s="49" t="str">
        <f>+VLOOKUP(A696,'Censo 2023 Direccion'!$A$2:$M$910,6,0)</f>
        <v>CHARAMAYA</v>
      </c>
      <c r="F696" s="49" t="str">
        <f>+VLOOKUP(A696,'Instituciones Educativas'!$A$2:$T$900,1,0)</f>
        <v>0226993</v>
      </c>
      <c r="G696" s="49" t="str">
        <f>+VLOOKUP(A696,'Instituciones Educativas'!$A$2:$T$900,8,0)</f>
        <v>70805</v>
      </c>
      <c r="H696" s="49" t="str">
        <f>+VLOOKUP(A696,'Instituciones Educativas'!$A$2:$T$900,9,0)</f>
        <v xml:space="preserve">B0 - Primaria                      </v>
      </c>
      <c r="I696" s="18">
        <f t="shared" si="326"/>
        <v>15</v>
      </c>
      <c r="J696" s="18" t="str">
        <f t="shared" si="336"/>
        <v>Rural</v>
      </c>
      <c r="K696" s="18">
        <f t="shared" si="337"/>
        <v>15</v>
      </c>
      <c r="O696" s="18">
        <f t="shared" si="338"/>
        <v>0</v>
      </c>
      <c r="Q696" s="21">
        <f t="shared" ref="Q696:Q708" si="345">+IF(AJ696="rural",IF(AK696&lt;=1,S696*(5),IF(AK696&lt;=2,S696*(3.25),IF(AK696&lt;=3,S696*(2.42),IF(AK696&lt;=4,S696*(2),IF(AK696&lt;=5,S696*(1.8),IF(AK696&lt;=10,S696*(1.6),IF(AK696&lt;=16,S696*(1.3),IF(AK696&lt;=20,S696*(1),IF(AK696&lt;=60,S696*(0.85),IF(AK696&lt;=100,S696*(0.56),IF(AK696&lt;=152,S696*(0.41),IF(AK696&lt;=180,S696*(0.38),IF(AK696&lt;=200,S696*(0.36),IF(AK696&lt;=300,S696*(0.3),S696)))))))))))))))</f>
        <v>1901.25</v>
      </c>
      <c r="R696" s="52">
        <f t="shared" si="327"/>
        <v>-1.4736842105263157</v>
      </c>
      <c r="S696" s="52">
        <f t="shared" si="328"/>
        <v>1462.5</v>
      </c>
      <c r="T696" s="21">
        <f t="shared" si="339"/>
        <v>1462.5</v>
      </c>
      <c r="U696" s="70">
        <v>1484.375</v>
      </c>
      <c r="V696" s="21">
        <f t="shared" si="325"/>
        <v>1125</v>
      </c>
      <c r="W696" s="21">
        <f t="shared" si="329"/>
        <v>81</v>
      </c>
      <c r="X696" s="21">
        <f t="shared" si="341"/>
        <v>0</v>
      </c>
      <c r="Y696" s="21">
        <f t="shared" si="324"/>
        <v>0</v>
      </c>
      <c r="Z696" s="21">
        <f t="shared" si="330"/>
        <v>9</v>
      </c>
      <c r="AA696" s="21">
        <f t="shared" si="331"/>
        <v>63</v>
      </c>
      <c r="AB696" s="21">
        <f t="shared" si="332"/>
        <v>108</v>
      </c>
      <c r="AC696" s="18">
        <f t="shared" si="333"/>
        <v>630</v>
      </c>
      <c r="AD696" s="18">
        <f t="shared" si="334"/>
        <v>234</v>
      </c>
      <c r="AE696" s="18" t="str">
        <f>IFERROR(VLOOKUP(F696,'Unid. Mult.'!$F$3:$J$313,5,0),0)</f>
        <v>Multigrado</v>
      </c>
      <c r="AF696" s="18" t="str">
        <f>IFERROR(VLOOKUP(F696,'IIEE EIB'!$F$3:$L$219,5,0),0)</f>
        <v>QUECHUA SUREÑO</v>
      </c>
      <c r="AG696" s="18" t="str">
        <f>IFERROR(VLOOKUP(F696,'IIEE EIB'!$F$3:$L$219,6,0),0)</f>
        <v/>
      </c>
      <c r="AH696" s="18" t="str">
        <f>IFERROR(VLOOKUP(F696,Rural!$F$2:$J$403,5,0),0)</f>
        <v>Rural 1</v>
      </c>
      <c r="AI696" s="18">
        <f>+IFERROR(VLOOKUP(F696,Frontera!$F$3:$J$438,5,0),0)</f>
        <v>0</v>
      </c>
      <c r="AJ696" s="18" t="str">
        <f>+IFERROR(VLOOKUP(F696,'Censo 2023 Direccion'!$A$2:$L$910,9,0),0)</f>
        <v>Rural</v>
      </c>
      <c r="AK696" s="18">
        <f>+IFERROR(VLOOKUP(F696,'Instituciones Educativas'!$A$2:$T$900,12,0),0)</f>
        <v>15</v>
      </c>
      <c r="AL696" s="21">
        <f t="shared" si="335"/>
        <v>-359.375</v>
      </c>
      <c r="AM696" s="18">
        <f>+IFERROR(VLOOKUP(F696,'Instituciones Educativas'!$A$2:$T$900,13,0),0)-AN696</f>
        <v>15</v>
      </c>
      <c r="AN696" s="64"/>
      <c r="AO696" s="18">
        <f>+AM696-10.8</f>
        <v>4.1999999999999993</v>
      </c>
    </row>
    <row r="697" spans="1:41" x14ac:dyDescent="0.25">
      <c r="A697" s="104" t="s">
        <v>1369</v>
      </c>
      <c r="B697" s="17">
        <v>115</v>
      </c>
      <c r="C697" s="49" t="str">
        <f>+VLOOKUP(A697,'Instituciones Educativas'!$A$2:$T$900,6,0)</f>
        <v>MAÑAZO</v>
      </c>
      <c r="D697" s="49" t="str">
        <f>IFERROR(VLOOKUP(A697,'Instituciones Educativas'!$A$2:$T$900,7,0),0)</f>
        <v>COPANI DEL ROSARIO</v>
      </c>
      <c r="E697" s="49" t="str">
        <f>+VLOOKUP(A697,'Censo 2023 Direccion'!$A$2:$M$910,6,0)</f>
        <v>COPANI DEL ROSARIO</v>
      </c>
      <c r="F697" s="49" t="str">
        <f>+VLOOKUP(A697,'Instituciones Educativas'!$A$2:$T$900,1,0)</f>
        <v>0242255</v>
      </c>
      <c r="G697" s="49" t="str">
        <f>+VLOOKUP(A697,'Instituciones Educativas'!$A$2:$T$900,8,0)</f>
        <v>70804</v>
      </c>
      <c r="H697" s="49" t="str">
        <f>+VLOOKUP(A697,'Instituciones Educativas'!$A$2:$T$900,9,0)</f>
        <v xml:space="preserve">B0 - Primaria                      </v>
      </c>
      <c r="I697" s="18">
        <f t="shared" si="326"/>
        <v>6</v>
      </c>
      <c r="J697" s="18" t="str">
        <f t="shared" si="336"/>
        <v>Rural</v>
      </c>
      <c r="K697" s="18">
        <f t="shared" si="337"/>
        <v>8</v>
      </c>
      <c r="O697" s="18">
        <f t="shared" si="338"/>
        <v>-2</v>
      </c>
      <c r="Q697" s="21">
        <f t="shared" si="345"/>
        <v>936</v>
      </c>
      <c r="R697" s="52">
        <f t="shared" si="327"/>
        <v>-56.381578947368403</v>
      </c>
      <c r="S697" s="52">
        <f t="shared" si="328"/>
        <v>585</v>
      </c>
      <c r="T697" s="21">
        <f t="shared" si="339"/>
        <v>585</v>
      </c>
      <c r="U697" s="70">
        <v>1341.1764705882349</v>
      </c>
      <c r="V697" s="21">
        <f t="shared" si="325"/>
        <v>450</v>
      </c>
      <c r="W697" s="21">
        <f t="shared" si="329"/>
        <v>32.400000000000006</v>
      </c>
      <c r="X697" s="21">
        <f t="shared" si="341"/>
        <v>0</v>
      </c>
      <c r="Y697" s="21">
        <f t="shared" si="324"/>
        <v>0</v>
      </c>
      <c r="Z697" s="21">
        <f t="shared" si="330"/>
        <v>3.6000000000000005</v>
      </c>
      <c r="AA697" s="21">
        <f t="shared" si="331"/>
        <v>25.199999999999996</v>
      </c>
      <c r="AB697" s="21">
        <f t="shared" si="332"/>
        <v>43.199999999999996</v>
      </c>
      <c r="AC697" s="18">
        <f t="shared" si="333"/>
        <v>252</v>
      </c>
      <c r="AD697" s="18">
        <f t="shared" si="334"/>
        <v>93.600000000000009</v>
      </c>
      <c r="AE697" s="18" t="str">
        <f>IFERROR(VLOOKUP(F697,'Unid. Mult.'!$F$3:$J$313,5,0),0)</f>
        <v>Multigrado</v>
      </c>
      <c r="AF697" s="18" t="str">
        <f>IFERROR(VLOOKUP(F697,'IIEE EIB'!$F$3:$L$219,5,0),0)</f>
        <v>QUECHUA SUREÑO</v>
      </c>
      <c r="AG697" s="18" t="str">
        <f>IFERROR(VLOOKUP(F697,'IIEE EIB'!$F$3:$L$219,6,0),0)</f>
        <v/>
      </c>
      <c r="AH697" s="18" t="str">
        <f>IFERROR(VLOOKUP(F697,Rural!$F$2:$J$403,5,0),0)</f>
        <v>Rural 1</v>
      </c>
      <c r="AI697" s="18">
        <f>+IFERROR(VLOOKUP(F697,Frontera!$F$3:$J$438,5,0),0)</f>
        <v>0</v>
      </c>
      <c r="AJ697" s="18" t="str">
        <f>+IFERROR(VLOOKUP(F697,'Censo 2023 Direccion'!$A$2:$L$910,9,0),0)</f>
        <v>Rural</v>
      </c>
      <c r="AK697" s="18">
        <f>+IFERROR(VLOOKUP(F697,'Instituciones Educativas'!$A$2:$T$900,12,0),0)</f>
        <v>6</v>
      </c>
      <c r="AL697" s="21">
        <f t="shared" si="335"/>
        <v>-891.17647058823491</v>
      </c>
      <c r="AM697" s="18">
        <f>+IFERROR(VLOOKUP(F697,'Instituciones Educativas'!$A$2:$T$900,13,0),0)-AN697</f>
        <v>8</v>
      </c>
      <c r="AN697" s="64"/>
      <c r="AO697" s="18">
        <f t="shared" ref="AO697" si="346">+AM697-3.4</f>
        <v>4.5999999999999996</v>
      </c>
    </row>
    <row r="698" spans="1:41" x14ac:dyDescent="0.25">
      <c r="A698" s="104" t="s">
        <v>1365</v>
      </c>
      <c r="B698" s="17">
        <v>116</v>
      </c>
      <c r="C698" s="49" t="str">
        <f>+VLOOKUP(A698,'Instituciones Educativas'!$A$2:$T$900,6,0)</f>
        <v>MAÑAZO</v>
      </c>
      <c r="D698" s="49" t="str">
        <f>IFERROR(VLOOKUP(A698,'Instituciones Educativas'!$A$2:$T$900,7,0),0)</f>
        <v>CONAVIRI</v>
      </c>
      <c r="E698" s="49" t="str">
        <f>+VLOOKUP(A698,'Censo 2023 Direccion'!$A$2:$M$910,6,0)</f>
        <v>CONAVIRI</v>
      </c>
      <c r="F698" s="49" t="str">
        <f>+VLOOKUP(A698,'Instituciones Educativas'!$A$2:$T$900,1,0)</f>
        <v>0242263</v>
      </c>
      <c r="G698" s="49" t="str">
        <f>+VLOOKUP(A698,'Instituciones Educativas'!$A$2:$T$900,8,0)</f>
        <v>70730</v>
      </c>
      <c r="H698" s="49" t="str">
        <f>+VLOOKUP(A698,'Instituciones Educativas'!$A$2:$T$900,9,0)</f>
        <v xml:space="preserve">B0 - Primaria                      </v>
      </c>
      <c r="I698" s="18">
        <f t="shared" si="326"/>
        <v>3</v>
      </c>
      <c r="J698" s="18" t="str">
        <f t="shared" si="336"/>
        <v>Rural</v>
      </c>
      <c r="K698" s="18">
        <f t="shared" si="337"/>
        <v>4</v>
      </c>
      <c r="O698" s="18">
        <f t="shared" si="338"/>
        <v>-1</v>
      </c>
      <c r="Q698" s="21">
        <f t="shared" si="345"/>
        <v>651.22199999999998</v>
      </c>
      <c r="R698" s="52">
        <f t="shared" si="327"/>
        <v>-58.947368421052637</v>
      </c>
      <c r="S698" s="52">
        <f t="shared" si="328"/>
        <v>269.10000000000002</v>
      </c>
      <c r="T698" s="21">
        <f t="shared" si="339"/>
        <v>269.10000000000002</v>
      </c>
      <c r="U698" s="70">
        <v>655.50000000000011</v>
      </c>
      <c r="V698" s="21">
        <f t="shared" si="325"/>
        <v>207</v>
      </c>
      <c r="W698" s="21">
        <f t="shared" si="329"/>
        <v>16.200000000000003</v>
      </c>
      <c r="X698" s="21">
        <f t="shared" si="341"/>
        <v>0</v>
      </c>
      <c r="Y698" s="21">
        <f t="shared" si="324"/>
        <v>0</v>
      </c>
      <c r="Z698" s="21">
        <f t="shared" si="330"/>
        <v>1.8000000000000003</v>
      </c>
      <c r="AA698" s="21">
        <f t="shared" si="331"/>
        <v>12.599999999999998</v>
      </c>
      <c r="AB698" s="21">
        <f t="shared" si="332"/>
        <v>28.800000000000004</v>
      </c>
      <c r="AC698" s="18">
        <f t="shared" si="333"/>
        <v>100.79999999999998</v>
      </c>
      <c r="AD698" s="18">
        <f t="shared" si="334"/>
        <v>46.800000000000004</v>
      </c>
      <c r="AE698" s="18" t="str">
        <f>IFERROR(VLOOKUP(F698,'Unid. Mult.'!$F$3:$J$313,5,0),0)</f>
        <v>Unidocente</v>
      </c>
      <c r="AF698" s="18" t="str">
        <f>IFERROR(VLOOKUP(F698,'IIEE EIB'!$F$3:$L$219,5,0),0)</f>
        <v>QUECHUA SUREÑO</v>
      </c>
      <c r="AG698" s="18" t="str">
        <f>IFERROR(VLOOKUP(F698,'IIEE EIB'!$F$3:$L$219,6,0),0)</f>
        <v/>
      </c>
      <c r="AH698" s="18" t="str">
        <f>IFERROR(VLOOKUP(F698,Rural!$F$2:$J$403,5,0),0)</f>
        <v>Rural 2</v>
      </c>
      <c r="AI698" s="18">
        <f>+IFERROR(VLOOKUP(F698,Frontera!$F$3:$J$438,5,0),0)</f>
        <v>0</v>
      </c>
      <c r="AJ698" s="18" t="str">
        <f>+IFERROR(VLOOKUP(F698,'Censo 2023 Direccion'!$A$2:$L$910,9,0),0)</f>
        <v>Rural</v>
      </c>
      <c r="AK698" s="18">
        <f>+IFERROR(VLOOKUP(F698,'Instituciones Educativas'!$A$2:$T$900,12,0),0)</f>
        <v>3</v>
      </c>
      <c r="AL698" s="21">
        <f t="shared" si="335"/>
        <v>-448.50000000000011</v>
      </c>
      <c r="AM698" s="18">
        <f>+IFERROR(VLOOKUP(F698,'Instituciones Educativas'!$A$2:$T$900,13,0),0)-AN698</f>
        <v>4</v>
      </c>
      <c r="AN698" s="64"/>
      <c r="AO698" s="18">
        <f>+AM698-1.6</f>
        <v>2.4</v>
      </c>
    </row>
    <row r="699" spans="1:41" x14ac:dyDescent="0.25">
      <c r="A699" s="104" t="s">
        <v>1361</v>
      </c>
      <c r="B699" s="17">
        <v>117</v>
      </c>
      <c r="C699" s="49" t="str">
        <f>+VLOOKUP(A699,'Instituciones Educativas'!$A$2:$T$900,6,0)</f>
        <v>MAÑAZO</v>
      </c>
      <c r="D699" s="49" t="str">
        <f>IFERROR(VLOOKUP(A699,'Instituciones Educativas'!$A$2:$T$900,7,0),0)</f>
        <v>QUEMILLUNI</v>
      </c>
      <c r="E699" s="49" t="str">
        <f>+VLOOKUP(A699,'Censo 2023 Direccion'!$A$2:$M$910,6,0)</f>
        <v>QUEMILLUNI</v>
      </c>
      <c r="F699" s="49" t="str">
        <f>+VLOOKUP(A699,'Instituciones Educativas'!$A$2:$T$900,1,0)</f>
        <v>0243758</v>
      </c>
      <c r="G699" s="49" t="str">
        <f>+VLOOKUP(A699,'Instituciones Educativas'!$A$2:$T$900,8,0)</f>
        <v>70606</v>
      </c>
      <c r="H699" s="49" t="str">
        <f>+VLOOKUP(A699,'Instituciones Educativas'!$A$2:$T$900,9,0)</f>
        <v xml:space="preserve">B0 - Primaria                      </v>
      </c>
      <c r="I699" s="18">
        <f t="shared" si="326"/>
        <v>2</v>
      </c>
      <c r="J699" s="18" t="str">
        <f t="shared" si="336"/>
        <v>Rural</v>
      </c>
      <c r="K699" s="18">
        <f t="shared" si="337"/>
        <v>2</v>
      </c>
      <c r="O699" s="18">
        <f t="shared" si="338"/>
        <v>0</v>
      </c>
      <c r="Q699" s="21">
        <f t="shared" si="345"/>
        <v>654.03</v>
      </c>
      <c r="R699" s="52">
        <f t="shared" si="327"/>
        <v>-69.210526315789465</v>
      </c>
      <c r="S699" s="52">
        <f t="shared" si="328"/>
        <v>201.24</v>
      </c>
      <c r="T699" s="21">
        <f t="shared" si="339"/>
        <v>201.24</v>
      </c>
      <c r="U699" s="70">
        <v>653.5999999999998</v>
      </c>
      <c r="V699" s="21">
        <f t="shared" si="325"/>
        <v>154.80000000000001</v>
      </c>
      <c r="W699" s="21">
        <f t="shared" si="329"/>
        <v>10.8</v>
      </c>
      <c r="X699" s="21">
        <f t="shared" si="341"/>
        <v>0</v>
      </c>
      <c r="Y699" s="21">
        <f t="shared" si="324"/>
        <v>0</v>
      </c>
      <c r="Z699" s="21">
        <f t="shared" si="330"/>
        <v>1.2000000000000002</v>
      </c>
      <c r="AA699" s="21">
        <f t="shared" si="331"/>
        <v>8.3999999999999986</v>
      </c>
      <c r="AB699" s="21">
        <f t="shared" si="332"/>
        <v>19.200000000000003</v>
      </c>
      <c r="AC699" s="18">
        <f t="shared" si="333"/>
        <v>84</v>
      </c>
      <c r="AD699" s="18">
        <f t="shared" si="334"/>
        <v>31.200000000000003</v>
      </c>
      <c r="AE699" s="18" t="str">
        <f>IFERROR(VLOOKUP(F699,'Unid. Mult.'!$F$3:$J$313,5,0),0)</f>
        <v>Unidocente</v>
      </c>
      <c r="AF699" s="18" t="str">
        <f>IFERROR(VLOOKUP(F699,'IIEE EIB'!$F$3:$L$219,5,0),0)</f>
        <v>QUECHUA SUREÑO</v>
      </c>
      <c r="AG699" s="18" t="str">
        <f>IFERROR(VLOOKUP(F699,'IIEE EIB'!$F$3:$L$219,6,0),0)</f>
        <v/>
      </c>
      <c r="AH699" s="18" t="str">
        <f>IFERROR(VLOOKUP(F699,Rural!$F$2:$J$403,5,0),0)</f>
        <v>Rural 1</v>
      </c>
      <c r="AI699" s="18">
        <f>+IFERROR(VLOOKUP(F699,Frontera!$F$3:$J$438,5,0),0)</f>
        <v>0</v>
      </c>
      <c r="AJ699" s="18" t="str">
        <f>+IFERROR(VLOOKUP(F699,'Censo 2023 Direccion'!$A$2:$L$910,9,0),0)</f>
        <v>Rural</v>
      </c>
      <c r="AK699" s="18">
        <f>+IFERROR(VLOOKUP(F699,'Instituciones Educativas'!$A$2:$T$900,12,0),0)</f>
        <v>2</v>
      </c>
      <c r="AL699" s="21">
        <f t="shared" si="335"/>
        <v>-498.79999999999978</v>
      </c>
      <c r="AM699" s="18">
        <f>+IFERROR(VLOOKUP(F699,'Instituciones Educativas'!$A$2:$T$900,13,0),0)-AN699</f>
        <v>2</v>
      </c>
      <c r="AN699" s="64"/>
    </row>
    <row r="700" spans="1:41" x14ac:dyDescent="0.25">
      <c r="A700" s="104" t="s">
        <v>1362</v>
      </c>
      <c r="B700" s="17">
        <v>118</v>
      </c>
      <c r="C700" s="49" t="str">
        <f>+VLOOKUP(A700,'Instituciones Educativas'!$A$2:$T$900,6,0)</f>
        <v>MAÑAZO</v>
      </c>
      <c r="D700" s="49" t="str">
        <f>IFERROR(VLOOKUP(A700,'Instituciones Educativas'!$A$2:$T$900,7,0),0)</f>
        <v>HUILAMOCCO</v>
      </c>
      <c r="E700" s="49" t="str">
        <f>+VLOOKUP(A700,'Censo 2023 Direccion'!$A$2:$M$910,6,0)</f>
        <v>HUILAMOCCO</v>
      </c>
      <c r="F700" s="49" t="str">
        <f>+VLOOKUP(A700,'Instituciones Educativas'!$A$2:$T$900,1,0)</f>
        <v>0529305</v>
      </c>
      <c r="G700" s="49" t="str">
        <f>+VLOOKUP(A700,'Instituciones Educativas'!$A$2:$T$900,8,0)</f>
        <v>70702</v>
      </c>
      <c r="H700" s="49" t="str">
        <f>+VLOOKUP(A700,'Instituciones Educativas'!$A$2:$T$900,9,0)</f>
        <v xml:space="preserve">B0 - Primaria                      </v>
      </c>
      <c r="I700" s="18">
        <f t="shared" si="326"/>
        <v>43</v>
      </c>
      <c r="J700" s="18" t="str">
        <f t="shared" si="336"/>
        <v>Rural</v>
      </c>
      <c r="K700" s="18">
        <f t="shared" si="337"/>
        <v>37</v>
      </c>
      <c r="O700" s="18">
        <f t="shared" si="338"/>
        <v>6</v>
      </c>
      <c r="Q700" s="21">
        <f t="shared" si="345"/>
        <v>3164.4989999999998</v>
      </c>
      <c r="R700" s="52">
        <f t="shared" si="327"/>
        <v>59.032716927453762</v>
      </c>
      <c r="S700" s="52">
        <f t="shared" si="328"/>
        <v>3722.9399999999996</v>
      </c>
      <c r="T700" s="21">
        <f t="shared" si="339"/>
        <v>3722.9399999999996</v>
      </c>
      <c r="U700" s="70">
        <v>2340.9899999999998</v>
      </c>
      <c r="V700" s="21">
        <f t="shared" si="325"/>
        <v>2863.7999999999997</v>
      </c>
      <c r="W700" s="21">
        <f t="shared" si="329"/>
        <v>232.20000000000002</v>
      </c>
      <c r="X700" s="21">
        <f t="shared" si="341"/>
        <v>0</v>
      </c>
      <c r="Y700" s="21">
        <f t="shared" si="324"/>
        <v>0</v>
      </c>
      <c r="Z700" s="21">
        <f t="shared" si="330"/>
        <v>25.799999999999997</v>
      </c>
      <c r="AA700" s="21">
        <f t="shared" si="331"/>
        <v>180.6</v>
      </c>
      <c r="AB700" s="21">
        <f t="shared" si="332"/>
        <v>309.60000000000002</v>
      </c>
      <c r="AC700" s="18">
        <f t="shared" si="333"/>
        <v>1444.8</v>
      </c>
      <c r="AD700" s="18">
        <f t="shared" si="334"/>
        <v>670.8</v>
      </c>
      <c r="AE700" s="18" t="str">
        <f>IFERROR(VLOOKUP(F700,'Unid. Mult.'!$F$3:$J$313,5,0),0)</f>
        <v>Multigrado</v>
      </c>
      <c r="AF700" s="18" t="str">
        <f>IFERROR(VLOOKUP(F700,'IIEE EIB'!$F$3:$L$219,5,0),0)</f>
        <v>QUECHUA SUREÑO</v>
      </c>
      <c r="AG700" s="18" t="str">
        <f>IFERROR(VLOOKUP(F700,'IIEE EIB'!$F$3:$L$219,6,0),0)</f>
        <v/>
      </c>
      <c r="AH700" s="18" t="str">
        <f>IFERROR(VLOOKUP(F700,Rural!$F$2:$J$403,5,0),0)</f>
        <v>Rural 2</v>
      </c>
      <c r="AI700" s="18">
        <f>+IFERROR(VLOOKUP(F700,Frontera!$F$3:$J$438,5,0),0)</f>
        <v>0</v>
      </c>
      <c r="AJ700" s="18" t="str">
        <f>+IFERROR(VLOOKUP(F700,'Censo 2023 Direccion'!$A$2:$L$910,9,0),0)</f>
        <v>Rural</v>
      </c>
      <c r="AK700" s="18">
        <f>+IFERROR(VLOOKUP(F700,'Instituciones Educativas'!$A$2:$T$900,12,0),0)</f>
        <v>43</v>
      </c>
      <c r="AL700" s="21">
        <f t="shared" si="335"/>
        <v>522.80999999999995</v>
      </c>
      <c r="AM700" s="18">
        <f>+IFERROR(VLOOKUP(F700,'Instituciones Educativas'!$A$2:$T$900,13,0),0)-AN700</f>
        <v>37</v>
      </c>
      <c r="AN700" s="64"/>
      <c r="AO700" s="18">
        <f>+AM700-2</f>
        <v>35</v>
      </c>
    </row>
    <row r="701" spans="1:41" x14ac:dyDescent="0.25">
      <c r="A701" s="104" t="s">
        <v>1367</v>
      </c>
      <c r="B701" s="17">
        <v>119</v>
      </c>
      <c r="C701" s="49" t="str">
        <f>+VLOOKUP(A701,'Instituciones Educativas'!$A$2:$T$900,6,0)</f>
        <v>MAÑAZO</v>
      </c>
      <c r="D701" s="49" t="str">
        <f>IFERROR(VLOOKUP(A701,'Instituciones Educativas'!$A$2:$T$900,7,0),0)</f>
        <v>LARIPATA</v>
      </c>
      <c r="E701" s="49" t="str">
        <f>+VLOOKUP(A701,'Censo 2023 Direccion'!$A$2:$M$910,6,0)</f>
        <v>LARIPATA</v>
      </c>
      <c r="F701" s="49" t="str">
        <f>+VLOOKUP(A701,'Instituciones Educativas'!$A$2:$T$900,1,0)</f>
        <v>0474551</v>
      </c>
      <c r="G701" s="49" t="str">
        <f>+VLOOKUP(A701,'Instituciones Educativas'!$A$2:$T$900,8,0)</f>
        <v>70731</v>
      </c>
      <c r="H701" s="49" t="str">
        <f>+VLOOKUP(A701,'Instituciones Educativas'!$A$2:$T$900,9,0)</f>
        <v xml:space="preserve">B0 - Primaria                      </v>
      </c>
      <c r="I701" s="18">
        <f t="shared" si="326"/>
        <v>5</v>
      </c>
      <c r="J701" s="18" t="str">
        <f t="shared" si="336"/>
        <v>Rural</v>
      </c>
      <c r="K701" s="18">
        <f t="shared" si="337"/>
        <v>5</v>
      </c>
      <c r="O701" s="18">
        <f t="shared" si="338"/>
        <v>0</v>
      </c>
      <c r="Q701" s="21">
        <f t="shared" si="345"/>
        <v>905.58</v>
      </c>
      <c r="R701" s="52">
        <f t="shared" si="327"/>
        <v>-45.263157894736835</v>
      </c>
      <c r="S701" s="52">
        <f t="shared" si="328"/>
        <v>503.1</v>
      </c>
      <c r="T701" s="21">
        <f t="shared" si="339"/>
        <v>503.1</v>
      </c>
      <c r="U701" s="70">
        <v>919.125</v>
      </c>
      <c r="V701" s="21">
        <f t="shared" si="325"/>
        <v>387</v>
      </c>
      <c r="W701" s="21">
        <f t="shared" si="329"/>
        <v>27</v>
      </c>
      <c r="X701" s="21">
        <f t="shared" si="341"/>
        <v>0</v>
      </c>
      <c r="Y701" s="21">
        <f t="shared" si="324"/>
        <v>0</v>
      </c>
      <c r="Z701" s="21">
        <f t="shared" si="330"/>
        <v>3</v>
      </c>
      <c r="AA701" s="21">
        <f t="shared" si="331"/>
        <v>21</v>
      </c>
      <c r="AB701" s="21">
        <f t="shared" si="332"/>
        <v>48</v>
      </c>
      <c r="AC701" s="18">
        <f t="shared" si="333"/>
        <v>210</v>
      </c>
      <c r="AD701" s="18">
        <f t="shared" si="334"/>
        <v>78</v>
      </c>
      <c r="AE701" s="18" t="str">
        <f>IFERROR(VLOOKUP(F701,'Unid. Mult.'!$F$3:$J$313,5,0),0)</f>
        <v>Unidocente</v>
      </c>
      <c r="AF701" s="18" t="str">
        <f>IFERROR(VLOOKUP(F701,'IIEE EIB'!$F$3:$L$219,5,0),0)</f>
        <v>QUECHUA SUREÑO</v>
      </c>
      <c r="AG701" s="18" t="str">
        <f>IFERROR(VLOOKUP(F701,'IIEE EIB'!$F$3:$L$219,6,0),0)</f>
        <v/>
      </c>
      <c r="AH701" s="18" t="str">
        <f>IFERROR(VLOOKUP(F701,Rural!$F$2:$J$403,5,0),0)</f>
        <v>Rural 1</v>
      </c>
      <c r="AI701" s="18">
        <f>+IFERROR(VLOOKUP(F701,Frontera!$F$3:$J$438,5,0),0)</f>
        <v>0</v>
      </c>
      <c r="AJ701" s="18" t="str">
        <f>+IFERROR(VLOOKUP(F701,'Censo 2023 Direccion'!$A$2:$L$910,9,0),0)</f>
        <v>Rural</v>
      </c>
      <c r="AK701" s="18">
        <f>+IFERROR(VLOOKUP(F701,'Instituciones Educativas'!$A$2:$T$900,12,0),0)</f>
        <v>5</v>
      </c>
      <c r="AL701" s="21">
        <f t="shared" si="335"/>
        <v>-532.125</v>
      </c>
      <c r="AM701" s="18">
        <f>+IFERROR(VLOOKUP(F701,'Instituciones Educativas'!$A$2:$T$900,13,0),0)-AN701</f>
        <v>5</v>
      </c>
      <c r="AO701" s="18">
        <f>+AM701-37</f>
        <v>-32</v>
      </c>
    </row>
    <row r="702" spans="1:41" x14ac:dyDescent="0.25">
      <c r="A702" s="104" t="s">
        <v>1364</v>
      </c>
      <c r="B702" s="17">
        <v>120</v>
      </c>
      <c r="C702" s="49" t="str">
        <f>+VLOOKUP(A702,'Instituciones Educativas'!$A$2:$T$900,6,0)</f>
        <v>MAÑAZO</v>
      </c>
      <c r="D702" s="49" t="str">
        <f>IFERROR(VLOOKUP(A702,'Instituciones Educativas'!$A$2:$T$900,7,0),0)</f>
        <v>ANDAMARCA</v>
      </c>
      <c r="E702" s="49" t="str">
        <f>+VLOOKUP(A702,'Censo 2023 Direccion'!$A$2:$M$910,6,0)</f>
        <v>ANDAMARCA</v>
      </c>
      <c r="F702" s="49" t="str">
        <f>+VLOOKUP(A702,'Instituciones Educativas'!$A$2:$T$900,1,0)</f>
        <v>0804534</v>
      </c>
      <c r="G702" s="49" t="str">
        <f>+VLOOKUP(A702,'Instituciones Educativas'!$A$2:$T$900,8,0)</f>
        <v>70703</v>
      </c>
      <c r="H702" s="49" t="str">
        <f>+VLOOKUP(A702,'Instituciones Educativas'!$A$2:$T$900,9,0)</f>
        <v xml:space="preserve">B0 - Primaria                      </v>
      </c>
      <c r="I702" s="18">
        <f t="shared" si="326"/>
        <v>1</v>
      </c>
      <c r="J702" s="18" t="str">
        <f t="shared" si="336"/>
        <v>Rural</v>
      </c>
      <c r="K702" s="18">
        <f t="shared" si="337"/>
        <v>2</v>
      </c>
      <c r="O702" s="18">
        <f t="shared" si="338"/>
        <v>-1</v>
      </c>
      <c r="Q702" s="21">
        <f t="shared" si="345"/>
        <v>503.1</v>
      </c>
      <c r="R702" s="52">
        <f t="shared" si="327"/>
        <v>-84.605263157894726</v>
      </c>
      <c r="S702" s="52">
        <f t="shared" si="328"/>
        <v>100.62</v>
      </c>
      <c r="T702" s="21">
        <f t="shared" si="339"/>
        <v>100.62</v>
      </c>
      <c r="U702" s="70">
        <v>653.5999999999998</v>
      </c>
      <c r="V702" s="21">
        <f t="shared" si="325"/>
        <v>77.400000000000006</v>
      </c>
      <c r="W702" s="21">
        <f t="shared" si="329"/>
        <v>5.4</v>
      </c>
      <c r="X702" s="21">
        <f t="shared" si="341"/>
        <v>0</v>
      </c>
      <c r="Y702" s="21">
        <f t="shared" si="324"/>
        <v>0</v>
      </c>
      <c r="Z702" s="21">
        <f t="shared" si="330"/>
        <v>0.60000000000000009</v>
      </c>
      <c r="AA702" s="21">
        <f t="shared" si="331"/>
        <v>4.1999999999999993</v>
      </c>
      <c r="AB702" s="21">
        <f t="shared" si="332"/>
        <v>9.6000000000000014</v>
      </c>
      <c r="AC702" s="18">
        <f t="shared" si="333"/>
        <v>42</v>
      </c>
      <c r="AD702" s="18">
        <f t="shared" si="334"/>
        <v>15.600000000000001</v>
      </c>
      <c r="AE702" s="18" t="str">
        <f>IFERROR(VLOOKUP(F702,'Unid. Mult.'!$F$3:$J$313,5,0),0)</f>
        <v>Unidocente</v>
      </c>
      <c r="AF702" s="18" t="str">
        <f>IFERROR(VLOOKUP(F702,'IIEE EIB'!$F$3:$L$219,5,0),0)</f>
        <v>QUECHUA SUREÑO</v>
      </c>
      <c r="AG702" s="18" t="str">
        <f>IFERROR(VLOOKUP(F702,'IIEE EIB'!$F$3:$L$219,6,0),0)</f>
        <v/>
      </c>
      <c r="AH702" s="18" t="str">
        <f>IFERROR(VLOOKUP(F702,Rural!$F$2:$J$403,5,0),0)</f>
        <v>Rural 1</v>
      </c>
      <c r="AI702" s="18">
        <f>+IFERROR(VLOOKUP(F702,Frontera!$F$3:$J$438,5,0),0)</f>
        <v>0</v>
      </c>
      <c r="AJ702" s="18" t="str">
        <f>+IFERROR(VLOOKUP(F702,'Censo 2023 Direccion'!$A$2:$L$910,9,0),0)</f>
        <v>Rural</v>
      </c>
      <c r="AK702" s="18">
        <f>+IFERROR(VLOOKUP(F702,'Instituciones Educativas'!$A$2:$T$900,12,0),0)</f>
        <v>1</v>
      </c>
      <c r="AL702" s="21">
        <f t="shared" si="335"/>
        <v>-576.19999999999982</v>
      </c>
      <c r="AM702" s="18">
        <f>+IFERROR(VLOOKUP(F702,'Instituciones Educativas'!$A$2:$T$900,13,0),0)-AN702</f>
        <v>2</v>
      </c>
      <c r="AN702" s="64"/>
    </row>
    <row r="703" spans="1:41" x14ac:dyDescent="0.25">
      <c r="A703" s="104" t="s">
        <v>1375</v>
      </c>
      <c r="B703" s="17">
        <v>121</v>
      </c>
      <c r="C703" s="49" t="str">
        <f>+VLOOKUP(A703,'Instituciones Educativas'!$A$2:$T$900,6,0)</f>
        <v>PAUCARCOLLA</v>
      </c>
      <c r="D703" s="49" t="str">
        <f>IFERROR(VLOOKUP(A703,'Instituciones Educativas'!$A$2:$T$900,7,0),0)</f>
        <v>MACHALLATA</v>
      </c>
      <c r="E703" s="49" t="str">
        <f>+VLOOKUP(A703,'Censo 2023 Direccion'!$A$2:$M$910,6,0)</f>
        <v>MACHALLATA</v>
      </c>
      <c r="F703" s="49" t="str">
        <f>+VLOOKUP(A703,'Instituciones Educativas'!$A$2:$T$900,1,0)</f>
        <v>0559294</v>
      </c>
      <c r="G703" s="49" t="str">
        <f>+VLOOKUP(A703,'Instituciones Educativas'!$A$2:$T$900,8,0)</f>
        <v>70645</v>
      </c>
      <c r="H703" s="49" t="str">
        <f>+VLOOKUP(A703,'Instituciones Educativas'!$A$2:$T$900,9,0)</f>
        <v xml:space="preserve">B0 - Primaria                      </v>
      </c>
      <c r="I703" s="18">
        <f t="shared" si="326"/>
        <v>5</v>
      </c>
      <c r="J703" s="18" t="str">
        <f t="shared" si="336"/>
        <v>Rural</v>
      </c>
      <c r="K703" s="18">
        <f t="shared" si="337"/>
        <v>4</v>
      </c>
      <c r="O703" s="18">
        <f t="shared" si="338"/>
        <v>1</v>
      </c>
      <c r="Q703" s="21">
        <f t="shared" si="345"/>
        <v>814.32</v>
      </c>
      <c r="R703" s="52">
        <f t="shared" si="327"/>
        <v>-31.578947368421041</v>
      </c>
      <c r="S703" s="52">
        <f t="shared" si="328"/>
        <v>452.40000000000003</v>
      </c>
      <c r="T703" s="21">
        <f t="shared" si="339"/>
        <v>452.40000000000003</v>
      </c>
      <c r="U703" s="70">
        <v>661.19999999999993</v>
      </c>
      <c r="V703" s="21">
        <f t="shared" si="325"/>
        <v>348</v>
      </c>
      <c r="W703" s="21">
        <f t="shared" si="329"/>
        <v>27</v>
      </c>
      <c r="X703" s="21">
        <f t="shared" si="341"/>
        <v>0</v>
      </c>
      <c r="Y703" s="21">
        <f t="shared" ref="Y703:Y766" si="347">IF(H703=$M$12,IF(AJ703="Urbana",AK703*1.2*12,IF(AJ703="Rural",AK703*2.2*12)),0)</f>
        <v>0</v>
      </c>
      <c r="Z703" s="21">
        <f t="shared" si="330"/>
        <v>6</v>
      </c>
      <c r="AA703" s="21">
        <f t="shared" si="331"/>
        <v>21</v>
      </c>
      <c r="AB703" s="21">
        <f t="shared" si="332"/>
        <v>48</v>
      </c>
      <c r="AC703" s="18">
        <f t="shared" si="333"/>
        <v>168</v>
      </c>
      <c r="AD703" s="18">
        <f t="shared" si="334"/>
        <v>78</v>
      </c>
      <c r="AE703" s="18" t="str">
        <f>IFERROR(VLOOKUP(F703,'Unid. Mult.'!$F$3:$J$313,5,0),0)</f>
        <v>Unidocente</v>
      </c>
      <c r="AF703" s="18" t="str">
        <f>IFERROR(VLOOKUP(F703,'IIEE EIB'!$F$3:$L$219,5,0),0)</f>
        <v>QUECHUA SUREÑO</v>
      </c>
      <c r="AG703" s="18" t="str">
        <f>IFERROR(VLOOKUP(F703,'IIEE EIB'!$F$3:$L$219,6,0),0)</f>
        <v/>
      </c>
      <c r="AH703" s="18" t="str">
        <f>IFERROR(VLOOKUP(F703,Rural!$F$2:$J$403,5,0),0)</f>
        <v>Rural 2</v>
      </c>
      <c r="AI703" s="18" t="str">
        <f>+IFERROR(VLOOKUP(F703,Frontera!$F$3:$J$438,5,0),0)</f>
        <v>Frontera</v>
      </c>
      <c r="AJ703" s="18" t="str">
        <f>+IFERROR(VLOOKUP(F703,'Censo 2023 Direccion'!$A$2:$L$910,9,0),0)</f>
        <v>Rural</v>
      </c>
      <c r="AK703" s="18">
        <f>+IFERROR(VLOOKUP(F703,'Instituciones Educativas'!$A$2:$T$900,12,0),0)</f>
        <v>5</v>
      </c>
      <c r="AL703" s="21">
        <f t="shared" si="335"/>
        <v>-313.19999999999993</v>
      </c>
      <c r="AM703" s="18">
        <f>+IFERROR(VLOOKUP(F703,'Instituciones Educativas'!$A$2:$T$900,13,0),0)-AN703</f>
        <v>4</v>
      </c>
      <c r="AN703" s="64"/>
      <c r="AO703" s="18">
        <f>+AM703-1.6</f>
        <v>2.4</v>
      </c>
    </row>
    <row r="704" spans="1:41" x14ac:dyDescent="0.25">
      <c r="A704" s="104" t="s">
        <v>1376</v>
      </c>
      <c r="B704" s="17">
        <v>122</v>
      </c>
      <c r="C704" s="49" t="str">
        <f>+VLOOKUP(A704,'Instituciones Educativas'!$A$2:$T$900,6,0)</f>
        <v>PAUCARCOLLA</v>
      </c>
      <c r="D704" s="49" t="str">
        <f>IFERROR(VLOOKUP(A704,'Instituciones Educativas'!$A$2:$T$900,7,0),0)</f>
        <v>MORO</v>
      </c>
      <c r="E704" s="49" t="str">
        <f>+VLOOKUP(A704,'Censo 2023 Direccion'!$A$2:$M$910,6,0)</f>
        <v>MORO</v>
      </c>
      <c r="F704" s="49" t="str">
        <f>+VLOOKUP(A704,'Instituciones Educativas'!$A$2:$T$900,1,0)</f>
        <v>0239046</v>
      </c>
      <c r="G704" s="49" t="str">
        <f>+VLOOKUP(A704,'Instituciones Educativas'!$A$2:$T$900,8,0)</f>
        <v>70712</v>
      </c>
      <c r="H704" s="49" t="str">
        <f>+VLOOKUP(A704,'Instituciones Educativas'!$A$2:$T$900,9,0)</f>
        <v xml:space="preserve">B0 - Primaria                      </v>
      </c>
      <c r="I704" s="18">
        <f t="shared" si="326"/>
        <v>68</v>
      </c>
      <c r="J704" s="18" t="str">
        <f t="shared" si="336"/>
        <v>Rural</v>
      </c>
      <c r="K704" s="18">
        <f t="shared" si="337"/>
        <v>77</v>
      </c>
      <c r="O704" s="18">
        <f t="shared" si="338"/>
        <v>-9</v>
      </c>
      <c r="Q704" s="21">
        <f t="shared" si="345"/>
        <v>2524.7040000000006</v>
      </c>
      <c r="R704" s="52">
        <f t="shared" si="327"/>
        <v>36.67285095856527</v>
      </c>
      <c r="S704" s="52">
        <f t="shared" si="328"/>
        <v>4508.4000000000005</v>
      </c>
      <c r="T704" s="21">
        <f t="shared" si="339"/>
        <v>4508.4000000000005</v>
      </c>
      <c r="U704" s="70">
        <v>3298.68</v>
      </c>
      <c r="V704" s="21">
        <f t="shared" si="325"/>
        <v>3468</v>
      </c>
      <c r="W704" s="21">
        <f t="shared" si="329"/>
        <v>367.20000000000005</v>
      </c>
      <c r="X704" s="21">
        <f t="shared" si="341"/>
        <v>0</v>
      </c>
      <c r="Y704" s="21">
        <f t="shared" si="347"/>
        <v>0</v>
      </c>
      <c r="Z704" s="21">
        <f t="shared" si="330"/>
        <v>81.600000000000009</v>
      </c>
      <c r="AA704" s="21">
        <f t="shared" si="331"/>
        <v>326.40000000000003</v>
      </c>
      <c r="AB704" s="21">
        <f t="shared" si="332"/>
        <v>0</v>
      </c>
      <c r="AC704" s="18">
        <f t="shared" si="333"/>
        <v>1632</v>
      </c>
      <c r="AD704" s="18">
        <f t="shared" si="334"/>
        <v>1060.8000000000002</v>
      </c>
      <c r="AE704" s="18">
        <f>IFERROR(VLOOKUP(F704,'Unid. Mult.'!$F$3:$J$313,5,0),0)</f>
        <v>0</v>
      </c>
      <c r="AF704" s="18">
        <f>IFERROR(VLOOKUP(F704,'IIEE EIB'!$F$3:$L$219,5,0),0)</f>
        <v>0</v>
      </c>
      <c r="AG704" s="18">
        <f>IFERROR(VLOOKUP(F704,'IIEE EIB'!$F$3:$L$219,6,0),0)</f>
        <v>0</v>
      </c>
      <c r="AH704" s="18" t="str">
        <f>IFERROR(VLOOKUP(F704,Rural!$F$2:$J$403,5,0),0)</f>
        <v>Rural 3</v>
      </c>
      <c r="AI704" s="18" t="str">
        <f>+IFERROR(VLOOKUP(F704,Frontera!$F$3:$J$438,5,0),0)</f>
        <v>Frontera</v>
      </c>
      <c r="AJ704" s="18" t="str">
        <f>+IFERROR(VLOOKUP(F704,'Censo 2023 Direccion'!$A$2:$L$910,9,0),0)</f>
        <v>Rural</v>
      </c>
      <c r="AK704" s="18">
        <f>+IFERROR(VLOOKUP(F704,'Instituciones Educativas'!$A$2:$T$900,12,0),0)</f>
        <v>68</v>
      </c>
      <c r="AL704" s="21">
        <f t="shared" si="335"/>
        <v>169.32000000000016</v>
      </c>
      <c r="AM704" s="18">
        <f>+IFERROR(VLOOKUP(F704,'Instituciones Educativas'!$A$2:$T$900,13,0),0)-AN704</f>
        <v>77</v>
      </c>
    </row>
    <row r="705" spans="1:41" x14ac:dyDescent="0.25">
      <c r="A705" s="104" t="s">
        <v>1372</v>
      </c>
      <c r="B705" s="17">
        <v>123</v>
      </c>
      <c r="C705" s="49" t="str">
        <f>+VLOOKUP(A705,'Instituciones Educativas'!$A$2:$T$900,6,0)</f>
        <v>PAUCARCOLLA</v>
      </c>
      <c r="D705" s="49" t="str">
        <f>IFERROR(VLOOKUP(A705,'Instituciones Educativas'!$A$2:$T$900,7,0),0)</f>
        <v>COLLANA</v>
      </c>
      <c r="E705" s="49" t="str">
        <f>+VLOOKUP(A705,'Censo 2023 Direccion'!$A$2:$M$910,6,0)</f>
        <v>COLLANA I</v>
      </c>
      <c r="F705" s="49" t="str">
        <f>+VLOOKUP(A705,'Instituciones Educativas'!$A$2:$T$900,1,0)</f>
        <v>0230326</v>
      </c>
      <c r="G705" s="49" t="str">
        <f>+VLOOKUP(A705,'Instituciones Educativas'!$A$2:$T$900,8,0)</f>
        <v>70022</v>
      </c>
      <c r="H705" s="49" t="str">
        <f>+VLOOKUP(A705,'Instituciones Educativas'!$A$2:$T$900,9,0)</f>
        <v xml:space="preserve">B0 - Primaria                      </v>
      </c>
      <c r="I705" s="18">
        <f t="shared" si="326"/>
        <v>36</v>
      </c>
      <c r="J705" s="18" t="str">
        <f t="shared" si="336"/>
        <v>Rural</v>
      </c>
      <c r="K705" s="18">
        <f t="shared" si="337"/>
        <v>46</v>
      </c>
      <c r="O705" s="18">
        <f t="shared" si="338"/>
        <v>-10</v>
      </c>
      <c r="Q705" s="21">
        <f t="shared" si="345"/>
        <v>2315.1960000000004</v>
      </c>
      <c r="R705" s="52">
        <f t="shared" si="327"/>
        <v>7.0938215102975031</v>
      </c>
      <c r="S705" s="52">
        <f t="shared" si="328"/>
        <v>2723.7600000000007</v>
      </c>
      <c r="T705" s="21">
        <f t="shared" si="339"/>
        <v>2723.7600000000007</v>
      </c>
      <c r="U705" s="70">
        <v>2543.34</v>
      </c>
      <c r="V705" s="21">
        <f t="shared" ref="V705:V768" si="348">+Z705+AA705+AB705+AC705+AD705+Y705+X705+W705</f>
        <v>2095.2000000000003</v>
      </c>
      <c r="W705" s="21">
        <f t="shared" si="329"/>
        <v>194.39999999999998</v>
      </c>
      <c r="X705" s="21">
        <f t="shared" si="341"/>
        <v>0</v>
      </c>
      <c r="Y705" s="21">
        <f t="shared" si="347"/>
        <v>0</v>
      </c>
      <c r="Z705" s="21">
        <f t="shared" si="330"/>
        <v>43.2</v>
      </c>
      <c r="AA705" s="21">
        <f t="shared" si="331"/>
        <v>172.8</v>
      </c>
      <c r="AB705" s="21">
        <f t="shared" si="332"/>
        <v>259.2</v>
      </c>
      <c r="AC705" s="18">
        <f t="shared" si="333"/>
        <v>864</v>
      </c>
      <c r="AD705" s="18">
        <f t="shared" si="334"/>
        <v>561.6</v>
      </c>
      <c r="AE705" s="18" t="str">
        <f>IFERROR(VLOOKUP(F705,'Unid. Mult.'!$F$3:$J$313,5,0),0)</f>
        <v>Multigrado</v>
      </c>
      <c r="AF705" s="18">
        <f>IFERROR(VLOOKUP(F705,'IIEE EIB'!$F$3:$L$219,5,0),0)</f>
        <v>0</v>
      </c>
      <c r="AG705" s="18">
        <f>IFERROR(VLOOKUP(F705,'IIEE EIB'!$F$3:$L$219,6,0),0)</f>
        <v>0</v>
      </c>
      <c r="AH705" s="18" t="str">
        <f>IFERROR(VLOOKUP(F705,Rural!$F$2:$J$403,5,0),0)</f>
        <v>Rural 3</v>
      </c>
      <c r="AI705" s="18" t="str">
        <f>+IFERROR(VLOOKUP(F705,Frontera!$F$3:$J$438,5,0),0)</f>
        <v>Frontera</v>
      </c>
      <c r="AJ705" s="18" t="str">
        <f>+IFERROR(VLOOKUP(F705,'Censo 2023 Direccion'!$A$2:$L$910,9,0),0)</f>
        <v>Rural</v>
      </c>
      <c r="AK705" s="18">
        <f>+IFERROR(VLOOKUP(F705,'Instituciones Educativas'!$A$2:$T$900,12,0),0)</f>
        <v>36</v>
      </c>
      <c r="AL705" s="21">
        <f t="shared" si="335"/>
        <v>-448.13999999999987</v>
      </c>
      <c r="AM705" s="18">
        <f>+IFERROR(VLOOKUP(F705,'Instituciones Educativas'!$A$2:$T$900,13,0),0)-AN705</f>
        <v>46</v>
      </c>
    </row>
    <row r="706" spans="1:41" x14ac:dyDescent="0.25">
      <c r="A706" s="104" t="s">
        <v>1371</v>
      </c>
      <c r="B706" s="17">
        <v>124</v>
      </c>
      <c r="C706" s="49" t="str">
        <f>+VLOOKUP(A706,'Instituciones Educativas'!$A$2:$T$900,6,0)</f>
        <v>PAUCARCOLLA</v>
      </c>
      <c r="D706" s="49" t="str">
        <f>IFERROR(VLOOKUP(A706,'Instituciones Educativas'!$A$2:$T$900,7,0),0)</f>
        <v>PAUCARCOLLA</v>
      </c>
      <c r="E706" s="49" t="str">
        <f>+VLOOKUP(A706,'Censo 2023 Direccion'!$A$2:$M$910,6,0)</f>
        <v>PLAZA DE ARMAS</v>
      </c>
      <c r="F706" s="49" t="str">
        <f>+VLOOKUP(A706,'Instituciones Educativas'!$A$2:$T$900,1,0)</f>
        <v>0230169</v>
      </c>
      <c r="G706" s="49" t="str">
        <f>+VLOOKUP(A706,'Instituciones Educativas'!$A$2:$T$900,8,0)</f>
        <v>70006</v>
      </c>
      <c r="H706" s="49" t="str">
        <f>+VLOOKUP(A706,'Instituciones Educativas'!$A$2:$T$900,9,0)</f>
        <v xml:space="preserve">B0 - Primaria                      </v>
      </c>
      <c r="I706" s="18">
        <f t="shared" ref="I706:I769" si="349">+AK706</f>
        <v>109</v>
      </c>
      <c r="J706" s="18" t="str">
        <f t="shared" si="336"/>
        <v>Rural</v>
      </c>
      <c r="K706" s="18">
        <f t="shared" si="337"/>
        <v>114</v>
      </c>
      <c r="O706" s="18">
        <f t="shared" si="338"/>
        <v>-5</v>
      </c>
      <c r="Q706" s="21">
        <f t="shared" si="345"/>
        <v>2962.9469999999997</v>
      </c>
      <c r="R706" s="52">
        <f t="shared" ref="R706:R769" si="350">+(S706-U706)/U706*100</f>
        <v>107.16374269005846</v>
      </c>
      <c r="S706" s="52">
        <f t="shared" ref="S706:S769" si="351">+T706</f>
        <v>7226.7</v>
      </c>
      <c r="T706" s="21">
        <f t="shared" si="339"/>
        <v>7226.7</v>
      </c>
      <c r="U706" s="70">
        <v>3488.4</v>
      </c>
      <c r="V706" s="21">
        <f t="shared" si="348"/>
        <v>5559</v>
      </c>
      <c r="W706" s="21">
        <f t="shared" ref="W706:W769" si="352">AK706*0.45*12</f>
        <v>588.6</v>
      </c>
      <c r="X706" s="21">
        <f t="shared" si="341"/>
        <v>0</v>
      </c>
      <c r="Y706" s="21">
        <f t="shared" si="347"/>
        <v>0</v>
      </c>
      <c r="Z706" s="21">
        <f t="shared" ref="Z706:Z769" si="353">+IF(AI706="Frontera",I706*0.1*12,IF(AI706=0,I706*0.05*12,0))</f>
        <v>130.80000000000001</v>
      </c>
      <c r="AA706" s="21">
        <f t="shared" ref="AA706:AA769" si="354">+IF(AF706="aimara",I706*0.35*12,IF(AF706="quechua sureño",I706*0.35*12,IF(AF706=0,I706*0.2*12,0)))+IF(AG706="aimara",I706*0.35*12,IF(AG706="quechua sureño",I706*0.35*12,IF(AG706=0,I706*0.2*12,0)))</f>
        <v>523.20000000000005</v>
      </c>
      <c r="AB706" s="21">
        <f t="shared" ref="AB706:AB769" si="355">+IF(AE706="Unidocente",I706*0.8*12,IF(AE706="Multigrado",I706*0.6*12,IF(AE706=0,I706*0*12,0)))</f>
        <v>0</v>
      </c>
      <c r="AC706" s="18">
        <f t="shared" ref="AC706:AC769" si="356">+IF(AH706="Rural 1",I706*3.5*12,IF(AH706="Rural 2",I706*2.8*12,IF(AH706="Rural 3",I706*2*12,IF(AH706= 0,I706*0.05*12,0))))</f>
        <v>2616</v>
      </c>
      <c r="AD706" s="18">
        <f t="shared" ref="AD706:AD769" si="357">IF(H706=$M$12,0,IF(AJ706="Urbana",AK706*0.8*12,AK706*1.3*12))</f>
        <v>1700.4</v>
      </c>
      <c r="AE706" s="18">
        <f>IFERROR(VLOOKUP(F706,'Unid. Mult.'!$F$3:$J$313,5,0),0)</f>
        <v>0</v>
      </c>
      <c r="AF706" s="18">
        <f>IFERROR(VLOOKUP(F706,'IIEE EIB'!$F$3:$L$219,5,0),0)</f>
        <v>0</v>
      </c>
      <c r="AG706" s="18">
        <f>IFERROR(VLOOKUP(F706,'IIEE EIB'!$F$3:$L$219,6,0),0)</f>
        <v>0</v>
      </c>
      <c r="AH706" s="18" t="str">
        <f>IFERROR(VLOOKUP(F706,Rural!$F$2:$J$403,5,0),0)</f>
        <v>Rural 3</v>
      </c>
      <c r="AI706" s="18" t="str">
        <f>+IFERROR(VLOOKUP(F706,Frontera!$F$3:$J$438,5,0),0)</f>
        <v>Frontera</v>
      </c>
      <c r="AJ706" s="18" t="str">
        <f>+IFERROR(VLOOKUP(F706,'Censo 2023 Direccion'!$A$2:$L$910,9,0),0)</f>
        <v>Rural</v>
      </c>
      <c r="AK706" s="18">
        <f>+IFERROR(VLOOKUP(F706,'Instituciones Educativas'!$A$2:$T$900,12,0),0)</f>
        <v>109</v>
      </c>
      <c r="AL706" s="21">
        <f t="shared" ref="AL706:AL769" si="358">+V706-U706</f>
        <v>2070.6</v>
      </c>
      <c r="AM706" s="18">
        <f>+IFERROR(VLOOKUP(F706,'Instituciones Educativas'!$A$2:$T$900,13,0),0)-AN706</f>
        <v>114</v>
      </c>
      <c r="AO706" s="18">
        <f>+AM706-46</f>
        <v>68</v>
      </c>
    </row>
    <row r="707" spans="1:41" x14ac:dyDescent="0.25">
      <c r="A707" s="104" t="s">
        <v>1373</v>
      </c>
      <c r="B707" s="17">
        <v>125</v>
      </c>
      <c r="C707" s="49" t="str">
        <f>+VLOOKUP(A707,'Instituciones Educativas'!$A$2:$T$900,6,0)</f>
        <v>PAUCARCOLLA</v>
      </c>
      <c r="D707" s="49" t="str">
        <f>IFERROR(VLOOKUP(A707,'Instituciones Educativas'!$A$2:$T$900,7,0),0)</f>
        <v>YANICO / TITILE</v>
      </c>
      <c r="E707" s="49" t="str">
        <f>+VLOOKUP(A707,'Censo 2023 Direccion'!$A$2:$M$910,6,0)</f>
        <v>YANICO</v>
      </c>
      <c r="F707" s="49" t="str">
        <f>+VLOOKUP(A707,'Instituciones Educativas'!$A$2:$T$900,1,0)</f>
        <v>0230615</v>
      </c>
      <c r="G707" s="49" t="str">
        <f>+VLOOKUP(A707,'Instituciones Educativas'!$A$2:$T$900,8,0)</f>
        <v>70053</v>
      </c>
      <c r="H707" s="49" t="str">
        <f>+VLOOKUP(A707,'Instituciones Educativas'!$A$2:$T$900,9,0)</f>
        <v xml:space="preserve">B0 - Primaria                      </v>
      </c>
      <c r="I707" s="18">
        <f t="shared" si="349"/>
        <v>9</v>
      </c>
      <c r="J707" s="18" t="str">
        <f t="shared" ref="J707:J770" si="359">+AJ707</f>
        <v>Rural</v>
      </c>
      <c r="K707" s="18">
        <f t="shared" ref="K707:K770" si="360">+AM707</f>
        <v>9</v>
      </c>
      <c r="O707" s="18">
        <f t="shared" ref="O707:O770" si="361">+I707-K707</f>
        <v>0</v>
      </c>
      <c r="Q707" s="21">
        <f t="shared" si="345"/>
        <v>1381.5360000000001</v>
      </c>
      <c r="R707" s="52">
        <f t="shared" si="350"/>
        <v>-35.076023391812861</v>
      </c>
      <c r="S707" s="52">
        <f t="shared" si="351"/>
        <v>863.46</v>
      </c>
      <c r="T707" s="21">
        <f t="shared" ref="T707:T770" si="362">+V707*1.3</f>
        <v>863.46</v>
      </c>
      <c r="U707" s="70">
        <v>1329.9555035128806</v>
      </c>
      <c r="V707" s="21">
        <f t="shared" si="348"/>
        <v>664.2</v>
      </c>
      <c r="W707" s="21">
        <f t="shared" si="352"/>
        <v>48.599999999999994</v>
      </c>
      <c r="X707" s="21">
        <f t="shared" si="341"/>
        <v>0</v>
      </c>
      <c r="Y707" s="21">
        <f t="shared" si="347"/>
        <v>0</v>
      </c>
      <c r="Z707" s="21">
        <f t="shared" si="353"/>
        <v>10.8</v>
      </c>
      <c r="AA707" s="21">
        <f t="shared" si="354"/>
        <v>75.599999999999994</v>
      </c>
      <c r="AB707" s="21">
        <f t="shared" si="355"/>
        <v>86.4</v>
      </c>
      <c r="AC707" s="18">
        <f t="shared" si="356"/>
        <v>302.39999999999998</v>
      </c>
      <c r="AD707" s="18">
        <f t="shared" si="357"/>
        <v>140.4</v>
      </c>
      <c r="AE707" s="18" t="str">
        <f>IFERROR(VLOOKUP(F707,'Unid. Mult.'!$F$3:$J$313,5,0),0)</f>
        <v>Unidocente</v>
      </c>
      <c r="AF707" s="18" t="str">
        <f>IFERROR(VLOOKUP(F707,'IIEE EIB'!$F$3:$L$219,5,0),0)</f>
        <v>QUECHUA SUREÑO</v>
      </c>
      <c r="AG707" s="18" t="str">
        <f>IFERROR(VLOOKUP(F707,'IIEE EIB'!$F$3:$L$219,6,0),0)</f>
        <v>AIMARA</v>
      </c>
      <c r="AH707" s="18" t="str">
        <f>IFERROR(VLOOKUP(F707,Rural!$F$2:$J$403,5,0),0)</f>
        <v>Rural 2</v>
      </c>
      <c r="AI707" s="18" t="str">
        <f>+IFERROR(VLOOKUP(F707,Frontera!$F$3:$J$438,5,0),0)</f>
        <v>Frontera</v>
      </c>
      <c r="AJ707" s="18" t="str">
        <f>+IFERROR(VLOOKUP(F707,'Censo 2023 Direccion'!$A$2:$L$910,9,0),0)</f>
        <v>Rural</v>
      </c>
      <c r="AK707" s="18">
        <f>+IFERROR(VLOOKUP(F707,'Instituciones Educativas'!$A$2:$T$900,12,0),0)</f>
        <v>9</v>
      </c>
      <c r="AL707" s="21">
        <f t="shared" si="358"/>
        <v>-665.75550351288052</v>
      </c>
      <c r="AM707" s="18">
        <f>+IFERROR(VLOOKUP(F707,'Instituciones Educativas'!$A$2:$T$900,13,0),0)-AN707</f>
        <v>9</v>
      </c>
      <c r="AO707" s="18">
        <f>+AM707-4.27</f>
        <v>4.7300000000000004</v>
      </c>
    </row>
    <row r="708" spans="1:41" x14ac:dyDescent="0.25">
      <c r="A708" s="104" t="s">
        <v>1374</v>
      </c>
      <c r="B708" s="17">
        <v>126</v>
      </c>
      <c r="C708" s="49" t="str">
        <f>+VLOOKUP(A708,'Instituciones Educativas'!$A$2:$T$900,6,0)</f>
        <v>PAUCARCOLLA</v>
      </c>
      <c r="D708" s="49" t="str">
        <f>IFERROR(VLOOKUP(A708,'Instituciones Educativas'!$A$2:$T$900,7,0),0)</f>
        <v>ANTONIANI</v>
      </c>
      <c r="E708" s="49" t="str">
        <f>+VLOOKUP(A708,'Censo 2023 Direccion'!$A$2:$M$910,6,0)</f>
        <v>ANTONIANI</v>
      </c>
      <c r="F708" s="49" t="str">
        <f>+VLOOKUP(A708,'Instituciones Educativas'!$A$2:$T$900,1,0)</f>
        <v>0230698</v>
      </c>
      <c r="G708" s="49" t="str">
        <f>+VLOOKUP(A708,'Instituciones Educativas'!$A$2:$T$900,8,0)</f>
        <v>70061</v>
      </c>
      <c r="H708" s="49" t="str">
        <f>+VLOOKUP(A708,'Instituciones Educativas'!$A$2:$T$900,9,0)</f>
        <v xml:space="preserve">B0 - Primaria                      </v>
      </c>
      <c r="I708" s="18">
        <f t="shared" si="349"/>
        <v>10</v>
      </c>
      <c r="J708" s="18" t="str">
        <f t="shared" si="359"/>
        <v>Rural</v>
      </c>
      <c r="K708" s="18">
        <f t="shared" si="360"/>
        <v>12</v>
      </c>
      <c r="O708" s="18">
        <f t="shared" si="361"/>
        <v>-2</v>
      </c>
      <c r="Q708" s="21">
        <f t="shared" si="345"/>
        <v>1410.24</v>
      </c>
      <c r="R708" s="52">
        <f t="shared" si="350"/>
        <v>-34.835932423651741</v>
      </c>
      <c r="S708" s="52">
        <f t="shared" si="351"/>
        <v>881.4</v>
      </c>
      <c r="T708" s="21">
        <f t="shared" si="362"/>
        <v>881.4</v>
      </c>
      <c r="U708" s="70">
        <v>1352.5859154929581</v>
      </c>
      <c r="V708" s="21">
        <f t="shared" si="348"/>
        <v>678</v>
      </c>
      <c r="W708" s="21">
        <f t="shared" si="352"/>
        <v>54</v>
      </c>
      <c r="X708" s="21">
        <f t="shared" si="341"/>
        <v>0</v>
      </c>
      <c r="Y708" s="21">
        <f t="shared" si="347"/>
        <v>0</v>
      </c>
      <c r="Z708" s="21">
        <f t="shared" si="353"/>
        <v>12</v>
      </c>
      <c r="AA708" s="21">
        <f t="shared" si="354"/>
        <v>48</v>
      </c>
      <c r="AB708" s="21">
        <f t="shared" si="355"/>
        <v>72</v>
      </c>
      <c r="AC708" s="18">
        <f t="shared" si="356"/>
        <v>336</v>
      </c>
      <c r="AD708" s="18">
        <f t="shared" si="357"/>
        <v>156</v>
      </c>
      <c r="AE708" s="18" t="str">
        <f>IFERROR(VLOOKUP(F708,'Unid. Mult.'!$F$3:$J$313,5,0),0)</f>
        <v>Multigrado</v>
      </c>
      <c r="AF708" s="18">
        <f>IFERROR(VLOOKUP(F708,'IIEE EIB'!$F$3:$L$219,5,0),0)</f>
        <v>0</v>
      </c>
      <c r="AG708" s="18">
        <f>IFERROR(VLOOKUP(F708,'IIEE EIB'!$F$3:$L$219,6,0),0)</f>
        <v>0</v>
      </c>
      <c r="AH708" s="18" t="str">
        <f>IFERROR(VLOOKUP(F708,Rural!$F$2:$J$403,5,0),0)</f>
        <v>Rural 2</v>
      </c>
      <c r="AI708" s="18" t="str">
        <f>+IFERROR(VLOOKUP(F708,Frontera!$F$3:$J$438,5,0),0)</f>
        <v>Frontera</v>
      </c>
      <c r="AJ708" s="18" t="str">
        <f>+IFERROR(VLOOKUP(F708,'Censo 2023 Direccion'!$A$2:$L$910,9,0),0)</f>
        <v>Rural</v>
      </c>
      <c r="AK708" s="18">
        <f>+IFERROR(VLOOKUP(F708,'Instituciones Educativas'!$A$2:$T$900,12,0),0)</f>
        <v>10</v>
      </c>
      <c r="AL708" s="21">
        <f t="shared" si="358"/>
        <v>-674.58591549295807</v>
      </c>
      <c r="AM708" s="18">
        <f>+IFERROR(VLOOKUP(F708,'Instituciones Educativas'!$A$2:$T$900,13,0),0)-AN708</f>
        <v>12</v>
      </c>
      <c r="AN708" s="64"/>
      <c r="AO708" s="18">
        <f>+AM708-7.1</f>
        <v>4.9000000000000004</v>
      </c>
    </row>
    <row r="709" spans="1:41" x14ac:dyDescent="0.25">
      <c r="A709" s="104" t="s">
        <v>1377</v>
      </c>
      <c r="B709" s="17">
        <v>127</v>
      </c>
      <c r="C709" s="49" t="str">
        <f>+VLOOKUP(A709,'Instituciones Educativas'!$A$2:$T$900,6,0)</f>
        <v>PICHACANI</v>
      </c>
      <c r="D709" s="49" t="str">
        <f>IFERROR(VLOOKUP(A709,'Instituciones Educativas'!$A$2:$T$900,7,0),0)</f>
        <v>LARAQUERI</v>
      </c>
      <c r="E709" s="49" t="str">
        <f>+VLOOKUP(A709,'Censo 2023 Direccion'!$A$2:$M$910,6,0)</f>
        <v>JIRON AUGUSTO B LEGUIA 242</v>
      </c>
      <c r="F709" s="49" t="str">
        <f>+VLOOKUP(A709,'Instituciones Educativas'!$A$2:$T$900,1,0)</f>
        <v>0230987</v>
      </c>
      <c r="G709" s="49" t="str">
        <f>+VLOOKUP(A709,'Instituciones Educativas'!$A$2:$T$900,8,0)</f>
        <v>70091</v>
      </c>
      <c r="H709" s="49" t="str">
        <f>+VLOOKUP(A709,'Instituciones Educativas'!$A$2:$T$900,9,0)</f>
        <v xml:space="preserve">B0 - Primaria                      </v>
      </c>
      <c r="I709" s="18">
        <f t="shared" si="349"/>
        <v>174</v>
      </c>
      <c r="J709" s="18" t="str">
        <f t="shared" si="359"/>
        <v>Urbana</v>
      </c>
      <c r="K709" s="18">
        <f t="shared" si="360"/>
        <v>194</v>
      </c>
      <c r="O709" s="18">
        <f t="shared" si="361"/>
        <v>-20</v>
      </c>
      <c r="Q709" s="21">
        <f t="shared" ref="Q709" si="363">+IF(AJ709="Urbana",IF(AK709&lt;=5,S709*(2.8),IF(AK709&lt;=10,S709*(2.1),IF(AK709&lt;=13,S709*(1.9),IF(AK709&lt;=22,S709*(1.6),IF(AK709&lt;=50,S709*(1.41),IF(AK709&lt;=100,S709*(0.9),IF(AK709&lt;=194,S709*(0.8),IF(AK709&lt;=230,S709*(0.63),IF(AK709&lt;=405,S709*(0.55),IF(AK709&lt;=620,S709*(0.44),IF(AK709&lt;=968,S709*(0.35),IF(AK709&lt;=1000,S709*(0.37),IF(AK709&lt;=1200,S709*(0.39),IF(AK709&lt;=1800,S709*(0.26))))))))))))))))</f>
        <v>3691.5840000000007</v>
      </c>
      <c r="R709" s="52">
        <f t="shared" si="350"/>
        <v>24.123757549432316</v>
      </c>
      <c r="S709" s="52">
        <f t="shared" si="351"/>
        <v>4614.4800000000005</v>
      </c>
      <c r="T709" s="21">
        <f t="shared" si="362"/>
        <v>4614.4800000000005</v>
      </c>
      <c r="U709" s="70">
        <v>3717.6444631578952</v>
      </c>
      <c r="V709" s="21">
        <f t="shared" si="348"/>
        <v>3549.6</v>
      </c>
      <c r="W709" s="21">
        <f t="shared" si="352"/>
        <v>939.59999999999991</v>
      </c>
      <c r="X709" s="21">
        <f t="shared" si="341"/>
        <v>0</v>
      </c>
      <c r="Y709" s="21">
        <f t="shared" si="347"/>
        <v>0</v>
      </c>
      <c r="Z709" s="21">
        <f t="shared" si="353"/>
        <v>104.4</v>
      </c>
      <c r="AA709" s="21">
        <f t="shared" si="354"/>
        <v>730.8</v>
      </c>
      <c r="AB709" s="21">
        <f t="shared" si="355"/>
        <v>0</v>
      </c>
      <c r="AC709" s="18">
        <f t="shared" si="356"/>
        <v>104.4</v>
      </c>
      <c r="AD709" s="18">
        <f t="shared" si="357"/>
        <v>1670.4</v>
      </c>
      <c r="AE709" s="18">
        <f>IFERROR(VLOOKUP(F709,'Unid. Mult.'!$F$3:$J$313,5,0),0)</f>
        <v>0</v>
      </c>
      <c r="AF709" s="18" t="str">
        <f>IFERROR(VLOOKUP(F709,'IIEE EIB'!$F$3:$L$219,5,0),0)</f>
        <v>AIMARA</v>
      </c>
      <c r="AG709" s="18" t="str">
        <f>IFERROR(VLOOKUP(F709,'IIEE EIB'!$F$3:$L$219,6,0),0)</f>
        <v/>
      </c>
      <c r="AH709" s="18">
        <f>IFERROR(VLOOKUP(F709,Rural!$F$2:$J$403,5,0),0)</f>
        <v>0</v>
      </c>
      <c r="AI709" s="18">
        <f>+IFERROR(VLOOKUP(F709,Frontera!$F$3:$J$438,5,0),0)</f>
        <v>0</v>
      </c>
      <c r="AJ709" s="18" t="str">
        <f>+IFERROR(VLOOKUP(F709,'Censo 2023 Direccion'!$A$2:$L$910,9,0),0)</f>
        <v>Urbana</v>
      </c>
      <c r="AK709" s="18">
        <f>+IFERROR(VLOOKUP(F709,'Instituciones Educativas'!$A$2:$T$900,12,0),0)</f>
        <v>174</v>
      </c>
      <c r="AL709" s="21">
        <f t="shared" si="358"/>
        <v>-168.04446315789528</v>
      </c>
      <c r="AM709" s="18">
        <f>+IFERROR(VLOOKUP(F709,'Instituciones Educativas'!$A$2:$T$900,13,0),0)-AN709</f>
        <v>194</v>
      </c>
    </row>
    <row r="710" spans="1:41" x14ac:dyDescent="0.25">
      <c r="A710" s="104" t="s">
        <v>1379</v>
      </c>
      <c r="B710" s="17">
        <v>128</v>
      </c>
      <c r="C710" s="49" t="str">
        <f>+VLOOKUP(A710,'Instituciones Educativas'!$A$2:$T$900,6,0)</f>
        <v>PICHACANI</v>
      </c>
      <c r="D710" s="49" t="str">
        <f>IFERROR(VLOOKUP(A710,'Instituciones Educativas'!$A$2:$T$900,7,0),0)</f>
        <v>HUARIJUYO</v>
      </c>
      <c r="E710" s="49" t="str">
        <f>+VLOOKUP(A710,'Censo 2023 Direccion'!$A$2:$M$910,6,0)</f>
        <v>HUARIJUYO</v>
      </c>
      <c r="F710" s="49" t="str">
        <f>+VLOOKUP(A710,'Instituciones Educativas'!$A$2:$T$900,1,0)</f>
        <v>0231332</v>
      </c>
      <c r="G710" s="49" t="str">
        <f>+VLOOKUP(A710,'Instituciones Educativas'!$A$2:$T$900,8,0)</f>
        <v>70126</v>
      </c>
      <c r="H710" s="49" t="str">
        <f>+VLOOKUP(A710,'Instituciones Educativas'!$A$2:$T$900,9,0)</f>
        <v xml:space="preserve">B0 - Primaria                      </v>
      </c>
      <c r="I710" s="18">
        <f t="shared" si="349"/>
        <v>38</v>
      </c>
      <c r="J710" s="18" t="str">
        <f t="shared" si="359"/>
        <v>Rural</v>
      </c>
      <c r="K710" s="18">
        <f t="shared" si="360"/>
        <v>42</v>
      </c>
      <c r="O710" s="18">
        <f t="shared" si="361"/>
        <v>-4</v>
      </c>
      <c r="Q710" s="21">
        <f t="shared" ref="Q710:Q742" si="364">+IF(AJ710="rural",IF(AK710&lt;=1,S710*(5),IF(AK710&lt;=2,S710*(3.25),IF(AK710&lt;=3,S710*(2.42),IF(AK710&lt;=4,S710*(2),IF(AK710&lt;=5,S710*(1.8),IF(AK710&lt;=10,S710*(1.6),IF(AK710&lt;=16,S710*(1.3),IF(AK710&lt;=20,S710*(1),IF(AK710&lt;=60,S710*(0.85),IF(AK710&lt;=100,S710*(0.56),IF(AK710&lt;=152,S710*(0.41),IF(AK710&lt;=180,S710*(0.38),IF(AK710&lt;=200,S710*(0.36),IF(AK710&lt;=300,S710*(0.3),S710)))))))))))))))</f>
        <v>2494.2059999999997</v>
      </c>
      <c r="R710" s="52">
        <f t="shared" si="350"/>
        <v>23.8095238095238</v>
      </c>
      <c r="S710" s="52">
        <f t="shared" si="351"/>
        <v>2934.3599999999997</v>
      </c>
      <c r="T710" s="21">
        <f t="shared" si="362"/>
        <v>2934.3599999999997</v>
      </c>
      <c r="U710" s="70">
        <v>2370.06</v>
      </c>
      <c r="V710" s="21">
        <f t="shared" si="348"/>
        <v>2257.1999999999998</v>
      </c>
      <c r="W710" s="21">
        <f t="shared" si="352"/>
        <v>205.20000000000002</v>
      </c>
      <c r="X710" s="21">
        <f t="shared" si="341"/>
        <v>0</v>
      </c>
      <c r="Y710" s="21">
        <f t="shared" si="347"/>
        <v>0</v>
      </c>
      <c r="Z710" s="21">
        <f t="shared" si="353"/>
        <v>22.8</v>
      </c>
      <c r="AA710" s="21">
        <f t="shared" si="354"/>
        <v>159.6</v>
      </c>
      <c r="AB710" s="21">
        <f t="shared" si="355"/>
        <v>0</v>
      </c>
      <c r="AC710" s="18">
        <f t="shared" si="356"/>
        <v>1276.8</v>
      </c>
      <c r="AD710" s="18">
        <f t="shared" si="357"/>
        <v>592.79999999999995</v>
      </c>
      <c r="AE710" s="18">
        <f>IFERROR(VLOOKUP(F710,'Unid. Mult.'!$F$3:$J$313,5,0),0)</f>
        <v>0</v>
      </c>
      <c r="AF710" s="18" t="str">
        <f>IFERROR(VLOOKUP(F710,'IIEE EIB'!$F$3:$L$219,5,0),0)</f>
        <v>AIMARA</v>
      </c>
      <c r="AG710" s="18" t="str">
        <f>IFERROR(VLOOKUP(F710,'IIEE EIB'!$F$3:$L$219,6,0),0)</f>
        <v/>
      </c>
      <c r="AH710" s="18" t="str">
        <f>IFERROR(VLOOKUP(F710,Rural!$F$2:$J$403,5,0),0)</f>
        <v>Rural 2</v>
      </c>
      <c r="AI710" s="18">
        <f>+IFERROR(VLOOKUP(F710,Frontera!$F$3:$J$438,5,0),0)</f>
        <v>0</v>
      </c>
      <c r="AJ710" s="18" t="str">
        <f>+IFERROR(VLOOKUP(F710,'Censo 2023 Direccion'!$A$2:$L$910,9,0),0)</f>
        <v>Rural</v>
      </c>
      <c r="AK710" s="18">
        <f>+IFERROR(VLOOKUP(F710,'Instituciones Educativas'!$A$2:$T$900,12,0),0)</f>
        <v>38</v>
      </c>
      <c r="AL710" s="21">
        <f t="shared" si="358"/>
        <v>-112.86000000000013</v>
      </c>
      <c r="AM710" s="18">
        <f>+IFERROR(VLOOKUP(F710,'Instituciones Educativas'!$A$2:$T$900,13,0),0)-AN710</f>
        <v>42</v>
      </c>
      <c r="AN710" s="64"/>
      <c r="AO710" s="18">
        <f>+AM710-12.8</f>
        <v>29.2</v>
      </c>
    </row>
    <row r="711" spans="1:41" x14ac:dyDescent="0.25">
      <c r="A711" s="104" t="s">
        <v>1378</v>
      </c>
      <c r="B711" s="17">
        <v>129</v>
      </c>
      <c r="C711" s="49" t="str">
        <f>+VLOOKUP(A711,'Instituciones Educativas'!$A$2:$T$900,6,0)</f>
        <v>PICHACANI</v>
      </c>
      <c r="D711" s="49" t="str">
        <f>IFERROR(VLOOKUP(A711,'Instituciones Educativas'!$A$2:$T$900,7,0),0)</f>
        <v>SOQUESANI</v>
      </c>
      <c r="E711" s="49" t="str">
        <f>+VLOOKUP(A711,'Censo 2023 Direccion'!$A$2:$M$910,6,0)</f>
        <v>SOQUESANI</v>
      </c>
      <c r="F711" s="49" t="str">
        <f>+VLOOKUP(A711,'Instituciones Educativas'!$A$2:$T$900,1,0)</f>
        <v>0231209</v>
      </c>
      <c r="G711" s="49" t="str">
        <f>+VLOOKUP(A711,'Instituciones Educativas'!$A$2:$T$900,8,0)</f>
        <v>70113</v>
      </c>
      <c r="H711" s="49" t="str">
        <f>+VLOOKUP(A711,'Instituciones Educativas'!$A$2:$T$900,9,0)</f>
        <v xml:space="preserve">B0 - Primaria                      </v>
      </c>
      <c r="I711" s="18">
        <f t="shared" si="349"/>
        <v>25</v>
      </c>
      <c r="J711" s="18" t="str">
        <f t="shared" si="359"/>
        <v>Rural</v>
      </c>
      <c r="K711" s="18">
        <f t="shared" si="360"/>
        <v>34</v>
      </c>
      <c r="O711" s="18">
        <f t="shared" si="361"/>
        <v>-9</v>
      </c>
      <c r="Q711" s="21">
        <f t="shared" si="364"/>
        <v>1839.825</v>
      </c>
      <c r="R711" s="52">
        <f t="shared" si="350"/>
        <v>0.61919504643963619</v>
      </c>
      <c r="S711" s="52">
        <f t="shared" si="351"/>
        <v>2164.5</v>
      </c>
      <c r="T711" s="21">
        <f t="shared" si="362"/>
        <v>2164.5</v>
      </c>
      <c r="U711" s="70">
        <v>2151.1799999999998</v>
      </c>
      <c r="V711" s="21">
        <f t="shared" si="348"/>
        <v>1665</v>
      </c>
      <c r="W711" s="21">
        <f t="shared" si="352"/>
        <v>135</v>
      </c>
      <c r="X711" s="21">
        <f t="shared" si="341"/>
        <v>0</v>
      </c>
      <c r="Y711" s="21">
        <f t="shared" si="347"/>
        <v>0</v>
      </c>
      <c r="Z711" s="21">
        <f t="shared" si="353"/>
        <v>15</v>
      </c>
      <c r="AA711" s="21">
        <f t="shared" si="354"/>
        <v>105</v>
      </c>
      <c r="AB711" s="21">
        <f t="shared" si="355"/>
        <v>180</v>
      </c>
      <c r="AC711" s="18">
        <f t="shared" si="356"/>
        <v>840</v>
      </c>
      <c r="AD711" s="18">
        <f t="shared" si="357"/>
        <v>390</v>
      </c>
      <c r="AE711" s="18" t="str">
        <f>IFERROR(VLOOKUP(F711,'Unid. Mult.'!$F$3:$J$313,5,0),0)</f>
        <v>Multigrado</v>
      </c>
      <c r="AF711" s="18" t="str">
        <f>IFERROR(VLOOKUP(F711,'IIEE EIB'!$F$3:$L$219,5,0),0)</f>
        <v>AIMARA</v>
      </c>
      <c r="AG711" s="18" t="str">
        <f>IFERROR(VLOOKUP(F711,'IIEE EIB'!$F$3:$L$219,6,0),0)</f>
        <v/>
      </c>
      <c r="AH711" s="18" t="str">
        <f>IFERROR(VLOOKUP(F711,Rural!$F$2:$J$403,5,0),0)</f>
        <v>Rural 2</v>
      </c>
      <c r="AI711" s="18">
        <f>+IFERROR(VLOOKUP(F711,Frontera!$F$3:$J$438,5,0),0)</f>
        <v>0</v>
      </c>
      <c r="AJ711" s="18" t="str">
        <f>+IFERROR(VLOOKUP(F711,'Censo 2023 Direccion'!$A$2:$L$910,9,0),0)</f>
        <v>Rural</v>
      </c>
      <c r="AK711" s="18">
        <f>+IFERROR(VLOOKUP(F711,'Instituciones Educativas'!$A$2:$T$900,12,0),0)</f>
        <v>25</v>
      </c>
      <c r="AL711" s="21">
        <f t="shared" si="358"/>
        <v>-486.17999999999984</v>
      </c>
      <c r="AM711" s="18">
        <f>+IFERROR(VLOOKUP(F711,'Instituciones Educativas'!$A$2:$T$900,13,0),0)-AN711</f>
        <v>34</v>
      </c>
      <c r="AO711" s="18">
        <f>+AM711-21.8</f>
        <v>12.2</v>
      </c>
    </row>
    <row r="712" spans="1:41" x14ac:dyDescent="0.25">
      <c r="A712" s="104" t="s">
        <v>1383</v>
      </c>
      <c r="B712" s="17">
        <v>130</v>
      </c>
      <c r="C712" s="49" t="str">
        <f>+VLOOKUP(A712,'Instituciones Educativas'!$A$2:$T$900,6,0)</f>
        <v>PICHACANI</v>
      </c>
      <c r="D712" s="49" t="str">
        <f>IFERROR(VLOOKUP(A712,'Instituciones Educativas'!$A$2:$T$900,7,0),0)</f>
        <v>ÑUÑUMARCA</v>
      </c>
      <c r="E712" s="49" t="str">
        <f>+VLOOKUP(A712,'Censo 2023 Direccion'!$A$2:$M$910,6,0)</f>
        <v>ÑUÑOMARCA</v>
      </c>
      <c r="F712" s="49" t="str">
        <f>+VLOOKUP(A712,'Instituciones Educativas'!$A$2:$T$900,1,0)</f>
        <v>0231621</v>
      </c>
      <c r="G712" s="49" t="str">
        <f>+VLOOKUP(A712,'Instituciones Educativas'!$A$2:$T$900,8,0)</f>
        <v>70155</v>
      </c>
      <c r="H712" s="49" t="str">
        <f>+VLOOKUP(A712,'Instituciones Educativas'!$A$2:$T$900,9,0)</f>
        <v xml:space="preserve">B0 - Primaria                      </v>
      </c>
      <c r="I712" s="18">
        <f t="shared" si="349"/>
        <v>7</v>
      </c>
      <c r="J712" s="18" t="str">
        <f t="shared" si="359"/>
        <v>Rural</v>
      </c>
      <c r="K712" s="18">
        <f t="shared" si="360"/>
        <v>9</v>
      </c>
      <c r="O712" s="18">
        <f t="shared" si="361"/>
        <v>-2</v>
      </c>
      <c r="Q712" s="21">
        <f t="shared" si="364"/>
        <v>1004.64</v>
      </c>
      <c r="R712" s="52">
        <f t="shared" si="350"/>
        <v>-49.503573749187787</v>
      </c>
      <c r="S712" s="52">
        <f t="shared" si="351"/>
        <v>627.9</v>
      </c>
      <c r="T712" s="21">
        <f t="shared" si="362"/>
        <v>627.9</v>
      </c>
      <c r="U712" s="70">
        <v>1243.4543325526931</v>
      </c>
      <c r="V712" s="21">
        <f t="shared" si="348"/>
        <v>483</v>
      </c>
      <c r="W712" s="21">
        <f t="shared" si="352"/>
        <v>37.799999999999997</v>
      </c>
      <c r="X712" s="21">
        <f t="shared" si="341"/>
        <v>0</v>
      </c>
      <c r="Y712" s="21">
        <f t="shared" si="347"/>
        <v>0</v>
      </c>
      <c r="Z712" s="21">
        <f t="shared" si="353"/>
        <v>4.2</v>
      </c>
      <c r="AA712" s="21">
        <f t="shared" si="354"/>
        <v>29.4</v>
      </c>
      <c r="AB712" s="21">
        <f t="shared" si="355"/>
        <v>67.2</v>
      </c>
      <c r="AC712" s="18">
        <f t="shared" si="356"/>
        <v>235.2</v>
      </c>
      <c r="AD712" s="18">
        <f t="shared" si="357"/>
        <v>109.19999999999999</v>
      </c>
      <c r="AE712" s="18" t="str">
        <f>IFERROR(VLOOKUP(F712,'Unid. Mult.'!$F$3:$J$313,5,0),0)</f>
        <v>Unidocente</v>
      </c>
      <c r="AF712" s="18" t="str">
        <f>IFERROR(VLOOKUP(F712,'IIEE EIB'!$F$3:$L$219,5,0),0)</f>
        <v>AIMARA</v>
      </c>
      <c r="AG712" s="18" t="str">
        <f>IFERROR(VLOOKUP(F712,'IIEE EIB'!$F$3:$L$219,6,0),0)</f>
        <v/>
      </c>
      <c r="AH712" s="18" t="str">
        <f>IFERROR(VLOOKUP(F712,Rural!$F$2:$J$403,5,0),0)</f>
        <v>Rural 2</v>
      </c>
      <c r="AI712" s="18">
        <f>+IFERROR(VLOOKUP(F712,Frontera!$F$3:$J$438,5,0),0)</f>
        <v>0</v>
      </c>
      <c r="AJ712" s="18" t="str">
        <f>+IFERROR(VLOOKUP(F712,'Censo 2023 Direccion'!$A$2:$L$910,9,0),0)</f>
        <v>Rural</v>
      </c>
      <c r="AK712" s="18">
        <f>+IFERROR(VLOOKUP(F712,'Instituciones Educativas'!$A$2:$T$900,12,0),0)</f>
        <v>7</v>
      </c>
      <c r="AL712" s="21">
        <f t="shared" si="358"/>
        <v>-760.45433255269313</v>
      </c>
      <c r="AM712" s="18">
        <f>+IFERROR(VLOOKUP(F712,'Instituciones Educativas'!$A$2:$T$900,13,0),0)-AN712</f>
        <v>9</v>
      </c>
      <c r="AN712" s="64"/>
    </row>
    <row r="713" spans="1:41" x14ac:dyDescent="0.25">
      <c r="A713" s="104" t="s">
        <v>1381</v>
      </c>
      <c r="B713" s="17">
        <v>131</v>
      </c>
      <c r="C713" s="49" t="str">
        <f>+VLOOKUP(A713,'Instituciones Educativas'!$A$2:$T$900,6,0)</f>
        <v>PICHACANI</v>
      </c>
      <c r="D713" s="49" t="str">
        <f>IFERROR(VLOOKUP(A713,'Instituciones Educativas'!$A$2:$T$900,7,0),0)</f>
        <v>HUACCOCHULLO JATUCACHI</v>
      </c>
      <c r="E713" s="49" t="str">
        <f>+VLOOKUP(A713,'Censo 2023 Direccion'!$A$2:$M$910,6,0)</f>
        <v>HUACCOCHULLO</v>
      </c>
      <c r="F713" s="49" t="str">
        <f>+VLOOKUP(A713,'Instituciones Educativas'!$A$2:$T$900,1,0)</f>
        <v>0231571</v>
      </c>
      <c r="G713" s="49" t="str">
        <f>+VLOOKUP(A713,'Instituciones Educativas'!$A$2:$T$900,8,0)</f>
        <v>70150</v>
      </c>
      <c r="H713" s="49" t="str">
        <f>+VLOOKUP(A713,'Instituciones Educativas'!$A$2:$T$900,9,0)</f>
        <v xml:space="preserve">B0 - Primaria                      </v>
      </c>
      <c r="I713" s="18">
        <f t="shared" si="349"/>
        <v>25</v>
      </c>
      <c r="J713" s="18" t="str">
        <f t="shared" si="359"/>
        <v>Rural</v>
      </c>
      <c r="K713" s="18">
        <f t="shared" si="360"/>
        <v>24</v>
      </c>
      <c r="O713" s="18">
        <f t="shared" si="361"/>
        <v>1</v>
      </c>
      <c r="Q713" s="21">
        <f t="shared" si="364"/>
        <v>1856.3999999999999</v>
      </c>
      <c r="R713" s="52">
        <f t="shared" si="350"/>
        <v>29.477339181286567</v>
      </c>
      <c r="S713" s="52">
        <f t="shared" si="351"/>
        <v>2184</v>
      </c>
      <c r="T713" s="21">
        <f t="shared" si="362"/>
        <v>2184</v>
      </c>
      <c r="U713" s="70">
        <v>1686.7816513761466</v>
      </c>
      <c r="V713" s="21">
        <f t="shared" si="348"/>
        <v>1680</v>
      </c>
      <c r="W713" s="21">
        <f t="shared" si="352"/>
        <v>135</v>
      </c>
      <c r="X713" s="21">
        <f t="shared" si="341"/>
        <v>0</v>
      </c>
      <c r="Y713" s="21">
        <f t="shared" si="347"/>
        <v>0</v>
      </c>
      <c r="Z713" s="21">
        <f t="shared" si="353"/>
        <v>15</v>
      </c>
      <c r="AA713" s="21">
        <f t="shared" si="354"/>
        <v>120</v>
      </c>
      <c r="AB713" s="21">
        <f t="shared" si="355"/>
        <v>180</v>
      </c>
      <c r="AC713" s="18">
        <f t="shared" si="356"/>
        <v>840</v>
      </c>
      <c r="AD713" s="18">
        <f t="shared" si="357"/>
        <v>390</v>
      </c>
      <c r="AE713" s="18" t="str">
        <f>IFERROR(VLOOKUP(F713,'Unid. Mult.'!$F$3:$J$313,5,0),0)</f>
        <v>Multigrado</v>
      </c>
      <c r="AF713" s="18">
        <f>IFERROR(VLOOKUP(F713,'IIEE EIB'!$F$3:$L$219,5,0),0)</f>
        <v>0</v>
      </c>
      <c r="AG713" s="18">
        <f>IFERROR(VLOOKUP(F713,'IIEE EIB'!$F$3:$L$219,6,0),0)</f>
        <v>0</v>
      </c>
      <c r="AH713" s="18" t="str">
        <f>IFERROR(VLOOKUP(F713,Rural!$F$2:$J$403,5,0),0)</f>
        <v>Rural 2</v>
      </c>
      <c r="AI713" s="18">
        <f>+IFERROR(VLOOKUP(F713,Frontera!$F$3:$J$438,5,0),0)</f>
        <v>0</v>
      </c>
      <c r="AJ713" s="18" t="str">
        <f>+IFERROR(VLOOKUP(F713,'Censo 2023 Direccion'!$A$2:$L$910,9,0),0)</f>
        <v>Rural</v>
      </c>
      <c r="AK713" s="18">
        <f>+IFERROR(VLOOKUP(F713,'Instituciones Educativas'!$A$2:$T$900,12,0),0)</f>
        <v>25</v>
      </c>
      <c r="AL713" s="21">
        <f t="shared" si="358"/>
        <v>-6.7816513761465558</v>
      </c>
      <c r="AM713" s="18">
        <f>+IFERROR(VLOOKUP(F713,'Instituciones Educativas'!$A$2:$T$900,13,0),0)-AN713</f>
        <v>24</v>
      </c>
    </row>
    <row r="714" spans="1:41" x14ac:dyDescent="0.25">
      <c r="A714" s="104" t="s">
        <v>1380</v>
      </c>
      <c r="B714" s="17">
        <v>132</v>
      </c>
      <c r="C714" s="49" t="str">
        <f>+VLOOKUP(A714,'Instituciones Educativas'!$A$2:$T$900,6,0)</f>
        <v>PICHACANI</v>
      </c>
      <c r="D714" s="49" t="str">
        <f>IFERROR(VLOOKUP(A714,'Instituciones Educativas'!$A$2:$T$900,7,0),0)</f>
        <v>PICHACANI</v>
      </c>
      <c r="E714" s="49" t="str">
        <f>+VLOOKUP(A714,'Censo 2023 Direccion'!$A$2:$M$910,6,0)</f>
        <v>PICHACANI</v>
      </c>
      <c r="F714" s="49" t="str">
        <f>+VLOOKUP(A714,'Instituciones Educativas'!$A$2:$T$900,1,0)</f>
        <v>0231407</v>
      </c>
      <c r="G714" s="49" t="str">
        <f>+VLOOKUP(A714,'Instituciones Educativas'!$A$2:$T$900,8,0)</f>
        <v>70133</v>
      </c>
      <c r="H714" s="49" t="str">
        <f>+VLOOKUP(A714,'Instituciones Educativas'!$A$2:$T$900,9,0)</f>
        <v xml:space="preserve">B0 - Primaria                      </v>
      </c>
      <c r="I714" s="18">
        <f t="shared" si="349"/>
        <v>13</v>
      </c>
      <c r="J714" s="18" t="str">
        <f t="shared" si="359"/>
        <v>Rural</v>
      </c>
      <c r="K714" s="18">
        <f t="shared" si="360"/>
        <v>18</v>
      </c>
      <c r="O714" s="18">
        <f t="shared" si="361"/>
        <v>-5</v>
      </c>
      <c r="Q714" s="21">
        <f t="shared" si="364"/>
        <v>1463.202</v>
      </c>
      <c r="R714" s="52">
        <f t="shared" si="350"/>
        <v>-29.72059779077323</v>
      </c>
      <c r="S714" s="52">
        <f t="shared" si="351"/>
        <v>1125.54</v>
      </c>
      <c r="T714" s="21">
        <f t="shared" si="362"/>
        <v>1125.54</v>
      </c>
      <c r="U714" s="70">
        <v>1601.5218749999999</v>
      </c>
      <c r="V714" s="21">
        <f t="shared" si="348"/>
        <v>865.8</v>
      </c>
      <c r="W714" s="21">
        <f t="shared" si="352"/>
        <v>70.2</v>
      </c>
      <c r="X714" s="21">
        <f t="shared" si="341"/>
        <v>0</v>
      </c>
      <c r="Y714" s="21">
        <f t="shared" si="347"/>
        <v>0</v>
      </c>
      <c r="Z714" s="21">
        <f t="shared" si="353"/>
        <v>7.8000000000000007</v>
      </c>
      <c r="AA714" s="21">
        <f t="shared" si="354"/>
        <v>54.599999999999994</v>
      </c>
      <c r="AB714" s="21">
        <f t="shared" si="355"/>
        <v>93.6</v>
      </c>
      <c r="AC714" s="18">
        <f t="shared" si="356"/>
        <v>436.79999999999995</v>
      </c>
      <c r="AD714" s="18">
        <f t="shared" si="357"/>
        <v>202.8</v>
      </c>
      <c r="AE714" s="18" t="str">
        <f>IFERROR(VLOOKUP(F714,'Unid. Mult.'!$F$3:$J$313,5,0),0)</f>
        <v>Multigrado</v>
      </c>
      <c r="AF714" s="18" t="str">
        <f>IFERROR(VLOOKUP(F714,'IIEE EIB'!$F$3:$L$219,5,0),0)</f>
        <v>AIMARA</v>
      </c>
      <c r="AG714" s="18" t="str">
        <f>IFERROR(VLOOKUP(F714,'IIEE EIB'!$F$3:$L$219,6,0),0)</f>
        <v/>
      </c>
      <c r="AH714" s="18" t="str">
        <f>IFERROR(VLOOKUP(F714,Rural!$F$2:$J$403,5,0),0)</f>
        <v>Rural 2</v>
      </c>
      <c r="AI714" s="18">
        <f>+IFERROR(VLOOKUP(F714,Frontera!$F$3:$J$438,5,0),0)</f>
        <v>0</v>
      </c>
      <c r="AJ714" s="18" t="str">
        <f>+IFERROR(VLOOKUP(F714,'Censo 2023 Direccion'!$A$2:$L$910,9,0),0)</f>
        <v>Rural</v>
      </c>
      <c r="AK714" s="18">
        <f>+IFERROR(VLOOKUP(F714,'Instituciones Educativas'!$A$2:$T$900,12,0),0)</f>
        <v>13</v>
      </c>
      <c r="AL714" s="21">
        <f t="shared" si="358"/>
        <v>-735.72187499999995</v>
      </c>
      <c r="AM714" s="18">
        <f>+IFERROR(VLOOKUP(F714,'Instituciones Educativas'!$A$2:$T$900,13,0),0)-AN714</f>
        <v>18</v>
      </c>
      <c r="AO714" s="18">
        <f>+AM714-34</f>
        <v>-16</v>
      </c>
    </row>
    <row r="715" spans="1:41" x14ac:dyDescent="0.25">
      <c r="A715" s="104" t="s">
        <v>1391</v>
      </c>
      <c r="B715" s="17">
        <v>133</v>
      </c>
      <c r="C715" s="49" t="str">
        <f>+VLOOKUP(A715,'Instituciones Educativas'!$A$2:$T$900,6,0)</f>
        <v>PICHACANI</v>
      </c>
      <c r="D715" s="49" t="str">
        <f>IFERROR(VLOOKUP(A715,'Instituciones Educativas'!$A$2:$T$900,7,0),0)</f>
        <v>HACIENDA VILUYO</v>
      </c>
      <c r="E715" s="49" t="str">
        <f>+VLOOKUP(A715,'Censo 2023 Direccion'!$A$2:$M$910,6,0)</f>
        <v>VILUYO</v>
      </c>
      <c r="F715" s="49" t="str">
        <f>+VLOOKUP(A715,'Instituciones Educativas'!$A$2:$T$900,1,0)</f>
        <v>0239384</v>
      </c>
      <c r="G715" s="49" t="str">
        <f>+VLOOKUP(A715,'Instituciones Educativas'!$A$2:$T$900,8,0)</f>
        <v>70727</v>
      </c>
      <c r="H715" s="49" t="str">
        <f>+VLOOKUP(A715,'Instituciones Educativas'!$A$2:$T$900,9,0)</f>
        <v xml:space="preserve">B0 - Primaria                      </v>
      </c>
      <c r="I715" s="18">
        <f t="shared" si="349"/>
        <v>9</v>
      </c>
      <c r="J715" s="18" t="str">
        <f t="shared" si="359"/>
        <v>Rural</v>
      </c>
      <c r="K715" s="18">
        <f t="shared" si="360"/>
        <v>11</v>
      </c>
      <c r="O715" s="18">
        <f t="shared" si="361"/>
        <v>-2</v>
      </c>
      <c r="Q715" s="21">
        <f t="shared" si="364"/>
        <v>1257.9840000000002</v>
      </c>
      <c r="R715" s="52">
        <f t="shared" si="350"/>
        <v>-38.929969551979113</v>
      </c>
      <c r="S715" s="52">
        <f t="shared" si="351"/>
        <v>786.24</v>
      </c>
      <c r="T715" s="21">
        <f t="shared" si="362"/>
        <v>786.24</v>
      </c>
      <c r="U715" s="70">
        <v>1287.4399999999998</v>
      </c>
      <c r="V715" s="21">
        <f t="shared" si="348"/>
        <v>604.79999999999995</v>
      </c>
      <c r="W715" s="21">
        <f t="shared" si="352"/>
        <v>48.599999999999994</v>
      </c>
      <c r="X715" s="21">
        <f t="shared" si="341"/>
        <v>0</v>
      </c>
      <c r="Y715" s="21">
        <f t="shared" si="347"/>
        <v>0</v>
      </c>
      <c r="Z715" s="21">
        <f t="shared" si="353"/>
        <v>5.4</v>
      </c>
      <c r="AA715" s="21">
        <f t="shared" si="354"/>
        <v>43.2</v>
      </c>
      <c r="AB715" s="21">
        <f t="shared" si="355"/>
        <v>64.8</v>
      </c>
      <c r="AC715" s="18">
        <f t="shared" si="356"/>
        <v>302.39999999999998</v>
      </c>
      <c r="AD715" s="18">
        <f t="shared" si="357"/>
        <v>140.4</v>
      </c>
      <c r="AE715" s="18" t="str">
        <f>IFERROR(VLOOKUP(F715,'Unid. Mult.'!$F$3:$J$313,5,0),0)</f>
        <v>Multigrado</v>
      </c>
      <c r="AF715" s="18">
        <f>IFERROR(VLOOKUP(F715,'IIEE EIB'!$F$3:$L$219,5,0),0)</f>
        <v>0</v>
      </c>
      <c r="AG715" s="18">
        <f>IFERROR(VLOOKUP(F715,'IIEE EIB'!$F$3:$L$219,6,0),0)</f>
        <v>0</v>
      </c>
      <c r="AH715" s="18" t="str">
        <f>IFERROR(VLOOKUP(F715,Rural!$F$2:$J$403,5,0),0)</f>
        <v>Rural 2</v>
      </c>
      <c r="AI715" s="18">
        <f>+IFERROR(VLOOKUP(F715,Frontera!$F$3:$J$438,5,0),0)</f>
        <v>0</v>
      </c>
      <c r="AJ715" s="18" t="str">
        <f>+IFERROR(VLOOKUP(F715,'Censo 2023 Direccion'!$A$2:$L$910,9,0),0)</f>
        <v>Rural</v>
      </c>
      <c r="AK715" s="18">
        <f>+IFERROR(VLOOKUP(F715,'Instituciones Educativas'!$A$2:$T$900,12,0),0)</f>
        <v>9</v>
      </c>
      <c r="AL715" s="21">
        <f t="shared" si="358"/>
        <v>-682.63999999999987</v>
      </c>
      <c r="AM715" s="18">
        <f>+IFERROR(VLOOKUP(F715,'Instituciones Educativas'!$A$2:$T$900,13,0),0)-AN715</f>
        <v>11</v>
      </c>
      <c r="AO715" s="18">
        <f>+AM715-42</f>
        <v>-31</v>
      </c>
    </row>
    <row r="716" spans="1:41" x14ac:dyDescent="0.25">
      <c r="A716" s="104" t="s">
        <v>1388</v>
      </c>
      <c r="B716" s="17">
        <v>134</v>
      </c>
      <c r="C716" s="49" t="str">
        <f>+VLOOKUP(A716,'Instituciones Educativas'!$A$2:$T$900,6,0)</f>
        <v>PICHACANI</v>
      </c>
      <c r="D716" s="49" t="str">
        <f>IFERROR(VLOOKUP(A716,'Instituciones Educativas'!$A$2:$T$900,7,0),0)</f>
        <v>LORIPONGO</v>
      </c>
      <c r="E716" s="49" t="str">
        <f>+VLOOKUP(A716,'Censo 2023 Direccion'!$A$2:$M$910,6,0)</f>
        <v>LORIPONGO</v>
      </c>
      <c r="F716" s="49" t="str">
        <f>+VLOOKUP(A716,'Instituciones Educativas'!$A$2:$T$900,1,0)</f>
        <v>0559443</v>
      </c>
      <c r="G716" s="49" t="str">
        <f>+VLOOKUP(A716,'Instituciones Educativas'!$A$2:$T$900,8,0)</f>
        <v>70721</v>
      </c>
      <c r="H716" s="49" t="str">
        <f>+VLOOKUP(A716,'Instituciones Educativas'!$A$2:$T$900,9,0)</f>
        <v xml:space="preserve">B0 - Primaria                      </v>
      </c>
      <c r="I716" s="18">
        <f t="shared" si="349"/>
        <v>6</v>
      </c>
      <c r="J716" s="18" t="str">
        <f t="shared" si="359"/>
        <v>Rural</v>
      </c>
      <c r="K716" s="18">
        <f t="shared" si="360"/>
        <v>7</v>
      </c>
      <c r="O716" s="18">
        <f t="shared" si="361"/>
        <v>-1</v>
      </c>
      <c r="Q716" s="21">
        <f t="shared" si="364"/>
        <v>861.12000000000012</v>
      </c>
      <c r="R716" s="52">
        <f t="shared" si="350"/>
        <v>-38.002148227712127</v>
      </c>
      <c r="S716" s="52">
        <f t="shared" si="351"/>
        <v>538.20000000000005</v>
      </c>
      <c r="T716" s="21">
        <f t="shared" si="362"/>
        <v>538.20000000000005</v>
      </c>
      <c r="U716" s="70">
        <v>868.09459459459447</v>
      </c>
      <c r="V716" s="21">
        <f t="shared" si="348"/>
        <v>414</v>
      </c>
      <c r="W716" s="21">
        <f t="shared" si="352"/>
        <v>32.400000000000006</v>
      </c>
      <c r="X716" s="21">
        <f t="shared" si="341"/>
        <v>0</v>
      </c>
      <c r="Y716" s="21">
        <f t="shared" si="347"/>
        <v>0</v>
      </c>
      <c r="Z716" s="21">
        <f t="shared" si="353"/>
        <v>3.6000000000000005</v>
      </c>
      <c r="AA716" s="21">
        <f t="shared" si="354"/>
        <v>25.199999999999996</v>
      </c>
      <c r="AB716" s="21">
        <f t="shared" si="355"/>
        <v>57.600000000000009</v>
      </c>
      <c r="AC716" s="18">
        <f t="shared" si="356"/>
        <v>201.59999999999997</v>
      </c>
      <c r="AD716" s="18">
        <f t="shared" si="357"/>
        <v>93.600000000000009</v>
      </c>
      <c r="AE716" s="18" t="str">
        <f>IFERROR(VLOOKUP(F716,'Unid. Mult.'!$F$3:$J$313,5,0),0)</f>
        <v>Unidocente</v>
      </c>
      <c r="AF716" s="18" t="str">
        <f>IFERROR(VLOOKUP(F716,'IIEE EIB'!$F$3:$L$219,5,0),0)</f>
        <v>AIMARA</v>
      </c>
      <c r="AG716" s="18" t="str">
        <f>IFERROR(VLOOKUP(F716,'IIEE EIB'!$F$3:$L$219,6,0),0)</f>
        <v/>
      </c>
      <c r="AH716" s="18" t="str">
        <f>IFERROR(VLOOKUP(F716,Rural!$F$2:$J$403,5,0),0)</f>
        <v>Rural 2</v>
      </c>
      <c r="AI716" s="18">
        <f>+IFERROR(VLOOKUP(F716,Frontera!$F$3:$J$438,5,0),0)</f>
        <v>0</v>
      </c>
      <c r="AJ716" s="18" t="str">
        <f>+IFERROR(VLOOKUP(F716,'Censo 2023 Direccion'!$A$2:$L$910,9,0),0)</f>
        <v>Rural</v>
      </c>
      <c r="AK716" s="18">
        <f>+IFERROR(VLOOKUP(F716,'Instituciones Educativas'!$A$2:$T$900,12,0),0)</f>
        <v>6</v>
      </c>
      <c r="AL716" s="21">
        <f t="shared" si="358"/>
        <v>-454.09459459459447</v>
      </c>
      <c r="AM716" s="18">
        <f>+IFERROR(VLOOKUP(F716,'Instituciones Educativas'!$A$2:$T$900,13,0),0)-AN716</f>
        <v>7</v>
      </c>
      <c r="AN716" s="64"/>
      <c r="AO716" s="18">
        <f>+AM716-6</f>
        <v>1</v>
      </c>
    </row>
    <row r="717" spans="1:41" x14ac:dyDescent="0.25">
      <c r="A717" s="104" t="s">
        <v>1393</v>
      </c>
      <c r="B717" s="17">
        <v>135</v>
      </c>
      <c r="C717" s="49" t="str">
        <f>+VLOOKUP(A717,'Instituciones Educativas'!$A$2:$T$900,6,0)</f>
        <v>PICHACANI</v>
      </c>
      <c r="D717" s="49" t="str">
        <f>IFERROR(VLOOKUP(A717,'Instituciones Educativas'!$A$2:$T$900,7,0),0)</f>
        <v>SAN JUAN DE DIOS</v>
      </c>
      <c r="E717" s="49" t="str">
        <f>+VLOOKUP(A717,'Censo 2023 Direccion'!$A$2:$M$910,6,0)</f>
        <v>SAN JUAN DE DIOS</v>
      </c>
      <c r="F717" s="49" t="str">
        <f>+VLOOKUP(A717,'Instituciones Educativas'!$A$2:$T$900,1,0)</f>
        <v>0547901</v>
      </c>
      <c r="G717" s="49" t="str">
        <f>+VLOOKUP(A717,'Instituciones Educativas'!$A$2:$T$900,8,0)</f>
        <v>70728</v>
      </c>
      <c r="H717" s="49" t="str">
        <f>+VLOOKUP(A717,'Instituciones Educativas'!$A$2:$T$900,9,0)</f>
        <v xml:space="preserve">B0 - Primaria                      </v>
      </c>
      <c r="I717" s="18">
        <f t="shared" si="349"/>
        <v>3</v>
      </c>
      <c r="J717" s="18" t="str">
        <f t="shared" si="359"/>
        <v>Rural</v>
      </c>
      <c r="K717" s="18">
        <f t="shared" si="360"/>
        <v>4</v>
      </c>
      <c r="O717" s="18">
        <f t="shared" si="361"/>
        <v>-1</v>
      </c>
      <c r="Q717" s="21">
        <f t="shared" si="364"/>
        <v>651.22199999999998</v>
      </c>
      <c r="R717" s="52">
        <f t="shared" si="350"/>
        <v>-58.947368421052623</v>
      </c>
      <c r="S717" s="52">
        <f t="shared" si="351"/>
        <v>269.10000000000002</v>
      </c>
      <c r="T717" s="21">
        <f t="shared" si="362"/>
        <v>269.10000000000002</v>
      </c>
      <c r="U717" s="70">
        <v>655.5</v>
      </c>
      <c r="V717" s="21">
        <f t="shared" si="348"/>
        <v>207</v>
      </c>
      <c r="W717" s="21">
        <f t="shared" si="352"/>
        <v>16.200000000000003</v>
      </c>
      <c r="X717" s="21">
        <f t="shared" si="341"/>
        <v>0</v>
      </c>
      <c r="Y717" s="21">
        <f t="shared" si="347"/>
        <v>0</v>
      </c>
      <c r="Z717" s="21">
        <f t="shared" si="353"/>
        <v>1.8000000000000003</v>
      </c>
      <c r="AA717" s="21">
        <f t="shared" si="354"/>
        <v>12.599999999999998</v>
      </c>
      <c r="AB717" s="21">
        <f t="shared" si="355"/>
        <v>28.800000000000004</v>
      </c>
      <c r="AC717" s="18">
        <f t="shared" si="356"/>
        <v>100.79999999999998</v>
      </c>
      <c r="AD717" s="18">
        <f t="shared" si="357"/>
        <v>46.800000000000004</v>
      </c>
      <c r="AE717" s="18" t="str">
        <f>IFERROR(VLOOKUP(F717,'Unid. Mult.'!$F$3:$J$313,5,0),0)</f>
        <v>Unidocente</v>
      </c>
      <c r="AF717" s="18" t="str">
        <f>IFERROR(VLOOKUP(F717,'IIEE EIB'!$F$3:$L$219,5,0),0)</f>
        <v>AIMARA</v>
      </c>
      <c r="AG717" s="18" t="str">
        <f>IFERROR(VLOOKUP(F717,'IIEE EIB'!$F$3:$L$219,6,0),0)</f>
        <v/>
      </c>
      <c r="AH717" s="18" t="str">
        <f>IFERROR(VLOOKUP(F717,Rural!$F$2:$J$403,5,0),0)</f>
        <v>Rural 2</v>
      </c>
      <c r="AI717" s="18">
        <f>+IFERROR(VLOOKUP(F717,Frontera!$F$3:$J$438,5,0),0)</f>
        <v>0</v>
      </c>
      <c r="AJ717" s="18" t="str">
        <f>+IFERROR(VLOOKUP(F717,'Censo 2023 Direccion'!$A$2:$L$910,9,0),0)</f>
        <v>Rural</v>
      </c>
      <c r="AK717" s="18">
        <f>+IFERROR(VLOOKUP(F717,'Instituciones Educativas'!$A$2:$T$900,12,0),0)</f>
        <v>3</v>
      </c>
      <c r="AL717" s="21">
        <f t="shared" si="358"/>
        <v>-448.5</v>
      </c>
      <c r="AM717" s="18">
        <f>+IFERROR(VLOOKUP(F717,'Instituciones Educativas'!$A$2:$T$900,13,0),0)-AN717</f>
        <v>4</v>
      </c>
      <c r="AO717" s="18">
        <f>+AM717-36</f>
        <v>-32</v>
      </c>
    </row>
    <row r="718" spans="1:41" x14ac:dyDescent="0.25">
      <c r="A718" s="104" t="s">
        <v>1387</v>
      </c>
      <c r="B718" s="17">
        <v>136</v>
      </c>
      <c r="C718" s="49" t="str">
        <f>+VLOOKUP(A718,'Instituciones Educativas'!$A$2:$T$900,6,0)</f>
        <v>PICHACANI</v>
      </c>
      <c r="D718" s="49" t="str">
        <f>IFERROR(VLOOKUP(A718,'Instituciones Educativas'!$A$2:$T$900,7,0),0)</f>
        <v>TUNQUIPA</v>
      </c>
      <c r="E718" s="49" t="str">
        <f>+VLOOKUP(A718,'Censo 2023 Direccion'!$A$2:$M$910,6,0)</f>
        <v>TUNQUIPA</v>
      </c>
      <c r="F718" s="49" t="str">
        <f>+VLOOKUP(A718,'Instituciones Educativas'!$A$2:$T$900,1,0)</f>
        <v>0631374</v>
      </c>
      <c r="G718" s="49" t="str">
        <f>+VLOOKUP(A718,'Instituciones Educativas'!$A$2:$T$900,8,0)</f>
        <v>70698</v>
      </c>
      <c r="H718" s="49" t="str">
        <f>+VLOOKUP(A718,'Instituciones Educativas'!$A$2:$T$900,9,0)</f>
        <v xml:space="preserve">B0 - Primaria                      </v>
      </c>
      <c r="I718" s="18">
        <f t="shared" si="349"/>
        <v>12</v>
      </c>
      <c r="J718" s="18" t="str">
        <f t="shared" si="359"/>
        <v>Rural</v>
      </c>
      <c r="K718" s="18">
        <f t="shared" si="360"/>
        <v>14</v>
      </c>
      <c r="O718" s="18">
        <f t="shared" si="361"/>
        <v>-2</v>
      </c>
      <c r="Q718" s="21">
        <f t="shared" si="364"/>
        <v>1350.6480000000001</v>
      </c>
      <c r="R718" s="52">
        <f t="shared" si="350"/>
        <v>-37.164339419978511</v>
      </c>
      <c r="S718" s="52">
        <f t="shared" si="351"/>
        <v>1038.96</v>
      </c>
      <c r="T718" s="21">
        <f t="shared" si="362"/>
        <v>1038.96</v>
      </c>
      <c r="U718" s="70">
        <v>1653.4559999999999</v>
      </c>
      <c r="V718" s="21">
        <f t="shared" si="348"/>
        <v>799.2</v>
      </c>
      <c r="W718" s="21">
        <f t="shared" si="352"/>
        <v>64.800000000000011</v>
      </c>
      <c r="X718" s="21">
        <f t="shared" si="341"/>
        <v>0</v>
      </c>
      <c r="Y718" s="21">
        <f t="shared" si="347"/>
        <v>0</v>
      </c>
      <c r="Z718" s="21">
        <f t="shared" si="353"/>
        <v>7.2000000000000011</v>
      </c>
      <c r="AA718" s="21">
        <f t="shared" si="354"/>
        <v>50.399999999999991</v>
      </c>
      <c r="AB718" s="21">
        <f t="shared" si="355"/>
        <v>86.399999999999991</v>
      </c>
      <c r="AC718" s="18">
        <f t="shared" si="356"/>
        <v>403.19999999999993</v>
      </c>
      <c r="AD718" s="18">
        <f t="shared" si="357"/>
        <v>187.20000000000002</v>
      </c>
      <c r="AE718" s="18" t="str">
        <f>IFERROR(VLOOKUP(F718,'Unid. Mult.'!$F$3:$J$313,5,0),0)</f>
        <v>Multigrado</v>
      </c>
      <c r="AF718" s="18" t="str">
        <f>IFERROR(VLOOKUP(F718,'IIEE EIB'!$F$3:$L$219,5,0),0)</f>
        <v>AIMARA</v>
      </c>
      <c r="AG718" s="18" t="str">
        <f>IFERROR(VLOOKUP(F718,'IIEE EIB'!$F$3:$L$219,6,0),0)</f>
        <v/>
      </c>
      <c r="AH718" s="18" t="str">
        <f>IFERROR(VLOOKUP(F718,Rural!$F$2:$J$403,5,0),0)</f>
        <v>Rural 2</v>
      </c>
      <c r="AI718" s="18">
        <f>+IFERROR(VLOOKUP(F718,Frontera!$F$3:$J$438,5,0),0)</f>
        <v>0</v>
      </c>
      <c r="AJ718" s="18" t="str">
        <f>+IFERROR(VLOOKUP(F718,'Censo 2023 Direccion'!$A$2:$L$910,9,0),0)</f>
        <v>Rural</v>
      </c>
      <c r="AK718" s="18">
        <f>+IFERROR(VLOOKUP(F718,'Instituciones Educativas'!$A$2:$T$900,12,0),0)</f>
        <v>12</v>
      </c>
      <c r="AL718" s="21">
        <f t="shared" si="358"/>
        <v>-854.25599999999986</v>
      </c>
      <c r="AM718" s="18">
        <f>+IFERROR(VLOOKUP(F718,'Instituciones Educativas'!$A$2:$T$900,13,0),0)-AN718</f>
        <v>14</v>
      </c>
      <c r="AN718" s="64"/>
      <c r="AO718" s="18">
        <f>+AM718-1.6</f>
        <v>12.4</v>
      </c>
    </row>
    <row r="719" spans="1:41" x14ac:dyDescent="0.25">
      <c r="A719" s="104" t="s">
        <v>1384</v>
      </c>
      <c r="B719" s="17">
        <v>137</v>
      </c>
      <c r="C719" s="49" t="str">
        <f>+VLOOKUP(A719,'Instituciones Educativas'!$A$2:$T$900,6,0)</f>
        <v>PICHACANI</v>
      </c>
      <c r="D719" s="49" t="str">
        <f>IFERROR(VLOOKUP(A719,'Instituciones Educativas'!$A$2:$T$900,7,0),0)</f>
        <v>ANCACCA</v>
      </c>
      <c r="E719" s="49" t="str">
        <f>+VLOOKUP(A719,'Censo 2023 Direccion'!$A$2:$M$910,6,0)</f>
        <v>ANCACCA</v>
      </c>
      <c r="F719" s="49" t="str">
        <f>+VLOOKUP(A719,'Instituciones Educativas'!$A$2:$T$900,1,0)</f>
        <v>0474338</v>
      </c>
      <c r="G719" s="49" t="str">
        <f>+VLOOKUP(A719,'Instituciones Educativas'!$A$2:$T$900,8,0)</f>
        <v>70622</v>
      </c>
      <c r="H719" s="49" t="str">
        <f>+VLOOKUP(A719,'Instituciones Educativas'!$A$2:$T$900,9,0)</f>
        <v xml:space="preserve">B0 - Primaria                      </v>
      </c>
      <c r="I719" s="18">
        <f t="shared" si="349"/>
        <v>28</v>
      </c>
      <c r="J719" s="18" t="str">
        <f t="shared" si="359"/>
        <v>Rural</v>
      </c>
      <c r="K719" s="18">
        <f t="shared" si="360"/>
        <v>36</v>
      </c>
      <c r="O719" s="18">
        <f t="shared" si="361"/>
        <v>-8</v>
      </c>
      <c r="Q719" s="21">
        <f t="shared" si="364"/>
        <v>2060.6040000000003</v>
      </c>
      <c r="R719" s="52">
        <f t="shared" si="350"/>
        <v>6.4327485380117153</v>
      </c>
      <c r="S719" s="52">
        <f t="shared" si="351"/>
        <v>2424.2400000000002</v>
      </c>
      <c r="T719" s="21">
        <f t="shared" si="362"/>
        <v>2424.2400000000002</v>
      </c>
      <c r="U719" s="70">
        <v>2277.7199999999998</v>
      </c>
      <c r="V719" s="21">
        <f t="shared" si="348"/>
        <v>1864.8</v>
      </c>
      <c r="W719" s="21">
        <f t="shared" si="352"/>
        <v>151.19999999999999</v>
      </c>
      <c r="X719" s="21">
        <f t="shared" si="341"/>
        <v>0</v>
      </c>
      <c r="Y719" s="21">
        <f t="shared" si="347"/>
        <v>0</v>
      </c>
      <c r="Z719" s="21">
        <f t="shared" si="353"/>
        <v>16.8</v>
      </c>
      <c r="AA719" s="21">
        <f t="shared" si="354"/>
        <v>117.6</v>
      </c>
      <c r="AB719" s="21">
        <f t="shared" si="355"/>
        <v>201.60000000000002</v>
      </c>
      <c r="AC719" s="18">
        <f t="shared" si="356"/>
        <v>940.8</v>
      </c>
      <c r="AD719" s="18">
        <f t="shared" si="357"/>
        <v>436.79999999999995</v>
      </c>
      <c r="AE719" s="18" t="str">
        <f>IFERROR(VLOOKUP(F719,'Unid. Mult.'!$F$3:$J$313,5,0),0)</f>
        <v>Multigrado</v>
      </c>
      <c r="AF719" s="18" t="str">
        <f>IFERROR(VLOOKUP(F719,'IIEE EIB'!$F$3:$L$219,5,0),0)</f>
        <v>AIMARA</v>
      </c>
      <c r="AG719" s="18" t="str">
        <f>IFERROR(VLOOKUP(F719,'IIEE EIB'!$F$3:$L$219,6,0),0)</f>
        <v/>
      </c>
      <c r="AH719" s="18" t="str">
        <f>IFERROR(VLOOKUP(F719,Rural!$F$2:$J$403,5,0),0)</f>
        <v>Rural 2</v>
      </c>
      <c r="AI719" s="18">
        <f>+IFERROR(VLOOKUP(F719,Frontera!$F$3:$J$438,5,0),0)</f>
        <v>0</v>
      </c>
      <c r="AJ719" s="18" t="str">
        <f>+IFERROR(VLOOKUP(F719,'Censo 2023 Direccion'!$A$2:$L$910,9,0),0)</f>
        <v>Rural</v>
      </c>
      <c r="AK719" s="18">
        <f>+IFERROR(VLOOKUP(F719,'Instituciones Educativas'!$A$2:$T$900,12,0),0)</f>
        <v>28</v>
      </c>
      <c r="AL719" s="21">
        <f t="shared" si="358"/>
        <v>-412.91999999999985</v>
      </c>
      <c r="AM719" s="18">
        <f>+IFERROR(VLOOKUP(F719,'Instituciones Educativas'!$A$2:$T$900,13,0),0)-AN719</f>
        <v>36</v>
      </c>
      <c r="AN719" s="64"/>
      <c r="AO719" s="18">
        <f>+AM719-3.7</f>
        <v>32.299999999999997</v>
      </c>
    </row>
    <row r="720" spans="1:41" x14ac:dyDescent="0.25">
      <c r="A720" s="104" t="s">
        <v>1386</v>
      </c>
      <c r="B720" s="17">
        <v>138</v>
      </c>
      <c r="C720" s="49" t="str">
        <f>+VLOOKUP(A720,'Instituciones Educativas'!$A$2:$T$900,6,0)</f>
        <v>PICHACANI</v>
      </c>
      <c r="D720" s="49" t="str">
        <f>IFERROR(VLOOKUP(A720,'Instituciones Educativas'!$A$2:$T$900,7,0),0)</f>
        <v>CATAHUI</v>
      </c>
      <c r="E720" s="49" t="str">
        <f>+VLOOKUP(A720,'Censo 2023 Direccion'!$A$2:$M$910,6,0)</f>
        <v>CATAHUI</v>
      </c>
      <c r="F720" s="49" t="str">
        <f>+VLOOKUP(A720,'Instituciones Educativas'!$A$2:$T$900,1,0)</f>
        <v>0474346</v>
      </c>
      <c r="G720" s="49" t="str">
        <f>+VLOOKUP(A720,'Instituciones Educativas'!$A$2:$T$900,8,0)</f>
        <v>70651</v>
      </c>
      <c r="H720" s="49" t="str">
        <f>+VLOOKUP(A720,'Instituciones Educativas'!$A$2:$T$900,9,0)</f>
        <v xml:space="preserve">B0 - Primaria                      </v>
      </c>
      <c r="I720" s="18">
        <f t="shared" si="349"/>
        <v>5</v>
      </c>
      <c r="J720" s="18" t="str">
        <f t="shared" si="359"/>
        <v>Rural</v>
      </c>
      <c r="K720" s="18">
        <f t="shared" si="360"/>
        <v>4</v>
      </c>
      <c r="O720" s="18">
        <f t="shared" si="361"/>
        <v>1</v>
      </c>
      <c r="Q720" s="21">
        <f t="shared" si="364"/>
        <v>905.58</v>
      </c>
      <c r="R720" s="52">
        <f t="shared" si="350"/>
        <v>-31.578947368421044</v>
      </c>
      <c r="S720" s="52">
        <f t="shared" si="351"/>
        <v>503.1</v>
      </c>
      <c r="T720" s="21">
        <f t="shared" si="362"/>
        <v>503.1</v>
      </c>
      <c r="U720" s="70">
        <v>735.3</v>
      </c>
      <c r="V720" s="21">
        <f t="shared" si="348"/>
        <v>387</v>
      </c>
      <c r="W720" s="21">
        <f t="shared" si="352"/>
        <v>27</v>
      </c>
      <c r="X720" s="21">
        <f t="shared" si="341"/>
        <v>0</v>
      </c>
      <c r="Y720" s="21">
        <f t="shared" si="347"/>
        <v>0</v>
      </c>
      <c r="Z720" s="21">
        <f t="shared" si="353"/>
        <v>3</v>
      </c>
      <c r="AA720" s="21">
        <f t="shared" si="354"/>
        <v>21</v>
      </c>
      <c r="AB720" s="21">
        <f t="shared" si="355"/>
        <v>48</v>
      </c>
      <c r="AC720" s="18">
        <f t="shared" si="356"/>
        <v>210</v>
      </c>
      <c r="AD720" s="18">
        <f t="shared" si="357"/>
        <v>78</v>
      </c>
      <c r="AE720" s="18" t="str">
        <f>IFERROR(VLOOKUP(F720,'Unid. Mult.'!$F$3:$J$313,5,0),0)</f>
        <v>Unidocente</v>
      </c>
      <c r="AF720" s="18" t="str">
        <f>IFERROR(VLOOKUP(F720,'IIEE EIB'!$F$3:$L$219,5,0),0)</f>
        <v>AIMARA</v>
      </c>
      <c r="AG720" s="18" t="str">
        <f>IFERROR(VLOOKUP(F720,'IIEE EIB'!$F$3:$L$219,6,0),0)</f>
        <v/>
      </c>
      <c r="AH720" s="18" t="str">
        <f>IFERROR(VLOOKUP(F720,Rural!$F$2:$J$403,5,0),0)</f>
        <v>Rural 1</v>
      </c>
      <c r="AI720" s="18">
        <f>+IFERROR(VLOOKUP(F720,Frontera!$F$3:$J$438,5,0),0)</f>
        <v>0</v>
      </c>
      <c r="AJ720" s="18" t="str">
        <f>+IFERROR(VLOOKUP(F720,'Censo 2023 Direccion'!$A$2:$L$910,9,0),0)</f>
        <v>Rural</v>
      </c>
      <c r="AK720" s="18">
        <f>+IFERROR(VLOOKUP(F720,'Instituciones Educativas'!$A$2:$T$900,12,0),0)</f>
        <v>5</v>
      </c>
      <c r="AL720" s="21">
        <f t="shared" si="358"/>
        <v>-348.29999999999995</v>
      </c>
      <c r="AM720" s="18">
        <f>+IFERROR(VLOOKUP(F720,'Instituciones Educativas'!$A$2:$T$900,13,0),0)-AN720</f>
        <v>4</v>
      </c>
      <c r="AN720" s="64"/>
      <c r="AO720" s="18">
        <f>+AM720-1.6</f>
        <v>2.4</v>
      </c>
    </row>
    <row r="721" spans="1:41" x14ac:dyDescent="0.25">
      <c r="A721" s="104" t="s">
        <v>1389</v>
      </c>
      <c r="B721" s="17">
        <v>139</v>
      </c>
      <c r="C721" s="49" t="str">
        <f>+VLOOKUP(A721,'Instituciones Educativas'!$A$2:$T$900,6,0)</f>
        <v>PICHACANI</v>
      </c>
      <c r="D721" s="49" t="str">
        <f>IFERROR(VLOOKUP(A721,'Instituciones Educativas'!$A$2:$T$900,7,0),0)</f>
        <v>CUTIMBO</v>
      </c>
      <c r="E721" s="49" t="str">
        <f>+VLOOKUP(A721,'Censo 2023 Direccion'!$A$2:$M$910,6,0)</f>
        <v>CUTIMBO</v>
      </c>
      <c r="F721" s="49" t="str">
        <f>+VLOOKUP(A721,'Instituciones Educativas'!$A$2:$T$900,1,0)</f>
        <v>1029966</v>
      </c>
      <c r="G721" s="49" t="str">
        <f>+VLOOKUP(A721,'Instituciones Educativas'!$A$2:$T$900,8,0)</f>
        <v>70722</v>
      </c>
      <c r="H721" s="49" t="str">
        <f>+VLOOKUP(A721,'Instituciones Educativas'!$A$2:$T$900,9,0)</f>
        <v xml:space="preserve">B0 - Primaria                      </v>
      </c>
      <c r="I721" s="18">
        <f t="shared" si="349"/>
        <v>20</v>
      </c>
      <c r="J721" s="18" t="str">
        <f t="shared" si="359"/>
        <v>Rural</v>
      </c>
      <c r="K721" s="18">
        <f t="shared" si="360"/>
        <v>17</v>
      </c>
      <c r="O721" s="18">
        <f t="shared" si="361"/>
        <v>3</v>
      </c>
      <c r="Q721" s="21">
        <f t="shared" si="364"/>
        <v>1747.2</v>
      </c>
      <c r="R721" s="52">
        <f t="shared" si="350"/>
        <v>8.9054816973229176</v>
      </c>
      <c r="S721" s="52">
        <f t="shared" si="351"/>
        <v>1747.2</v>
      </c>
      <c r="T721" s="21">
        <f t="shared" si="362"/>
        <v>1747.2</v>
      </c>
      <c r="U721" s="70">
        <v>1604.3269565217388</v>
      </c>
      <c r="V721" s="21">
        <f t="shared" si="348"/>
        <v>1344</v>
      </c>
      <c r="W721" s="21">
        <f t="shared" si="352"/>
        <v>108</v>
      </c>
      <c r="X721" s="21">
        <f t="shared" si="341"/>
        <v>0</v>
      </c>
      <c r="Y721" s="21">
        <f t="shared" si="347"/>
        <v>0</v>
      </c>
      <c r="Z721" s="21">
        <f t="shared" si="353"/>
        <v>12</v>
      </c>
      <c r="AA721" s="21">
        <f t="shared" si="354"/>
        <v>96</v>
      </c>
      <c r="AB721" s="21">
        <f t="shared" si="355"/>
        <v>144</v>
      </c>
      <c r="AC721" s="18">
        <f t="shared" si="356"/>
        <v>672</v>
      </c>
      <c r="AD721" s="18">
        <f t="shared" si="357"/>
        <v>312</v>
      </c>
      <c r="AE721" s="18" t="str">
        <f>IFERROR(VLOOKUP(F721,'Unid. Mult.'!$F$3:$J$313,5,0),0)</f>
        <v>Multigrado</v>
      </c>
      <c r="AF721" s="18">
        <f>IFERROR(VLOOKUP(F721,'IIEE EIB'!$F$3:$L$219,5,0),0)</f>
        <v>0</v>
      </c>
      <c r="AG721" s="18">
        <f>IFERROR(VLOOKUP(F721,'IIEE EIB'!$F$3:$L$219,6,0),0)</f>
        <v>0</v>
      </c>
      <c r="AH721" s="18" t="str">
        <f>IFERROR(VLOOKUP(F721,Rural!$F$2:$J$403,5,0),0)</f>
        <v>Rural 2</v>
      </c>
      <c r="AI721" s="18">
        <f>+IFERROR(VLOOKUP(F721,Frontera!$F$3:$J$438,5,0),0)</f>
        <v>0</v>
      </c>
      <c r="AJ721" s="18" t="str">
        <f>+IFERROR(VLOOKUP(F721,'Censo 2023 Direccion'!$A$2:$L$910,9,0),0)</f>
        <v>Rural</v>
      </c>
      <c r="AK721" s="18">
        <f>+IFERROR(VLOOKUP(F721,'Instituciones Educativas'!$A$2:$T$900,12,0),0)</f>
        <v>20</v>
      </c>
      <c r="AL721" s="21">
        <f t="shared" si="358"/>
        <v>-260.32695652173879</v>
      </c>
      <c r="AM721" s="18">
        <f>+IFERROR(VLOOKUP(F721,'Instituciones Educativas'!$A$2:$T$900,13,0),0)-AN721</f>
        <v>17</v>
      </c>
      <c r="AN721" s="64"/>
      <c r="AO721" s="18">
        <f>+AM721-7.5</f>
        <v>9.5</v>
      </c>
    </row>
    <row r="722" spans="1:41" x14ac:dyDescent="0.25">
      <c r="A722" s="104" t="s">
        <v>1390</v>
      </c>
      <c r="B722" s="17">
        <v>140</v>
      </c>
      <c r="C722" s="49" t="str">
        <f>+VLOOKUP(A722,'Instituciones Educativas'!$A$2:$T$900,6,0)</f>
        <v>PICHACANI</v>
      </c>
      <c r="D722" s="49" t="str">
        <f>IFERROR(VLOOKUP(A722,'Instituciones Educativas'!$A$2:$T$900,7,0),0)</f>
        <v>JATUCACHI</v>
      </c>
      <c r="E722" s="49" t="str">
        <f>+VLOOKUP(A722,'Censo 2023 Direccion'!$A$2:$M$910,6,0)</f>
        <v>JATUCACHI</v>
      </c>
      <c r="F722" s="49" t="str">
        <f>+VLOOKUP(A722,'Instituciones Educativas'!$A$2:$T$900,1,0)</f>
        <v>0706606</v>
      </c>
      <c r="G722" s="49" t="str">
        <f>+VLOOKUP(A722,'Instituciones Educativas'!$A$2:$T$900,8,0)</f>
        <v>70724</v>
      </c>
      <c r="H722" s="49" t="str">
        <f>+VLOOKUP(A722,'Instituciones Educativas'!$A$2:$T$900,9,0)</f>
        <v xml:space="preserve">B0 - Primaria                      </v>
      </c>
      <c r="I722" s="18">
        <f t="shared" si="349"/>
        <v>3</v>
      </c>
      <c r="J722" s="18" t="str">
        <f t="shared" si="359"/>
        <v>Rural</v>
      </c>
      <c r="K722" s="18">
        <f t="shared" si="360"/>
        <v>4</v>
      </c>
      <c r="O722" s="18">
        <f t="shared" si="361"/>
        <v>-1</v>
      </c>
      <c r="Q722" s="21">
        <f t="shared" si="364"/>
        <v>730.50120000000004</v>
      </c>
      <c r="R722" s="52">
        <f t="shared" si="350"/>
        <v>-58.947368421052623</v>
      </c>
      <c r="S722" s="52">
        <f t="shared" si="351"/>
        <v>301.86</v>
      </c>
      <c r="T722" s="21">
        <f t="shared" si="362"/>
        <v>301.86</v>
      </c>
      <c r="U722" s="70">
        <v>735.3</v>
      </c>
      <c r="V722" s="21">
        <f t="shared" si="348"/>
        <v>232.2</v>
      </c>
      <c r="W722" s="21">
        <f t="shared" si="352"/>
        <v>16.200000000000003</v>
      </c>
      <c r="X722" s="21">
        <f t="shared" ref="X722:X785" si="365">IF(H722=$M$13,AK722*1*12,IF(H722=$M$14,AK722*1*12,IF(H722=$M$16,AK722*1*12,0)))</f>
        <v>0</v>
      </c>
      <c r="Y722" s="21">
        <f t="shared" si="347"/>
        <v>0</v>
      </c>
      <c r="Z722" s="21">
        <f t="shared" si="353"/>
        <v>1.8000000000000003</v>
      </c>
      <c r="AA722" s="21">
        <f t="shared" si="354"/>
        <v>12.599999999999998</v>
      </c>
      <c r="AB722" s="21">
        <f t="shared" si="355"/>
        <v>28.800000000000004</v>
      </c>
      <c r="AC722" s="18">
        <f t="shared" si="356"/>
        <v>126</v>
      </c>
      <c r="AD722" s="18">
        <f t="shared" si="357"/>
        <v>46.800000000000004</v>
      </c>
      <c r="AE722" s="18" t="str">
        <f>IFERROR(VLOOKUP(F722,'Unid. Mult.'!$F$3:$J$313,5,0),0)</f>
        <v>Unidocente</v>
      </c>
      <c r="AF722" s="18" t="str">
        <f>IFERROR(VLOOKUP(F722,'IIEE EIB'!$F$3:$L$219,5,0),0)</f>
        <v>AIMARA</v>
      </c>
      <c r="AG722" s="18" t="str">
        <f>IFERROR(VLOOKUP(F722,'IIEE EIB'!$F$3:$L$219,6,0),0)</f>
        <v/>
      </c>
      <c r="AH722" s="18" t="str">
        <f>IFERROR(VLOOKUP(F722,Rural!$F$2:$J$403,5,0),0)</f>
        <v>Rural 1</v>
      </c>
      <c r="AI722" s="18">
        <f>+IFERROR(VLOOKUP(F722,Frontera!$F$3:$J$438,5,0),0)</f>
        <v>0</v>
      </c>
      <c r="AJ722" s="18" t="str">
        <f>+IFERROR(VLOOKUP(F722,'Censo 2023 Direccion'!$A$2:$L$910,9,0),0)</f>
        <v>Rural</v>
      </c>
      <c r="AK722" s="18">
        <f>+IFERROR(VLOOKUP(F722,'Instituciones Educativas'!$A$2:$T$900,12,0),0)</f>
        <v>3</v>
      </c>
      <c r="AL722" s="21">
        <f t="shared" si="358"/>
        <v>-503.09999999999997</v>
      </c>
      <c r="AM722" s="18">
        <f>+IFERROR(VLOOKUP(F722,'Instituciones Educativas'!$A$2:$T$900,13,0),0)-AN722</f>
        <v>4</v>
      </c>
      <c r="AN722" s="64"/>
      <c r="AO722" s="18">
        <f>+AM722-1.6</f>
        <v>2.4</v>
      </c>
    </row>
    <row r="723" spans="1:41" x14ac:dyDescent="0.25">
      <c r="A723" s="104" t="s">
        <v>1413</v>
      </c>
      <c r="B723" s="17">
        <v>141</v>
      </c>
      <c r="C723" s="49" t="str">
        <f>+VLOOKUP(A723,'Instituciones Educativas'!$A$2:$T$900,6,0)</f>
        <v>PLATERIA</v>
      </c>
      <c r="D723" s="49" t="str">
        <f>IFERROR(VLOOKUP(A723,'Instituciones Educativas'!$A$2:$T$900,7,0),0)</f>
        <v>JACHA TITILACA</v>
      </c>
      <c r="E723" s="49" t="str">
        <f>+VLOOKUP(A723,'Censo 2023 Direccion'!$A$2:$M$910,6,0)</f>
        <v>JACHA TITILACA</v>
      </c>
      <c r="F723" s="49" t="str">
        <f>+VLOOKUP(A723,'Instituciones Educativas'!$A$2:$T$900,1,0)</f>
        <v>0804419</v>
      </c>
      <c r="G723" s="49" t="str">
        <f>+VLOOKUP(A723,'Instituciones Educativas'!$A$2:$T$900,8,0)</f>
        <v>70757</v>
      </c>
      <c r="H723" s="49" t="str">
        <f>+VLOOKUP(A723,'Instituciones Educativas'!$A$2:$T$900,9,0)</f>
        <v xml:space="preserve">B0 - Primaria                      </v>
      </c>
      <c r="I723" s="18">
        <f t="shared" si="349"/>
        <v>7</v>
      </c>
      <c r="J723" s="18" t="str">
        <f t="shared" si="359"/>
        <v>Rural</v>
      </c>
      <c r="K723" s="18">
        <f t="shared" si="360"/>
        <v>8</v>
      </c>
      <c r="O723" s="18">
        <f t="shared" si="361"/>
        <v>-1</v>
      </c>
      <c r="Q723" s="21">
        <f t="shared" si="364"/>
        <v>978.43200000000002</v>
      </c>
      <c r="R723" s="52">
        <f t="shared" si="350"/>
        <v>-49.111842105263143</v>
      </c>
      <c r="S723" s="52">
        <f t="shared" si="351"/>
        <v>611.52</v>
      </c>
      <c r="T723" s="21">
        <f t="shared" si="362"/>
        <v>611.52</v>
      </c>
      <c r="U723" s="70">
        <v>1201.6941176470584</v>
      </c>
      <c r="V723" s="21">
        <f t="shared" si="348"/>
        <v>470.4</v>
      </c>
      <c r="W723" s="21">
        <f t="shared" si="352"/>
        <v>37.799999999999997</v>
      </c>
      <c r="X723" s="21">
        <f t="shared" si="365"/>
        <v>0</v>
      </c>
      <c r="Y723" s="21">
        <f t="shared" si="347"/>
        <v>0</v>
      </c>
      <c r="Z723" s="21">
        <f t="shared" si="353"/>
        <v>8.4</v>
      </c>
      <c r="AA723" s="21">
        <f t="shared" si="354"/>
        <v>29.4</v>
      </c>
      <c r="AB723" s="21">
        <f t="shared" si="355"/>
        <v>50.400000000000006</v>
      </c>
      <c r="AC723" s="18">
        <f t="shared" si="356"/>
        <v>235.2</v>
      </c>
      <c r="AD723" s="18">
        <f t="shared" si="357"/>
        <v>109.19999999999999</v>
      </c>
      <c r="AE723" s="18" t="str">
        <f>IFERROR(VLOOKUP(F723,'Unid. Mult.'!$F$3:$J$313,5,0),0)</f>
        <v>Multigrado</v>
      </c>
      <c r="AF723" s="18" t="str">
        <f>IFERROR(VLOOKUP(F723,'IIEE EIB'!$F$3:$L$219,5,0),0)</f>
        <v>AIMARA</v>
      </c>
      <c r="AG723" s="18" t="str">
        <f>IFERROR(VLOOKUP(F723,'IIEE EIB'!$F$3:$L$219,6,0),0)</f>
        <v/>
      </c>
      <c r="AH723" s="18" t="str">
        <f>IFERROR(VLOOKUP(F723,Rural!$F$2:$J$403,5,0),0)</f>
        <v>Rural 2</v>
      </c>
      <c r="AI723" s="18" t="str">
        <f>+IFERROR(VLOOKUP(F723,Frontera!$F$3:$J$438,5,0),0)</f>
        <v>Frontera</v>
      </c>
      <c r="AJ723" s="18" t="str">
        <f>+IFERROR(VLOOKUP(F723,'Censo 2023 Direccion'!$A$2:$L$910,9,0),0)</f>
        <v>Rural</v>
      </c>
      <c r="AK723" s="18">
        <f>+IFERROR(VLOOKUP(F723,'Instituciones Educativas'!$A$2:$T$900,12,0),0)</f>
        <v>7</v>
      </c>
      <c r="AL723" s="21">
        <f t="shared" si="358"/>
        <v>-731.29411764705844</v>
      </c>
      <c r="AM723" s="18">
        <f>+IFERROR(VLOOKUP(F723,'Instituciones Educativas'!$A$2:$T$900,13,0),0)-AN723</f>
        <v>8</v>
      </c>
      <c r="AN723" s="64"/>
      <c r="AO723" s="18">
        <f>+AM723-11.5</f>
        <v>-3.5</v>
      </c>
    </row>
    <row r="724" spans="1:41" x14ac:dyDescent="0.25">
      <c r="A724" s="104" t="s">
        <v>1412</v>
      </c>
      <c r="B724" s="17">
        <v>142</v>
      </c>
      <c r="C724" s="49" t="str">
        <f>+VLOOKUP(A724,'Instituciones Educativas'!$A$2:$T$900,6,0)</f>
        <v>PLATERIA</v>
      </c>
      <c r="D724" s="49" t="str">
        <f>IFERROR(VLOOKUP(A724,'Instituciones Educativas'!$A$2:$T$900,7,0),0)</f>
        <v>RINCONADA</v>
      </c>
      <c r="E724" s="49" t="str">
        <f>+VLOOKUP(A724,'Censo 2023 Direccion'!$A$2:$M$910,6,0)</f>
        <v>RINCONADA</v>
      </c>
      <c r="F724" s="49" t="str">
        <f>+VLOOKUP(A724,'Instituciones Educativas'!$A$2:$T$900,1,0)</f>
        <v>0804435</v>
      </c>
      <c r="G724" s="49" t="str">
        <f>+VLOOKUP(A724,'Instituciones Educativas'!$A$2:$T$900,8,0)</f>
        <v>70725</v>
      </c>
      <c r="H724" s="49" t="str">
        <f>+VLOOKUP(A724,'Instituciones Educativas'!$A$2:$T$900,9,0)</f>
        <v xml:space="preserve">B0 - Primaria                      </v>
      </c>
      <c r="I724" s="18">
        <f t="shared" si="349"/>
        <v>14</v>
      </c>
      <c r="J724" s="18" t="str">
        <f t="shared" si="359"/>
        <v>Rural</v>
      </c>
      <c r="K724" s="18">
        <f t="shared" si="360"/>
        <v>14</v>
      </c>
      <c r="O724" s="18">
        <f t="shared" si="361"/>
        <v>0</v>
      </c>
      <c r="Q724" s="21">
        <f t="shared" si="364"/>
        <v>1589.952</v>
      </c>
      <c r="R724" s="52">
        <f t="shared" si="350"/>
        <v>-26.691729323308266</v>
      </c>
      <c r="S724" s="52">
        <f t="shared" si="351"/>
        <v>1223.04</v>
      </c>
      <c r="T724" s="21">
        <f t="shared" si="362"/>
        <v>1223.04</v>
      </c>
      <c r="U724" s="70">
        <v>1668.3519999999999</v>
      </c>
      <c r="V724" s="21">
        <f t="shared" si="348"/>
        <v>940.8</v>
      </c>
      <c r="W724" s="21">
        <f t="shared" si="352"/>
        <v>75.599999999999994</v>
      </c>
      <c r="X724" s="21">
        <f t="shared" si="365"/>
        <v>0</v>
      </c>
      <c r="Y724" s="21">
        <f t="shared" si="347"/>
        <v>0</v>
      </c>
      <c r="Z724" s="21">
        <f t="shared" si="353"/>
        <v>16.8</v>
      </c>
      <c r="AA724" s="21">
        <f t="shared" si="354"/>
        <v>58.8</v>
      </c>
      <c r="AB724" s="21">
        <f t="shared" si="355"/>
        <v>100.80000000000001</v>
      </c>
      <c r="AC724" s="18">
        <f t="shared" si="356"/>
        <v>470.4</v>
      </c>
      <c r="AD724" s="18">
        <f t="shared" si="357"/>
        <v>218.39999999999998</v>
      </c>
      <c r="AE724" s="18" t="str">
        <f>IFERROR(VLOOKUP(F724,'Unid. Mult.'!$F$3:$J$313,5,0),0)</f>
        <v>Multigrado</v>
      </c>
      <c r="AF724" s="18" t="str">
        <f>IFERROR(VLOOKUP(F724,'IIEE EIB'!$F$3:$L$219,5,0),0)</f>
        <v>AIMARA</v>
      </c>
      <c r="AG724" s="18" t="str">
        <f>IFERROR(VLOOKUP(F724,'IIEE EIB'!$F$3:$L$219,6,0),0)</f>
        <v/>
      </c>
      <c r="AH724" s="18" t="str">
        <f>IFERROR(VLOOKUP(F724,Rural!$F$2:$J$403,5,0),0)</f>
        <v>Rural 2</v>
      </c>
      <c r="AI724" s="18" t="str">
        <f>+IFERROR(VLOOKUP(F724,Frontera!$F$3:$J$438,5,0),0)</f>
        <v>Frontera</v>
      </c>
      <c r="AJ724" s="18" t="str">
        <f>+IFERROR(VLOOKUP(F724,'Censo 2023 Direccion'!$A$2:$L$910,9,0),0)</f>
        <v>Rural</v>
      </c>
      <c r="AK724" s="18">
        <f>+IFERROR(VLOOKUP(F724,'Instituciones Educativas'!$A$2:$T$900,12,0),0)</f>
        <v>14</v>
      </c>
      <c r="AL724" s="21">
        <f t="shared" si="358"/>
        <v>-727.55199999999991</v>
      </c>
      <c r="AM724" s="18">
        <f>+IFERROR(VLOOKUP(F724,'Instituciones Educativas'!$A$2:$T$900,13,0),0)-AN724</f>
        <v>14</v>
      </c>
      <c r="AN724" s="64"/>
      <c r="AO724" s="18">
        <f t="shared" ref="AO724" si="366">+AM724-3.4</f>
        <v>10.6</v>
      </c>
    </row>
    <row r="725" spans="1:41" x14ac:dyDescent="0.25">
      <c r="A725" s="104" t="s">
        <v>1410</v>
      </c>
      <c r="B725" s="17">
        <v>143</v>
      </c>
      <c r="C725" s="49" t="str">
        <f>+VLOOKUP(A725,'Instituciones Educativas'!$A$2:$T$900,6,0)</f>
        <v>PLATERIA</v>
      </c>
      <c r="D725" s="49" t="str">
        <f>IFERROR(VLOOKUP(A725,'Instituciones Educativas'!$A$2:$T$900,7,0),0)</f>
        <v>AQUECHIA</v>
      </c>
      <c r="E725" s="49" t="str">
        <f>+VLOOKUP(A725,'Censo 2023 Direccion'!$A$2:$M$910,6,0)</f>
        <v>AQUECHIA</v>
      </c>
      <c r="F725" s="49" t="str">
        <f>+VLOOKUP(A725,'Instituciones Educativas'!$A$2:$T$900,1,0)</f>
        <v>0516740</v>
      </c>
      <c r="G725" s="49" t="str">
        <f>+VLOOKUP(A725,'Instituciones Educativas'!$A$2:$T$900,8,0)</f>
        <v>70660</v>
      </c>
      <c r="H725" s="49" t="str">
        <f>+VLOOKUP(A725,'Instituciones Educativas'!$A$2:$T$900,9,0)</f>
        <v xml:space="preserve">B0 - Primaria                      </v>
      </c>
      <c r="I725" s="18">
        <f t="shared" si="349"/>
        <v>2</v>
      </c>
      <c r="J725" s="18" t="str">
        <f t="shared" si="359"/>
        <v>Rural</v>
      </c>
      <c r="K725" s="18">
        <f t="shared" si="360"/>
        <v>2</v>
      </c>
      <c r="O725" s="18">
        <f t="shared" si="361"/>
        <v>0</v>
      </c>
      <c r="Q725" s="21">
        <f t="shared" si="364"/>
        <v>588.11999999999989</v>
      </c>
      <c r="R725" s="52">
        <f t="shared" si="350"/>
        <v>-69.210526315789451</v>
      </c>
      <c r="S725" s="52">
        <f t="shared" si="351"/>
        <v>180.95999999999998</v>
      </c>
      <c r="T725" s="21">
        <f t="shared" si="362"/>
        <v>180.95999999999998</v>
      </c>
      <c r="U725" s="70">
        <v>587.73333333333301</v>
      </c>
      <c r="V725" s="21">
        <f t="shared" si="348"/>
        <v>139.19999999999999</v>
      </c>
      <c r="W725" s="21">
        <f t="shared" si="352"/>
        <v>10.8</v>
      </c>
      <c r="X725" s="21">
        <f t="shared" si="365"/>
        <v>0</v>
      </c>
      <c r="Y725" s="21">
        <f t="shared" si="347"/>
        <v>0</v>
      </c>
      <c r="Z725" s="21">
        <f t="shared" si="353"/>
        <v>2.4000000000000004</v>
      </c>
      <c r="AA725" s="21">
        <f t="shared" si="354"/>
        <v>8.3999999999999986</v>
      </c>
      <c r="AB725" s="21">
        <f t="shared" si="355"/>
        <v>19.200000000000003</v>
      </c>
      <c r="AC725" s="18">
        <f t="shared" si="356"/>
        <v>67.199999999999989</v>
      </c>
      <c r="AD725" s="18">
        <f t="shared" si="357"/>
        <v>31.200000000000003</v>
      </c>
      <c r="AE725" s="18" t="str">
        <f>IFERROR(VLOOKUP(F725,'Unid. Mult.'!$F$3:$J$313,5,0),0)</f>
        <v>Unidocente</v>
      </c>
      <c r="AF725" s="18" t="str">
        <f>IFERROR(VLOOKUP(F725,'IIEE EIB'!$F$3:$L$219,5,0),0)</f>
        <v>AIMARA</v>
      </c>
      <c r="AG725" s="18" t="str">
        <f>IFERROR(VLOOKUP(F725,'IIEE EIB'!$F$3:$L$219,6,0),0)</f>
        <v/>
      </c>
      <c r="AH725" s="18" t="str">
        <f>IFERROR(VLOOKUP(F725,Rural!$F$2:$J$403,5,0),0)</f>
        <v>Rural 2</v>
      </c>
      <c r="AI725" s="18" t="str">
        <f>+IFERROR(VLOOKUP(F725,Frontera!$F$3:$J$438,5,0),0)</f>
        <v>Frontera</v>
      </c>
      <c r="AJ725" s="18" t="str">
        <f>+IFERROR(VLOOKUP(F725,'Censo 2023 Direccion'!$A$2:$L$910,9,0),0)</f>
        <v>Rural</v>
      </c>
      <c r="AK725" s="18">
        <f>+IFERROR(VLOOKUP(F725,'Instituciones Educativas'!$A$2:$T$900,12,0),0)</f>
        <v>2</v>
      </c>
      <c r="AL725" s="21">
        <f t="shared" si="358"/>
        <v>-448.53333333333302</v>
      </c>
      <c r="AM725" s="18">
        <f>+IFERROR(VLOOKUP(F725,'Instituciones Educativas'!$A$2:$T$900,13,0),0)-AN725</f>
        <v>2</v>
      </c>
      <c r="AN725" s="64"/>
      <c r="AO725" s="18">
        <f>+AM725-7.5</f>
        <v>-5.5</v>
      </c>
    </row>
    <row r="726" spans="1:41" x14ac:dyDescent="0.25">
      <c r="A726" s="104" t="s">
        <v>1411</v>
      </c>
      <c r="B726" s="17">
        <v>144</v>
      </c>
      <c r="C726" s="49" t="str">
        <f>+VLOOKUP(A726,'Instituciones Educativas'!$A$2:$T$900,6,0)</f>
        <v>PLATERIA</v>
      </c>
      <c r="D726" s="49" t="str">
        <f>IFERROR(VLOOKUP(A726,'Instituciones Educativas'!$A$2:$T$900,7,0),0)</f>
        <v>NAZAPARCO</v>
      </c>
      <c r="E726" s="49" t="str">
        <f>+VLOOKUP(A726,'Censo 2023 Direccion'!$A$2:$M$910,6,0)</f>
        <v>NAZAPARCO</v>
      </c>
      <c r="F726" s="49" t="str">
        <f>+VLOOKUP(A726,'Instituciones Educativas'!$A$2:$T$900,1,0)</f>
        <v>0559476</v>
      </c>
      <c r="G726" s="49" t="str">
        <f>+VLOOKUP(A726,'Instituciones Educativas'!$A$2:$T$900,8,0)</f>
        <v>70684</v>
      </c>
      <c r="H726" s="49" t="str">
        <f>+VLOOKUP(A726,'Instituciones Educativas'!$A$2:$T$900,9,0)</f>
        <v xml:space="preserve">B0 - Primaria                      </v>
      </c>
      <c r="I726" s="18">
        <f t="shared" si="349"/>
        <v>6</v>
      </c>
      <c r="J726" s="18" t="str">
        <f t="shared" si="359"/>
        <v>Rural</v>
      </c>
      <c r="K726" s="18">
        <f t="shared" si="360"/>
        <v>5</v>
      </c>
      <c r="O726" s="18">
        <f t="shared" si="361"/>
        <v>1</v>
      </c>
      <c r="Q726" s="21">
        <f t="shared" si="364"/>
        <v>868.60800000000006</v>
      </c>
      <c r="R726" s="52">
        <f t="shared" si="350"/>
        <v>-34.315789473684212</v>
      </c>
      <c r="S726" s="52">
        <f t="shared" si="351"/>
        <v>542.88</v>
      </c>
      <c r="T726" s="21">
        <f t="shared" si="362"/>
        <v>542.88</v>
      </c>
      <c r="U726" s="70">
        <v>826.5</v>
      </c>
      <c r="V726" s="21">
        <f t="shared" si="348"/>
        <v>417.6</v>
      </c>
      <c r="W726" s="21">
        <f t="shared" si="352"/>
        <v>32.400000000000006</v>
      </c>
      <c r="X726" s="21">
        <f t="shared" si="365"/>
        <v>0</v>
      </c>
      <c r="Y726" s="21">
        <f t="shared" si="347"/>
        <v>0</v>
      </c>
      <c r="Z726" s="21">
        <f t="shared" si="353"/>
        <v>7.2000000000000011</v>
      </c>
      <c r="AA726" s="21">
        <f t="shared" si="354"/>
        <v>25.199999999999996</v>
      </c>
      <c r="AB726" s="21">
        <f t="shared" si="355"/>
        <v>57.600000000000009</v>
      </c>
      <c r="AC726" s="18">
        <f t="shared" si="356"/>
        <v>201.59999999999997</v>
      </c>
      <c r="AD726" s="18">
        <f t="shared" si="357"/>
        <v>93.600000000000009</v>
      </c>
      <c r="AE726" s="18" t="str">
        <f>IFERROR(VLOOKUP(F726,'Unid. Mult.'!$F$3:$J$313,5,0),0)</f>
        <v>Unidocente</v>
      </c>
      <c r="AF726" s="18" t="str">
        <f>IFERROR(VLOOKUP(F726,'IIEE EIB'!$F$3:$L$219,5,0),0)</f>
        <v>AIMARA</v>
      </c>
      <c r="AG726" s="18" t="str">
        <f>IFERROR(VLOOKUP(F726,'IIEE EIB'!$F$3:$L$219,6,0),0)</f>
        <v/>
      </c>
      <c r="AH726" s="18" t="str">
        <f>IFERROR(VLOOKUP(F726,Rural!$F$2:$J$403,5,0),0)</f>
        <v>Rural 2</v>
      </c>
      <c r="AI726" s="18" t="str">
        <f>+IFERROR(VLOOKUP(F726,Frontera!$F$3:$J$438,5,0),0)</f>
        <v>Frontera</v>
      </c>
      <c r="AJ726" s="18" t="str">
        <f>+IFERROR(VLOOKUP(F726,'Censo 2023 Direccion'!$A$2:$L$910,9,0),0)</f>
        <v>Rural</v>
      </c>
      <c r="AK726" s="18">
        <f>+IFERROR(VLOOKUP(F726,'Instituciones Educativas'!$A$2:$T$900,12,0),0)</f>
        <v>6</v>
      </c>
      <c r="AL726" s="21">
        <f t="shared" si="358"/>
        <v>-408.9</v>
      </c>
      <c r="AM726" s="18">
        <f>+IFERROR(VLOOKUP(F726,'Instituciones Educativas'!$A$2:$T$900,13,0),0)-AN726</f>
        <v>5</v>
      </c>
      <c r="AN726" s="64"/>
    </row>
    <row r="727" spans="1:41" x14ac:dyDescent="0.25">
      <c r="A727" s="104" t="s">
        <v>1406</v>
      </c>
      <c r="B727" s="17">
        <v>145</v>
      </c>
      <c r="C727" s="49" t="str">
        <f>+VLOOKUP(A727,'Instituciones Educativas'!$A$2:$T$900,6,0)</f>
        <v>PLATERIA</v>
      </c>
      <c r="D727" s="49" t="str">
        <f>IFERROR(VLOOKUP(A727,'Instituciones Educativas'!$A$2:$T$900,7,0),0)</f>
        <v>SIHUECANI</v>
      </c>
      <c r="E727" s="49" t="str">
        <f>+VLOOKUP(A727,'Censo 2023 Direccion'!$A$2:$M$910,6,0)</f>
        <v>SIHUECANI</v>
      </c>
      <c r="F727" s="49" t="str">
        <f>+VLOOKUP(A727,'Instituciones Educativas'!$A$2:$T$900,1,0)</f>
        <v>0231514</v>
      </c>
      <c r="G727" s="49" t="str">
        <f>+VLOOKUP(A727,'Instituciones Educativas'!$A$2:$T$900,8,0)</f>
        <v>70144</v>
      </c>
      <c r="H727" s="49" t="str">
        <f>+VLOOKUP(A727,'Instituciones Educativas'!$A$2:$T$900,9,0)</f>
        <v xml:space="preserve">B0 - Primaria                      </v>
      </c>
      <c r="I727" s="18">
        <f t="shared" si="349"/>
        <v>24</v>
      </c>
      <c r="J727" s="18" t="str">
        <f t="shared" si="359"/>
        <v>Rural</v>
      </c>
      <c r="K727" s="18">
        <f t="shared" si="360"/>
        <v>23</v>
      </c>
      <c r="O727" s="18">
        <f t="shared" si="361"/>
        <v>1</v>
      </c>
      <c r="Q727" s="21">
        <f t="shared" si="364"/>
        <v>1798.0559999999996</v>
      </c>
      <c r="R727" s="52">
        <f t="shared" si="350"/>
        <v>25.408417072928032</v>
      </c>
      <c r="S727" s="52">
        <f t="shared" si="351"/>
        <v>2115.3599999999997</v>
      </c>
      <c r="T727" s="21">
        <f t="shared" si="362"/>
        <v>2115.3599999999997</v>
      </c>
      <c r="U727" s="70">
        <v>1686.7767326732676</v>
      </c>
      <c r="V727" s="21">
        <f t="shared" si="348"/>
        <v>1627.1999999999998</v>
      </c>
      <c r="W727" s="21">
        <f t="shared" si="352"/>
        <v>129.60000000000002</v>
      </c>
      <c r="X727" s="21">
        <f t="shared" si="365"/>
        <v>0</v>
      </c>
      <c r="Y727" s="21">
        <f t="shared" si="347"/>
        <v>0</v>
      </c>
      <c r="Z727" s="21">
        <f t="shared" si="353"/>
        <v>28.800000000000004</v>
      </c>
      <c r="AA727" s="21">
        <f t="shared" si="354"/>
        <v>115.20000000000002</v>
      </c>
      <c r="AB727" s="21">
        <f t="shared" si="355"/>
        <v>172.79999999999998</v>
      </c>
      <c r="AC727" s="18">
        <f t="shared" si="356"/>
        <v>806.39999999999986</v>
      </c>
      <c r="AD727" s="18">
        <f t="shared" si="357"/>
        <v>374.40000000000003</v>
      </c>
      <c r="AE727" s="18" t="str">
        <f>IFERROR(VLOOKUP(F727,'Unid. Mult.'!$F$3:$J$313,5,0),0)</f>
        <v>Multigrado</v>
      </c>
      <c r="AF727" s="18">
        <f>IFERROR(VLOOKUP(F727,'IIEE EIB'!$F$3:$L$219,5,0),0)</f>
        <v>0</v>
      </c>
      <c r="AG727" s="18">
        <f>IFERROR(VLOOKUP(F727,'IIEE EIB'!$F$3:$L$219,6,0),0)</f>
        <v>0</v>
      </c>
      <c r="AH727" s="18" t="str">
        <f>IFERROR(VLOOKUP(F727,Rural!$F$2:$J$403,5,0),0)</f>
        <v>Rural 2</v>
      </c>
      <c r="AI727" s="18" t="str">
        <f>+IFERROR(VLOOKUP(F727,Frontera!$F$3:$J$438,5,0),0)</f>
        <v>Frontera</v>
      </c>
      <c r="AJ727" s="18" t="str">
        <f>+IFERROR(VLOOKUP(F727,'Censo 2023 Direccion'!$A$2:$L$910,9,0),0)</f>
        <v>Rural</v>
      </c>
      <c r="AK727" s="18">
        <f>+IFERROR(VLOOKUP(F727,'Instituciones Educativas'!$A$2:$T$900,12,0),0)</f>
        <v>24</v>
      </c>
      <c r="AL727" s="21">
        <f t="shared" si="358"/>
        <v>-59.57673267326777</v>
      </c>
      <c r="AM727" s="18">
        <f>+IFERROR(VLOOKUP(F727,'Instituciones Educativas'!$A$2:$T$900,13,0),0)-AN727</f>
        <v>23</v>
      </c>
      <c r="AN727" s="64"/>
      <c r="AO727" s="18">
        <f>+AM727-2</f>
        <v>21</v>
      </c>
    </row>
    <row r="728" spans="1:41" x14ac:dyDescent="0.25">
      <c r="A728" s="104" t="s">
        <v>1407</v>
      </c>
      <c r="B728" s="17">
        <v>146</v>
      </c>
      <c r="C728" s="49" t="str">
        <f>+VLOOKUP(A728,'Instituciones Educativas'!$A$2:$T$900,6,0)</f>
        <v>PLATERIA</v>
      </c>
      <c r="D728" s="49" t="str">
        <f>IFERROR(VLOOKUP(A728,'Instituciones Educativas'!$A$2:$T$900,7,0),0)</f>
        <v>CHILATA</v>
      </c>
      <c r="E728" s="49" t="str">
        <f>+VLOOKUP(A728,'Censo 2023 Direccion'!$A$2:$M$910,6,0)</f>
        <v>CHILATA</v>
      </c>
      <c r="F728" s="49" t="str">
        <f>+VLOOKUP(A728,'Instituciones Educativas'!$A$2:$T$900,1,0)</f>
        <v>0231662</v>
      </c>
      <c r="G728" s="49" t="str">
        <f>+VLOOKUP(A728,'Instituciones Educativas'!$A$2:$T$900,8,0)</f>
        <v>70159</v>
      </c>
      <c r="H728" s="49" t="str">
        <f>+VLOOKUP(A728,'Instituciones Educativas'!$A$2:$T$900,9,0)</f>
        <v xml:space="preserve">B0 - Primaria                      </v>
      </c>
      <c r="I728" s="18">
        <f t="shared" si="349"/>
        <v>2</v>
      </c>
      <c r="J728" s="18" t="str">
        <f t="shared" si="359"/>
        <v>Rural</v>
      </c>
      <c r="K728" s="18">
        <f t="shared" si="360"/>
        <v>3</v>
      </c>
      <c r="O728" s="18">
        <f t="shared" si="361"/>
        <v>-1</v>
      </c>
      <c r="Q728" s="21">
        <f t="shared" si="364"/>
        <v>588.11999999999989</v>
      </c>
      <c r="R728" s="52">
        <f t="shared" si="350"/>
        <v>-69.590643274853804</v>
      </c>
      <c r="S728" s="52">
        <f t="shared" si="351"/>
        <v>180.95999999999998</v>
      </c>
      <c r="T728" s="21">
        <f t="shared" si="362"/>
        <v>180.95999999999998</v>
      </c>
      <c r="U728" s="70">
        <v>595.08000000000004</v>
      </c>
      <c r="V728" s="21">
        <f t="shared" si="348"/>
        <v>139.19999999999999</v>
      </c>
      <c r="W728" s="21">
        <f t="shared" si="352"/>
        <v>10.8</v>
      </c>
      <c r="X728" s="21">
        <f t="shared" si="365"/>
        <v>0</v>
      </c>
      <c r="Y728" s="21">
        <f t="shared" si="347"/>
        <v>0</v>
      </c>
      <c r="Z728" s="21">
        <f t="shared" si="353"/>
        <v>2.4000000000000004</v>
      </c>
      <c r="AA728" s="21">
        <f t="shared" si="354"/>
        <v>8.3999999999999986</v>
      </c>
      <c r="AB728" s="21">
        <f t="shared" si="355"/>
        <v>19.200000000000003</v>
      </c>
      <c r="AC728" s="18">
        <f t="shared" si="356"/>
        <v>67.199999999999989</v>
      </c>
      <c r="AD728" s="18">
        <f t="shared" si="357"/>
        <v>31.200000000000003</v>
      </c>
      <c r="AE728" s="18" t="str">
        <f>IFERROR(VLOOKUP(F728,'Unid. Mult.'!$F$3:$J$313,5,0),0)</f>
        <v>Unidocente</v>
      </c>
      <c r="AF728" s="18" t="str">
        <f>IFERROR(VLOOKUP(F728,'IIEE EIB'!$F$3:$L$219,5,0),0)</f>
        <v>AIMARA</v>
      </c>
      <c r="AG728" s="18" t="str">
        <f>IFERROR(VLOOKUP(F728,'IIEE EIB'!$F$3:$L$219,6,0),0)</f>
        <v/>
      </c>
      <c r="AH728" s="18" t="str">
        <f>IFERROR(VLOOKUP(F728,Rural!$F$2:$J$403,5,0),0)</f>
        <v>Rural 2</v>
      </c>
      <c r="AI728" s="18" t="str">
        <f>+IFERROR(VLOOKUP(F728,Frontera!$F$3:$J$438,5,0),0)</f>
        <v>Frontera</v>
      </c>
      <c r="AJ728" s="18" t="str">
        <f>+IFERROR(VLOOKUP(F728,'Censo 2023 Direccion'!$A$2:$L$910,9,0),0)</f>
        <v>Rural</v>
      </c>
      <c r="AK728" s="18">
        <f>+IFERROR(VLOOKUP(F728,'Instituciones Educativas'!$A$2:$T$900,12,0),0)</f>
        <v>2</v>
      </c>
      <c r="AL728" s="21">
        <f t="shared" si="358"/>
        <v>-455.88000000000005</v>
      </c>
      <c r="AM728" s="18">
        <f>+IFERROR(VLOOKUP(F728,'Instituciones Educativas'!$A$2:$T$900,13,0),0)-AN728</f>
        <v>3</v>
      </c>
      <c r="AO728" s="18">
        <f>+AM728-33.1</f>
        <v>-30.1</v>
      </c>
    </row>
    <row r="729" spans="1:41" x14ac:dyDescent="0.25">
      <c r="A729" s="104" t="s">
        <v>1409</v>
      </c>
      <c r="B729" s="17">
        <v>147</v>
      </c>
      <c r="C729" s="49" t="str">
        <f>+VLOOKUP(A729,'Instituciones Educativas'!$A$2:$T$900,6,0)</f>
        <v>PLATERIA</v>
      </c>
      <c r="D729" s="49" t="str">
        <f>IFERROR(VLOOKUP(A729,'Instituciones Educativas'!$A$2:$T$900,7,0),0)</f>
        <v>ANGOSTURA</v>
      </c>
      <c r="E729" s="49" t="str">
        <f>+VLOOKUP(A729,'Censo 2023 Direccion'!$A$2:$M$910,6,0)</f>
        <v>ANGOSTURA</v>
      </c>
      <c r="F729" s="49" t="str">
        <f>+VLOOKUP(A729,'Instituciones Educativas'!$A$2:$T$900,1,0)</f>
        <v>0231738</v>
      </c>
      <c r="G729" s="49" t="str">
        <f>+VLOOKUP(A729,'Instituciones Educativas'!$A$2:$T$900,8,0)</f>
        <v>70166</v>
      </c>
      <c r="H729" s="49" t="str">
        <f>+VLOOKUP(A729,'Instituciones Educativas'!$A$2:$T$900,9,0)</f>
        <v xml:space="preserve">B0 - Primaria                      </v>
      </c>
      <c r="I729" s="18">
        <f t="shared" si="349"/>
        <v>2</v>
      </c>
      <c r="J729" s="18" t="str">
        <f t="shared" si="359"/>
        <v>Rural</v>
      </c>
      <c r="K729" s="18">
        <f t="shared" si="360"/>
        <v>3</v>
      </c>
      <c r="O729" s="18">
        <f t="shared" si="361"/>
        <v>-1</v>
      </c>
      <c r="Q729" s="21">
        <f t="shared" si="364"/>
        <v>588.11999999999989</v>
      </c>
      <c r="R729" s="52">
        <f t="shared" si="350"/>
        <v>-69.590643274853804</v>
      </c>
      <c r="S729" s="52">
        <f t="shared" si="351"/>
        <v>180.95999999999998</v>
      </c>
      <c r="T729" s="21">
        <f t="shared" si="362"/>
        <v>180.95999999999998</v>
      </c>
      <c r="U729" s="70">
        <v>595.08000000000004</v>
      </c>
      <c r="V729" s="21">
        <f t="shared" si="348"/>
        <v>139.19999999999999</v>
      </c>
      <c r="W729" s="21">
        <f t="shared" si="352"/>
        <v>10.8</v>
      </c>
      <c r="X729" s="21">
        <f t="shared" si="365"/>
        <v>0</v>
      </c>
      <c r="Y729" s="21">
        <f t="shared" si="347"/>
        <v>0</v>
      </c>
      <c r="Z729" s="21">
        <f t="shared" si="353"/>
        <v>2.4000000000000004</v>
      </c>
      <c r="AA729" s="21">
        <f t="shared" si="354"/>
        <v>8.3999999999999986</v>
      </c>
      <c r="AB729" s="21">
        <f t="shared" si="355"/>
        <v>19.200000000000003</v>
      </c>
      <c r="AC729" s="18">
        <f t="shared" si="356"/>
        <v>67.199999999999989</v>
      </c>
      <c r="AD729" s="18">
        <f t="shared" si="357"/>
        <v>31.200000000000003</v>
      </c>
      <c r="AE729" s="18" t="str">
        <f>IFERROR(VLOOKUP(F729,'Unid. Mult.'!$F$3:$J$313,5,0),0)</f>
        <v>Unidocente</v>
      </c>
      <c r="AF729" s="18" t="str">
        <f>IFERROR(VLOOKUP(F729,'IIEE EIB'!$F$3:$L$219,5,0),0)</f>
        <v>AIMARA</v>
      </c>
      <c r="AG729" s="18" t="str">
        <f>IFERROR(VLOOKUP(F729,'IIEE EIB'!$F$3:$L$219,6,0),0)</f>
        <v/>
      </c>
      <c r="AH729" s="18" t="str">
        <f>IFERROR(VLOOKUP(F729,Rural!$F$2:$J$403,5,0),0)</f>
        <v>Rural 2</v>
      </c>
      <c r="AI729" s="18" t="str">
        <f>+IFERROR(VLOOKUP(F729,Frontera!$F$3:$J$438,5,0),0)</f>
        <v>Frontera</v>
      </c>
      <c r="AJ729" s="18" t="str">
        <f>+IFERROR(VLOOKUP(F729,'Censo 2023 Direccion'!$A$2:$L$910,9,0),0)</f>
        <v>Rural</v>
      </c>
      <c r="AK729" s="18">
        <f>+IFERROR(VLOOKUP(F729,'Instituciones Educativas'!$A$2:$T$900,12,0),0)</f>
        <v>2</v>
      </c>
      <c r="AL729" s="21">
        <f t="shared" si="358"/>
        <v>-455.88000000000005</v>
      </c>
      <c r="AM729" s="18">
        <f>+IFERROR(VLOOKUP(F729,'Instituciones Educativas'!$A$2:$T$900,13,0),0)-AN729</f>
        <v>3</v>
      </c>
      <c r="AO729" s="18">
        <f>+AM729-59</f>
        <v>-56</v>
      </c>
    </row>
    <row r="730" spans="1:41" x14ac:dyDescent="0.25">
      <c r="A730" s="104" t="s">
        <v>1404</v>
      </c>
      <c r="B730" s="17">
        <v>148</v>
      </c>
      <c r="C730" s="49" t="str">
        <f>+VLOOKUP(A730,'Instituciones Educativas'!$A$2:$T$900,6,0)</f>
        <v>PLATERIA</v>
      </c>
      <c r="D730" s="49" t="str">
        <f>IFERROR(VLOOKUP(A730,'Instituciones Educativas'!$A$2:$T$900,7,0),0)</f>
        <v>CCOTA</v>
      </c>
      <c r="E730" s="49" t="str">
        <f>+VLOOKUP(A730,'Censo 2023 Direccion'!$A$2:$M$910,6,0)</f>
        <v>CCOTA</v>
      </c>
      <c r="F730" s="49" t="str">
        <f>+VLOOKUP(A730,'Instituciones Educativas'!$A$2:$T$900,1,0)</f>
        <v>0231217</v>
      </c>
      <c r="G730" s="49" t="str">
        <f>+VLOOKUP(A730,'Instituciones Educativas'!$A$2:$T$900,8,0)</f>
        <v>70114</v>
      </c>
      <c r="H730" s="49" t="str">
        <f>+VLOOKUP(A730,'Instituciones Educativas'!$A$2:$T$900,9,0)</f>
        <v xml:space="preserve">B0 - Primaria                      </v>
      </c>
      <c r="I730" s="18">
        <f t="shared" si="349"/>
        <v>59</v>
      </c>
      <c r="J730" s="18" t="str">
        <f t="shared" si="359"/>
        <v>Rural</v>
      </c>
      <c r="K730" s="18">
        <f t="shared" si="360"/>
        <v>59</v>
      </c>
      <c r="O730" s="18">
        <f t="shared" si="361"/>
        <v>0</v>
      </c>
      <c r="Q730" s="21">
        <f t="shared" si="364"/>
        <v>3324.9450000000002</v>
      </c>
      <c r="R730" s="52">
        <f t="shared" si="350"/>
        <v>36.842105263157912</v>
      </c>
      <c r="S730" s="52">
        <f t="shared" si="351"/>
        <v>3911.7000000000003</v>
      </c>
      <c r="T730" s="21">
        <f t="shared" si="362"/>
        <v>3911.7000000000003</v>
      </c>
      <c r="U730" s="70">
        <v>2858.5499999999997</v>
      </c>
      <c r="V730" s="21">
        <f t="shared" si="348"/>
        <v>3009</v>
      </c>
      <c r="W730" s="21">
        <f t="shared" si="352"/>
        <v>318.60000000000002</v>
      </c>
      <c r="X730" s="21">
        <f t="shared" si="365"/>
        <v>0</v>
      </c>
      <c r="Y730" s="21">
        <f t="shared" si="347"/>
        <v>0</v>
      </c>
      <c r="Z730" s="21">
        <f t="shared" si="353"/>
        <v>70.800000000000011</v>
      </c>
      <c r="AA730" s="21">
        <f t="shared" si="354"/>
        <v>283.20000000000005</v>
      </c>
      <c r="AB730" s="21">
        <f t="shared" si="355"/>
        <v>0</v>
      </c>
      <c r="AC730" s="18">
        <f t="shared" si="356"/>
        <v>1416</v>
      </c>
      <c r="AD730" s="18">
        <f t="shared" si="357"/>
        <v>920.40000000000009</v>
      </c>
      <c r="AE730" s="18">
        <f>IFERROR(VLOOKUP(F730,'Unid. Mult.'!$F$3:$J$313,5,0),0)</f>
        <v>0</v>
      </c>
      <c r="AF730" s="18">
        <f>IFERROR(VLOOKUP(F730,'IIEE EIB'!$F$3:$L$219,5,0),0)</f>
        <v>0</v>
      </c>
      <c r="AG730" s="18">
        <f>IFERROR(VLOOKUP(F730,'IIEE EIB'!$F$3:$L$219,6,0),0)</f>
        <v>0</v>
      </c>
      <c r="AH730" s="18" t="str">
        <f>IFERROR(VLOOKUP(F730,Rural!$F$2:$J$403,5,0),0)</f>
        <v>Rural 3</v>
      </c>
      <c r="AI730" s="18" t="str">
        <f>+IFERROR(VLOOKUP(F730,Frontera!$F$3:$J$438,5,0),0)</f>
        <v>Frontera</v>
      </c>
      <c r="AJ730" s="18" t="str">
        <f>+IFERROR(VLOOKUP(F730,'Censo 2023 Direccion'!$A$2:$L$910,9,0),0)</f>
        <v>Rural</v>
      </c>
      <c r="AK730" s="18">
        <f>+IFERROR(VLOOKUP(F730,'Instituciones Educativas'!$A$2:$T$900,12,0),0)</f>
        <v>59</v>
      </c>
      <c r="AL730" s="21">
        <f t="shared" si="358"/>
        <v>150.45000000000027</v>
      </c>
      <c r="AM730" s="18">
        <f>+IFERROR(VLOOKUP(F730,'Instituciones Educativas'!$A$2:$T$900,13,0),0)-AN730</f>
        <v>59</v>
      </c>
      <c r="AO730" s="18">
        <f>+AM730-29</f>
        <v>30</v>
      </c>
    </row>
    <row r="731" spans="1:41" x14ac:dyDescent="0.25">
      <c r="A731" s="104" t="s">
        <v>1414</v>
      </c>
      <c r="B731" s="17">
        <v>149</v>
      </c>
      <c r="C731" s="49" t="str">
        <f>+VLOOKUP(A731,'Instituciones Educativas'!$A$2:$T$900,6,0)</f>
        <v>PLATERIA</v>
      </c>
      <c r="D731" s="49" t="str">
        <f>IFERROR(VLOOKUP(A731,'Instituciones Educativas'!$A$2:$T$900,7,0),0)</f>
        <v>PALLALLA</v>
      </c>
      <c r="E731" s="49" t="str">
        <f>+VLOOKUP(A731,'Censo 2023 Direccion'!$A$2:$M$910,6,0)</f>
        <v>PALLALLA</v>
      </c>
      <c r="F731" s="49" t="str">
        <f>+VLOOKUP(A731,'Instituciones Educativas'!$A$2:$T$900,1,0)</f>
        <v>0231225</v>
      </c>
      <c r="G731" s="49" t="str">
        <f>+VLOOKUP(A731,'Instituciones Educativas'!$A$2:$T$900,8,0)</f>
        <v>70115 MARIA ASUNCION GALINDO</v>
      </c>
      <c r="H731" s="49" t="str">
        <f>+VLOOKUP(A731,'Instituciones Educativas'!$A$2:$T$900,9,0)</f>
        <v xml:space="preserve">B0 - Primaria                      </v>
      </c>
      <c r="I731" s="18">
        <f t="shared" si="349"/>
        <v>24</v>
      </c>
      <c r="J731" s="18" t="str">
        <f t="shared" si="359"/>
        <v>Rural</v>
      </c>
      <c r="K731" s="18">
        <f t="shared" si="360"/>
        <v>29</v>
      </c>
      <c r="O731" s="18">
        <f t="shared" si="361"/>
        <v>-5</v>
      </c>
      <c r="Q731" s="21">
        <f t="shared" si="364"/>
        <v>1798.0559999999996</v>
      </c>
      <c r="R731" s="52">
        <f t="shared" si="350"/>
        <v>13.248638838475504</v>
      </c>
      <c r="S731" s="52">
        <f t="shared" si="351"/>
        <v>2115.3599999999997</v>
      </c>
      <c r="T731" s="21">
        <f t="shared" si="362"/>
        <v>2115.3599999999997</v>
      </c>
      <c r="U731" s="70">
        <v>1867.8899999999996</v>
      </c>
      <c r="V731" s="21">
        <f t="shared" si="348"/>
        <v>1627.1999999999998</v>
      </c>
      <c r="W731" s="21">
        <f t="shared" si="352"/>
        <v>129.60000000000002</v>
      </c>
      <c r="X731" s="21">
        <f t="shared" si="365"/>
        <v>0</v>
      </c>
      <c r="Y731" s="21">
        <f t="shared" si="347"/>
        <v>0</v>
      </c>
      <c r="Z731" s="21">
        <f t="shared" si="353"/>
        <v>28.800000000000004</v>
      </c>
      <c r="AA731" s="21">
        <f t="shared" si="354"/>
        <v>115.20000000000002</v>
      </c>
      <c r="AB731" s="21">
        <f t="shared" si="355"/>
        <v>172.79999999999998</v>
      </c>
      <c r="AC731" s="18">
        <f t="shared" si="356"/>
        <v>806.39999999999986</v>
      </c>
      <c r="AD731" s="18">
        <f t="shared" si="357"/>
        <v>374.40000000000003</v>
      </c>
      <c r="AE731" s="18" t="str">
        <f>IFERROR(VLOOKUP(F731,'Unid. Mult.'!$F$3:$J$313,5,0),0)</f>
        <v>Multigrado</v>
      </c>
      <c r="AF731" s="18">
        <f>IFERROR(VLOOKUP(F731,'IIEE EIB'!$F$3:$L$219,5,0),0)</f>
        <v>0</v>
      </c>
      <c r="AG731" s="18">
        <f>IFERROR(VLOOKUP(F731,'IIEE EIB'!$F$3:$L$219,6,0),0)</f>
        <v>0</v>
      </c>
      <c r="AH731" s="18" t="str">
        <f>IFERROR(VLOOKUP(F731,Rural!$F$2:$J$403,5,0),0)</f>
        <v>Rural 2</v>
      </c>
      <c r="AI731" s="18" t="str">
        <f>+IFERROR(VLOOKUP(F731,Frontera!$F$3:$J$438,5,0),0)</f>
        <v>Frontera</v>
      </c>
      <c r="AJ731" s="18" t="str">
        <f>+IFERROR(VLOOKUP(F731,'Censo 2023 Direccion'!$A$2:$L$910,9,0),0)</f>
        <v>Rural</v>
      </c>
      <c r="AK731" s="18">
        <f>+IFERROR(VLOOKUP(F731,'Instituciones Educativas'!$A$2:$T$900,12,0),0)</f>
        <v>24</v>
      </c>
      <c r="AL731" s="21">
        <f t="shared" si="358"/>
        <v>-240.68999999999983</v>
      </c>
      <c r="AM731" s="18">
        <f>+IFERROR(VLOOKUP(F731,'Instituciones Educativas'!$A$2:$T$900,13,0),0)-AN731</f>
        <v>29</v>
      </c>
      <c r="AN731" s="64"/>
      <c r="AO731" s="18">
        <f>+AM731-7.5</f>
        <v>21.5</v>
      </c>
    </row>
    <row r="732" spans="1:41" x14ac:dyDescent="0.25">
      <c r="A732" s="104" t="s">
        <v>1400</v>
      </c>
      <c r="B732" s="17">
        <v>150</v>
      </c>
      <c r="C732" s="49" t="str">
        <f>+VLOOKUP(A732,'Instituciones Educativas'!$A$2:$T$900,6,0)</f>
        <v>PLATERIA</v>
      </c>
      <c r="D732" s="49" t="str">
        <f>IFERROR(VLOOKUP(A732,'Instituciones Educativas'!$A$2:$T$900,7,0),0)</f>
        <v>TOTOJIRA</v>
      </c>
      <c r="E732" s="49" t="str">
        <f>+VLOOKUP(A732,'Censo 2023 Direccion'!$A$2:$M$910,6,0)</f>
        <v>TOTOJIRA</v>
      </c>
      <c r="F732" s="49" t="str">
        <f>+VLOOKUP(A732,'Instituciones Educativas'!$A$2:$T$900,1,0)</f>
        <v>0231126</v>
      </c>
      <c r="G732" s="49" t="str">
        <f>+VLOOKUP(A732,'Instituciones Educativas'!$A$2:$T$900,8,0)</f>
        <v>70105</v>
      </c>
      <c r="H732" s="49" t="str">
        <f>+VLOOKUP(A732,'Instituciones Educativas'!$A$2:$T$900,9,0)</f>
        <v xml:space="preserve">B0 - Primaria                      </v>
      </c>
      <c r="I732" s="18">
        <f t="shared" si="349"/>
        <v>4</v>
      </c>
      <c r="J732" s="18" t="str">
        <f t="shared" si="359"/>
        <v>Rural</v>
      </c>
      <c r="K732" s="18">
        <f t="shared" si="360"/>
        <v>1</v>
      </c>
      <c r="O732" s="18">
        <f t="shared" si="361"/>
        <v>3</v>
      </c>
      <c r="Q732" s="21">
        <f t="shared" si="364"/>
        <v>723.83999999999992</v>
      </c>
      <c r="R732" s="52">
        <f t="shared" si="350"/>
        <v>-28.842105263157951</v>
      </c>
      <c r="S732" s="52">
        <f t="shared" si="351"/>
        <v>361.91999999999996</v>
      </c>
      <c r="T732" s="21">
        <f t="shared" si="362"/>
        <v>361.91999999999996</v>
      </c>
      <c r="U732" s="70">
        <v>508.61538461538498</v>
      </c>
      <c r="V732" s="21">
        <f t="shared" si="348"/>
        <v>278.39999999999998</v>
      </c>
      <c r="W732" s="21">
        <f t="shared" si="352"/>
        <v>21.6</v>
      </c>
      <c r="X732" s="21">
        <f t="shared" si="365"/>
        <v>0</v>
      </c>
      <c r="Y732" s="21">
        <f t="shared" si="347"/>
        <v>0</v>
      </c>
      <c r="Z732" s="21">
        <f t="shared" si="353"/>
        <v>4.8000000000000007</v>
      </c>
      <c r="AA732" s="21">
        <f t="shared" si="354"/>
        <v>16.799999999999997</v>
      </c>
      <c r="AB732" s="21">
        <f t="shared" si="355"/>
        <v>38.400000000000006</v>
      </c>
      <c r="AC732" s="18">
        <f t="shared" si="356"/>
        <v>134.39999999999998</v>
      </c>
      <c r="AD732" s="18">
        <f t="shared" si="357"/>
        <v>62.400000000000006</v>
      </c>
      <c r="AE732" s="18" t="str">
        <f>IFERROR(VLOOKUP(F732,'Unid. Mult.'!$F$3:$J$313,5,0),0)</f>
        <v>Unidocente</v>
      </c>
      <c r="AF732" s="18" t="str">
        <f>IFERROR(VLOOKUP(F732,'IIEE EIB'!$F$3:$L$219,5,0),0)</f>
        <v>AIMARA</v>
      </c>
      <c r="AG732" s="18" t="str">
        <f>IFERROR(VLOOKUP(F732,'IIEE EIB'!$F$3:$L$219,6,0),0)</f>
        <v/>
      </c>
      <c r="AH732" s="18" t="str">
        <f>IFERROR(VLOOKUP(F732,Rural!$F$2:$J$403,5,0),0)</f>
        <v>Rural 2</v>
      </c>
      <c r="AI732" s="18" t="str">
        <f>+IFERROR(VLOOKUP(F732,Frontera!$F$3:$J$438,5,0),0)</f>
        <v>Frontera</v>
      </c>
      <c r="AJ732" s="18" t="str">
        <f>+IFERROR(VLOOKUP(F732,'Censo 2023 Direccion'!$A$2:$L$910,9,0),0)</f>
        <v>Rural</v>
      </c>
      <c r="AK732" s="18">
        <f>+IFERROR(VLOOKUP(F732,'Instituciones Educativas'!$A$2:$T$900,12,0),0)</f>
        <v>4</v>
      </c>
      <c r="AL732" s="21">
        <f t="shared" si="358"/>
        <v>-230.21538461538501</v>
      </c>
      <c r="AM732" s="18">
        <f>+IFERROR(VLOOKUP(F732,'Instituciones Educativas'!$A$2:$T$900,13,0),0)-AN732</f>
        <v>1</v>
      </c>
      <c r="AN732" s="64"/>
      <c r="AO732" s="18">
        <f>+AM732-6</f>
        <v>-5</v>
      </c>
    </row>
    <row r="733" spans="1:41" x14ac:dyDescent="0.25">
      <c r="A733" s="104" t="s">
        <v>1401</v>
      </c>
      <c r="B733" s="17">
        <v>151</v>
      </c>
      <c r="C733" s="49" t="str">
        <f>+VLOOKUP(A733,'Instituciones Educativas'!$A$2:$T$900,6,0)</f>
        <v>PLATERIA</v>
      </c>
      <c r="D733" s="49" t="str">
        <f>IFERROR(VLOOKUP(A733,'Instituciones Educativas'!$A$2:$T$900,7,0),0)</f>
        <v>AÑO CALLEJON</v>
      </c>
      <c r="E733" s="49" t="str">
        <f>+VLOOKUP(A733,'Censo 2023 Direccion'!$A$2:$M$910,6,0)</f>
        <v>AÑO CALLEJON</v>
      </c>
      <c r="F733" s="49" t="str">
        <f>+VLOOKUP(A733,'Instituciones Educativas'!$A$2:$T$900,1,0)</f>
        <v>0231159</v>
      </c>
      <c r="G733" s="49" t="str">
        <f>+VLOOKUP(A733,'Instituciones Educativas'!$A$2:$T$900,8,0)</f>
        <v>70108</v>
      </c>
      <c r="H733" s="49" t="str">
        <f>+VLOOKUP(A733,'Instituciones Educativas'!$A$2:$T$900,9,0)</f>
        <v xml:space="preserve">B0 - Primaria                      </v>
      </c>
      <c r="I733" s="18">
        <f t="shared" si="349"/>
        <v>10</v>
      </c>
      <c r="J733" s="18" t="str">
        <f t="shared" si="359"/>
        <v>Rural</v>
      </c>
      <c r="K733" s="18">
        <f t="shared" si="360"/>
        <v>17</v>
      </c>
      <c r="O733" s="18">
        <f t="shared" si="361"/>
        <v>-7</v>
      </c>
      <c r="Q733" s="21">
        <f t="shared" si="364"/>
        <v>1397.7600000000002</v>
      </c>
      <c r="R733" s="52">
        <f t="shared" si="350"/>
        <v>-45.547259151338544</v>
      </c>
      <c r="S733" s="52">
        <f t="shared" si="351"/>
        <v>873.6</v>
      </c>
      <c r="T733" s="21">
        <f t="shared" si="362"/>
        <v>873.6</v>
      </c>
      <c r="U733" s="70">
        <v>1604.3269565217388</v>
      </c>
      <c r="V733" s="21">
        <f t="shared" si="348"/>
        <v>672</v>
      </c>
      <c r="W733" s="21">
        <f t="shared" si="352"/>
        <v>54</v>
      </c>
      <c r="X733" s="21">
        <f t="shared" si="365"/>
        <v>0</v>
      </c>
      <c r="Y733" s="21">
        <f t="shared" si="347"/>
        <v>0</v>
      </c>
      <c r="Z733" s="21">
        <f t="shared" si="353"/>
        <v>12</v>
      </c>
      <c r="AA733" s="21">
        <f t="shared" si="354"/>
        <v>42</v>
      </c>
      <c r="AB733" s="21">
        <f t="shared" si="355"/>
        <v>72</v>
      </c>
      <c r="AC733" s="18">
        <f t="shared" si="356"/>
        <v>336</v>
      </c>
      <c r="AD733" s="18">
        <f t="shared" si="357"/>
        <v>156</v>
      </c>
      <c r="AE733" s="18" t="str">
        <f>IFERROR(VLOOKUP(F733,'Unid. Mult.'!$F$3:$J$313,5,0),0)</f>
        <v>Multigrado</v>
      </c>
      <c r="AF733" s="18" t="str">
        <f>IFERROR(VLOOKUP(F733,'IIEE EIB'!$F$3:$L$219,5,0),0)</f>
        <v>AIMARA</v>
      </c>
      <c r="AG733" s="18" t="str">
        <f>IFERROR(VLOOKUP(F733,'IIEE EIB'!$F$3:$L$219,6,0),0)</f>
        <v/>
      </c>
      <c r="AH733" s="18" t="str">
        <f>IFERROR(VLOOKUP(F733,Rural!$F$2:$J$403,5,0),0)</f>
        <v>Rural 2</v>
      </c>
      <c r="AI733" s="18" t="str">
        <f>+IFERROR(VLOOKUP(F733,Frontera!$F$3:$J$438,5,0),0)</f>
        <v>Frontera</v>
      </c>
      <c r="AJ733" s="18" t="str">
        <f>+IFERROR(VLOOKUP(F733,'Censo 2023 Direccion'!$A$2:$L$910,9,0),0)</f>
        <v>Rural</v>
      </c>
      <c r="AK733" s="18">
        <f>+IFERROR(VLOOKUP(F733,'Instituciones Educativas'!$A$2:$T$900,12,0),0)</f>
        <v>10</v>
      </c>
      <c r="AL733" s="21">
        <f t="shared" si="358"/>
        <v>-932.32695652173879</v>
      </c>
      <c r="AM733" s="18">
        <f>+IFERROR(VLOOKUP(F733,'Instituciones Educativas'!$A$2:$T$900,13,0),0)-AN733</f>
        <v>17</v>
      </c>
      <c r="AN733" s="64"/>
    </row>
    <row r="734" spans="1:41" x14ac:dyDescent="0.25">
      <c r="A734" s="104" t="s">
        <v>1402</v>
      </c>
      <c r="B734" s="17">
        <v>152</v>
      </c>
      <c r="C734" s="49" t="str">
        <f>+VLOOKUP(A734,'Instituciones Educativas'!$A$2:$T$900,6,0)</f>
        <v>PLATERIA</v>
      </c>
      <c r="D734" s="49" t="str">
        <f>IFERROR(VLOOKUP(A734,'Instituciones Educativas'!$A$2:$T$900,7,0),0)</f>
        <v>CAMACANI</v>
      </c>
      <c r="E734" s="49" t="str">
        <f>+VLOOKUP(A734,'Censo 2023 Direccion'!$A$2:$M$910,6,0)</f>
        <v>CAMACANI</v>
      </c>
      <c r="F734" s="49" t="str">
        <f>+VLOOKUP(A734,'Instituciones Educativas'!$A$2:$T$900,1,0)</f>
        <v>0231167</v>
      </c>
      <c r="G734" s="49" t="str">
        <f>+VLOOKUP(A734,'Instituciones Educativas'!$A$2:$T$900,8,0)</f>
        <v>70109</v>
      </c>
      <c r="H734" s="49" t="str">
        <f>+VLOOKUP(A734,'Instituciones Educativas'!$A$2:$T$900,9,0)</f>
        <v xml:space="preserve">B0 - Primaria                      </v>
      </c>
      <c r="I734" s="18">
        <f t="shared" si="349"/>
        <v>24</v>
      </c>
      <c r="J734" s="18" t="str">
        <f t="shared" si="359"/>
        <v>Rural</v>
      </c>
      <c r="K734" s="18">
        <f t="shared" si="360"/>
        <v>24</v>
      </c>
      <c r="O734" s="18">
        <f t="shared" si="361"/>
        <v>0</v>
      </c>
      <c r="Q734" s="21">
        <f t="shared" si="364"/>
        <v>1543.4640000000002</v>
      </c>
      <c r="R734" s="52">
        <f t="shared" si="350"/>
        <v>24.298245614035093</v>
      </c>
      <c r="S734" s="52">
        <f t="shared" si="351"/>
        <v>1815.8400000000004</v>
      </c>
      <c r="T734" s="21">
        <f t="shared" si="362"/>
        <v>1815.8400000000004</v>
      </c>
      <c r="U734" s="70">
        <v>1460.8733944954131</v>
      </c>
      <c r="V734" s="21">
        <f t="shared" si="348"/>
        <v>1396.8000000000002</v>
      </c>
      <c r="W734" s="21">
        <f t="shared" si="352"/>
        <v>129.60000000000002</v>
      </c>
      <c r="X734" s="21">
        <f t="shared" si="365"/>
        <v>0</v>
      </c>
      <c r="Y734" s="21">
        <f t="shared" si="347"/>
        <v>0</v>
      </c>
      <c r="Z734" s="21">
        <f t="shared" si="353"/>
        <v>28.800000000000004</v>
      </c>
      <c r="AA734" s="21">
        <f t="shared" si="354"/>
        <v>115.20000000000002</v>
      </c>
      <c r="AB734" s="21">
        <f t="shared" si="355"/>
        <v>172.79999999999998</v>
      </c>
      <c r="AC734" s="18">
        <f t="shared" si="356"/>
        <v>576</v>
      </c>
      <c r="AD734" s="18">
        <f t="shared" si="357"/>
        <v>374.40000000000003</v>
      </c>
      <c r="AE734" s="18" t="str">
        <f>IFERROR(VLOOKUP(F734,'Unid. Mult.'!$F$3:$J$313,5,0),0)</f>
        <v>Multigrado</v>
      </c>
      <c r="AF734" s="18">
        <f>IFERROR(VLOOKUP(F734,'IIEE EIB'!$F$3:$L$219,5,0),0)</f>
        <v>0</v>
      </c>
      <c r="AG734" s="18">
        <f>IFERROR(VLOOKUP(F734,'IIEE EIB'!$F$3:$L$219,6,0),0)</f>
        <v>0</v>
      </c>
      <c r="AH734" s="18" t="str">
        <f>IFERROR(VLOOKUP(F734,Rural!$F$2:$J$403,5,0),0)</f>
        <v>Rural 3</v>
      </c>
      <c r="AI734" s="18" t="str">
        <f>+IFERROR(VLOOKUP(F734,Frontera!$F$3:$J$438,5,0),0)</f>
        <v>Frontera</v>
      </c>
      <c r="AJ734" s="18" t="str">
        <f>+IFERROR(VLOOKUP(F734,'Censo 2023 Direccion'!$A$2:$L$910,9,0),0)</f>
        <v>Rural</v>
      </c>
      <c r="AK734" s="18">
        <f>+IFERROR(VLOOKUP(F734,'Instituciones Educativas'!$A$2:$T$900,12,0),0)</f>
        <v>24</v>
      </c>
      <c r="AL734" s="21">
        <f t="shared" si="358"/>
        <v>-64.073394495412913</v>
      </c>
      <c r="AM734" s="18">
        <f>+IFERROR(VLOOKUP(F734,'Instituciones Educativas'!$A$2:$T$900,13,0),0)-AN734</f>
        <v>24</v>
      </c>
      <c r="AN734" s="64"/>
      <c r="AO734" s="18">
        <f>+AM734-11.5</f>
        <v>12.5</v>
      </c>
    </row>
    <row r="735" spans="1:41" x14ac:dyDescent="0.25">
      <c r="A735" s="104" t="s">
        <v>1403</v>
      </c>
      <c r="B735" s="17">
        <v>153</v>
      </c>
      <c r="C735" s="49" t="str">
        <f>+VLOOKUP(A735,'Instituciones Educativas'!$A$2:$T$900,6,0)</f>
        <v>PLATERIA</v>
      </c>
      <c r="D735" s="49" t="str">
        <f>IFERROR(VLOOKUP(A735,'Instituciones Educativas'!$A$2:$T$900,7,0),0)</f>
        <v>CAMATA</v>
      </c>
      <c r="E735" s="49" t="str">
        <f>+VLOOKUP(A735,'Censo 2023 Direccion'!$A$2:$M$910,6,0)</f>
        <v>CAMATA</v>
      </c>
      <c r="F735" s="49" t="str">
        <f>+VLOOKUP(A735,'Instituciones Educativas'!$A$2:$T$900,1,0)</f>
        <v>0231175</v>
      </c>
      <c r="G735" s="49" t="str">
        <f>+VLOOKUP(A735,'Instituciones Educativas'!$A$2:$T$900,8,0)</f>
        <v>70110</v>
      </c>
      <c r="H735" s="49" t="str">
        <f>+VLOOKUP(A735,'Instituciones Educativas'!$A$2:$T$900,9,0)</f>
        <v xml:space="preserve">B0 - Primaria                      </v>
      </c>
      <c r="I735" s="18">
        <f t="shared" si="349"/>
        <v>29</v>
      </c>
      <c r="J735" s="18" t="str">
        <f t="shared" si="359"/>
        <v>Rural</v>
      </c>
      <c r="K735" s="18">
        <f t="shared" si="360"/>
        <v>30</v>
      </c>
      <c r="O735" s="18">
        <f t="shared" si="361"/>
        <v>-1</v>
      </c>
      <c r="Q735" s="21">
        <f t="shared" si="364"/>
        <v>2153.4239999999995</v>
      </c>
      <c r="R735" s="52">
        <f t="shared" si="350"/>
        <v>32.280701754385952</v>
      </c>
      <c r="S735" s="52">
        <f t="shared" si="351"/>
        <v>2533.4399999999996</v>
      </c>
      <c r="T735" s="21">
        <f t="shared" si="362"/>
        <v>2533.4399999999996</v>
      </c>
      <c r="U735" s="70">
        <v>1915.1999999999998</v>
      </c>
      <c r="V735" s="21">
        <f t="shared" si="348"/>
        <v>1948.7999999999997</v>
      </c>
      <c r="W735" s="21">
        <f t="shared" si="352"/>
        <v>156.60000000000002</v>
      </c>
      <c r="X735" s="21">
        <f t="shared" si="365"/>
        <v>0</v>
      </c>
      <c r="Y735" s="21">
        <f t="shared" si="347"/>
        <v>0</v>
      </c>
      <c r="Z735" s="21">
        <f t="shared" si="353"/>
        <v>34.800000000000004</v>
      </c>
      <c r="AA735" s="21">
        <f t="shared" si="354"/>
        <v>121.79999999999998</v>
      </c>
      <c r="AB735" s="21">
        <f t="shared" si="355"/>
        <v>208.79999999999998</v>
      </c>
      <c r="AC735" s="18">
        <f t="shared" si="356"/>
        <v>974.39999999999986</v>
      </c>
      <c r="AD735" s="18">
        <f t="shared" si="357"/>
        <v>452.40000000000003</v>
      </c>
      <c r="AE735" s="18" t="str">
        <f>IFERROR(VLOOKUP(F735,'Unid. Mult.'!$F$3:$J$313,5,0),0)</f>
        <v>Multigrado</v>
      </c>
      <c r="AF735" s="18" t="str">
        <f>IFERROR(VLOOKUP(F735,'IIEE EIB'!$F$3:$L$219,5,0),0)</f>
        <v>AIMARA</v>
      </c>
      <c r="AG735" s="18" t="str">
        <f>IFERROR(VLOOKUP(F735,'IIEE EIB'!$F$3:$L$219,6,0),0)</f>
        <v/>
      </c>
      <c r="AH735" s="18" t="str">
        <f>IFERROR(VLOOKUP(F735,Rural!$F$2:$J$403,5,0),0)</f>
        <v>Rural 2</v>
      </c>
      <c r="AI735" s="18" t="str">
        <f>+IFERROR(VLOOKUP(F735,Frontera!$F$3:$J$438,5,0),0)</f>
        <v>Frontera</v>
      </c>
      <c r="AJ735" s="18" t="str">
        <f>+IFERROR(VLOOKUP(F735,'Censo 2023 Direccion'!$A$2:$L$910,9,0),0)</f>
        <v>Rural</v>
      </c>
      <c r="AK735" s="18">
        <f>+IFERROR(VLOOKUP(F735,'Instituciones Educativas'!$A$2:$T$900,12,0),0)</f>
        <v>29</v>
      </c>
      <c r="AL735" s="21">
        <f t="shared" si="358"/>
        <v>33.599999999999909</v>
      </c>
      <c r="AM735" s="18">
        <f>+IFERROR(VLOOKUP(F735,'Instituciones Educativas'!$A$2:$T$900,13,0),0)-AN735</f>
        <v>30</v>
      </c>
      <c r="AO735" s="18">
        <f>+AM735-21.8</f>
        <v>8.1999999999999993</v>
      </c>
    </row>
    <row r="736" spans="1:41" x14ac:dyDescent="0.25">
      <c r="A736" s="104" t="s">
        <v>1405</v>
      </c>
      <c r="B736" s="17">
        <v>154</v>
      </c>
      <c r="C736" s="49" t="str">
        <f>+VLOOKUP(A736,'Instituciones Educativas'!$A$2:$T$900,6,0)</f>
        <v>PLATERIA</v>
      </c>
      <c r="D736" s="49" t="str">
        <f>IFERROR(VLOOKUP(A736,'Instituciones Educativas'!$A$2:$T$900,7,0),0)</f>
        <v>PERCA</v>
      </c>
      <c r="E736" s="49" t="str">
        <f>+VLOOKUP(A736,'Censo 2023 Direccion'!$A$2:$M$910,6,0)</f>
        <v>PERKA</v>
      </c>
      <c r="F736" s="49" t="str">
        <f>+VLOOKUP(A736,'Instituciones Educativas'!$A$2:$T$900,1,0)</f>
        <v>0231316</v>
      </c>
      <c r="G736" s="49" t="str">
        <f>+VLOOKUP(A736,'Instituciones Educativas'!$A$2:$T$900,8,0)</f>
        <v>70124</v>
      </c>
      <c r="H736" s="49" t="str">
        <f>+VLOOKUP(A736,'Instituciones Educativas'!$A$2:$T$900,9,0)</f>
        <v xml:space="preserve">B0 - Primaria                      </v>
      </c>
      <c r="I736" s="18">
        <f t="shared" si="349"/>
        <v>26</v>
      </c>
      <c r="J736" s="18" t="str">
        <f t="shared" si="359"/>
        <v>Rural</v>
      </c>
      <c r="K736" s="18">
        <f t="shared" si="360"/>
        <v>33</v>
      </c>
      <c r="O736" s="18">
        <f t="shared" si="361"/>
        <v>-7</v>
      </c>
      <c r="Q736" s="21">
        <f t="shared" si="364"/>
        <v>1741.0379999999998</v>
      </c>
      <c r="R736" s="52">
        <f t="shared" si="350"/>
        <v>7.8149920255183316</v>
      </c>
      <c r="S736" s="52">
        <f t="shared" si="351"/>
        <v>2048.2799999999997</v>
      </c>
      <c r="T736" s="21">
        <f t="shared" si="362"/>
        <v>2048.2799999999997</v>
      </c>
      <c r="U736" s="70">
        <v>1899.81</v>
      </c>
      <c r="V736" s="21">
        <f t="shared" si="348"/>
        <v>1575.6</v>
      </c>
      <c r="W736" s="21">
        <f t="shared" si="352"/>
        <v>140.4</v>
      </c>
      <c r="X736" s="21">
        <f t="shared" si="365"/>
        <v>0</v>
      </c>
      <c r="Y736" s="21">
        <f t="shared" si="347"/>
        <v>0</v>
      </c>
      <c r="Z736" s="21">
        <f t="shared" si="353"/>
        <v>31.200000000000003</v>
      </c>
      <c r="AA736" s="21">
        <f t="shared" si="354"/>
        <v>124.80000000000001</v>
      </c>
      <c r="AB736" s="21">
        <f t="shared" si="355"/>
        <v>0</v>
      </c>
      <c r="AC736" s="18">
        <f t="shared" si="356"/>
        <v>873.59999999999991</v>
      </c>
      <c r="AD736" s="18">
        <f t="shared" si="357"/>
        <v>405.6</v>
      </c>
      <c r="AE736" s="18">
        <f>IFERROR(VLOOKUP(F736,'Unid. Mult.'!$F$3:$J$313,5,0),0)</f>
        <v>0</v>
      </c>
      <c r="AF736" s="18">
        <f>IFERROR(VLOOKUP(F736,'IIEE EIB'!$F$3:$L$219,5,0),0)</f>
        <v>0</v>
      </c>
      <c r="AG736" s="18">
        <f>IFERROR(VLOOKUP(F736,'IIEE EIB'!$F$3:$L$219,6,0),0)</f>
        <v>0</v>
      </c>
      <c r="AH736" s="18" t="str">
        <f>IFERROR(VLOOKUP(F736,Rural!$F$2:$J$403,5,0),0)</f>
        <v>Rural 2</v>
      </c>
      <c r="AI736" s="18" t="str">
        <f>+IFERROR(VLOOKUP(F736,Frontera!$F$3:$J$438,5,0),0)</f>
        <v>Frontera</v>
      </c>
      <c r="AJ736" s="18" t="str">
        <f>+IFERROR(VLOOKUP(F736,'Censo 2023 Direccion'!$A$2:$L$910,9,0),0)</f>
        <v>Rural</v>
      </c>
      <c r="AK736" s="18">
        <f>+IFERROR(VLOOKUP(F736,'Instituciones Educativas'!$A$2:$T$900,12,0),0)</f>
        <v>26</v>
      </c>
      <c r="AL736" s="21">
        <f t="shared" si="358"/>
        <v>-324.21000000000004</v>
      </c>
      <c r="AM736" s="18">
        <f>+IFERROR(VLOOKUP(F736,'Instituciones Educativas'!$A$2:$T$900,13,0),0)-AN736</f>
        <v>33</v>
      </c>
      <c r="AO736" s="18">
        <f>+AM736-30</f>
        <v>3</v>
      </c>
    </row>
    <row r="737" spans="1:41" x14ac:dyDescent="0.25">
      <c r="A737" s="104" t="s">
        <v>1399</v>
      </c>
      <c r="B737" s="17">
        <v>155</v>
      </c>
      <c r="C737" s="49" t="str">
        <f>+VLOOKUP(A737,'Instituciones Educativas'!$A$2:$T$900,6,0)</f>
        <v>PLATERIA</v>
      </c>
      <c r="D737" s="49" t="str">
        <f>IFERROR(VLOOKUP(A737,'Instituciones Educativas'!$A$2:$T$900,7,0),0)</f>
        <v>CARUCAYA</v>
      </c>
      <c r="E737" s="49" t="str">
        <f>+VLOOKUP(A737,'Censo 2023 Direccion'!$A$2:$M$910,6,0)</f>
        <v>CARUCAYA</v>
      </c>
      <c r="F737" s="49" t="str">
        <f>+VLOOKUP(A737,'Instituciones Educativas'!$A$2:$T$900,1,0)</f>
        <v>0231092</v>
      </c>
      <c r="G737" s="49" t="str">
        <f>+VLOOKUP(A737,'Instituciones Educativas'!$A$2:$T$900,8,0)</f>
        <v>70102</v>
      </c>
      <c r="H737" s="49" t="str">
        <f>+VLOOKUP(A737,'Instituciones Educativas'!$A$2:$T$900,9,0)</f>
        <v xml:space="preserve">B0 - Primaria                      </v>
      </c>
      <c r="I737" s="18">
        <f t="shared" si="349"/>
        <v>14</v>
      </c>
      <c r="J737" s="18" t="str">
        <f t="shared" si="359"/>
        <v>Rural</v>
      </c>
      <c r="K737" s="18">
        <f t="shared" si="360"/>
        <v>11</v>
      </c>
      <c r="O737" s="18">
        <f t="shared" si="361"/>
        <v>3</v>
      </c>
      <c r="Q737" s="21">
        <f t="shared" si="364"/>
        <v>1589.952</v>
      </c>
      <c r="R737" s="52">
        <f t="shared" si="350"/>
        <v>-5.002174858634179</v>
      </c>
      <c r="S737" s="52">
        <f t="shared" si="351"/>
        <v>1223.04</v>
      </c>
      <c r="T737" s="21">
        <f t="shared" si="362"/>
        <v>1223.04</v>
      </c>
      <c r="U737" s="70">
        <v>1287.4399999999998</v>
      </c>
      <c r="V737" s="21">
        <f t="shared" si="348"/>
        <v>940.8</v>
      </c>
      <c r="W737" s="21">
        <f t="shared" si="352"/>
        <v>75.599999999999994</v>
      </c>
      <c r="X737" s="21">
        <f t="shared" si="365"/>
        <v>0</v>
      </c>
      <c r="Y737" s="21">
        <f t="shared" si="347"/>
        <v>0</v>
      </c>
      <c r="Z737" s="21">
        <f t="shared" si="353"/>
        <v>16.8</v>
      </c>
      <c r="AA737" s="21">
        <f t="shared" si="354"/>
        <v>58.8</v>
      </c>
      <c r="AB737" s="21">
        <f t="shared" si="355"/>
        <v>100.80000000000001</v>
      </c>
      <c r="AC737" s="18">
        <f t="shared" si="356"/>
        <v>470.4</v>
      </c>
      <c r="AD737" s="18">
        <f t="shared" si="357"/>
        <v>218.39999999999998</v>
      </c>
      <c r="AE737" s="18" t="str">
        <f>IFERROR(VLOOKUP(F737,'Unid. Mult.'!$F$3:$J$313,5,0),0)</f>
        <v>Multigrado</v>
      </c>
      <c r="AF737" s="18" t="str">
        <f>IFERROR(VLOOKUP(F737,'IIEE EIB'!$F$3:$L$219,5,0),0)</f>
        <v>AIMARA</v>
      </c>
      <c r="AG737" s="18" t="str">
        <f>IFERROR(VLOOKUP(F737,'IIEE EIB'!$F$3:$L$219,6,0),0)</f>
        <v/>
      </c>
      <c r="AH737" s="18" t="str">
        <f>IFERROR(VLOOKUP(F737,Rural!$F$2:$J$403,5,0),0)</f>
        <v>Rural 2</v>
      </c>
      <c r="AI737" s="18" t="str">
        <f>+IFERROR(VLOOKUP(F737,Frontera!$F$3:$J$438,5,0),0)</f>
        <v>Frontera</v>
      </c>
      <c r="AJ737" s="18" t="str">
        <f>+IFERROR(VLOOKUP(F737,'Censo 2023 Direccion'!$A$2:$L$910,9,0),0)</f>
        <v>Rural</v>
      </c>
      <c r="AK737" s="18">
        <f>+IFERROR(VLOOKUP(F737,'Instituciones Educativas'!$A$2:$T$900,12,0),0)</f>
        <v>14</v>
      </c>
      <c r="AL737" s="21">
        <f t="shared" si="358"/>
        <v>-346.63999999999987</v>
      </c>
      <c r="AM737" s="18">
        <f>+IFERROR(VLOOKUP(F737,'Instituciones Educativas'!$A$2:$T$900,13,0),0)-AN737</f>
        <v>11</v>
      </c>
      <c r="AO737" s="18">
        <f>+AM737-20.2</f>
        <v>-9.1999999999999993</v>
      </c>
    </row>
    <row r="738" spans="1:41" x14ac:dyDescent="0.25">
      <c r="A738" s="104" t="s">
        <v>1398</v>
      </c>
      <c r="B738" s="17">
        <v>156</v>
      </c>
      <c r="C738" s="49" t="str">
        <f>+VLOOKUP(A738,'Instituciones Educativas'!$A$2:$T$900,6,0)</f>
        <v>PLATERIA</v>
      </c>
      <c r="D738" s="49" t="str">
        <f>IFERROR(VLOOKUP(A738,'Instituciones Educativas'!$A$2:$T$900,7,0),0)</f>
        <v>POTOJANI CHICO</v>
      </c>
      <c r="E738" s="49" t="str">
        <f>+VLOOKUP(A738,'Censo 2023 Direccion'!$A$2:$M$910,6,0)</f>
        <v>POTOJANI CHICO</v>
      </c>
      <c r="F738" s="49" t="str">
        <f>+VLOOKUP(A738,'Instituciones Educativas'!$A$2:$T$900,1,0)</f>
        <v>0231027</v>
      </c>
      <c r="G738" s="49" t="str">
        <f>+VLOOKUP(A738,'Instituciones Educativas'!$A$2:$T$900,8,0)</f>
        <v>70095</v>
      </c>
      <c r="H738" s="49" t="str">
        <f>+VLOOKUP(A738,'Instituciones Educativas'!$A$2:$T$900,9,0)</f>
        <v xml:space="preserve">B0 - Primaria                      </v>
      </c>
      <c r="I738" s="18">
        <f t="shared" si="349"/>
        <v>16</v>
      </c>
      <c r="J738" s="18" t="str">
        <f t="shared" si="359"/>
        <v>Rural</v>
      </c>
      <c r="K738" s="18">
        <f t="shared" si="360"/>
        <v>14</v>
      </c>
      <c r="O738" s="18">
        <f t="shared" si="361"/>
        <v>2</v>
      </c>
      <c r="Q738" s="21">
        <f t="shared" si="364"/>
        <v>1833.3120000000001</v>
      </c>
      <c r="R738" s="52">
        <f t="shared" si="350"/>
        <v>-16.219119226638025</v>
      </c>
      <c r="S738" s="52">
        <f t="shared" si="351"/>
        <v>1410.24</v>
      </c>
      <c r="T738" s="21">
        <f t="shared" si="362"/>
        <v>1410.24</v>
      </c>
      <c r="U738" s="70">
        <v>1683.248</v>
      </c>
      <c r="V738" s="21">
        <f t="shared" si="348"/>
        <v>1084.8</v>
      </c>
      <c r="W738" s="21">
        <f t="shared" si="352"/>
        <v>86.4</v>
      </c>
      <c r="X738" s="21">
        <f t="shared" si="365"/>
        <v>0</v>
      </c>
      <c r="Y738" s="21">
        <f t="shared" si="347"/>
        <v>0</v>
      </c>
      <c r="Z738" s="21">
        <f t="shared" si="353"/>
        <v>19.200000000000003</v>
      </c>
      <c r="AA738" s="21">
        <f t="shared" si="354"/>
        <v>76.800000000000011</v>
      </c>
      <c r="AB738" s="21">
        <f t="shared" si="355"/>
        <v>115.19999999999999</v>
      </c>
      <c r="AC738" s="18">
        <f t="shared" si="356"/>
        <v>537.59999999999991</v>
      </c>
      <c r="AD738" s="18">
        <f t="shared" si="357"/>
        <v>249.60000000000002</v>
      </c>
      <c r="AE738" s="18" t="str">
        <f>IFERROR(VLOOKUP(F738,'Unid. Mult.'!$F$3:$J$313,5,0),0)</f>
        <v>Multigrado</v>
      </c>
      <c r="AF738" s="18">
        <f>IFERROR(VLOOKUP(F738,'IIEE EIB'!$F$3:$L$219,5,0),0)</f>
        <v>0</v>
      </c>
      <c r="AG738" s="18">
        <f>IFERROR(VLOOKUP(F738,'IIEE EIB'!$F$3:$L$219,6,0),0)</f>
        <v>0</v>
      </c>
      <c r="AH738" s="18" t="str">
        <f>IFERROR(VLOOKUP(F738,Rural!$F$2:$J$403,5,0),0)</f>
        <v>Rural 2</v>
      </c>
      <c r="AI738" s="18" t="str">
        <f>+IFERROR(VLOOKUP(F738,Frontera!$F$3:$J$438,5,0),0)</f>
        <v>Frontera</v>
      </c>
      <c r="AJ738" s="18" t="str">
        <f>+IFERROR(VLOOKUP(F738,'Censo 2023 Direccion'!$A$2:$L$910,9,0),0)</f>
        <v>Rural</v>
      </c>
      <c r="AK738" s="18">
        <f>+IFERROR(VLOOKUP(F738,'Instituciones Educativas'!$A$2:$T$900,12,0),0)</f>
        <v>16</v>
      </c>
      <c r="AL738" s="21">
        <f t="shared" si="358"/>
        <v>-598.44800000000009</v>
      </c>
      <c r="AM738" s="18">
        <f>+IFERROR(VLOOKUP(F738,'Instituciones Educativas'!$A$2:$T$900,13,0),0)-AN738</f>
        <v>14</v>
      </c>
      <c r="AN738" s="64"/>
    </row>
    <row r="739" spans="1:41" x14ac:dyDescent="0.25">
      <c r="A739" s="104" t="s">
        <v>1396</v>
      </c>
      <c r="B739" s="17">
        <v>157</v>
      </c>
      <c r="C739" s="49" t="str">
        <f>+VLOOKUP(A739,'Instituciones Educativas'!$A$2:$T$900,6,0)</f>
        <v>PLATERIA</v>
      </c>
      <c r="D739" s="49" t="str">
        <f>IFERROR(VLOOKUP(A739,'Instituciones Educativas'!$A$2:$T$900,7,0),0)</f>
        <v>LACCONI</v>
      </c>
      <c r="E739" s="49" t="str">
        <f>+VLOOKUP(A739,'Censo 2023 Direccion'!$A$2:$M$910,6,0)</f>
        <v>LACCONI</v>
      </c>
      <c r="F739" s="49" t="str">
        <f>+VLOOKUP(A739,'Instituciones Educativas'!$A$2:$T$900,1,0)</f>
        <v>0230953</v>
      </c>
      <c r="G739" s="49" t="str">
        <f>+VLOOKUP(A739,'Instituciones Educativas'!$A$2:$T$900,8,0)</f>
        <v>70088</v>
      </c>
      <c r="H739" s="49" t="str">
        <f>+VLOOKUP(A739,'Instituciones Educativas'!$A$2:$T$900,9,0)</f>
        <v xml:space="preserve">B0 - Primaria                      </v>
      </c>
      <c r="I739" s="18">
        <f t="shared" si="349"/>
        <v>5</v>
      </c>
      <c r="J739" s="18" t="str">
        <f t="shared" si="359"/>
        <v>Rural</v>
      </c>
      <c r="K739" s="18">
        <f t="shared" si="360"/>
        <v>5</v>
      </c>
      <c r="O739" s="18">
        <f t="shared" si="361"/>
        <v>0</v>
      </c>
      <c r="Q739" s="21">
        <f t="shared" si="364"/>
        <v>786.24</v>
      </c>
      <c r="R739" s="52">
        <f t="shared" si="350"/>
        <v>-45.263157894736835</v>
      </c>
      <c r="S739" s="52">
        <f t="shared" si="351"/>
        <v>436.8</v>
      </c>
      <c r="T739" s="21">
        <f t="shared" si="362"/>
        <v>436.8</v>
      </c>
      <c r="U739" s="70">
        <v>798</v>
      </c>
      <c r="V739" s="21">
        <f t="shared" si="348"/>
        <v>336</v>
      </c>
      <c r="W739" s="21">
        <f t="shared" si="352"/>
        <v>27</v>
      </c>
      <c r="X739" s="21">
        <f t="shared" si="365"/>
        <v>0</v>
      </c>
      <c r="Y739" s="21">
        <f t="shared" si="347"/>
        <v>0</v>
      </c>
      <c r="Z739" s="21">
        <f t="shared" si="353"/>
        <v>6</v>
      </c>
      <c r="AA739" s="21">
        <f t="shared" si="354"/>
        <v>21</v>
      </c>
      <c r="AB739" s="21">
        <f t="shared" si="355"/>
        <v>36</v>
      </c>
      <c r="AC739" s="18">
        <f t="shared" si="356"/>
        <v>168</v>
      </c>
      <c r="AD739" s="18">
        <f t="shared" si="357"/>
        <v>78</v>
      </c>
      <c r="AE739" s="18" t="str">
        <f>IFERROR(VLOOKUP(F739,'Unid. Mult.'!$F$3:$J$313,5,0),0)</f>
        <v>Multigrado</v>
      </c>
      <c r="AF739" s="18" t="str">
        <f>IFERROR(VLOOKUP(F739,'IIEE EIB'!$F$3:$L$219,5,0),0)</f>
        <v>AIMARA</v>
      </c>
      <c r="AG739" s="18" t="str">
        <f>IFERROR(VLOOKUP(F739,'IIEE EIB'!$F$3:$L$219,6,0),0)</f>
        <v/>
      </c>
      <c r="AH739" s="18" t="str">
        <f>IFERROR(VLOOKUP(F739,Rural!$F$2:$J$403,5,0),0)</f>
        <v>Rural 2</v>
      </c>
      <c r="AI739" s="18" t="str">
        <f>+IFERROR(VLOOKUP(F739,Frontera!$F$3:$J$438,5,0),0)</f>
        <v>Frontera</v>
      </c>
      <c r="AJ739" s="18" t="str">
        <f>+IFERROR(VLOOKUP(F739,'Censo 2023 Direccion'!$A$2:$L$910,9,0),0)</f>
        <v>Rural</v>
      </c>
      <c r="AK739" s="18">
        <f>+IFERROR(VLOOKUP(F739,'Instituciones Educativas'!$A$2:$T$900,12,0),0)</f>
        <v>5</v>
      </c>
      <c r="AL739" s="21">
        <f t="shared" si="358"/>
        <v>-462</v>
      </c>
      <c r="AM739" s="18">
        <f>+IFERROR(VLOOKUP(F739,'Instituciones Educativas'!$A$2:$T$900,13,0),0)-AN739</f>
        <v>5</v>
      </c>
      <c r="AN739" s="64"/>
    </row>
    <row r="740" spans="1:41" x14ac:dyDescent="0.25">
      <c r="A740" s="104" t="s">
        <v>1397</v>
      </c>
      <c r="B740" s="17">
        <v>158</v>
      </c>
      <c r="C740" s="49" t="str">
        <f>+VLOOKUP(A740,'Instituciones Educativas'!$A$2:$T$900,6,0)</f>
        <v>PLATERIA</v>
      </c>
      <c r="D740" s="49" t="str">
        <f>IFERROR(VLOOKUP(A740,'Instituciones Educativas'!$A$2:$T$900,7,0),0)</f>
        <v>TITILACA</v>
      </c>
      <c r="E740" s="49" t="str">
        <f>+VLOOKUP(A740,'Censo 2023 Direccion'!$A$2:$M$910,6,0)</f>
        <v>TITILACA</v>
      </c>
      <c r="F740" s="49" t="str">
        <f>+VLOOKUP(A740,'Instituciones Educativas'!$A$2:$T$900,1,0)</f>
        <v>0230961</v>
      </c>
      <c r="G740" s="49" t="str">
        <f>+VLOOKUP(A740,'Instituciones Educativas'!$A$2:$T$900,8,0)</f>
        <v>70089</v>
      </c>
      <c r="H740" s="49" t="str">
        <f>+VLOOKUP(A740,'Instituciones Educativas'!$A$2:$T$900,9,0)</f>
        <v xml:space="preserve">B0 - Primaria                      </v>
      </c>
      <c r="I740" s="18">
        <f t="shared" si="349"/>
        <v>31</v>
      </c>
      <c r="J740" s="18" t="str">
        <f t="shared" si="359"/>
        <v>Rural</v>
      </c>
      <c r="K740" s="18">
        <f t="shared" si="360"/>
        <v>29</v>
      </c>
      <c r="O740" s="18">
        <f t="shared" si="361"/>
        <v>2</v>
      </c>
      <c r="Q740" s="21">
        <f t="shared" si="364"/>
        <v>2301.9359999999997</v>
      </c>
      <c r="R740" s="52">
        <f t="shared" si="350"/>
        <v>46.279491833030875</v>
      </c>
      <c r="S740" s="52">
        <f t="shared" si="351"/>
        <v>2708.16</v>
      </c>
      <c r="T740" s="21">
        <f t="shared" si="362"/>
        <v>2708.16</v>
      </c>
      <c r="U740" s="70">
        <v>1851.3599999999997</v>
      </c>
      <c r="V740" s="21">
        <f t="shared" si="348"/>
        <v>2083.1999999999998</v>
      </c>
      <c r="W740" s="21">
        <f t="shared" si="352"/>
        <v>167.4</v>
      </c>
      <c r="X740" s="21">
        <f t="shared" si="365"/>
        <v>0</v>
      </c>
      <c r="Y740" s="21">
        <f t="shared" si="347"/>
        <v>0</v>
      </c>
      <c r="Z740" s="21">
        <f t="shared" si="353"/>
        <v>37.200000000000003</v>
      </c>
      <c r="AA740" s="21">
        <f t="shared" si="354"/>
        <v>130.19999999999999</v>
      </c>
      <c r="AB740" s="21">
        <f t="shared" si="355"/>
        <v>223.2</v>
      </c>
      <c r="AC740" s="18">
        <f t="shared" si="356"/>
        <v>1041.5999999999999</v>
      </c>
      <c r="AD740" s="18">
        <f t="shared" si="357"/>
        <v>483.6</v>
      </c>
      <c r="AE740" s="18" t="str">
        <f>IFERROR(VLOOKUP(F740,'Unid. Mult.'!$F$3:$J$313,5,0),0)</f>
        <v>Multigrado</v>
      </c>
      <c r="AF740" s="18" t="str">
        <f>IFERROR(VLOOKUP(F740,'IIEE EIB'!$F$3:$L$219,5,0),0)</f>
        <v>AIMARA</v>
      </c>
      <c r="AG740" s="18" t="str">
        <f>IFERROR(VLOOKUP(F740,'IIEE EIB'!$F$3:$L$219,6,0),0)</f>
        <v/>
      </c>
      <c r="AH740" s="18" t="str">
        <f>IFERROR(VLOOKUP(F740,Rural!$F$2:$J$403,5,0),0)</f>
        <v>Rural 2</v>
      </c>
      <c r="AI740" s="18" t="str">
        <f>+IFERROR(VLOOKUP(F740,Frontera!$F$3:$J$438,5,0),0)</f>
        <v>Frontera</v>
      </c>
      <c r="AJ740" s="18" t="str">
        <f>+IFERROR(VLOOKUP(F740,'Censo 2023 Direccion'!$A$2:$L$910,9,0),0)</f>
        <v>Rural</v>
      </c>
      <c r="AK740" s="18">
        <f>+IFERROR(VLOOKUP(F740,'Instituciones Educativas'!$A$2:$T$900,12,0),0)</f>
        <v>31</v>
      </c>
      <c r="AL740" s="21">
        <f t="shared" si="358"/>
        <v>231.84000000000015</v>
      </c>
      <c r="AM740" s="18">
        <f>+IFERROR(VLOOKUP(F740,'Instituciones Educativas'!$A$2:$T$900,13,0),0)-AN740</f>
        <v>29</v>
      </c>
      <c r="AO740" s="18">
        <f>+AM740-60</f>
        <v>-31</v>
      </c>
    </row>
    <row r="741" spans="1:41" x14ac:dyDescent="0.25">
      <c r="A741" s="104" t="s">
        <v>1394</v>
      </c>
      <c r="B741" s="17">
        <v>159</v>
      </c>
      <c r="C741" s="49" t="str">
        <f>+VLOOKUP(A741,'Instituciones Educativas'!$A$2:$T$900,6,0)</f>
        <v>PLATERIA</v>
      </c>
      <c r="D741" s="49" t="str">
        <f>IFERROR(VLOOKUP(A741,'Instituciones Educativas'!$A$2:$T$900,7,0),0)</f>
        <v>PLATERIA</v>
      </c>
      <c r="E741" s="49" t="str">
        <f>+VLOOKUP(A741,'Censo 2023 Direccion'!$A$2:$M$910,6,0)</f>
        <v>AVENIDA PLATERIA S/N</v>
      </c>
      <c r="F741" s="49" t="str">
        <f>+VLOOKUP(A741,'Instituciones Educativas'!$A$2:$T$900,1,0)</f>
        <v>0230847</v>
      </c>
      <c r="G741" s="49" t="str">
        <f>+VLOOKUP(A741,'Instituciones Educativas'!$A$2:$T$900,8,0)</f>
        <v>70077</v>
      </c>
      <c r="H741" s="49" t="str">
        <f>+VLOOKUP(A741,'Instituciones Educativas'!$A$2:$T$900,9,0)</f>
        <v xml:space="preserve">B0 - Primaria                      </v>
      </c>
      <c r="I741" s="18">
        <f t="shared" si="349"/>
        <v>57</v>
      </c>
      <c r="J741" s="18" t="str">
        <f t="shared" si="359"/>
        <v>Rural</v>
      </c>
      <c r="K741" s="18">
        <f t="shared" si="360"/>
        <v>60</v>
      </c>
      <c r="O741" s="18">
        <f t="shared" si="361"/>
        <v>-3</v>
      </c>
      <c r="Q741" s="21">
        <f t="shared" si="364"/>
        <v>3212.2349999999997</v>
      </c>
      <c r="R741" s="52">
        <f t="shared" si="350"/>
        <v>30</v>
      </c>
      <c r="S741" s="52">
        <f t="shared" si="351"/>
        <v>3779.1</v>
      </c>
      <c r="T741" s="21">
        <f t="shared" si="362"/>
        <v>3779.1</v>
      </c>
      <c r="U741" s="70">
        <v>2907</v>
      </c>
      <c r="V741" s="21">
        <f t="shared" si="348"/>
        <v>2907</v>
      </c>
      <c r="W741" s="21">
        <f t="shared" si="352"/>
        <v>307.8</v>
      </c>
      <c r="X741" s="21">
        <f t="shared" si="365"/>
        <v>0</v>
      </c>
      <c r="Y741" s="21">
        <f t="shared" si="347"/>
        <v>0</v>
      </c>
      <c r="Z741" s="21">
        <f t="shared" si="353"/>
        <v>68.400000000000006</v>
      </c>
      <c r="AA741" s="21">
        <f t="shared" si="354"/>
        <v>273.60000000000002</v>
      </c>
      <c r="AB741" s="21">
        <f t="shared" si="355"/>
        <v>0</v>
      </c>
      <c r="AC741" s="18">
        <f t="shared" si="356"/>
        <v>1368</v>
      </c>
      <c r="AD741" s="18">
        <f t="shared" si="357"/>
        <v>889.2</v>
      </c>
      <c r="AE741" s="18">
        <f>IFERROR(VLOOKUP(F741,'Unid. Mult.'!$F$3:$J$313,5,0),0)</f>
        <v>0</v>
      </c>
      <c r="AF741" s="18">
        <f>IFERROR(VLOOKUP(F741,'IIEE EIB'!$F$3:$L$219,5,0),0)</f>
        <v>0</v>
      </c>
      <c r="AG741" s="18">
        <f>IFERROR(VLOOKUP(F741,'IIEE EIB'!$F$3:$L$219,6,0),0)</f>
        <v>0</v>
      </c>
      <c r="AH741" s="18" t="str">
        <f>IFERROR(VLOOKUP(F741,Rural!$F$2:$J$403,5,0),0)</f>
        <v>Rural 3</v>
      </c>
      <c r="AI741" s="18" t="str">
        <f>+IFERROR(VLOOKUP(F741,Frontera!$F$3:$J$438,5,0),0)</f>
        <v>Frontera</v>
      </c>
      <c r="AJ741" s="18" t="str">
        <f>+IFERROR(VLOOKUP(F741,'Censo 2023 Direccion'!$A$2:$L$910,9,0),0)</f>
        <v>Rural</v>
      </c>
      <c r="AK741" s="18">
        <f>+IFERROR(VLOOKUP(F741,'Instituciones Educativas'!$A$2:$T$900,12,0),0)</f>
        <v>57</v>
      </c>
      <c r="AL741" s="21">
        <f t="shared" si="358"/>
        <v>0</v>
      </c>
      <c r="AM741" s="18">
        <f>+IFERROR(VLOOKUP(F741,'Instituciones Educativas'!$A$2:$T$900,13,0),0)-AN741</f>
        <v>60</v>
      </c>
      <c r="AN741" s="64"/>
      <c r="AO741" s="18">
        <f>+AM741-2</f>
        <v>58</v>
      </c>
    </row>
    <row r="742" spans="1:41" x14ac:dyDescent="0.25">
      <c r="A742" s="104" t="s">
        <v>1441</v>
      </c>
      <c r="B742" s="17">
        <v>160</v>
      </c>
      <c r="C742" s="49" t="str">
        <f>+VLOOKUP(A742,'Instituciones Educativas'!$A$2:$T$900,6,0)</f>
        <v>PUNO</v>
      </c>
      <c r="D742" s="49" t="str">
        <f>IFERROR(VLOOKUP(A742,'Instituciones Educativas'!$A$2:$T$900,7,0),0)</f>
        <v>UROS TORANI PATA</v>
      </c>
      <c r="E742" s="49" t="str">
        <f>+VLOOKUP(A742,'Censo 2023 Direccion'!$A$2:$M$910,6,0)</f>
        <v>TORANIPATA</v>
      </c>
      <c r="F742" s="49" t="str">
        <f>+VLOOKUP(A742,'Instituciones Educativas'!$A$2:$T$900,1,0)</f>
        <v>0227421</v>
      </c>
      <c r="G742" s="49" t="str">
        <f>+VLOOKUP(A742,'Instituciones Educativas'!$A$2:$T$900,8,0)</f>
        <v>70682</v>
      </c>
      <c r="H742" s="49" t="str">
        <f>+VLOOKUP(A742,'Instituciones Educativas'!$A$2:$T$900,9,0)</f>
        <v xml:space="preserve">B0 - Primaria                      </v>
      </c>
      <c r="I742" s="18">
        <f t="shared" si="349"/>
        <v>25</v>
      </c>
      <c r="J742" s="18" t="str">
        <f t="shared" si="359"/>
        <v>Rural</v>
      </c>
      <c r="K742" s="18">
        <f t="shared" si="360"/>
        <v>30</v>
      </c>
      <c r="O742" s="18">
        <f t="shared" si="361"/>
        <v>-5</v>
      </c>
      <c r="Q742" s="21">
        <f t="shared" si="364"/>
        <v>2204.4749999999999</v>
      </c>
      <c r="R742" s="52">
        <f t="shared" si="350"/>
        <v>14.035087719298259</v>
      </c>
      <c r="S742" s="52">
        <f t="shared" si="351"/>
        <v>2593.5</v>
      </c>
      <c r="T742" s="21">
        <f t="shared" si="362"/>
        <v>2593.5</v>
      </c>
      <c r="U742" s="70">
        <v>2274.2999999999997</v>
      </c>
      <c r="V742" s="21">
        <f t="shared" si="348"/>
        <v>1995</v>
      </c>
      <c r="W742" s="21">
        <f t="shared" si="352"/>
        <v>135</v>
      </c>
      <c r="X742" s="21">
        <f t="shared" si="365"/>
        <v>0</v>
      </c>
      <c r="Y742" s="21">
        <f t="shared" si="347"/>
        <v>0</v>
      </c>
      <c r="Z742" s="21">
        <f t="shared" si="353"/>
        <v>30</v>
      </c>
      <c r="AA742" s="21">
        <f t="shared" si="354"/>
        <v>210</v>
      </c>
      <c r="AB742" s="21">
        <f t="shared" si="355"/>
        <v>180</v>
      </c>
      <c r="AC742" s="18">
        <f t="shared" si="356"/>
        <v>1050</v>
      </c>
      <c r="AD742" s="18">
        <f t="shared" si="357"/>
        <v>390</v>
      </c>
      <c r="AE742" s="18" t="str">
        <f>IFERROR(VLOOKUP(F742,'Unid. Mult.'!$F$3:$J$313,5,0),0)</f>
        <v>Multigrado</v>
      </c>
      <c r="AF742" s="18" t="str">
        <f>IFERROR(VLOOKUP(F742,'IIEE EIB'!$F$3:$L$219,5,0),0)</f>
        <v>AIMARA</v>
      </c>
      <c r="AG742" s="18" t="str">
        <f>IFERROR(VLOOKUP(F742,'IIEE EIB'!$F$3:$L$219,6,0),0)</f>
        <v>QUECHUA SUREÑO</v>
      </c>
      <c r="AH742" s="18" t="str">
        <f>IFERROR(VLOOKUP(F742,Rural!$F$2:$J$403,5,0),0)</f>
        <v>Rural 1</v>
      </c>
      <c r="AI742" s="18" t="str">
        <f>+IFERROR(VLOOKUP(F742,Frontera!$F$3:$J$438,5,0),0)</f>
        <v>Frontera</v>
      </c>
      <c r="AJ742" s="18" t="str">
        <f>+IFERROR(VLOOKUP(F742,'Censo 2023 Direccion'!$A$2:$L$910,9,0),0)</f>
        <v>Rural</v>
      </c>
      <c r="AK742" s="18">
        <f>+IFERROR(VLOOKUP(F742,'Instituciones Educativas'!$A$2:$T$900,12,0),0)</f>
        <v>25</v>
      </c>
      <c r="AL742" s="21">
        <f t="shared" si="358"/>
        <v>-279.29999999999973</v>
      </c>
      <c r="AM742" s="18">
        <f>+IFERROR(VLOOKUP(F742,'Instituciones Educativas'!$A$2:$T$900,13,0),0)-AN742</f>
        <v>30</v>
      </c>
      <c r="AO742" s="18">
        <f>+AM742-29</f>
        <v>1</v>
      </c>
    </row>
    <row r="743" spans="1:41" x14ac:dyDescent="0.25">
      <c r="A743" s="104" t="s">
        <v>1450</v>
      </c>
      <c r="B743" s="17">
        <v>161</v>
      </c>
      <c r="C743" s="49" t="str">
        <f>+VLOOKUP(A743,'Instituciones Educativas'!$A$2:$T$900,6,0)</f>
        <v>PUNO</v>
      </c>
      <c r="D743" s="49" t="str">
        <f>IFERROR(VLOOKUP(A743,'Instituciones Educativas'!$A$2:$T$900,7,0),0)</f>
        <v>MAGISTERIAL</v>
      </c>
      <c r="E743" s="49" t="str">
        <f>+VLOOKUP(A743,'Censo 2023 Direccion'!$A$2:$M$910,6,0)</f>
        <v>JIRON RICARDO PALMA 215</v>
      </c>
      <c r="F743" s="49" t="str">
        <f>+VLOOKUP(A743,'Instituciones Educativas'!$A$2:$T$900,1,0)</f>
        <v>0230136</v>
      </c>
      <c r="G743" s="49" t="str">
        <f>+VLOOKUP(A743,'Instituciones Educativas'!$A$2:$T$900,8,0)</f>
        <v>70003 SAGRADO CORAZON DE JESUS</v>
      </c>
      <c r="H743" s="49" t="str">
        <f>+VLOOKUP(A743,'Instituciones Educativas'!$A$2:$T$900,9,0)</f>
        <v xml:space="preserve">B0 - Primaria                      </v>
      </c>
      <c r="I743" s="18">
        <f t="shared" si="349"/>
        <v>620</v>
      </c>
      <c r="J743" s="18" t="str">
        <f t="shared" si="359"/>
        <v>Urbana</v>
      </c>
      <c r="K743" s="18">
        <f t="shared" si="360"/>
        <v>627</v>
      </c>
      <c r="O743" s="18">
        <f t="shared" si="361"/>
        <v>-7</v>
      </c>
      <c r="Q743" s="21">
        <f t="shared" ref="Q743:Q749" si="367">+IF(AJ743="Urbana",IF(AK743&lt;=5,S743*(2.8),IF(AK743&lt;=10,S743*(2.1),IF(AK743&lt;=13,S743*(1.9),IF(AK743&lt;=22,S743*(1.6),IF(AK743&lt;=50,S743*(1.41),IF(AK743&lt;=100,S743*(0.9),IF(AK743&lt;=194,S743*(0.8),IF(AK743&lt;=230,S743*(0.63),IF(AK743&lt;=405,S743*(0.55),IF(AK743&lt;=620,S743*(0.44),IF(AK743&lt;=968,S743*(0.35),IF(AK743&lt;=1000,S743*(0.37),IF(AK743&lt;=1200,S743*(0.39),IF(AK743&lt;=1800,S743*(0.26))))))))))))))))</f>
        <v>7660.2240000000011</v>
      </c>
      <c r="R743" s="52">
        <f>+(S743-U743)/U743*100</f>
        <v>114.24774056353006</v>
      </c>
      <c r="S743" s="52">
        <f t="shared" si="351"/>
        <v>17409.600000000002</v>
      </c>
      <c r="T743" s="21">
        <f t="shared" si="362"/>
        <v>17409.600000000002</v>
      </c>
      <c r="U743" s="70">
        <v>8125.92</v>
      </c>
      <c r="V743" s="21">
        <f t="shared" si="348"/>
        <v>13392</v>
      </c>
      <c r="W743" s="21">
        <f t="shared" si="352"/>
        <v>3348</v>
      </c>
      <c r="X743" s="21">
        <f t="shared" si="365"/>
        <v>0</v>
      </c>
      <c r="Y743" s="21">
        <f t="shared" si="347"/>
        <v>0</v>
      </c>
      <c r="Z743" s="21">
        <f t="shared" si="353"/>
        <v>744</v>
      </c>
      <c r="AA743" s="21">
        <f t="shared" si="354"/>
        <v>2976</v>
      </c>
      <c r="AB743" s="21">
        <f t="shared" si="355"/>
        <v>0</v>
      </c>
      <c r="AC743" s="18">
        <f t="shared" si="356"/>
        <v>372</v>
      </c>
      <c r="AD743" s="18">
        <f t="shared" si="357"/>
        <v>5952</v>
      </c>
      <c r="AE743" s="18">
        <f>IFERROR(VLOOKUP(F743,'Unid. Mult.'!$F$3:$J$313,5,0),0)</f>
        <v>0</v>
      </c>
      <c r="AF743" s="18">
        <f>IFERROR(VLOOKUP(F743,'IIEE EIB'!$F$3:$L$219,5,0),0)</f>
        <v>0</v>
      </c>
      <c r="AG743" s="18">
        <f>IFERROR(VLOOKUP(F743,'IIEE EIB'!$F$3:$L$219,6,0),0)</f>
        <v>0</v>
      </c>
      <c r="AH743" s="18">
        <f>IFERROR(VLOOKUP(F743,Rural!$F$2:$J$403,5,0),0)</f>
        <v>0</v>
      </c>
      <c r="AI743" s="18" t="str">
        <f>+IFERROR(VLOOKUP(F743,Frontera!$F$3:$J$438,5,0),0)</f>
        <v>Frontera</v>
      </c>
      <c r="AJ743" s="18" t="str">
        <f>+IFERROR(VLOOKUP(F743,'Censo 2023 Direccion'!$A$2:$L$910,9,0),0)</f>
        <v>Urbana</v>
      </c>
      <c r="AK743" s="18">
        <f>+IFERROR(VLOOKUP(F743,'Instituciones Educativas'!$A$2:$T$900,12,0),0)</f>
        <v>620</v>
      </c>
      <c r="AL743" s="21">
        <f t="shared" si="358"/>
        <v>5266.08</v>
      </c>
      <c r="AM743" s="18">
        <f>+IFERROR(VLOOKUP(F743,'Instituciones Educativas'!$A$2:$T$900,13,0),0)-AN743</f>
        <v>627</v>
      </c>
    </row>
    <row r="744" spans="1:41" x14ac:dyDescent="0.25">
      <c r="A744" s="104" t="s">
        <v>1418</v>
      </c>
      <c r="B744" s="17">
        <v>162</v>
      </c>
      <c r="C744" s="49" t="str">
        <f>+VLOOKUP(A744,'Instituciones Educativas'!$A$2:$T$900,6,0)</f>
        <v>PUNO</v>
      </c>
      <c r="D744" s="49" t="str">
        <f>IFERROR(VLOOKUP(A744,'Instituciones Educativas'!$A$2:$T$900,7,0),0)</f>
        <v>JOSE ANTONIO ENCINAS</v>
      </c>
      <c r="E744" s="49" t="str">
        <f>+VLOOKUP(A744,'Censo 2023 Direccion'!$A$2:$M$910,6,0)</f>
        <v>JIRON MANUEL PINO 261</v>
      </c>
      <c r="F744" s="49" t="str">
        <f>+VLOOKUP(A744,'Instituciones Educativas'!$A$2:$T$900,1,0)</f>
        <v>0230144</v>
      </c>
      <c r="G744" s="49" t="str">
        <f>+VLOOKUP(A744,'Instituciones Educativas'!$A$2:$T$900,8,0)</f>
        <v>70004</v>
      </c>
      <c r="H744" s="49" t="str">
        <f>+VLOOKUP(A744,'Instituciones Educativas'!$A$2:$T$900,9,0)</f>
        <v xml:space="preserve">B0 - Primaria                      </v>
      </c>
      <c r="I744" s="18">
        <f t="shared" si="349"/>
        <v>49</v>
      </c>
      <c r="J744" s="18" t="str">
        <f t="shared" si="359"/>
        <v>Urbana</v>
      </c>
      <c r="K744" s="18">
        <f t="shared" si="360"/>
        <v>46</v>
      </c>
      <c r="O744" s="18">
        <f t="shared" si="361"/>
        <v>3</v>
      </c>
      <c r="Q744" s="21">
        <f t="shared" si="367"/>
        <v>1940.0472</v>
      </c>
      <c r="R744" s="52">
        <f t="shared" si="350"/>
        <v>-1.8348812361305311</v>
      </c>
      <c r="S744" s="52">
        <f t="shared" si="351"/>
        <v>1375.92</v>
      </c>
      <c r="T744" s="21">
        <f t="shared" si="362"/>
        <v>1375.92</v>
      </c>
      <c r="U744" s="70">
        <v>1401.6384000000003</v>
      </c>
      <c r="V744" s="21">
        <f t="shared" si="348"/>
        <v>1058.4000000000001</v>
      </c>
      <c r="W744" s="21">
        <f t="shared" si="352"/>
        <v>264.60000000000002</v>
      </c>
      <c r="X744" s="21">
        <f t="shared" si="365"/>
        <v>0</v>
      </c>
      <c r="Y744" s="21">
        <f t="shared" si="347"/>
        <v>0</v>
      </c>
      <c r="Z744" s="21">
        <f t="shared" si="353"/>
        <v>58.800000000000004</v>
      </c>
      <c r="AA744" s="21">
        <f t="shared" si="354"/>
        <v>235.20000000000002</v>
      </c>
      <c r="AB744" s="21">
        <f t="shared" si="355"/>
        <v>0</v>
      </c>
      <c r="AC744" s="18">
        <f t="shared" si="356"/>
        <v>29.400000000000002</v>
      </c>
      <c r="AD744" s="18">
        <f t="shared" si="357"/>
        <v>470.40000000000003</v>
      </c>
      <c r="AE744" s="18">
        <f>IFERROR(VLOOKUP(F744,'Unid. Mult.'!$F$3:$J$313,5,0),0)</f>
        <v>0</v>
      </c>
      <c r="AF744" s="18">
        <f>IFERROR(VLOOKUP(F744,'IIEE EIB'!$F$3:$L$219,5,0),0)</f>
        <v>0</v>
      </c>
      <c r="AG744" s="18">
        <f>IFERROR(VLOOKUP(F744,'IIEE EIB'!$F$3:$L$219,6,0),0)</f>
        <v>0</v>
      </c>
      <c r="AH744" s="18">
        <f>IFERROR(VLOOKUP(F744,Rural!$F$2:$J$403,5,0),0)</f>
        <v>0</v>
      </c>
      <c r="AI744" s="18" t="str">
        <f>+IFERROR(VLOOKUP(F744,Frontera!$F$3:$J$438,5,0),0)</f>
        <v>Frontera</v>
      </c>
      <c r="AJ744" s="18" t="str">
        <f>+IFERROR(VLOOKUP(F744,'Censo 2023 Direccion'!$A$2:$L$910,9,0),0)</f>
        <v>Urbana</v>
      </c>
      <c r="AK744" s="18">
        <f>+IFERROR(VLOOKUP(F744,'Instituciones Educativas'!$A$2:$T$900,12,0),0)</f>
        <v>49</v>
      </c>
      <c r="AL744" s="21">
        <f t="shared" si="358"/>
        <v>-343.23840000000018</v>
      </c>
      <c r="AM744" s="18">
        <f>+IFERROR(VLOOKUP(F744,'Instituciones Educativas'!$A$2:$T$900,13,0),0)-AN744</f>
        <v>46</v>
      </c>
    </row>
    <row r="745" spans="1:41" x14ac:dyDescent="0.25">
      <c r="A745" s="104" t="s">
        <v>1452</v>
      </c>
      <c r="B745" s="17">
        <v>163</v>
      </c>
      <c r="C745" s="49" t="str">
        <f>+VLOOKUP(A745,'Instituciones Educativas'!$A$2:$T$900,6,0)</f>
        <v>PUNO</v>
      </c>
      <c r="D745" s="49" t="str">
        <f>IFERROR(VLOOKUP(A745,'Instituciones Educativas'!$A$2:$T$900,7,0),0)</f>
        <v>VICTORIA/BARRIO VICTORIA</v>
      </c>
      <c r="E745" s="49" t="str">
        <f>+VLOOKUP(A745,'Censo 2023 Direccion'!$A$2:$M$910,6,0)</f>
        <v>JIRON CAJAMARCA 211</v>
      </c>
      <c r="F745" s="49" t="str">
        <f>+VLOOKUP(A745,'Instituciones Educativas'!$A$2:$T$900,1,0)</f>
        <v>0230151</v>
      </c>
      <c r="G745" s="49" t="str">
        <f>+VLOOKUP(A745,'Instituciones Educativas'!$A$2:$T$900,8,0)</f>
        <v>70005 CORAZON DE JESUS</v>
      </c>
      <c r="H745" s="49" t="str">
        <f>+VLOOKUP(A745,'Instituciones Educativas'!$A$2:$T$900,9,0)</f>
        <v xml:space="preserve">B0 - Primaria                      </v>
      </c>
      <c r="I745" s="18">
        <f t="shared" si="349"/>
        <v>994</v>
      </c>
      <c r="J745" s="18" t="str">
        <f t="shared" si="359"/>
        <v>Urbana</v>
      </c>
      <c r="K745" s="18">
        <f t="shared" si="360"/>
        <v>1002</v>
      </c>
      <c r="O745" s="18">
        <f t="shared" si="361"/>
        <v>-8</v>
      </c>
      <c r="Q745" s="21">
        <f t="shared" si="367"/>
        <v>10327.262400000001</v>
      </c>
      <c r="R745" s="52">
        <f t="shared" si="350"/>
        <v>157.92415169660683</v>
      </c>
      <c r="S745" s="52">
        <f t="shared" si="351"/>
        <v>27911.520000000004</v>
      </c>
      <c r="T745" s="21">
        <f t="shared" si="362"/>
        <v>27911.520000000004</v>
      </c>
      <c r="U745" s="70">
        <v>10821.6</v>
      </c>
      <c r="V745" s="21">
        <f t="shared" si="348"/>
        <v>21470.400000000001</v>
      </c>
      <c r="W745" s="21">
        <f t="shared" si="352"/>
        <v>5367.6</v>
      </c>
      <c r="X745" s="21">
        <f t="shared" si="365"/>
        <v>0</v>
      </c>
      <c r="Y745" s="21">
        <f t="shared" si="347"/>
        <v>0</v>
      </c>
      <c r="Z745" s="21">
        <f t="shared" si="353"/>
        <v>1192.8000000000002</v>
      </c>
      <c r="AA745" s="21">
        <f t="shared" si="354"/>
        <v>4771.2000000000007</v>
      </c>
      <c r="AB745" s="21">
        <f t="shared" si="355"/>
        <v>0</v>
      </c>
      <c r="AC745" s="18">
        <f t="shared" si="356"/>
        <v>596.40000000000009</v>
      </c>
      <c r="AD745" s="18">
        <f t="shared" si="357"/>
        <v>9542.4000000000015</v>
      </c>
      <c r="AE745" s="18">
        <f>IFERROR(VLOOKUP(F745,'Unid. Mult.'!$F$3:$J$313,5,0),0)</f>
        <v>0</v>
      </c>
      <c r="AF745" s="18">
        <f>IFERROR(VLOOKUP(F745,'IIEE EIB'!$F$3:$L$219,5,0),0)</f>
        <v>0</v>
      </c>
      <c r="AG745" s="18">
        <f>IFERROR(VLOOKUP(F745,'IIEE EIB'!$F$3:$L$219,6,0),0)</f>
        <v>0</v>
      </c>
      <c r="AH745" s="18">
        <f>IFERROR(VLOOKUP(F745,Rural!$F$2:$J$403,5,0),0)</f>
        <v>0</v>
      </c>
      <c r="AI745" s="18" t="str">
        <f>+IFERROR(VLOOKUP(F745,Frontera!$F$3:$J$438,5,0),0)</f>
        <v>Frontera</v>
      </c>
      <c r="AJ745" s="18" t="str">
        <f>+IFERROR(VLOOKUP(F745,'Censo 2023 Direccion'!$A$2:$L$910,9,0),0)</f>
        <v>Urbana</v>
      </c>
      <c r="AK745" s="18">
        <f>+IFERROR(VLOOKUP(F745,'Instituciones Educativas'!$A$2:$T$900,12,0),0)</f>
        <v>994</v>
      </c>
      <c r="AL745" s="21">
        <f t="shared" si="358"/>
        <v>10648.800000000001</v>
      </c>
      <c r="AM745" s="18">
        <f>+IFERROR(VLOOKUP(F745,'Instituciones Educativas'!$A$2:$T$900,13,0),0)-AN745</f>
        <v>1002</v>
      </c>
    </row>
    <row r="746" spans="1:41" x14ac:dyDescent="0.25">
      <c r="A746" s="104" t="s">
        <v>1425</v>
      </c>
      <c r="B746" s="17">
        <v>164</v>
      </c>
      <c r="C746" s="49" t="str">
        <f>+VLOOKUP(A746,'Instituciones Educativas'!$A$2:$T$900,6,0)</f>
        <v>PUNO</v>
      </c>
      <c r="D746" s="49" t="str">
        <f>IFERROR(VLOOKUP(A746,'Instituciones Educativas'!$A$2:$T$900,7,0),0)</f>
        <v>CHANU CHANU ETAPA 1</v>
      </c>
      <c r="E746" s="49" t="str">
        <f>+VLOOKUP(A746,'Censo 2023 Direccion'!$A$2:$M$910,6,0)</f>
        <v>AVENIDA SIMON BOLIVAR 2767 ETAPA I</v>
      </c>
      <c r="F746" s="49" t="str">
        <f>+VLOOKUP(A746,'Instituciones Educativas'!$A$2:$T$900,1,0)</f>
        <v>0230557</v>
      </c>
      <c r="G746" s="49" t="str">
        <f>+VLOOKUP(A746,'Instituciones Educativas'!$A$2:$T$900,8,0)</f>
        <v>70045</v>
      </c>
      <c r="H746" s="49" t="str">
        <f>+VLOOKUP(A746,'Instituciones Educativas'!$A$2:$T$900,9,0)</f>
        <v xml:space="preserve">B0 - Primaria                      </v>
      </c>
      <c r="I746" s="18">
        <f t="shared" si="349"/>
        <v>197</v>
      </c>
      <c r="J746" s="18" t="str">
        <f t="shared" si="359"/>
        <v>Urbana</v>
      </c>
      <c r="K746" s="18">
        <f t="shared" si="360"/>
        <v>200</v>
      </c>
      <c r="O746" s="18">
        <f t="shared" si="361"/>
        <v>-3</v>
      </c>
      <c r="Q746" s="21">
        <f t="shared" si="367"/>
        <v>3485.0088000000005</v>
      </c>
      <c r="R746" s="52">
        <f t="shared" si="350"/>
        <v>45.511363636363669</v>
      </c>
      <c r="S746" s="52">
        <f t="shared" si="351"/>
        <v>5531.7600000000011</v>
      </c>
      <c r="T746" s="21">
        <f t="shared" si="362"/>
        <v>5531.7600000000011</v>
      </c>
      <c r="U746" s="70">
        <v>3801.6</v>
      </c>
      <c r="V746" s="21">
        <f t="shared" si="348"/>
        <v>4255.2000000000007</v>
      </c>
      <c r="W746" s="21">
        <f t="shared" si="352"/>
        <v>1063.8000000000002</v>
      </c>
      <c r="X746" s="21">
        <f t="shared" si="365"/>
        <v>0</v>
      </c>
      <c r="Y746" s="21">
        <f t="shared" si="347"/>
        <v>0</v>
      </c>
      <c r="Z746" s="21">
        <f t="shared" si="353"/>
        <v>236.40000000000003</v>
      </c>
      <c r="AA746" s="21">
        <f t="shared" si="354"/>
        <v>945.60000000000014</v>
      </c>
      <c r="AB746" s="21">
        <f t="shared" si="355"/>
        <v>0</v>
      </c>
      <c r="AC746" s="18">
        <f t="shared" si="356"/>
        <v>118.20000000000002</v>
      </c>
      <c r="AD746" s="18">
        <f t="shared" si="357"/>
        <v>1891.2000000000003</v>
      </c>
      <c r="AE746" s="18">
        <f>IFERROR(VLOOKUP(F746,'Unid. Mult.'!$F$3:$J$313,5,0),0)</f>
        <v>0</v>
      </c>
      <c r="AF746" s="18">
        <f>IFERROR(VLOOKUP(F746,'IIEE EIB'!$F$3:$L$219,5,0),0)</f>
        <v>0</v>
      </c>
      <c r="AG746" s="18">
        <f>IFERROR(VLOOKUP(F746,'IIEE EIB'!$F$3:$L$219,6,0),0)</f>
        <v>0</v>
      </c>
      <c r="AH746" s="18">
        <f>IFERROR(VLOOKUP(F746,Rural!$F$2:$J$403,5,0),0)</f>
        <v>0</v>
      </c>
      <c r="AI746" s="18" t="str">
        <f>+IFERROR(VLOOKUP(F746,Frontera!$F$3:$J$438,5,0),0)</f>
        <v>Frontera</v>
      </c>
      <c r="AJ746" s="18" t="str">
        <f>+IFERROR(VLOOKUP(F746,'Censo 2023 Direccion'!$A$2:$L$910,9,0),0)</f>
        <v>Urbana</v>
      </c>
      <c r="AK746" s="18">
        <f>+IFERROR(VLOOKUP(F746,'Instituciones Educativas'!$A$2:$T$900,12,0),0)</f>
        <v>197</v>
      </c>
      <c r="AL746" s="21">
        <f t="shared" si="358"/>
        <v>453.60000000000082</v>
      </c>
      <c r="AM746" s="18">
        <f>+IFERROR(VLOOKUP(F746,'Instituciones Educativas'!$A$2:$T$900,13,0),0)-AN746</f>
        <v>200</v>
      </c>
    </row>
    <row r="747" spans="1:41" x14ac:dyDescent="0.25">
      <c r="A747" s="104" t="s">
        <v>1460</v>
      </c>
      <c r="B747" s="17">
        <v>165</v>
      </c>
      <c r="C747" s="49" t="str">
        <f>+VLOOKUP(A747,'Instituciones Educativas'!$A$2:$T$900,6,0)</f>
        <v>PUNO</v>
      </c>
      <c r="D747" s="49" t="str">
        <f>IFERROR(VLOOKUP(A747,'Instituciones Educativas'!$A$2:$T$900,7,0),0)</f>
        <v>SAN MARTIN</v>
      </c>
      <c r="E747" s="49" t="str">
        <f>+VLOOKUP(A747,'Censo 2023 Direccion'!$A$2:$M$910,6,0)</f>
        <v>AVENIDA CIUDAD DE LA PAZ 384</v>
      </c>
      <c r="F747" s="49" t="str">
        <f>+VLOOKUP(A747,'Instituciones Educativas'!$A$2:$T$900,1,0)</f>
        <v>0230722</v>
      </c>
      <c r="G747" s="49" t="str">
        <f>+VLOOKUP(A747,'Instituciones Educativas'!$A$2:$T$900,8,0)</f>
        <v>70064 SAN MARTIN DE PORRES</v>
      </c>
      <c r="H747" s="49" t="str">
        <f>+VLOOKUP(A747,'Instituciones Educativas'!$A$2:$T$900,9,0)</f>
        <v xml:space="preserve">B0 - Primaria                      </v>
      </c>
      <c r="I747" s="18">
        <f t="shared" si="349"/>
        <v>96</v>
      </c>
      <c r="J747" s="18" t="str">
        <f t="shared" si="359"/>
        <v>Urbana</v>
      </c>
      <c r="K747" s="18">
        <f t="shared" si="360"/>
        <v>91</v>
      </c>
      <c r="O747" s="18">
        <f t="shared" si="361"/>
        <v>5</v>
      </c>
      <c r="Q747" s="21">
        <f t="shared" si="367"/>
        <v>2426.1120000000005</v>
      </c>
      <c r="R747" s="52">
        <f t="shared" si="350"/>
        <v>17.944167633608657</v>
      </c>
      <c r="S747" s="52">
        <f t="shared" si="351"/>
        <v>2695.6800000000007</v>
      </c>
      <c r="T747" s="21">
        <f t="shared" si="362"/>
        <v>2695.6800000000007</v>
      </c>
      <c r="U747" s="70">
        <v>2285.556</v>
      </c>
      <c r="V747" s="21">
        <f t="shared" si="348"/>
        <v>2073.6000000000004</v>
      </c>
      <c r="W747" s="21">
        <f t="shared" si="352"/>
        <v>518.40000000000009</v>
      </c>
      <c r="X747" s="21">
        <f t="shared" si="365"/>
        <v>0</v>
      </c>
      <c r="Y747" s="21">
        <f t="shared" si="347"/>
        <v>0</v>
      </c>
      <c r="Z747" s="21">
        <f t="shared" si="353"/>
        <v>115.20000000000002</v>
      </c>
      <c r="AA747" s="21">
        <f t="shared" si="354"/>
        <v>460.80000000000007</v>
      </c>
      <c r="AB747" s="21">
        <f t="shared" si="355"/>
        <v>0</v>
      </c>
      <c r="AC747" s="18">
        <f t="shared" si="356"/>
        <v>57.600000000000009</v>
      </c>
      <c r="AD747" s="18">
        <f t="shared" si="357"/>
        <v>921.60000000000014</v>
      </c>
      <c r="AE747" s="18">
        <f>IFERROR(VLOOKUP(F747,'Unid. Mult.'!$F$3:$J$313,5,0),0)</f>
        <v>0</v>
      </c>
      <c r="AF747" s="18">
        <f>IFERROR(VLOOKUP(F747,'IIEE EIB'!$F$3:$L$219,5,0),0)</f>
        <v>0</v>
      </c>
      <c r="AG747" s="18">
        <f>IFERROR(VLOOKUP(F747,'IIEE EIB'!$F$3:$L$219,6,0),0)</f>
        <v>0</v>
      </c>
      <c r="AH747" s="18">
        <f>IFERROR(VLOOKUP(F747,Rural!$F$2:$J$403,5,0),0)</f>
        <v>0</v>
      </c>
      <c r="AI747" s="18" t="str">
        <f>+IFERROR(VLOOKUP(F747,Frontera!$F$3:$J$438,5,0),0)</f>
        <v>Frontera</v>
      </c>
      <c r="AJ747" s="18" t="str">
        <f>+IFERROR(VLOOKUP(F747,'Censo 2023 Direccion'!$A$2:$L$910,9,0),0)</f>
        <v>Urbana</v>
      </c>
      <c r="AK747" s="18">
        <f>+IFERROR(VLOOKUP(F747,'Instituciones Educativas'!$A$2:$T$900,12,0),0)</f>
        <v>96</v>
      </c>
      <c r="AL747" s="21">
        <f t="shared" si="358"/>
        <v>-211.95599999999968</v>
      </c>
      <c r="AM747" s="18">
        <f>+IFERROR(VLOOKUP(F747,'Instituciones Educativas'!$A$2:$T$900,13,0),0)-AN747</f>
        <v>91</v>
      </c>
    </row>
    <row r="748" spans="1:41" x14ac:dyDescent="0.25">
      <c r="A748" s="104" t="s">
        <v>1429</v>
      </c>
      <c r="B748" s="17">
        <v>166</v>
      </c>
      <c r="C748" s="49" t="str">
        <f>+VLOOKUP(A748,'Instituciones Educativas'!$A$2:$T$900,6,0)</f>
        <v>PUNO</v>
      </c>
      <c r="D748" s="49" t="str">
        <f>IFERROR(VLOOKUP(A748,'Instituciones Educativas'!$A$2:$T$900,7,0),0)</f>
        <v>SALCEDO</v>
      </c>
      <c r="E748" s="49" t="str">
        <f>+VLOOKUP(A748,'Censo 2023 Direccion'!$A$2:$M$910,6,0)</f>
        <v>SALCEDO</v>
      </c>
      <c r="F748" s="49" t="str">
        <f>+VLOOKUP(A748,'Instituciones Educativas'!$A$2:$T$900,1,0)</f>
        <v>0230888</v>
      </c>
      <c r="G748" s="49" t="str">
        <f>+VLOOKUP(A748,'Instituciones Educativas'!$A$2:$T$900,8,0)</f>
        <v>70081</v>
      </c>
      <c r="H748" s="49" t="str">
        <f>+VLOOKUP(A748,'Instituciones Educativas'!$A$2:$T$900,9,0)</f>
        <v xml:space="preserve">B0 - Primaria                      </v>
      </c>
      <c r="I748" s="18">
        <f t="shared" si="349"/>
        <v>102</v>
      </c>
      <c r="J748" s="18" t="str">
        <f t="shared" si="359"/>
        <v>Urbana</v>
      </c>
      <c r="K748" s="18">
        <f t="shared" si="360"/>
        <v>105</v>
      </c>
      <c r="O748" s="18">
        <f t="shared" si="361"/>
        <v>-3</v>
      </c>
      <c r="Q748" s="21">
        <f t="shared" si="367"/>
        <v>2291.328</v>
      </c>
      <c r="R748" s="52">
        <f t="shared" si="350"/>
        <v>19.618456078083398</v>
      </c>
      <c r="S748" s="52">
        <f t="shared" si="351"/>
        <v>2864.16</v>
      </c>
      <c r="T748" s="21">
        <f t="shared" si="362"/>
        <v>2864.16</v>
      </c>
      <c r="U748" s="70">
        <v>2394.4131147540984</v>
      </c>
      <c r="V748" s="21">
        <f t="shared" si="348"/>
        <v>2203.1999999999998</v>
      </c>
      <c r="W748" s="21">
        <f t="shared" si="352"/>
        <v>550.79999999999995</v>
      </c>
      <c r="X748" s="21">
        <f t="shared" si="365"/>
        <v>0</v>
      </c>
      <c r="Y748" s="21">
        <f t="shared" si="347"/>
        <v>0</v>
      </c>
      <c r="Z748" s="21">
        <f t="shared" si="353"/>
        <v>122.4</v>
      </c>
      <c r="AA748" s="21">
        <f t="shared" si="354"/>
        <v>489.6</v>
      </c>
      <c r="AB748" s="21">
        <f t="shared" si="355"/>
        <v>0</v>
      </c>
      <c r="AC748" s="18">
        <f t="shared" si="356"/>
        <v>61.2</v>
      </c>
      <c r="AD748" s="18">
        <f t="shared" si="357"/>
        <v>979.2</v>
      </c>
      <c r="AE748" s="18">
        <f>IFERROR(VLOOKUP(F748,'Unid. Mult.'!$F$3:$J$313,5,0),0)</f>
        <v>0</v>
      </c>
      <c r="AF748" s="18">
        <f>IFERROR(VLOOKUP(F748,'IIEE EIB'!$F$3:$L$219,5,0),0)</f>
        <v>0</v>
      </c>
      <c r="AG748" s="18">
        <f>IFERROR(VLOOKUP(F748,'IIEE EIB'!$F$3:$L$219,6,0),0)</f>
        <v>0</v>
      </c>
      <c r="AH748" s="18">
        <f>IFERROR(VLOOKUP(F748,Rural!$F$2:$J$403,5,0),0)</f>
        <v>0</v>
      </c>
      <c r="AI748" s="18" t="str">
        <f>+IFERROR(VLOOKUP(F748,Frontera!$F$3:$J$438,5,0),0)</f>
        <v>Frontera</v>
      </c>
      <c r="AJ748" s="18" t="str">
        <f>+IFERROR(VLOOKUP(F748,'Censo 2023 Direccion'!$A$2:$L$910,9,0),0)</f>
        <v>Urbana</v>
      </c>
      <c r="AK748" s="18">
        <f>+IFERROR(VLOOKUP(F748,'Instituciones Educativas'!$A$2:$T$900,12,0),0)</f>
        <v>102</v>
      </c>
      <c r="AL748" s="21">
        <f t="shared" si="358"/>
        <v>-191.21311475409857</v>
      </c>
      <c r="AM748" s="18">
        <f>+IFERROR(VLOOKUP(F748,'Instituciones Educativas'!$A$2:$T$900,13,0),0)-AN748</f>
        <v>105</v>
      </c>
    </row>
    <row r="749" spans="1:41" x14ac:dyDescent="0.25">
      <c r="A749" s="104" t="s">
        <v>1430</v>
      </c>
      <c r="B749" s="17">
        <v>167</v>
      </c>
      <c r="C749" s="49" t="str">
        <f>+VLOOKUP(A749,'Instituciones Educativas'!$A$2:$T$900,6,0)</f>
        <v>PUNO</v>
      </c>
      <c r="D749" s="49" t="str">
        <f>IFERROR(VLOOKUP(A749,'Instituciones Educativas'!$A$2:$T$900,7,0),0)</f>
        <v>JAYLLIHUAYA</v>
      </c>
      <c r="E749" s="49" t="str">
        <f>+VLOOKUP(A749,'Censo 2023 Direccion'!$A$2:$M$910,6,0)</f>
        <v>JAYLLIHUAYA</v>
      </c>
      <c r="F749" s="49" t="str">
        <f>+VLOOKUP(A749,'Instituciones Educativas'!$A$2:$T$900,1,0)</f>
        <v>0230979</v>
      </c>
      <c r="G749" s="49" t="str">
        <f>+VLOOKUP(A749,'Instituciones Educativas'!$A$2:$T$900,8,0)</f>
        <v>70090</v>
      </c>
      <c r="H749" s="49" t="str">
        <f>+VLOOKUP(A749,'Instituciones Educativas'!$A$2:$T$900,9,0)</f>
        <v xml:space="preserve">B0 - Primaria                      </v>
      </c>
      <c r="I749" s="18">
        <f t="shared" si="349"/>
        <v>54</v>
      </c>
      <c r="J749" s="18" t="str">
        <f t="shared" si="359"/>
        <v>Urbana</v>
      </c>
      <c r="K749" s="18">
        <f t="shared" si="360"/>
        <v>47</v>
      </c>
      <c r="O749" s="18">
        <f t="shared" si="361"/>
        <v>7</v>
      </c>
      <c r="Q749" s="21">
        <f t="shared" si="367"/>
        <v>1364.6880000000001</v>
      </c>
      <c r="R749" s="52">
        <f t="shared" si="350"/>
        <v>3.6274529100320891</v>
      </c>
      <c r="S749" s="52">
        <f t="shared" si="351"/>
        <v>1516.3200000000002</v>
      </c>
      <c r="T749" s="21">
        <f t="shared" si="362"/>
        <v>1516.3200000000002</v>
      </c>
      <c r="U749" s="70">
        <v>1463.2416000000001</v>
      </c>
      <c r="V749" s="21">
        <f t="shared" si="348"/>
        <v>1166.4000000000001</v>
      </c>
      <c r="W749" s="21">
        <f t="shared" si="352"/>
        <v>291.60000000000002</v>
      </c>
      <c r="X749" s="21">
        <f t="shared" si="365"/>
        <v>0</v>
      </c>
      <c r="Y749" s="21">
        <f t="shared" si="347"/>
        <v>0</v>
      </c>
      <c r="Z749" s="21">
        <f t="shared" si="353"/>
        <v>64.800000000000011</v>
      </c>
      <c r="AA749" s="21">
        <f t="shared" si="354"/>
        <v>259.20000000000005</v>
      </c>
      <c r="AB749" s="21">
        <f t="shared" si="355"/>
        <v>0</v>
      </c>
      <c r="AC749" s="18">
        <f t="shared" si="356"/>
        <v>32.400000000000006</v>
      </c>
      <c r="AD749" s="18">
        <f t="shared" si="357"/>
        <v>518.40000000000009</v>
      </c>
      <c r="AE749" s="18">
        <f>IFERROR(VLOOKUP(F749,'Unid. Mult.'!$F$3:$J$313,5,0),0)</f>
        <v>0</v>
      </c>
      <c r="AF749" s="18">
        <f>IFERROR(VLOOKUP(F749,'IIEE EIB'!$F$3:$L$219,5,0),0)</f>
        <v>0</v>
      </c>
      <c r="AG749" s="18">
        <f>IFERROR(VLOOKUP(F749,'IIEE EIB'!$F$3:$L$219,6,0),0)</f>
        <v>0</v>
      </c>
      <c r="AH749" s="18">
        <f>IFERROR(VLOOKUP(F749,Rural!$F$2:$J$403,5,0),0)</f>
        <v>0</v>
      </c>
      <c r="AI749" s="18" t="str">
        <f>+IFERROR(VLOOKUP(F749,Frontera!$F$3:$J$438,5,0),0)</f>
        <v>Frontera</v>
      </c>
      <c r="AJ749" s="18" t="str">
        <f>+IFERROR(VLOOKUP(F749,'Censo 2023 Direccion'!$A$2:$L$910,9,0),0)</f>
        <v>Urbana</v>
      </c>
      <c r="AK749" s="18">
        <f>+IFERROR(VLOOKUP(F749,'Instituciones Educativas'!$A$2:$T$900,12,0),0)</f>
        <v>54</v>
      </c>
      <c r="AL749" s="21">
        <f t="shared" si="358"/>
        <v>-296.84159999999997</v>
      </c>
      <c r="AM749" s="18">
        <f>+IFERROR(VLOOKUP(F749,'Instituciones Educativas'!$A$2:$T$900,13,0),0)-AN749</f>
        <v>47</v>
      </c>
    </row>
    <row r="750" spans="1:41" x14ac:dyDescent="0.25">
      <c r="A750" s="104" t="s">
        <v>1432</v>
      </c>
      <c r="B750" s="17">
        <v>168</v>
      </c>
      <c r="C750" s="49" t="str">
        <f>+VLOOKUP(A750,'Instituciones Educativas'!$A$2:$T$900,6,0)</f>
        <v>PUNO</v>
      </c>
      <c r="D750" s="49" t="str">
        <f>IFERROR(VLOOKUP(A750,'Instituciones Educativas'!$A$2:$T$900,7,0),0)</f>
        <v>TUNUHUIRI CHICO</v>
      </c>
      <c r="E750" s="49" t="str">
        <f>+VLOOKUP(A750,'Censo 2023 Direccion'!$A$2:$M$910,6,0)</f>
        <v>THUNUHUIRE CHICO</v>
      </c>
      <c r="F750" s="49" t="str">
        <f>+VLOOKUP(A750,'Instituciones Educativas'!$A$2:$T$900,1,0)</f>
        <v>0230995</v>
      </c>
      <c r="G750" s="49" t="str">
        <f>+VLOOKUP(A750,'Instituciones Educativas'!$A$2:$T$900,8,0)</f>
        <v>70092</v>
      </c>
      <c r="H750" s="49" t="str">
        <f>+VLOOKUP(A750,'Instituciones Educativas'!$A$2:$T$900,9,0)</f>
        <v xml:space="preserve">B0 - Primaria                      </v>
      </c>
      <c r="I750" s="18">
        <f t="shared" si="349"/>
        <v>36</v>
      </c>
      <c r="J750" s="18" t="str">
        <f t="shared" si="359"/>
        <v>Rural</v>
      </c>
      <c r="K750" s="18">
        <f t="shared" si="360"/>
        <v>37</v>
      </c>
      <c r="O750" s="18">
        <f t="shared" si="361"/>
        <v>-1</v>
      </c>
      <c r="Q750" s="21">
        <f t="shared" ref="Q750:Q751" si="368">+IF(AJ750="rural",IF(AK750&lt;=1,S750*(5),IF(AK750&lt;=2,S750*(3.25),IF(AK750&lt;=3,S750*(2.42),IF(AK750&lt;=4,S750*(2),IF(AK750&lt;=5,S750*(1.8),IF(AK750&lt;=10,S750*(1.6),IF(AK750&lt;=16,S750*(1.3),IF(AK750&lt;=20,S750*(1),IF(AK750&lt;=60,S750*(0.85),IF(AK750&lt;=100,S750*(0.56),IF(AK750&lt;=152,S750*(0.41),IF(AK750&lt;=180,S750*(0.38),IF(AK750&lt;=200,S750*(0.36),IF(AK750&lt;=300,S750*(0.3),S750)))))))))))))))</f>
        <v>2028.7800000000002</v>
      </c>
      <c r="R750" s="52">
        <f t="shared" si="350"/>
        <v>33.143669985775269</v>
      </c>
      <c r="S750" s="52">
        <f t="shared" si="351"/>
        <v>2386.8000000000002</v>
      </c>
      <c r="T750" s="21">
        <f t="shared" si="362"/>
        <v>2386.8000000000002</v>
      </c>
      <c r="U750" s="70">
        <v>1792.6499999999999</v>
      </c>
      <c r="V750" s="21">
        <f t="shared" si="348"/>
        <v>1836</v>
      </c>
      <c r="W750" s="21">
        <f t="shared" si="352"/>
        <v>194.39999999999998</v>
      </c>
      <c r="X750" s="21">
        <f t="shared" si="365"/>
        <v>0</v>
      </c>
      <c r="Y750" s="21">
        <f t="shared" si="347"/>
        <v>0</v>
      </c>
      <c r="Z750" s="21">
        <f t="shared" si="353"/>
        <v>43.2</v>
      </c>
      <c r="AA750" s="21">
        <f t="shared" si="354"/>
        <v>172.8</v>
      </c>
      <c r="AB750" s="21">
        <f t="shared" si="355"/>
        <v>0</v>
      </c>
      <c r="AC750" s="18">
        <f t="shared" si="356"/>
        <v>864</v>
      </c>
      <c r="AD750" s="18">
        <f t="shared" si="357"/>
        <v>561.6</v>
      </c>
      <c r="AE750" s="18">
        <f>IFERROR(VLOOKUP(F750,'Unid. Mult.'!$F$3:$J$313,5,0),0)</f>
        <v>0</v>
      </c>
      <c r="AF750" s="18">
        <f>IFERROR(VLOOKUP(F750,'IIEE EIB'!$F$3:$L$219,5,0),0)</f>
        <v>0</v>
      </c>
      <c r="AG750" s="18">
        <f>IFERROR(VLOOKUP(F750,'IIEE EIB'!$F$3:$L$219,6,0),0)</f>
        <v>0</v>
      </c>
      <c r="AH750" s="18" t="str">
        <f>IFERROR(VLOOKUP(F750,Rural!$F$2:$J$403,5,0),0)</f>
        <v>Rural 3</v>
      </c>
      <c r="AI750" s="18" t="str">
        <f>+IFERROR(VLOOKUP(F750,Frontera!$F$3:$J$438,5,0),0)</f>
        <v>Frontera</v>
      </c>
      <c r="AJ750" s="18" t="str">
        <f>+IFERROR(VLOOKUP(F750,'Censo 2023 Direccion'!$A$2:$L$910,9,0),0)</f>
        <v>Rural</v>
      </c>
      <c r="AK750" s="18">
        <f>+IFERROR(VLOOKUP(F750,'Instituciones Educativas'!$A$2:$T$900,12,0),0)</f>
        <v>36</v>
      </c>
      <c r="AL750" s="21">
        <f t="shared" si="358"/>
        <v>43.350000000000136</v>
      </c>
      <c r="AM750" s="18">
        <f>+IFERROR(VLOOKUP(F750,'Instituciones Educativas'!$A$2:$T$900,13,0),0)-AN750</f>
        <v>37</v>
      </c>
    </row>
    <row r="751" spans="1:41" x14ac:dyDescent="0.25">
      <c r="A751" s="104" t="s">
        <v>1433</v>
      </c>
      <c r="B751" s="17">
        <v>169</v>
      </c>
      <c r="C751" s="49" t="str">
        <f>+VLOOKUP(A751,'Instituciones Educativas'!$A$2:$T$900,6,0)</f>
        <v>PUNO</v>
      </c>
      <c r="D751" s="49" t="str">
        <f>IFERROR(VLOOKUP(A751,'Instituciones Educativas'!$A$2:$T$900,7,0),0)</f>
        <v>OJHERANI</v>
      </c>
      <c r="E751" s="49" t="str">
        <f>+VLOOKUP(A751,'Censo 2023 Direccion'!$A$2:$M$910,6,0)</f>
        <v>OJHERANI</v>
      </c>
      <c r="F751" s="49" t="str">
        <f>+VLOOKUP(A751,'Instituciones Educativas'!$A$2:$T$900,1,0)</f>
        <v>0231043</v>
      </c>
      <c r="G751" s="49" t="str">
        <f>+VLOOKUP(A751,'Instituciones Educativas'!$A$2:$T$900,8,0)</f>
        <v>70097</v>
      </c>
      <c r="H751" s="49" t="str">
        <f>+VLOOKUP(A751,'Instituciones Educativas'!$A$2:$T$900,9,0)</f>
        <v xml:space="preserve">B0 - Primaria                      </v>
      </c>
      <c r="I751" s="18">
        <f t="shared" si="349"/>
        <v>16</v>
      </c>
      <c r="J751" s="18" t="str">
        <f t="shared" si="359"/>
        <v>Rural</v>
      </c>
      <c r="K751" s="18">
        <f t="shared" si="360"/>
        <v>22</v>
      </c>
      <c r="O751" s="18">
        <f t="shared" si="361"/>
        <v>-6</v>
      </c>
      <c r="Q751" s="21">
        <f t="shared" si="368"/>
        <v>1573.7280000000003</v>
      </c>
      <c r="R751" s="52">
        <f t="shared" si="350"/>
        <v>-26.715963462374926</v>
      </c>
      <c r="S751" s="52">
        <f t="shared" si="351"/>
        <v>1210.5600000000002</v>
      </c>
      <c r="T751" s="21">
        <f t="shared" si="362"/>
        <v>1210.5600000000002</v>
      </c>
      <c r="U751" s="70">
        <v>1651.8740740740739</v>
      </c>
      <c r="V751" s="21">
        <f t="shared" si="348"/>
        <v>931.2</v>
      </c>
      <c r="W751" s="21">
        <f t="shared" si="352"/>
        <v>86.4</v>
      </c>
      <c r="X751" s="21">
        <f t="shared" si="365"/>
        <v>0</v>
      </c>
      <c r="Y751" s="21">
        <f t="shared" si="347"/>
        <v>0</v>
      </c>
      <c r="Z751" s="21">
        <f t="shared" si="353"/>
        <v>19.200000000000003</v>
      </c>
      <c r="AA751" s="21">
        <f t="shared" si="354"/>
        <v>76.800000000000011</v>
      </c>
      <c r="AB751" s="21">
        <f t="shared" si="355"/>
        <v>115.19999999999999</v>
      </c>
      <c r="AC751" s="18">
        <f t="shared" si="356"/>
        <v>384</v>
      </c>
      <c r="AD751" s="18">
        <f t="shared" si="357"/>
        <v>249.60000000000002</v>
      </c>
      <c r="AE751" s="18" t="str">
        <f>IFERROR(VLOOKUP(F751,'Unid. Mult.'!$F$3:$J$313,5,0),0)</f>
        <v>Multigrado</v>
      </c>
      <c r="AF751" s="18">
        <f>IFERROR(VLOOKUP(F751,'IIEE EIB'!$F$3:$L$219,5,0),0)</f>
        <v>0</v>
      </c>
      <c r="AG751" s="18">
        <f>IFERROR(VLOOKUP(F751,'IIEE EIB'!$F$3:$L$219,6,0),0)</f>
        <v>0</v>
      </c>
      <c r="AH751" s="18" t="str">
        <f>IFERROR(VLOOKUP(F751,Rural!$F$2:$J$403,5,0),0)</f>
        <v>Rural 3</v>
      </c>
      <c r="AI751" s="18" t="str">
        <f>+IFERROR(VLOOKUP(F751,Frontera!$F$3:$J$438,5,0),0)</f>
        <v>Frontera</v>
      </c>
      <c r="AJ751" s="18" t="str">
        <f>+IFERROR(VLOOKUP(F751,'Censo 2023 Direccion'!$A$2:$L$910,9,0),0)</f>
        <v>Rural</v>
      </c>
      <c r="AK751" s="18">
        <f>+IFERROR(VLOOKUP(F751,'Instituciones Educativas'!$A$2:$T$900,12,0),0)</f>
        <v>16</v>
      </c>
      <c r="AL751" s="21">
        <f t="shared" si="358"/>
        <v>-720.67407407407381</v>
      </c>
      <c r="AM751" s="18">
        <f>+IFERROR(VLOOKUP(F751,'Instituciones Educativas'!$A$2:$T$900,13,0),0)-AN751</f>
        <v>22</v>
      </c>
      <c r="AN751" s="64"/>
      <c r="AO751" s="18">
        <f>+AM751-2</f>
        <v>20</v>
      </c>
    </row>
    <row r="752" spans="1:41" x14ac:dyDescent="0.25">
      <c r="A752" s="104" t="s">
        <v>1426</v>
      </c>
      <c r="B752" s="17">
        <v>170</v>
      </c>
      <c r="C752" s="49" t="str">
        <f>+VLOOKUP(A752,'Instituciones Educativas'!$A$2:$T$900,6,0)</f>
        <v>PUNO</v>
      </c>
      <c r="D752" s="49" t="str">
        <f>IFERROR(VLOOKUP(A752,'Instituciones Educativas'!$A$2:$T$900,7,0),0)</f>
        <v>PUNO</v>
      </c>
      <c r="E752" s="49" t="str">
        <f>+VLOOKUP(A752,'Censo 2023 Direccion'!$A$2:$M$910,6,0)</f>
        <v>JIRON ANTONIO MACHADO 140</v>
      </c>
      <c r="F752" s="49" t="str">
        <f>+VLOOKUP(A752,'Instituciones Educativas'!$A$2:$T$900,1,0)</f>
        <v>0230573</v>
      </c>
      <c r="G752" s="49" t="str">
        <f>+VLOOKUP(A752,'Instituciones Educativas'!$A$2:$T$900,8,0)</f>
        <v>POLITECNICO HUASCAR</v>
      </c>
      <c r="H752" s="49" t="str">
        <f>+VLOOKUP(A752,'Instituciones Educativas'!$A$2:$T$900,9,0)</f>
        <v xml:space="preserve">B0 - Primaria                      </v>
      </c>
      <c r="I752" s="18">
        <f t="shared" si="349"/>
        <v>114</v>
      </c>
      <c r="J752" s="18" t="str">
        <f t="shared" si="359"/>
        <v>Urbana</v>
      </c>
      <c r="K752" s="18">
        <f t="shared" si="360"/>
        <v>107</v>
      </c>
      <c r="O752" s="18">
        <f t="shared" si="361"/>
        <v>7</v>
      </c>
      <c r="Q752" s="21">
        <f t="shared" ref="Q752" si="369">+IF(AJ752="Urbana",IF(AK752&lt;=5,S752*(2.8),IF(AK752&lt;=10,S752*(2.1),IF(AK752&lt;=13,S752*(1.9),IF(AK752&lt;=22,S752*(1.6),IF(AK752&lt;=50,S752*(1.41),IF(AK752&lt;=100,S752*(0.9),IF(AK752&lt;=194,S752*(0.8),IF(AK752&lt;=230,S752*(0.63),IF(AK752&lt;=405,S752*(0.55),IF(AK752&lt;=620,S752*(0.44),IF(AK752&lt;=968,S752*(0.35),IF(AK752&lt;=1000,S752*(0.37),IF(AK752&lt;=1200,S752*(0.39),IF(AK752&lt;=1800,S752*(0.26))))))))))))))))</f>
        <v>2560.8960000000006</v>
      </c>
      <c r="R752" s="52">
        <f t="shared" si="350"/>
        <v>30.850615394547471</v>
      </c>
      <c r="S752" s="52">
        <f t="shared" si="351"/>
        <v>3201.1200000000003</v>
      </c>
      <c r="T752" s="21">
        <f t="shared" si="362"/>
        <v>3201.1200000000003</v>
      </c>
      <c r="U752" s="70">
        <v>2446.3927741935486</v>
      </c>
      <c r="V752" s="21">
        <f t="shared" si="348"/>
        <v>2462.4</v>
      </c>
      <c r="W752" s="21">
        <f t="shared" si="352"/>
        <v>615.6</v>
      </c>
      <c r="X752" s="21">
        <f t="shared" si="365"/>
        <v>0</v>
      </c>
      <c r="Y752" s="21">
        <f t="shared" si="347"/>
        <v>0</v>
      </c>
      <c r="Z752" s="21">
        <f t="shared" si="353"/>
        <v>136.80000000000001</v>
      </c>
      <c r="AA752" s="21">
        <f t="shared" si="354"/>
        <v>547.20000000000005</v>
      </c>
      <c r="AB752" s="21">
        <f t="shared" si="355"/>
        <v>0</v>
      </c>
      <c r="AC752" s="18">
        <f t="shared" si="356"/>
        <v>68.400000000000006</v>
      </c>
      <c r="AD752" s="18">
        <f t="shared" si="357"/>
        <v>1094.4000000000001</v>
      </c>
      <c r="AE752" s="18">
        <f>IFERROR(VLOOKUP(F752,'Unid. Mult.'!$F$3:$J$313,5,0),0)</f>
        <v>0</v>
      </c>
      <c r="AF752" s="18">
        <f>IFERROR(VLOOKUP(F752,'IIEE EIB'!$F$3:$L$219,5,0),0)</f>
        <v>0</v>
      </c>
      <c r="AG752" s="18">
        <f>IFERROR(VLOOKUP(F752,'IIEE EIB'!$F$3:$L$219,6,0),0)</f>
        <v>0</v>
      </c>
      <c r="AH752" s="18">
        <f>IFERROR(VLOOKUP(F752,Rural!$F$2:$J$403,5,0),0)</f>
        <v>0</v>
      </c>
      <c r="AI752" s="18" t="str">
        <f>+IFERROR(VLOOKUP(F752,Frontera!$F$3:$J$438,5,0),0)</f>
        <v>Frontera</v>
      </c>
      <c r="AJ752" s="18" t="str">
        <f>+IFERROR(VLOOKUP(F752,'Censo 2023 Direccion'!$A$2:$L$910,9,0),0)</f>
        <v>Urbana</v>
      </c>
      <c r="AK752" s="18">
        <f>+IFERROR(VLOOKUP(F752,'Instituciones Educativas'!$A$2:$T$900,12,0),0)</f>
        <v>114</v>
      </c>
      <c r="AL752" s="21">
        <f t="shared" si="358"/>
        <v>16.007225806451515</v>
      </c>
      <c r="AM752" s="18">
        <f>+IFERROR(VLOOKUP(F752,'Instituciones Educativas'!$A$2:$T$900,13,0),0)-AN752</f>
        <v>107</v>
      </c>
    </row>
    <row r="753" spans="1:41" x14ac:dyDescent="0.25">
      <c r="A753" s="104" t="s">
        <v>1428</v>
      </c>
      <c r="B753" s="17">
        <v>171</v>
      </c>
      <c r="C753" s="49" t="str">
        <f>+VLOOKUP(A753,'Instituciones Educativas'!$A$2:$T$900,6,0)</f>
        <v>PUNO</v>
      </c>
      <c r="D753" s="49" t="str">
        <f>IFERROR(VLOOKUP(A753,'Instituciones Educativas'!$A$2:$T$900,7,0),0)</f>
        <v>YANAMAYO</v>
      </c>
      <c r="E753" s="49" t="str">
        <f>+VLOOKUP(A753,'Censo 2023 Direccion'!$A$2:$M$910,6,0)</f>
        <v>YANAMAYO S/N</v>
      </c>
      <c r="F753" s="49" t="str">
        <f>+VLOOKUP(A753,'Instituciones Educativas'!$A$2:$T$900,1,0)</f>
        <v>0230599</v>
      </c>
      <c r="G753" s="49" t="str">
        <f>+VLOOKUP(A753,'Instituciones Educativas'!$A$2:$T$900,8,0)</f>
        <v>70051</v>
      </c>
      <c r="H753" s="49" t="str">
        <f>+VLOOKUP(A753,'Instituciones Educativas'!$A$2:$T$900,9,0)</f>
        <v xml:space="preserve">B0 - Primaria                      </v>
      </c>
      <c r="I753" s="18">
        <f t="shared" si="349"/>
        <v>5</v>
      </c>
      <c r="J753" s="18" t="str">
        <f t="shared" si="359"/>
        <v>Rural</v>
      </c>
      <c r="K753" s="18">
        <f t="shared" si="360"/>
        <v>5</v>
      </c>
      <c r="O753" s="18">
        <f t="shared" si="361"/>
        <v>0</v>
      </c>
      <c r="Q753" s="21">
        <f>+IF(AJ753="rural",IF(AK753&lt;=1,S753*(5),IF(AK753&lt;=2,S753*(3.25),IF(AK753&lt;=3,S753*(2.42),IF(AK753&lt;=4,S753*(2),IF(AK753&lt;=5,S753*(1.8),IF(AK753&lt;=10,S753*(1.6),IF(AK753&lt;=16,S753*(1.3),IF(AK753&lt;=20,S753*(1),IF(AK753&lt;=60,S753*(0.85),IF(AK753&lt;=100,S753*(0.56),IF(AK753&lt;=152,S753*(0.41),IF(AK753&lt;=180,S753*(0.38),IF(AK753&lt;=200,S753*(0.36),IF(AK753&lt;=300,S753*(0.3),S753)))))))))))))))</f>
        <v>709.0200000000001</v>
      </c>
      <c r="R753" s="52">
        <f t="shared" si="350"/>
        <v>-45.263157894736835</v>
      </c>
      <c r="S753" s="52">
        <f t="shared" si="351"/>
        <v>393.90000000000003</v>
      </c>
      <c r="T753" s="21">
        <f t="shared" si="362"/>
        <v>393.90000000000003</v>
      </c>
      <c r="U753" s="70">
        <v>719.625</v>
      </c>
      <c r="V753" s="21">
        <f t="shared" si="348"/>
        <v>303</v>
      </c>
      <c r="W753" s="21">
        <f t="shared" si="352"/>
        <v>27</v>
      </c>
      <c r="X753" s="21">
        <f t="shared" si="365"/>
        <v>0</v>
      </c>
      <c r="Y753" s="21">
        <f t="shared" si="347"/>
        <v>0</v>
      </c>
      <c r="Z753" s="21">
        <f t="shared" si="353"/>
        <v>6</v>
      </c>
      <c r="AA753" s="21">
        <f t="shared" si="354"/>
        <v>24</v>
      </c>
      <c r="AB753" s="21">
        <f t="shared" si="355"/>
        <v>48</v>
      </c>
      <c r="AC753" s="18">
        <f t="shared" si="356"/>
        <v>120</v>
      </c>
      <c r="AD753" s="18">
        <f t="shared" si="357"/>
        <v>78</v>
      </c>
      <c r="AE753" s="18" t="str">
        <f>IFERROR(VLOOKUP(F753,'Unid. Mult.'!$F$3:$J$313,5,0),0)</f>
        <v>Unidocente</v>
      </c>
      <c r="AF753" s="18">
        <f>IFERROR(VLOOKUP(F753,'IIEE EIB'!$F$3:$L$219,5,0),0)</f>
        <v>0</v>
      </c>
      <c r="AG753" s="18">
        <f>IFERROR(VLOOKUP(F753,'IIEE EIB'!$F$3:$L$219,6,0),0)</f>
        <v>0</v>
      </c>
      <c r="AH753" s="18" t="str">
        <f>IFERROR(VLOOKUP(F753,Rural!$F$2:$J$403,5,0),0)</f>
        <v>Rural 3</v>
      </c>
      <c r="AI753" s="18" t="str">
        <f>+IFERROR(VLOOKUP(F753,Frontera!$F$3:$J$438,5,0),0)</f>
        <v>Frontera</v>
      </c>
      <c r="AJ753" s="18" t="str">
        <f>+IFERROR(VLOOKUP(F753,'Censo 2023 Direccion'!$A$2:$L$910,9,0),0)</f>
        <v>Rural</v>
      </c>
      <c r="AK753" s="18">
        <f>+IFERROR(VLOOKUP(F753,'Instituciones Educativas'!$A$2:$T$900,12,0),0)</f>
        <v>5</v>
      </c>
      <c r="AL753" s="21">
        <f t="shared" si="358"/>
        <v>-416.625</v>
      </c>
      <c r="AM753" s="18">
        <f>+IFERROR(VLOOKUP(F753,'Instituciones Educativas'!$A$2:$T$900,13,0),0)-AN753</f>
        <v>5</v>
      </c>
      <c r="AN753" s="64"/>
      <c r="AO753" s="18">
        <f>+AM753-3.7</f>
        <v>1.2999999999999998</v>
      </c>
    </row>
    <row r="754" spans="1:41" x14ac:dyDescent="0.25">
      <c r="A754" s="104" t="s">
        <v>1417</v>
      </c>
      <c r="B754" s="17">
        <v>172</v>
      </c>
      <c r="C754" s="49" t="str">
        <f>+VLOOKUP(A754,'Instituciones Educativas'!$A$2:$T$900,6,0)</f>
        <v>PUNO</v>
      </c>
      <c r="D754" s="49" t="str">
        <f>IFERROR(VLOOKUP(A754,'Instituciones Educativas'!$A$2:$T$900,7,0),0)</f>
        <v>HUAJSAPATA</v>
      </c>
      <c r="E754" s="49" t="str">
        <f>+VLOOKUP(A754,'Censo 2023 Direccion'!$A$2:$M$910,6,0)</f>
        <v>JIRON LA LIBERTAD 813</v>
      </c>
      <c r="F754" s="49" t="str">
        <f>+VLOOKUP(A754,'Instituciones Educativas'!$A$2:$T$900,1,0)</f>
        <v>0230110</v>
      </c>
      <c r="G754" s="49" t="str">
        <f>+VLOOKUP(A754,'Instituciones Educativas'!$A$2:$T$900,8,0)</f>
        <v>70001</v>
      </c>
      <c r="H754" s="49" t="str">
        <f>+VLOOKUP(A754,'Instituciones Educativas'!$A$2:$T$900,9,0)</f>
        <v xml:space="preserve">B0 - Primaria                      </v>
      </c>
      <c r="I754" s="18">
        <f t="shared" si="349"/>
        <v>500</v>
      </c>
      <c r="J754" s="18" t="str">
        <f t="shared" si="359"/>
        <v>Urbana</v>
      </c>
      <c r="K754" s="18">
        <f t="shared" si="360"/>
        <v>556</v>
      </c>
      <c r="O754" s="18">
        <f t="shared" si="361"/>
        <v>-56</v>
      </c>
      <c r="Q754" s="21">
        <f t="shared" ref="Q754" si="370">+IF(AJ754="Urbana",IF(AK754&lt;=5,S754*(2.8),IF(AK754&lt;=10,S754*(2.1),IF(AK754&lt;=13,S754*(1.9),IF(AK754&lt;=22,S754*(1.6),IF(AK754&lt;=50,S754*(1.41),IF(AK754&lt;=100,S754*(0.9),IF(AK754&lt;=194,S754*(0.8),IF(AK754&lt;=230,S754*(0.63),IF(AK754&lt;=405,S754*(0.55),IF(AK754&lt;=620,S754*(0.44),IF(AK754&lt;=968,S754*(0.35),IF(AK754&lt;=1000,S754*(0.37),IF(AK754&lt;=1200,S754*(0.39),IF(AK754&lt;=1800,S754*(0.26))))))))))))))))</f>
        <v>6177.6</v>
      </c>
      <c r="R754" s="52">
        <f t="shared" si="350"/>
        <v>67.009249743062711</v>
      </c>
      <c r="S754" s="52">
        <f t="shared" si="351"/>
        <v>14040</v>
      </c>
      <c r="T754" s="21">
        <f t="shared" si="362"/>
        <v>14040</v>
      </c>
      <c r="U754" s="70">
        <v>8406.7199999999993</v>
      </c>
      <c r="V754" s="21">
        <f t="shared" si="348"/>
        <v>10800</v>
      </c>
      <c r="W754" s="21">
        <f t="shared" si="352"/>
        <v>2700</v>
      </c>
      <c r="X754" s="21">
        <f t="shared" si="365"/>
        <v>0</v>
      </c>
      <c r="Y754" s="21">
        <f t="shared" si="347"/>
        <v>0</v>
      </c>
      <c r="Z754" s="21">
        <f t="shared" si="353"/>
        <v>600</v>
      </c>
      <c r="AA754" s="21">
        <f t="shared" si="354"/>
        <v>2400</v>
      </c>
      <c r="AB754" s="21">
        <f t="shared" si="355"/>
        <v>0</v>
      </c>
      <c r="AC754" s="18">
        <f t="shared" si="356"/>
        <v>300</v>
      </c>
      <c r="AD754" s="18">
        <f t="shared" si="357"/>
        <v>4800</v>
      </c>
      <c r="AE754" s="18">
        <f>IFERROR(VLOOKUP(F754,'Unid. Mult.'!$F$3:$J$313,5,0),0)</f>
        <v>0</v>
      </c>
      <c r="AF754" s="18">
        <f>IFERROR(VLOOKUP(F754,'IIEE EIB'!$F$3:$L$219,5,0),0)</f>
        <v>0</v>
      </c>
      <c r="AG754" s="18">
        <f>IFERROR(VLOOKUP(F754,'IIEE EIB'!$F$3:$L$219,6,0),0)</f>
        <v>0</v>
      </c>
      <c r="AH754" s="18">
        <f>IFERROR(VLOOKUP(F754,Rural!$F$2:$J$403,5,0),0)</f>
        <v>0</v>
      </c>
      <c r="AI754" s="18" t="str">
        <f>+IFERROR(VLOOKUP(F754,Frontera!$F$3:$J$438,5,0),0)</f>
        <v>Frontera</v>
      </c>
      <c r="AJ754" s="18" t="str">
        <f>+IFERROR(VLOOKUP(F754,'Censo 2023 Direccion'!$A$2:$L$910,9,0),0)</f>
        <v>Urbana</v>
      </c>
      <c r="AK754" s="18">
        <f>+IFERROR(VLOOKUP(F754,'Instituciones Educativas'!$A$2:$T$900,12,0),0)</f>
        <v>500</v>
      </c>
      <c r="AL754" s="21">
        <f t="shared" si="358"/>
        <v>2393.2800000000007</v>
      </c>
      <c r="AM754" s="18">
        <f>+IFERROR(VLOOKUP(F754,'Instituciones Educativas'!$A$2:$T$900,13,0),0)-AN754</f>
        <v>556</v>
      </c>
    </row>
    <row r="755" spans="1:41" x14ac:dyDescent="0.25">
      <c r="A755" s="104" t="s">
        <v>1424</v>
      </c>
      <c r="B755" s="17">
        <v>173</v>
      </c>
      <c r="C755" s="49" t="str">
        <f>+VLOOKUP(A755,'Instituciones Educativas'!$A$2:$T$900,6,0)</f>
        <v>PUNO</v>
      </c>
      <c r="D755" s="49" t="str">
        <f>IFERROR(VLOOKUP(A755,'Instituciones Educativas'!$A$2:$T$900,7,0),0)</f>
        <v>HUERTA HUARAYA</v>
      </c>
      <c r="E755" s="49" t="str">
        <f>+VLOOKUP(A755,'Censo 2023 Direccion'!$A$2:$M$910,6,0)</f>
        <v>HUERTA HUARAYA</v>
      </c>
      <c r="F755" s="49" t="str">
        <f>+VLOOKUP(A755,'Instituciones Educativas'!$A$2:$T$900,1,0)</f>
        <v>0230532</v>
      </c>
      <c r="G755" s="49" t="str">
        <f>+VLOOKUP(A755,'Instituciones Educativas'!$A$2:$T$900,8,0)</f>
        <v>70043</v>
      </c>
      <c r="H755" s="49" t="str">
        <f>+VLOOKUP(A755,'Instituciones Educativas'!$A$2:$T$900,9,0)</f>
        <v xml:space="preserve">B0 - Primaria                      </v>
      </c>
      <c r="I755" s="18">
        <f t="shared" si="349"/>
        <v>5</v>
      </c>
      <c r="J755" s="18" t="str">
        <f t="shared" si="359"/>
        <v>Rural</v>
      </c>
      <c r="K755" s="18">
        <f t="shared" si="360"/>
        <v>7</v>
      </c>
      <c r="O755" s="18">
        <f t="shared" si="361"/>
        <v>-2</v>
      </c>
      <c r="Q755" s="21">
        <f>+IF(AJ755="rural",IF(AK755&lt;=1,S755*(5),IF(AK755&lt;=2,S755*(3.25),IF(AK755&lt;=3,S755*(2.42),IF(AK755&lt;=4,S755*(2),IF(AK755&lt;=5,S755*(1.8),IF(AK755&lt;=10,S755*(1.6),IF(AK755&lt;=16,S755*(1.3),IF(AK755&lt;=20,S755*(1),IF(AK755&lt;=60,S755*(0.85),IF(AK755&lt;=100,S755*(0.56),IF(AK755&lt;=152,S755*(0.41),IF(AK755&lt;=180,S755*(0.38),IF(AK755&lt;=200,S755*(0.36),IF(AK755&lt;=300,S755*(0.3),S755)))))))))))))))</f>
        <v>751.14</v>
      </c>
      <c r="R755" s="52">
        <f t="shared" si="350"/>
        <v>-48.335123523093436</v>
      </c>
      <c r="S755" s="52">
        <f t="shared" si="351"/>
        <v>417.3</v>
      </c>
      <c r="T755" s="21">
        <f t="shared" si="362"/>
        <v>417.3</v>
      </c>
      <c r="U755" s="70">
        <v>807.70540540540526</v>
      </c>
      <c r="V755" s="21">
        <f t="shared" si="348"/>
        <v>321</v>
      </c>
      <c r="W755" s="21">
        <f t="shared" si="352"/>
        <v>27</v>
      </c>
      <c r="X755" s="21">
        <f t="shared" si="365"/>
        <v>0</v>
      </c>
      <c r="Y755" s="21">
        <f t="shared" si="347"/>
        <v>0</v>
      </c>
      <c r="Z755" s="21">
        <f t="shared" si="353"/>
        <v>6</v>
      </c>
      <c r="AA755" s="21">
        <f t="shared" si="354"/>
        <v>42</v>
      </c>
      <c r="AB755" s="21">
        <f t="shared" si="355"/>
        <v>48</v>
      </c>
      <c r="AC755" s="18">
        <f t="shared" si="356"/>
        <v>120</v>
      </c>
      <c r="AD755" s="18">
        <f t="shared" si="357"/>
        <v>78</v>
      </c>
      <c r="AE755" s="18" t="str">
        <f>IFERROR(VLOOKUP(F755,'Unid. Mult.'!$F$3:$J$313,5,0),0)</f>
        <v>Unidocente</v>
      </c>
      <c r="AF755" s="18" t="str">
        <f>IFERROR(VLOOKUP(F755,'IIEE EIB'!$F$3:$L$219,5,0),0)</f>
        <v>QUECHUA SUREÑO</v>
      </c>
      <c r="AG755" s="18" t="str">
        <f>IFERROR(VLOOKUP(F755,'IIEE EIB'!$F$3:$L$219,6,0),0)</f>
        <v>AIMARA</v>
      </c>
      <c r="AH755" s="18" t="str">
        <f>IFERROR(VLOOKUP(F755,Rural!$F$2:$J$403,5,0),0)</f>
        <v>Rural 3</v>
      </c>
      <c r="AI755" s="18" t="str">
        <f>+IFERROR(VLOOKUP(F755,Frontera!$F$3:$J$438,5,0),0)</f>
        <v>Frontera</v>
      </c>
      <c r="AJ755" s="18" t="str">
        <f>+IFERROR(VLOOKUP(F755,'Censo 2023 Direccion'!$A$2:$L$910,9,0),0)</f>
        <v>Rural</v>
      </c>
      <c r="AK755" s="18">
        <f>+IFERROR(VLOOKUP(F755,'Instituciones Educativas'!$A$2:$T$900,12,0),0)</f>
        <v>5</v>
      </c>
      <c r="AL755" s="21">
        <f t="shared" si="358"/>
        <v>-486.70540540540526</v>
      </c>
      <c r="AM755" s="18">
        <f>+IFERROR(VLOOKUP(F755,'Instituciones Educativas'!$A$2:$T$900,13,0),0)-AN755</f>
        <v>7</v>
      </c>
    </row>
    <row r="756" spans="1:41" x14ac:dyDescent="0.25">
      <c r="A756" s="104" t="s">
        <v>1454</v>
      </c>
      <c r="B756" s="17">
        <v>174</v>
      </c>
      <c r="C756" s="49" t="str">
        <f>+VLOOKUP(A756,'Instituciones Educativas'!$A$2:$T$900,6,0)</f>
        <v>PUNO</v>
      </c>
      <c r="D756" s="49" t="str">
        <f>IFERROR(VLOOKUP(A756,'Instituciones Educativas'!$A$2:$T$900,7,0),0)</f>
        <v>PORTEÑO</v>
      </c>
      <c r="E756" s="49" t="str">
        <f>+VLOOKUP(A756,'Censo 2023 Direccion'!$A$2:$M$910,6,0)</f>
        <v>JIRON CARABAYA S/N</v>
      </c>
      <c r="F756" s="49" t="str">
        <f>+VLOOKUP(A756,'Instituciones Educativas'!$A$2:$T$900,1,0)</f>
        <v>0230201</v>
      </c>
      <c r="G756" s="49" t="str">
        <f>+VLOOKUP(A756,'Instituciones Educativas'!$A$2:$T$900,8,0)</f>
        <v>GRAN UNIDAD ESCOLAR SAN CARLOS</v>
      </c>
      <c r="H756" s="49" t="str">
        <f>+VLOOKUP(A756,'Instituciones Educativas'!$A$2:$T$900,9,0)</f>
        <v xml:space="preserve">B0 - Primaria                      </v>
      </c>
      <c r="I756" s="18">
        <f t="shared" si="349"/>
        <v>1066</v>
      </c>
      <c r="J756" s="18" t="str">
        <f t="shared" si="359"/>
        <v>Urbana</v>
      </c>
      <c r="K756" s="18">
        <f t="shared" si="360"/>
        <v>1055</v>
      </c>
      <c r="O756" s="18">
        <f t="shared" si="361"/>
        <v>11</v>
      </c>
      <c r="Q756" s="21">
        <f t="shared" ref="Q756:Q765" si="371">+IF(AJ756="Urbana",IF(AK756&lt;=5,S756*(2.8),IF(AK756&lt;=10,S756*(2.1),IF(AK756&lt;=13,S756*(1.9),IF(AK756&lt;=22,S756*(1.6),IF(AK756&lt;=50,S756*(1.41),IF(AK756&lt;=100,S756*(0.9),IF(AK756&lt;=194,S756*(0.8),IF(AK756&lt;=230,S756*(0.63),IF(AK756&lt;=405,S756*(0.55),IF(AK756&lt;=620,S756*(0.44),IF(AK756&lt;=968,S756*(0.35),IF(AK756&lt;=1000,S756*(0.37),IF(AK756&lt;=1200,S756*(0.39),IF(AK756&lt;=1800,S756*(0.26))))))))))))))))</f>
        <v>11673.9792</v>
      </c>
      <c r="R756" s="52">
        <f t="shared" si="350"/>
        <v>162.71090047393363</v>
      </c>
      <c r="S756" s="52">
        <f t="shared" si="351"/>
        <v>29933.279999999999</v>
      </c>
      <c r="T756" s="21">
        <f t="shared" si="362"/>
        <v>29933.279999999999</v>
      </c>
      <c r="U756" s="70">
        <v>11394</v>
      </c>
      <c r="V756" s="21">
        <f t="shared" si="348"/>
        <v>23025.599999999999</v>
      </c>
      <c r="W756" s="21">
        <f t="shared" si="352"/>
        <v>5756.4</v>
      </c>
      <c r="X756" s="21">
        <f t="shared" si="365"/>
        <v>0</v>
      </c>
      <c r="Y756" s="21">
        <f t="shared" si="347"/>
        <v>0</v>
      </c>
      <c r="Z756" s="21">
        <f t="shared" si="353"/>
        <v>1279.2</v>
      </c>
      <c r="AA756" s="21">
        <f t="shared" si="354"/>
        <v>5116.8</v>
      </c>
      <c r="AB756" s="21">
        <f t="shared" si="355"/>
        <v>0</v>
      </c>
      <c r="AC756" s="18">
        <f t="shared" si="356"/>
        <v>639.6</v>
      </c>
      <c r="AD756" s="18">
        <f t="shared" si="357"/>
        <v>10233.6</v>
      </c>
      <c r="AE756" s="18">
        <f>IFERROR(VLOOKUP(F756,'Unid. Mult.'!$F$3:$J$313,5,0),0)</f>
        <v>0</v>
      </c>
      <c r="AF756" s="18">
        <f>IFERROR(VLOOKUP(F756,'IIEE EIB'!$F$3:$L$219,5,0),0)</f>
        <v>0</v>
      </c>
      <c r="AG756" s="18">
        <f>IFERROR(VLOOKUP(F756,'IIEE EIB'!$F$3:$L$219,6,0),0)</f>
        <v>0</v>
      </c>
      <c r="AH756" s="18">
        <f>IFERROR(VLOOKUP(F756,Rural!$F$2:$J$403,5,0),0)</f>
        <v>0</v>
      </c>
      <c r="AI756" s="18" t="str">
        <f>+IFERROR(VLOOKUP(F756,Frontera!$F$3:$J$438,5,0),0)</f>
        <v>Frontera</v>
      </c>
      <c r="AJ756" s="18" t="str">
        <f>+IFERROR(VLOOKUP(F756,'Censo 2023 Direccion'!$A$2:$L$910,9,0),0)</f>
        <v>Urbana</v>
      </c>
      <c r="AK756" s="18">
        <f>+IFERROR(VLOOKUP(F756,'Instituciones Educativas'!$A$2:$T$900,12,0),0)</f>
        <v>1066</v>
      </c>
      <c r="AL756" s="21">
        <f t="shared" si="358"/>
        <v>11631.599999999999</v>
      </c>
      <c r="AM756" s="18">
        <f>+IFERROR(VLOOKUP(F756,'Instituciones Educativas'!$A$2:$T$900,13,0),0)-AN756</f>
        <v>1055</v>
      </c>
    </row>
    <row r="757" spans="1:41" x14ac:dyDescent="0.25">
      <c r="A757" s="104" t="s">
        <v>1420</v>
      </c>
      <c r="B757" s="17">
        <v>175</v>
      </c>
      <c r="C757" s="49" t="str">
        <f>+VLOOKUP(A757,'Instituciones Educativas'!$A$2:$T$900,6,0)</f>
        <v>PUNO</v>
      </c>
      <c r="D757" s="49" t="str">
        <f>IFERROR(VLOOKUP(A757,'Instituciones Educativas'!$A$2:$T$900,7,0),0)</f>
        <v>MIRAFLORES</v>
      </c>
      <c r="E757" s="49" t="str">
        <f>+VLOOKUP(A757,'Censo 2023 Direccion'!$A$2:$M$910,6,0)</f>
        <v>JIRON PARDO 384</v>
      </c>
      <c r="F757" s="49" t="str">
        <f>+VLOOKUP(A757,'Instituciones Educativas'!$A$2:$T$900,1,0)</f>
        <v>0230334</v>
      </c>
      <c r="G757" s="49" t="str">
        <f>+VLOOKUP(A757,'Instituciones Educativas'!$A$2:$T$900,8,0)</f>
        <v>70023</v>
      </c>
      <c r="H757" s="49" t="str">
        <f>+VLOOKUP(A757,'Instituciones Educativas'!$A$2:$T$900,9,0)</f>
        <v xml:space="preserve">B0 - Primaria                      </v>
      </c>
      <c r="I757" s="18">
        <f t="shared" si="349"/>
        <v>136</v>
      </c>
      <c r="J757" s="18" t="str">
        <f t="shared" si="359"/>
        <v>Urbana</v>
      </c>
      <c r="K757" s="18">
        <f t="shared" si="360"/>
        <v>145</v>
      </c>
      <c r="O757" s="18">
        <f t="shared" si="361"/>
        <v>-9</v>
      </c>
      <c r="Q757" s="21">
        <f t="shared" si="371"/>
        <v>3055.1040000000007</v>
      </c>
      <c r="R757" s="52">
        <f t="shared" si="350"/>
        <v>21.108411311585598</v>
      </c>
      <c r="S757" s="52">
        <f t="shared" si="351"/>
        <v>3818.8800000000006</v>
      </c>
      <c r="T757" s="21">
        <f t="shared" si="362"/>
        <v>3818.8800000000006</v>
      </c>
      <c r="U757" s="70">
        <v>3153.2739622641511</v>
      </c>
      <c r="V757" s="21">
        <f t="shared" si="348"/>
        <v>2937.6000000000004</v>
      </c>
      <c r="W757" s="21">
        <f t="shared" si="352"/>
        <v>734.40000000000009</v>
      </c>
      <c r="X757" s="21">
        <f t="shared" si="365"/>
        <v>0</v>
      </c>
      <c r="Y757" s="21">
        <f t="shared" si="347"/>
        <v>0</v>
      </c>
      <c r="Z757" s="21">
        <f t="shared" si="353"/>
        <v>163.20000000000002</v>
      </c>
      <c r="AA757" s="21">
        <f t="shared" si="354"/>
        <v>652.80000000000007</v>
      </c>
      <c r="AB757" s="21">
        <f t="shared" si="355"/>
        <v>0</v>
      </c>
      <c r="AC757" s="18">
        <f t="shared" si="356"/>
        <v>81.600000000000009</v>
      </c>
      <c r="AD757" s="18">
        <f t="shared" si="357"/>
        <v>1305.6000000000001</v>
      </c>
      <c r="AE757" s="18">
        <f>IFERROR(VLOOKUP(F757,'Unid. Mult.'!$F$3:$J$313,5,0),0)</f>
        <v>0</v>
      </c>
      <c r="AF757" s="18">
        <f>IFERROR(VLOOKUP(F757,'IIEE EIB'!$F$3:$L$219,5,0),0)</f>
        <v>0</v>
      </c>
      <c r="AG757" s="18">
        <f>IFERROR(VLOOKUP(F757,'IIEE EIB'!$F$3:$L$219,6,0),0)</f>
        <v>0</v>
      </c>
      <c r="AH757" s="18">
        <f>IFERROR(VLOOKUP(F757,Rural!$F$2:$J$403,5,0),0)</f>
        <v>0</v>
      </c>
      <c r="AI757" s="18" t="str">
        <f>+IFERROR(VLOOKUP(F757,Frontera!$F$3:$J$438,5,0),0)</f>
        <v>Frontera</v>
      </c>
      <c r="AJ757" s="18" t="str">
        <f>+IFERROR(VLOOKUP(F757,'Censo 2023 Direccion'!$A$2:$L$910,9,0),0)</f>
        <v>Urbana</v>
      </c>
      <c r="AK757" s="18">
        <f>+IFERROR(VLOOKUP(F757,'Instituciones Educativas'!$A$2:$T$900,12,0),0)</f>
        <v>136</v>
      </c>
      <c r="AL757" s="21">
        <f t="shared" si="358"/>
        <v>-215.67396226415076</v>
      </c>
      <c r="AM757" s="18">
        <f>+IFERROR(VLOOKUP(F757,'Instituciones Educativas'!$A$2:$T$900,13,0),0)-AN757</f>
        <v>145</v>
      </c>
    </row>
    <row r="758" spans="1:41" x14ac:dyDescent="0.25">
      <c r="A758" s="104" t="s">
        <v>1421</v>
      </c>
      <c r="B758" s="17">
        <v>176</v>
      </c>
      <c r="C758" s="49" t="str">
        <f>+VLOOKUP(A758,'Instituciones Educativas'!$A$2:$T$900,6,0)</f>
        <v>PUNO</v>
      </c>
      <c r="D758" s="49" t="str">
        <f>IFERROR(VLOOKUP(A758,'Instituciones Educativas'!$A$2:$T$900,7,0),0)</f>
        <v>LAYKAKOTA</v>
      </c>
      <c r="E758" s="49" t="str">
        <f>+VLOOKUP(A758,'Censo 2023 Direccion'!$A$2:$M$910,6,0)</f>
        <v>JIRON LUIS BANCHERO ROSSI 291</v>
      </c>
      <c r="F758" s="49" t="str">
        <f>+VLOOKUP(A758,'Instituciones Educativas'!$A$2:$T$900,1,0)</f>
        <v>0230342</v>
      </c>
      <c r="G758" s="49" t="str">
        <f>+VLOOKUP(A758,'Instituciones Educativas'!$A$2:$T$900,8,0)</f>
        <v>70024</v>
      </c>
      <c r="H758" s="49" t="str">
        <f>+VLOOKUP(A758,'Instituciones Educativas'!$A$2:$T$900,9,0)</f>
        <v xml:space="preserve">B0 - Primaria                      </v>
      </c>
      <c r="I758" s="18">
        <f t="shared" si="349"/>
        <v>534</v>
      </c>
      <c r="J758" s="18" t="str">
        <f t="shared" si="359"/>
        <v>Urbana</v>
      </c>
      <c r="K758" s="18">
        <f t="shared" si="360"/>
        <v>550</v>
      </c>
      <c r="O758" s="18">
        <f t="shared" si="361"/>
        <v>-16</v>
      </c>
      <c r="Q758" s="21">
        <f t="shared" si="371"/>
        <v>6597.6768000000011</v>
      </c>
      <c r="R758" s="52">
        <f t="shared" si="350"/>
        <v>80.311688311688343</v>
      </c>
      <c r="S758" s="52">
        <f t="shared" si="351"/>
        <v>14994.720000000003</v>
      </c>
      <c r="T758" s="21">
        <f t="shared" si="362"/>
        <v>14994.720000000003</v>
      </c>
      <c r="U758" s="70">
        <v>8316</v>
      </c>
      <c r="V758" s="21">
        <f t="shared" si="348"/>
        <v>11534.400000000001</v>
      </c>
      <c r="W758" s="21">
        <f t="shared" si="352"/>
        <v>2883.6000000000004</v>
      </c>
      <c r="X758" s="21">
        <f t="shared" si="365"/>
        <v>0</v>
      </c>
      <c r="Y758" s="21">
        <f t="shared" si="347"/>
        <v>0</v>
      </c>
      <c r="Z758" s="21">
        <f t="shared" si="353"/>
        <v>640.80000000000007</v>
      </c>
      <c r="AA758" s="21">
        <f t="shared" si="354"/>
        <v>2563.2000000000003</v>
      </c>
      <c r="AB758" s="21">
        <f t="shared" si="355"/>
        <v>0</v>
      </c>
      <c r="AC758" s="18">
        <f t="shared" si="356"/>
        <v>320.40000000000003</v>
      </c>
      <c r="AD758" s="18">
        <f t="shared" si="357"/>
        <v>5126.4000000000005</v>
      </c>
      <c r="AE758" s="18">
        <f>IFERROR(VLOOKUP(F758,'Unid. Mult.'!$F$3:$J$313,5,0),0)</f>
        <v>0</v>
      </c>
      <c r="AF758" s="18">
        <f>IFERROR(VLOOKUP(F758,'IIEE EIB'!$F$3:$L$219,5,0),0)</f>
        <v>0</v>
      </c>
      <c r="AG758" s="18">
        <f>IFERROR(VLOOKUP(F758,'IIEE EIB'!$F$3:$L$219,6,0),0)</f>
        <v>0</v>
      </c>
      <c r="AH758" s="18">
        <f>IFERROR(VLOOKUP(F758,Rural!$F$2:$J$403,5,0),0)</f>
        <v>0</v>
      </c>
      <c r="AI758" s="18" t="str">
        <f>+IFERROR(VLOOKUP(F758,Frontera!$F$3:$J$438,5,0),0)</f>
        <v>Frontera</v>
      </c>
      <c r="AJ758" s="18" t="str">
        <f>+IFERROR(VLOOKUP(F758,'Censo 2023 Direccion'!$A$2:$L$910,9,0),0)</f>
        <v>Urbana</v>
      </c>
      <c r="AK758" s="18">
        <f>+IFERROR(VLOOKUP(F758,'Instituciones Educativas'!$A$2:$T$900,12,0),0)</f>
        <v>534</v>
      </c>
      <c r="AL758" s="21">
        <f t="shared" si="358"/>
        <v>3218.4000000000015</v>
      </c>
      <c r="AM758" s="18">
        <f>+IFERROR(VLOOKUP(F758,'Instituciones Educativas'!$A$2:$T$900,13,0),0)-AN758</f>
        <v>550</v>
      </c>
    </row>
    <row r="759" spans="1:41" x14ac:dyDescent="0.25">
      <c r="A759" s="104" t="s">
        <v>1457</v>
      </c>
      <c r="B759" s="17">
        <v>177</v>
      </c>
      <c r="C759" s="49" t="str">
        <f>+VLOOKUP(A759,'Instituciones Educativas'!$A$2:$T$900,6,0)</f>
        <v>PUNO</v>
      </c>
      <c r="D759" s="49" t="str">
        <f>IFERROR(VLOOKUP(A759,'Instituciones Educativas'!$A$2:$T$900,7,0),0)</f>
        <v>BELLAVISTA</v>
      </c>
      <c r="E759" s="49" t="str">
        <f>+VLOOKUP(A759,'Censo 2023 Direccion'!$A$2:$M$910,6,0)</f>
        <v>PASAJE HIPOLITO UNANUE 152</v>
      </c>
      <c r="F759" s="49" t="str">
        <f>+VLOOKUP(A759,'Instituciones Educativas'!$A$2:$T$900,1,0)</f>
        <v>0230359</v>
      </c>
      <c r="G759" s="49" t="str">
        <f>+VLOOKUP(A759,'Instituciones Educativas'!$A$2:$T$900,8,0)</f>
        <v>70025 INDEPENDENCIA NACIONAL</v>
      </c>
      <c r="H759" s="49" t="str">
        <f>+VLOOKUP(A759,'Instituciones Educativas'!$A$2:$T$900,9,0)</f>
        <v xml:space="preserve">B0 - Primaria                      </v>
      </c>
      <c r="I759" s="18">
        <f t="shared" si="349"/>
        <v>370</v>
      </c>
      <c r="J759" s="18" t="str">
        <f t="shared" si="359"/>
        <v>Urbana</v>
      </c>
      <c r="K759" s="18">
        <f t="shared" si="360"/>
        <v>355</v>
      </c>
      <c r="O759" s="18">
        <f t="shared" si="361"/>
        <v>15</v>
      </c>
      <c r="Q759" s="21">
        <f t="shared" si="371"/>
        <v>5714.2800000000007</v>
      </c>
      <c r="R759" s="52">
        <f t="shared" si="350"/>
        <v>80.657276995305168</v>
      </c>
      <c r="S759" s="52">
        <f t="shared" si="351"/>
        <v>10389.6</v>
      </c>
      <c r="T759" s="21">
        <f t="shared" si="362"/>
        <v>10389.6</v>
      </c>
      <c r="U759" s="70">
        <v>5751</v>
      </c>
      <c r="V759" s="21">
        <f t="shared" si="348"/>
        <v>7992</v>
      </c>
      <c r="W759" s="21">
        <f t="shared" si="352"/>
        <v>1998</v>
      </c>
      <c r="X759" s="21">
        <f t="shared" si="365"/>
        <v>0</v>
      </c>
      <c r="Y759" s="21">
        <f t="shared" si="347"/>
        <v>0</v>
      </c>
      <c r="Z759" s="21">
        <f t="shared" si="353"/>
        <v>444</v>
      </c>
      <c r="AA759" s="21">
        <f t="shared" si="354"/>
        <v>1776</v>
      </c>
      <c r="AB759" s="21">
        <f t="shared" si="355"/>
        <v>0</v>
      </c>
      <c r="AC759" s="18">
        <f t="shared" si="356"/>
        <v>222</v>
      </c>
      <c r="AD759" s="18">
        <f t="shared" si="357"/>
        <v>3552</v>
      </c>
      <c r="AE759" s="18">
        <f>IFERROR(VLOOKUP(F759,'Unid. Mult.'!$F$3:$J$313,5,0),0)</f>
        <v>0</v>
      </c>
      <c r="AF759" s="18">
        <f>IFERROR(VLOOKUP(F759,'IIEE EIB'!$F$3:$L$219,5,0),0)</f>
        <v>0</v>
      </c>
      <c r="AG759" s="18">
        <f>IFERROR(VLOOKUP(F759,'IIEE EIB'!$F$3:$L$219,6,0),0)</f>
        <v>0</v>
      </c>
      <c r="AH759" s="18">
        <f>IFERROR(VLOOKUP(F759,Rural!$F$2:$J$403,5,0),0)</f>
        <v>0</v>
      </c>
      <c r="AI759" s="18" t="str">
        <f>+IFERROR(VLOOKUP(F759,Frontera!$F$3:$J$438,5,0),0)</f>
        <v>Frontera</v>
      </c>
      <c r="AJ759" s="18" t="str">
        <f>+IFERROR(VLOOKUP(F759,'Censo 2023 Direccion'!$A$2:$L$910,9,0),0)</f>
        <v>Urbana</v>
      </c>
      <c r="AK759" s="18">
        <f>+IFERROR(VLOOKUP(F759,'Instituciones Educativas'!$A$2:$T$900,12,0),0)</f>
        <v>370</v>
      </c>
      <c r="AL759" s="21">
        <f t="shared" si="358"/>
        <v>2241</v>
      </c>
      <c r="AM759" s="18">
        <f>+IFERROR(VLOOKUP(F759,'Instituciones Educativas'!$A$2:$T$900,13,0),0)-AN759</f>
        <v>355</v>
      </c>
    </row>
    <row r="760" spans="1:41" x14ac:dyDescent="0.25">
      <c r="A760" s="104" t="s">
        <v>1422</v>
      </c>
      <c r="B760" s="17">
        <v>178</v>
      </c>
      <c r="C760" s="49" t="str">
        <f>+VLOOKUP(A760,'Instituciones Educativas'!$A$2:$T$900,6,0)</f>
        <v>PUNO</v>
      </c>
      <c r="D760" s="49" t="str">
        <f>IFERROR(VLOOKUP(A760,'Instituciones Educativas'!$A$2:$T$900,7,0),0)</f>
        <v>PORTEÑO</v>
      </c>
      <c r="E760" s="49" t="str">
        <f>+VLOOKUP(A760,'Censo 2023 Direccion'!$A$2:$M$910,6,0)</f>
        <v>AVENIDA TITICACA 516</v>
      </c>
      <c r="F760" s="49" t="str">
        <f>+VLOOKUP(A760,'Instituciones Educativas'!$A$2:$T$900,1,0)</f>
        <v>0230367</v>
      </c>
      <c r="G760" s="49" t="str">
        <f>+VLOOKUP(A760,'Instituciones Educativas'!$A$2:$T$900,8,0)</f>
        <v>70026</v>
      </c>
      <c r="H760" s="49" t="str">
        <f>+VLOOKUP(A760,'Instituciones Educativas'!$A$2:$T$900,9,0)</f>
        <v xml:space="preserve">B0 - Primaria                      </v>
      </c>
      <c r="I760" s="18">
        <f t="shared" si="349"/>
        <v>150</v>
      </c>
      <c r="J760" s="18" t="str">
        <f t="shared" si="359"/>
        <v>Urbana</v>
      </c>
      <c r="K760" s="18">
        <f t="shared" si="360"/>
        <v>169</v>
      </c>
      <c r="O760" s="18">
        <f t="shared" si="361"/>
        <v>-19</v>
      </c>
      <c r="Q760" s="21">
        <f t="shared" si="371"/>
        <v>3369.6000000000004</v>
      </c>
      <c r="R760" s="52">
        <f t="shared" si="350"/>
        <v>18.738991905958727</v>
      </c>
      <c r="S760" s="52">
        <f t="shared" si="351"/>
        <v>4212</v>
      </c>
      <c r="T760" s="21">
        <f t="shared" si="362"/>
        <v>4212</v>
      </c>
      <c r="U760" s="70">
        <v>3547.2761999999998</v>
      </c>
      <c r="V760" s="21">
        <f t="shared" si="348"/>
        <v>3240</v>
      </c>
      <c r="W760" s="21">
        <f t="shared" si="352"/>
        <v>810</v>
      </c>
      <c r="X760" s="21">
        <f t="shared" si="365"/>
        <v>0</v>
      </c>
      <c r="Y760" s="21">
        <f t="shared" si="347"/>
        <v>0</v>
      </c>
      <c r="Z760" s="21">
        <f t="shared" si="353"/>
        <v>180</v>
      </c>
      <c r="AA760" s="21">
        <f t="shared" si="354"/>
        <v>720</v>
      </c>
      <c r="AB760" s="21">
        <f t="shared" si="355"/>
        <v>0</v>
      </c>
      <c r="AC760" s="18">
        <f t="shared" si="356"/>
        <v>90</v>
      </c>
      <c r="AD760" s="18">
        <f t="shared" si="357"/>
        <v>1440</v>
      </c>
      <c r="AE760" s="18">
        <f>IFERROR(VLOOKUP(F760,'Unid. Mult.'!$F$3:$J$313,5,0),0)</f>
        <v>0</v>
      </c>
      <c r="AF760" s="18">
        <f>IFERROR(VLOOKUP(F760,'IIEE EIB'!$F$3:$L$219,5,0),0)</f>
        <v>0</v>
      </c>
      <c r="AG760" s="18">
        <f>IFERROR(VLOOKUP(F760,'IIEE EIB'!$F$3:$L$219,6,0),0)</f>
        <v>0</v>
      </c>
      <c r="AH760" s="18">
        <f>IFERROR(VLOOKUP(F760,Rural!$F$2:$J$403,5,0),0)</f>
        <v>0</v>
      </c>
      <c r="AI760" s="18" t="str">
        <f>+IFERROR(VLOOKUP(F760,Frontera!$F$3:$J$438,5,0),0)</f>
        <v>Frontera</v>
      </c>
      <c r="AJ760" s="18" t="str">
        <f>+IFERROR(VLOOKUP(F760,'Censo 2023 Direccion'!$A$2:$L$910,9,0),0)</f>
        <v>Urbana</v>
      </c>
      <c r="AK760" s="18">
        <f>+IFERROR(VLOOKUP(F760,'Instituciones Educativas'!$A$2:$T$900,12,0),0)</f>
        <v>150</v>
      </c>
      <c r="AL760" s="21">
        <f t="shared" si="358"/>
        <v>-307.27619999999979</v>
      </c>
      <c r="AM760" s="18">
        <f>+IFERROR(VLOOKUP(F760,'Instituciones Educativas'!$A$2:$T$900,13,0),0)-AN760</f>
        <v>169</v>
      </c>
    </row>
    <row r="761" spans="1:41" x14ac:dyDescent="0.25">
      <c r="A761" s="104" t="s">
        <v>1419</v>
      </c>
      <c r="B761" s="17">
        <v>179</v>
      </c>
      <c r="C761" s="49" t="str">
        <f>+VLOOKUP(A761,'Instituciones Educativas'!$A$2:$T$900,6,0)</f>
        <v>PUNO</v>
      </c>
      <c r="D761" s="49" t="str">
        <f>IFERROR(VLOOKUP(A761,'Instituciones Educativas'!$A$2:$T$900,7,0),0)</f>
        <v>PUNO</v>
      </c>
      <c r="E761" s="49" t="str">
        <f>+VLOOKUP(A761,'Censo 2023 Direccion'!$A$2:$M$910,6,0)</f>
        <v>JIRON FRANCISCO CHOQUEHUANCA S/N</v>
      </c>
      <c r="F761" s="49" t="str">
        <f>+VLOOKUP(A761,'Instituciones Educativas'!$A$2:$T$900,1,0)</f>
        <v>0230235</v>
      </c>
      <c r="G761" s="49" t="str">
        <f>+VLOOKUP(A761,'Instituciones Educativas'!$A$2:$T$900,8,0)</f>
        <v>70013</v>
      </c>
      <c r="H761" s="49" t="str">
        <f>+VLOOKUP(A761,'Instituciones Educativas'!$A$2:$T$900,9,0)</f>
        <v xml:space="preserve">B0 - Primaria                      </v>
      </c>
      <c r="I761" s="18">
        <f t="shared" si="349"/>
        <v>45</v>
      </c>
      <c r="J761" s="18" t="str">
        <f t="shared" si="359"/>
        <v>Urbana</v>
      </c>
      <c r="K761" s="18">
        <f t="shared" si="360"/>
        <v>46</v>
      </c>
      <c r="O761" s="18">
        <f t="shared" si="361"/>
        <v>-1</v>
      </c>
      <c r="Q761" s="21">
        <f t="shared" si="371"/>
        <v>1781.6760000000002</v>
      </c>
      <c r="R761" s="52">
        <f t="shared" si="350"/>
        <v>-9.8483603188953808</v>
      </c>
      <c r="S761" s="52">
        <f t="shared" si="351"/>
        <v>1263.6000000000001</v>
      </c>
      <c r="T761" s="21">
        <f t="shared" si="362"/>
        <v>1263.6000000000001</v>
      </c>
      <c r="U761" s="70">
        <v>1401.6384000000003</v>
      </c>
      <c r="V761" s="21">
        <f t="shared" si="348"/>
        <v>972</v>
      </c>
      <c r="W761" s="21">
        <f t="shared" si="352"/>
        <v>243</v>
      </c>
      <c r="X761" s="21">
        <f t="shared" si="365"/>
        <v>0</v>
      </c>
      <c r="Y761" s="21">
        <f t="shared" si="347"/>
        <v>0</v>
      </c>
      <c r="Z761" s="21">
        <f t="shared" si="353"/>
        <v>54</v>
      </c>
      <c r="AA761" s="21">
        <f t="shared" si="354"/>
        <v>216</v>
      </c>
      <c r="AB761" s="21">
        <f t="shared" si="355"/>
        <v>0</v>
      </c>
      <c r="AC761" s="18">
        <f t="shared" si="356"/>
        <v>27</v>
      </c>
      <c r="AD761" s="18">
        <f t="shared" si="357"/>
        <v>432</v>
      </c>
      <c r="AE761" s="18">
        <f>IFERROR(VLOOKUP(F761,'Unid. Mult.'!$F$3:$J$313,5,0),0)</f>
        <v>0</v>
      </c>
      <c r="AF761" s="18">
        <f>IFERROR(VLOOKUP(F761,'IIEE EIB'!$F$3:$L$219,5,0),0)</f>
        <v>0</v>
      </c>
      <c r="AG761" s="18">
        <f>IFERROR(VLOOKUP(F761,'IIEE EIB'!$F$3:$L$219,6,0),0)</f>
        <v>0</v>
      </c>
      <c r="AH761" s="18">
        <f>IFERROR(VLOOKUP(F761,Rural!$F$2:$J$403,5,0),0)</f>
        <v>0</v>
      </c>
      <c r="AI761" s="18" t="str">
        <f>+IFERROR(VLOOKUP(F761,Frontera!$F$3:$J$438,5,0),0)</f>
        <v>Frontera</v>
      </c>
      <c r="AJ761" s="18" t="str">
        <f>+IFERROR(VLOOKUP(F761,'Censo 2023 Direccion'!$A$2:$L$910,9,0),0)</f>
        <v>Urbana</v>
      </c>
      <c r="AK761" s="18">
        <f>+IFERROR(VLOOKUP(F761,'Instituciones Educativas'!$A$2:$T$900,12,0),0)</f>
        <v>45</v>
      </c>
      <c r="AL761" s="21">
        <f t="shared" si="358"/>
        <v>-429.63840000000027</v>
      </c>
      <c r="AM761" s="18">
        <f>+IFERROR(VLOOKUP(F761,'Instituciones Educativas'!$A$2:$T$900,13,0),0)-AN761</f>
        <v>46</v>
      </c>
    </row>
    <row r="762" spans="1:41" x14ac:dyDescent="0.25">
      <c r="A762" s="104" t="s">
        <v>1423</v>
      </c>
      <c r="B762" s="17">
        <v>180</v>
      </c>
      <c r="C762" s="49" t="str">
        <f>+VLOOKUP(A762,'Instituciones Educativas'!$A$2:$T$900,6,0)</f>
        <v>PUNO</v>
      </c>
      <c r="D762" s="49" t="str">
        <f>IFERROR(VLOOKUP(A762,'Instituciones Educativas'!$A$2:$T$900,7,0),0)</f>
        <v>VALLECITO</v>
      </c>
      <c r="E762" s="49" t="str">
        <f>+VLOOKUP(A762,'Censo 2023 Direccion'!$A$2:$M$910,6,0)</f>
        <v>AVENIDA FLORAL 815</v>
      </c>
      <c r="F762" s="49" t="str">
        <f>+VLOOKUP(A762,'Instituciones Educativas'!$A$2:$T$900,1,0)</f>
        <v>0230458</v>
      </c>
      <c r="G762" s="49" t="str">
        <f>+VLOOKUP(A762,'Instituciones Educativas'!$A$2:$T$900,8,0)</f>
        <v>70035</v>
      </c>
      <c r="H762" s="49" t="str">
        <f>+VLOOKUP(A762,'Instituciones Educativas'!$A$2:$T$900,9,0)</f>
        <v xml:space="preserve">B0 - Primaria                      </v>
      </c>
      <c r="I762" s="18">
        <f t="shared" si="349"/>
        <v>526</v>
      </c>
      <c r="J762" s="18" t="str">
        <f t="shared" si="359"/>
        <v>Urbana</v>
      </c>
      <c r="K762" s="18">
        <f t="shared" si="360"/>
        <v>528</v>
      </c>
      <c r="O762" s="18">
        <f t="shared" si="361"/>
        <v>-2</v>
      </c>
      <c r="Q762" s="21">
        <f t="shared" si="371"/>
        <v>6498.8352000000004</v>
      </c>
      <c r="R762" s="52">
        <f t="shared" si="350"/>
        <v>85.010822510822564</v>
      </c>
      <c r="S762" s="52">
        <f t="shared" si="351"/>
        <v>14770.080000000002</v>
      </c>
      <c r="T762" s="21">
        <f t="shared" si="362"/>
        <v>14770.080000000002</v>
      </c>
      <c r="U762" s="70">
        <v>7983.3599999999988</v>
      </c>
      <c r="V762" s="21">
        <f t="shared" si="348"/>
        <v>11361.6</v>
      </c>
      <c r="W762" s="21">
        <f t="shared" si="352"/>
        <v>2840.4</v>
      </c>
      <c r="X762" s="21">
        <f t="shared" si="365"/>
        <v>0</v>
      </c>
      <c r="Y762" s="21">
        <f t="shared" si="347"/>
        <v>0</v>
      </c>
      <c r="Z762" s="21">
        <f t="shared" si="353"/>
        <v>631.20000000000005</v>
      </c>
      <c r="AA762" s="21">
        <f t="shared" si="354"/>
        <v>2524.8000000000002</v>
      </c>
      <c r="AB762" s="21">
        <f t="shared" si="355"/>
        <v>0</v>
      </c>
      <c r="AC762" s="18">
        <f t="shared" si="356"/>
        <v>315.60000000000002</v>
      </c>
      <c r="AD762" s="18">
        <f t="shared" si="357"/>
        <v>5049.6000000000004</v>
      </c>
      <c r="AE762" s="18">
        <f>IFERROR(VLOOKUP(F762,'Unid. Mult.'!$F$3:$J$313,5,0),0)</f>
        <v>0</v>
      </c>
      <c r="AF762" s="18">
        <f>IFERROR(VLOOKUP(F762,'IIEE EIB'!$F$3:$L$219,5,0),0)</f>
        <v>0</v>
      </c>
      <c r="AG762" s="18">
        <f>IFERROR(VLOOKUP(F762,'IIEE EIB'!$F$3:$L$219,6,0),0)</f>
        <v>0</v>
      </c>
      <c r="AH762" s="18">
        <f>IFERROR(VLOOKUP(F762,Rural!$F$2:$J$403,5,0),0)</f>
        <v>0</v>
      </c>
      <c r="AI762" s="18" t="str">
        <f>+IFERROR(VLOOKUP(F762,Frontera!$F$3:$J$438,5,0),0)</f>
        <v>Frontera</v>
      </c>
      <c r="AJ762" s="18" t="str">
        <f>+IFERROR(VLOOKUP(F762,'Censo 2023 Direccion'!$A$2:$L$910,9,0),0)</f>
        <v>Urbana</v>
      </c>
      <c r="AK762" s="18">
        <f>+IFERROR(VLOOKUP(F762,'Instituciones Educativas'!$A$2:$T$900,12,0),0)</f>
        <v>526</v>
      </c>
      <c r="AL762" s="21">
        <f t="shared" si="358"/>
        <v>3378.2400000000016</v>
      </c>
      <c r="AM762" s="18">
        <f>+IFERROR(VLOOKUP(F762,'Instituciones Educativas'!$A$2:$T$900,13,0),0)-AN762</f>
        <v>528</v>
      </c>
    </row>
    <row r="763" spans="1:41" x14ac:dyDescent="0.25">
      <c r="A763" s="104" t="s">
        <v>1459</v>
      </c>
      <c r="B763" s="17">
        <v>181</v>
      </c>
      <c r="C763" s="49" t="str">
        <f>+VLOOKUP(A763,'Instituciones Educativas'!$A$2:$T$900,6,0)</f>
        <v>PUNO</v>
      </c>
      <c r="D763" s="49" t="str">
        <f>IFERROR(VLOOKUP(A763,'Instituciones Educativas'!$A$2:$T$900,7,0),0)</f>
        <v>AZOGUINE</v>
      </c>
      <c r="E763" s="49" t="str">
        <f>+VLOOKUP(A763,'Censo 2023 Direccion'!$A$2:$M$910,6,0)</f>
        <v>JIRON LAMBAYEQUE 591</v>
      </c>
      <c r="F763" s="49" t="str">
        <f>+VLOOKUP(A763,'Instituciones Educativas'!$A$2:$T$900,1,0)</f>
        <v>0230391</v>
      </c>
      <c r="G763" s="49" t="str">
        <f>+VLOOKUP(A763,'Instituciones Educativas'!$A$2:$T$900,8,0)</f>
        <v>MARIA AUXILIADORA</v>
      </c>
      <c r="H763" s="49" t="str">
        <f>+VLOOKUP(A763,'Instituciones Educativas'!$A$2:$T$900,9,0)</f>
        <v xml:space="preserve">B0 - Primaria                      </v>
      </c>
      <c r="I763" s="18">
        <f t="shared" si="349"/>
        <v>781</v>
      </c>
      <c r="J763" s="18" t="str">
        <f t="shared" si="359"/>
        <v>Urbana</v>
      </c>
      <c r="K763" s="18">
        <f t="shared" si="360"/>
        <v>853</v>
      </c>
      <c r="O763" s="18">
        <f t="shared" si="361"/>
        <v>-72</v>
      </c>
      <c r="Q763" s="21">
        <f t="shared" si="371"/>
        <v>7675.6679999999997</v>
      </c>
      <c r="R763" s="52">
        <f t="shared" si="350"/>
        <v>98.378272762797948</v>
      </c>
      <c r="S763" s="52">
        <f t="shared" si="351"/>
        <v>21930.48</v>
      </c>
      <c r="T763" s="21">
        <f t="shared" si="362"/>
        <v>21930.48</v>
      </c>
      <c r="U763" s="70">
        <v>11054.880000000001</v>
      </c>
      <c r="V763" s="21">
        <f t="shared" si="348"/>
        <v>16869.599999999999</v>
      </c>
      <c r="W763" s="21">
        <f t="shared" si="352"/>
        <v>4217.3999999999996</v>
      </c>
      <c r="X763" s="21">
        <f t="shared" si="365"/>
        <v>0</v>
      </c>
      <c r="Y763" s="21">
        <f t="shared" si="347"/>
        <v>0</v>
      </c>
      <c r="Z763" s="21">
        <f t="shared" si="353"/>
        <v>937.2</v>
      </c>
      <c r="AA763" s="21">
        <f t="shared" si="354"/>
        <v>3748.8</v>
      </c>
      <c r="AB763" s="21">
        <f t="shared" si="355"/>
        <v>0</v>
      </c>
      <c r="AC763" s="18">
        <f t="shared" si="356"/>
        <v>468.6</v>
      </c>
      <c r="AD763" s="18">
        <f t="shared" si="357"/>
        <v>7497.6</v>
      </c>
      <c r="AE763" s="18">
        <f>IFERROR(VLOOKUP(F763,'Unid. Mult.'!$F$3:$J$313,5,0),0)</f>
        <v>0</v>
      </c>
      <c r="AF763" s="18">
        <f>IFERROR(VLOOKUP(F763,'IIEE EIB'!$F$3:$L$219,5,0),0)</f>
        <v>0</v>
      </c>
      <c r="AG763" s="18">
        <f>IFERROR(VLOOKUP(F763,'IIEE EIB'!$F$3:$L$219,6,0),0)</f>
        <v>0</v>
      </c>
      <c r="AH763" s="18">
        <f>IFERROR(VLOOKUP(F763,Rural!$F$2:$J$403,5,0),0)</f>
        <v>0</v>
      </c>
      <c r="AI763" s="18" t="str">
        <f>+IFERROR(VLOOKUP(F763,Frontera!$F$3:$J$438,5,0),0)</f>
        <v>Frontera</v>
      </c>
      <c r="AJ763" s="18" t="str">
        <f>+IFERROR(VLOOKUP(F763,'Censo 2023 Direccion'!$A$2:$L$910,9,0),0)</f>
        <v>Urbana</v>
      </c>
      <c r="AK763" s="18">
        <f>+IFERROR(VLOOKUP(F763,'Instituciones Educativas'!$A$2:$T$900,12,0),0)</f>
        <v>781</v>
      </c>
      <c r="AL763" s="21">
        <f t="shared" si="358"/>
        <v>5814.7199999999975</v>
      </c>
      <c r="AM763" s="18">
        <f>+IFERROR(VLOOKUP(F763,'Instituciones Educativas'!$A$2:$T$900,13,0),0)-AN763</f>
        <v>853</v>
      </c>
    </row>
    <row r="764" spans="1:41" x14ac:dyDescent="0.25">
      <c r="A764" s="104" t="s">
        <v>1455</v>
      </c>
      <c r="B764" s="17">
        <v>182</v>
      </c>
      <c r="C764" s="49" t="str">
        <f>+VLOOKUP(A764,'Instituciones Educativas'!$A$2:$T$900,6,0)</f>
        <v>PUNO</v>
      </c>
      <c r="D764" s="49" t="str">
        <f>IFERROR(VLOOKUP(A764,'Instituciones Educativas'!$A$2:$T$900,7,0),0)</f>
        <v>SAN JOSE</v>
      </c>
      <c r="E764" s="49" t="str">
        <f>+VLOOKUP(A764,'Censo 2023 Direccion'!$A$2:$M$910,6,0)</f>
        <v>AVENIDA SESQUICENTENARIO S/N</v>
      </c>
      <c r="F764" s="49" t="str">
        <f>+VLOOKUP(A764,'Instituciones Educativas'!$A$2:$T$900,1,0)</f>
        <v>0230284</v>
      </c>
      <c r="G764" s="49" t="str">
        <f>+VLOOKUP(A764,'Instituciones Educativas'!$A$2:$T$900,8,0)</f>
        <v>70018 SAN JOSE DE HUARAYA</v>
      </c>
      <c r="H764" s="49" t="str">
        <f>+VLOOKUP(A764,'Instituciones Educativas'!$A$2:$T$900,9,0)</f>
        <v xml:space="preserve">B0 - Primaria                      </v>
      </c>
      <c r="I764" s="18">
        <f t="shared" si="349"/>
        <v>88</v>
      </c>
      <c r="J764" s="18" t="str">
        <f t="shared" si="359"/>
        <v>Urbana</v>
      </c>
      <c r="K764" s="18">
        <f t="shared" si="360"/>
        <v>90</v>
      </c>
      <c r="O764" s="18">
        <f t="shared" si="361"/>
        <v>-2</v>
      </c>
      <c r="Q764" s="21">
        <f t="shared" si="371"/>
        <v>2223.9360000000001</v>
      </c>
      <c r="R764" s="52">
        <f t="shared" si="350"/>
        <v>8.9962426194310048</v>
      </c>
      <c r="S764" s="52">
        <f t="shared" si="351"/>
        <v>2471.04</v>
      </c>
      <c r="T764" s="21">
        <f t="shared" si="362"/>
        <v>2471.04</v>
      </c>
      <c r="U764" s="70">
        <v>2267.0873239436623</v>
      </c>
      <c r="V764" s="21">
        <f t="shared" si="348"/>
        <v>1900.8</v>
      </c>
      <c r="W764" s="21">
        <f t="shared" si="352"/>
        <v>475.20000000000005</v>
      </c>
      <c r="X764" s="21">
        <f t="shared" si="365"/>
        <v>0</v>
      </c>
      <c r="Y764" s="21">
        <f t="shared" si="347"/>
        <v>0</v>
      </c>
      <c r="Z764" s="21">
        <f t="shared" si="353"/>
        <v>105.60000000000001</v>
      </c>
      <c r="AA764" s="21">
        <f t="shared" si="354"/>
        <v>422.40000000000003</v>
      </c>
      <c r="AB764" s="21">
        <f t="shared" si="355"/>
        <v>0</v>
      </c>
      <c r="AC764" s="18">
        <f t="shared" si="356"/>
        <v>52.800000000000004</v>
      </c>
      <c r="AD764" s="18">
        <f t="shared" si="357"/>
        <v>844.80000000000007</v>
      </c>
      <c r="AE764" s="18">
        <f>IFERROR(VLOOKUP(F764,'Unid. Mult.'!$F$3:$J$313,5,0),0)</f>
        <v>0</v>
      </c>
      <c r="AF764" s="18">
        <f>IFERROR(VLOOKUP(F764,'IIEE EIB'!$F$3:$L$219,5,0),0)</f>
        <v>0</v>
      </c>
      <c r="AG764" s="18">
        <f>IFERROR(VLOOKUP(F764,'IIEE EIB'!$F$3:$L$219,6,0),0)</f>
        <v>0</v>
      </c>
      <c r="AH764" s="18">
        <f>IFERROR(VLOOKUP(F764,Rural!$F$2:$J$403,5,0),0)</f>
        <v>0</v>
      </c>
      <c r="AI764" s="18" t="str">
        <f>+IFERROR(VLOOKUP(F764,Frontera!$F$3:$J$438,5,0),0)</f>
        <v>Frontera</v>
      </c>
      <c r="AJ764" s="18" t="str">
        <f>+IFERROR(VLOOKUP(F764,'Censo 2023 Direccion'!$A$2:$L$910,9,0),0)</f>
        <v>Urbana</v>
      </c>
      <c r="AK764" s="18">
        <f>+IFERROR(VLOOKUP(F764,'Instituciones Educativas'!$A$2:$T$900,12,0),0)</f>
        <v>88</v>
      </c>
      <c r="AL764" s="21">
        <f t="shared" si="358"/>
        <v>-366.28732394366239</v>
      </c>
      <c r="AM764" s="18">
        <f>+IFERROR(VLOOKUP(F764,'Instituciones Educativas'!$A$2:$T$900,13,0),0)-AN764</f>
        <v>90</v>
      </c>
    </row>
    <row r="765" spans="1:41" x14ac:dyDescent="0.25">
      <c r="A765" s="104" t="s">
        <v>1435</v>
      </c>
      <c r="B765" s="17">
        <v>183</v>
      </c>
      <c r="C765" s="49" t="str">
        <f>+VLOOKUP(A765,'Instituciones Educativas'!$A$2:$T$900,6,0)</f>
        <v>PUNO</v>
      </c>
      <c r="D765" s="49" t="str">
        <f>IFERROR(VLOOKUP(A765,'Instituciones Educativas'!$A$2:$T$900,7,0),0)</f>
        <v>CANCHARANI</v>
      </c>
      <c r="E765" s="49" t="str">
        <f>+VLOOKUP(A765,'Censo 2023 Direccion'!$A$2:$M$910,6,0)</f>
        <v>CANCHARANI</v>
      </c>
      <c r="F765" s="49" t="str">
        <f>+VLOOKUP(A765,'Instituciones Educativas'!$A$2:$T$900,1,0)</f>
        <v>0231712</v>
      </c>
      <c r="G765" s="49" t="str">
        <f>+VLOOKUP(A765,'Instituciones Educativas'!$A$2:$T$900,8,0)</f>
        <v>70164</v>
      </c>
      <c r="H765" s="49" t="str">
        <f>+VLOOKUP(A765,'Instituciones Educativas'!$A$2:$T$900,9,0)</f>
        <v xml:space="preserve">B0 - Primaria                      </v>
      </c>
      <c r="I765" s="18">
        <f t="shared" si="349"/>
        <v>23</v>
      </c>
      <c r="J765" s="18" t="str">
        <f t="shared" si="359"/>
        <v>Urbana</v>
      </c>
      <c r="K765" s="18">
        <f t="shared" si="360"/>
        <v>17</v>
      </c>
      <c r="O765" s="18">
        <f t="shared" si="361"/>
        <v>6</v>
      </c>
      <c r="Q765" s="21">
        <f t="shared" si="371"/>
        <v>1214.1792</v>
      </c>
      <c r="R765" s="52">
        <f t="shared" si="350"/>
        <v>1.2110726643598584</v>
      </c>
      <c r="S765" s="52">
        <f t="shared" si="351"/>
        <v>861.12000000000012</v>
      </c>
      <c r="T765" s="21">
        <f t="shared" si="362"/>
        <v>861.12000000000012</v>
      </c>
      <c r="U765" s="70">
        <v>850.81600000000014</v>
      </c>
      <c r="V765" s="21">
        <f t="shared" si="348"/>
        <v>662.40000000000009</v>
      </c>
      <c r="W765" s="21">
        <f t="shared" si="352"/>
        <v>124.19999999999999</v>
      </c>
      <c r="X765" s="21">
        <f t="shared" si="365"/>
        <v>0</v>
      </c>
      <c r="Y765" s="21">
        <f t="shared" si="347"/>
        <v>0</v>
      </c>
      <c r="Z765" s="21">
        <f t="shared" si="353"/>
        <v>27.6</v>
      </c>
      <c r="AA765" s="21">
        <f t="shared" si="354"/>
        <v>110.4</v>
      </c>
      <c r="AB765" s="21">
        <f t="shared" si="355"/>
        <v>165.6</v>
      </c>
      <c r="AC765" s="18">
        <f t="shared" si="356"/>
        <v>13.8</v>
      </c>
      <c r="AD765" s="18">
        <f t="shared" si="357"/>
        <v>220.8</v>
      </c>
      <c r="AE765" s="18" t="str">
        <f>IFERROR(VLOOKUP(F765,'Unid. Mult.'!$F$3:$J$313,5,0),0)</f>
        <v>Multigrado</v>
      </c>
      <c r="AF765" s="18">
        <f>IFERROR(VLOOKUP(F765,'IIEE EIB'!$F$3:$L$219,5,0),0)</f>
        <v>0</v>
      </c>
      <c r="AG765" s="18">
        <f>IFERROR(VLOOKUP(F765,'IIEE EIB'!$F$3:$L$219,6,0),0)</f>
        <v>0</v>
      </c>
      <c r="AH765" s="18">
        <f>IFERROR(VLOOKUP(F765,Rural!$F$2:$J$403,5,0),0)</f>
        <v>0</v>
      </c>
      <c r="AI765" s="18" t="str">
        <f>+IFERROR(VLOOKUP(F765,Frontera!$F$3:$J$438,5,0),0)</f>
        <v>Frontera</v>
      </c>
      <c r="AJ765" s="18" t="str">
        <f>+IFERROR(VLOOKUP(F765,'Censo 2023 Direccion'!$A$2:$L$910,9,0),0)</f>
        <v>Urbana</v>
      </c>
      <c r="AK765" s="18">
        <f>+IFERROR(VLOOKUP(F765,'Instituciones Educativas'!$A$2:$T$900,12,0),0)</f>
        <v>23</v>
      </c>
      <c r="AL765" s="21">
        <f t="shared" si="358"/>
        <v>-188.41600000000005</v>
      </c>
      <c r="AM765" s="18">
        <f>+IFERROR(VLOOKUP(F765,'Instituciones Educativas'!$A$2:$T$900,13,0),0)-AN765</f>
        <v>17</v>
      </c>
    </row>
    <row r="766" spans="1:41" x14ac:dyDescent="0.25">
      <c r="A766" s="104" t="s">
        <v>1434</v>
      </c>
      <c r="B766" s="17">
        <v>184</v>
      </c>
      <c r="C766" s="49" t="str">
        <f>+VLOOKUP(A766,'Instituciones Educativas'!$A$2:$T$900,6,0)</f>
        <v>PUNO</v>
      </c>
      <c r="D766" s="49" t="str">
        <f>IFERROR(VLOOKUP(A766,'Instituciones Educativas'!$A$2:$T$900,7,0),0)</f>
        <v>CHIMU</v>
      </c>
      <c r="E766" s="49" t="str">
        <f>+VLOOKUP(A766,'Censo 2023 Direccion'!$A$2:$M$910,6,0)</f>
        <v>CHIMU</v>
      </c>
      <c r="F766" s="49" t="str">
        <f>+VLOOKUP(A766,'Instituciones Educativas'!$A$2:$T$900,1,0)</f>
        <v>0231670</v>
      </c>
      <c r="G766" s="49" t="str">
        <f>+VLOOKUP(A766,'Instituciones Educativas'!$A$2:$T$900,8,0)</f>
        <v>70160</v>
      </c>
      <c r="H766" s="49" t="str">
        <f>+VLOOKUP(A766,'Instituciones Educativas'!$A$2:$T$900,9,0)</f>
        <v xml:space="preserve">B0 - Primaria                      </v>
      </c>
      <c r="I766" s="18">
        <f t="shared" si="349"/>
        <v>16</v>
      </c>
      <c r="J766" s="18" t="str">
        <f t="shared" si="359"/>
        <v>Rural</v>
      </c>
      <c r="K766" s="18">
        <f t="shared" si="360"/>
        <v>22</v>
      </c>
      <c r="O766" s="18">
        <f t="shared" si="361"/>
        <v>-6</v>
      </c>
      <c r="Q766" s="21">
        <f t="shared" ref="Q766:Q768" si="372">+IF(AJ766="rural",IF(AK766&lt;=1,S766*(5),IF(AK766&lt;=2,S766*(3.25),IF(AK766&lt;=3,S766*(2.42),IF(AK766&lt;=4,S766*(2),IF(AK766&lt;=5,S766*(1.8),IF(AK766&lt;=10,S766*(1.6),IF(AK766&lt;=16,S766*(1.3),IF(AK766&lt;=20,S766*(1),IF(AK766&lt;=60,S766*(0.85),IF(AK766&lt;=100,S766*(0.56),IF(AK766&lt;=152,S766*(0.41),IF(AK766&lt;=180,S766*(0.38),IF(AK766&lt;=200,S766*(0.36),IF(AK766&lt;=300,S766*(0.3),S766)))))))))))))))</f>
        <v>1573.7280000000003</v>
      </c>
      <c r="R766" s="52">
        <f t="shared" si="350"/>
        <v>-26.715963462374926</v>
      </c>
      <c r="S766" s="52">
        <f t="shared" si="351"/>
        <v>1210.5600000000002</v>
      </c>
      <c r="T766" s="21">
        <f t="shared" si="362"/>
        <v>1210.5600000000002</v>
      </c>
      <c r="U766" s="70">
        <v>1651.8740740740739</v>
      </c>
      <c r="V766" s="21">
        <f t="shared" si="348"/>
        <v>931.2</v>
      </c>
      <c r="W766" s="21">
        <f t="shared" si="352"/>
        <v>86.4</v>
      </c>
      <c r="X766" s="21">
        <f t="shared" si="365"/>
        <v>0</v>
      </c>
      <c r="Y766" s="21">
        <f t="shared" si="347"/>
        <v>0</v>
      </c>
      <c r="Z766" s="21">
        <f t="shared" si="353"/>
        <v>19.200000000000003</v>
      </c>
      <c r="AA766" s="21">
        <f t="shared" si="354"/>
        <v>76.800000000000011</v>
      </c>
      <c r="AB766" s="21">
        <f t="shared" si="355"/>
        <v>115.19999999999999</v>
      </c>
      <c r="AC766" s="18">
        <f t="shared" si="356"/>
        <v>384</v>
      </c>
      <c r="AD766" s="18">
        <f t="shared" si="357"/>
        <v>249.60000000000002</v>
      </c>
      <c r="AE766" s="18" t="str">
        <f>IFERROR(VLOOKUP(F766,'Unid. Mult.'!$F$3:$J$313,5,0),0)</f>
        <v>Multigrado</v>
      </c>
      <c r="AF766" s="18">
        <f>IFERROR(VLOOKUP(F766,'IIEE EIB'!$F$3:$L$219,5,0),0)</f>
        <v>0</v>
      </c>
      <c r="AG766" s="18">
        <f>IFERROR(VLOOKUP(F766,'IIEE EIB'!$F$3:$L$219,6,0),0)</f>
        <v>0</v>
      </c>
      <c r="AH766" s="18" t="str">
        <f>IFERROR(VLOOKUP(F766,Rural!$F$2:$J$403,5,0),0)</f>
        <v>Rural 3</v>
      </c>
      <c r="AI766" s="18" t="str">
        <f>+IFERROR(VLOOKUP(F766,Frontera!$F$3:$J$438,5,0),0)</f>
        <v>Frontera</v>
      </c>
      <c r="AJ766" s="18" t="str">
        <f>+IFERROR(VLOOKUP(F766,'Censo 2023 Direccion'!$A$2:$L$910,9,0),0)</f>
        <v>Rural</v>
      </c>
      <c r="AK766" s="18">
        <f>+IFERROR(VLOOKUP(F766,'Instituciones Educativas'!$A$2:$T$900,12,0),0)</f>
        <v>16</v>
      </c>
      <c r="AL766" s="21">
        <f t="shared" si="358"/>
        <v>-720.67407407407381</v>
      </c>
      <c r="AM766" s="18">
        <f>+IFERROR(VLOOKUP(F766,'Instituciones Educativas'!$A$2:$T$900,13,0),0)-AN766</f>
        <v>22</v>
      </c>
      <c r="AO766" s="18">
        <f>+AM766-16.2</f>
        <v>5.8000000000000007</v>
      </c>
    </row>
    <row r="767" spans="1:41" x14ac:dyDescent="0.25">
      <c r="A767" s="104" t="s">
        <v>1445</v>
      </c>
      <c r="B767" s="17">
        <v>185</v>
      </c>
      <c r="C767" s="49" t="str">
        <f>+VLOOKUP(A767,'Instituciones Educativas'!$A$2:$T$900,6,0)</f>
        <v>PUNO</v>
      </c>
      <c r="D767" s="49" t="str">
        <f>IFERROR(VLOOKUP(A767,'Instituciones Educativas'!$A$2:$T$900,7,0),0)</f>
        <v>HACIENDA COLLACACHI</v>
      </c>
      <c r="E767" s="49" t="str">
        <f>+VLOOKUP(A767,'Censo 2023 Direccion'!$A$2:$M$910,6,0)</f>
        <v>COLLACACHI</v>
      </c>
      <c r="F767" s="49" t="str">
        <f>+VLOOKUP(A767,'Instituciones Educativas'!$A$2:$T$900,1,0)</f>
        <v>0239079</v>
      </c>
      <c r="G767" s="49" t="str">
        <f>+VLOOKUP(A767,'Instituciones Educativas'!$A$2:$T$900,8,0)</f>
        <v>COMPLEJO EDUCATIVO AGROPECUARIO</v>
      </c>
      <c r="H767" s="49" t="str">
        <f>+VLOOKUP(A767,'Instituciones Educativas'!$A$2:$T$900,9,0)</f>
        <v xml:space="preserve">B0 - Primaria                      </v>
      </c>
      <c r="I767" s="18">
        <f t="shared" si="349"/>
        <v>16</v>
      </c>
      <c r="J767" s="18" t="str">
        <f t="shared" si="359"/>
        <v>Rural</v>
      </c>
      <c r="K767" s="18">
        <f t="shared" si="360"/>
        <v>14</v>
      </c>
      <c r="O767" s="18">
        <f t="shared" si="361"/>
        <v>2</v>
      </c>
      <c r="Q767" s="21">
        <f t="shared" si="372"/>
        <v>1833.3120000000001</v>
      </c>
      <c r="R767" s="52">
        <f t="shared" si="350"/>
        <v>-16.219119226638025</v>
      </c>
      <c r="S767" s="52">
        <f t="shared" si="351"/>
        <v>1410.24</v>
      </c>
      <c r="T767" s="21">
        <f t="shared" si="362"/>
        <v>1410.24</v>
      </c>
      <c r="U767" s="70">
        <v>1683.248</v>
      </c>
      <c r="V767" s="21">
        <f t="shared" si="348"/>
        <v>1084.8</v>
      </c>
      <c r="W767" s="21">
        <f t="shared" si="352"/>
        <v>86.4</v>
      </c>
      <c r="X767" s="21">
        <f t="shared" si="365"/>
        <v>0</v>
      </c>
      <c r="Y767" s="21">
        <f t="shared" ref="Y767:Y830" si="373">IF(H767=$M$12,IF(AJ767="Urbana",AK767*1.2*12,IF(AJ767="Rural",AK767*2.2*12)),0)</f>
        <v>0</v>
      </c>
      <c r="Z767" s="21">
        <f t="shared" si="353"/>
        <v>19.200000000000003</v>
      </c>
      <c r="AA767" s="21">
        <f t="shared" si="354"/>
        <v>76.800000000000011</v>
      </c>
      <c r="AB767" s="21">
        <f t="shared" si="355"/>
        <v>115.19999999999999</v>
      </c>
      <c r="AC767" s="18">
        <f t="shared" si="356"/>
        <v>537.59999999999991</v>
      </c>
      <c r="AD767" s="18">
        <f t="shared" si="357"/>
        <v>249.60000000000002</v>
      </c>
      <c r="AE767" s="18" t="str">
        <f>IFERROR(VLOOKUP(F767,'Unid. Mult.'!$F$3:$J$313,5,0),0)</f>
        <v>Multigrado</v>
      </c>
      <c r="AF767" s="18">
        <f>IFERROR(VLOOKUP(F767,'IIEE EIB'!$F$3:$L$219,5,0),0)</f>
        <v>0</v>
      </c>
      <c r="AG767" s="18">
        <f>IFERROR(VLOOKUP(F767,'IIEE EIB'!$F$3:$L$219,6,0),0)</f>
        <v>0</v>
      </c>
      <c r="AH767" s="18" t="str">
        <f>IFERROR(VLOOKUP(F767,Rural!$F$2:$J$403,5,0),0)</f>
        <v>Rural 2</v>
      </c>
      <c r="AI767" s="18" t="str">
        <f>+IFERROR(VLOOKUP(F767,Frontera!$F$3:$J$438,5,0),0)</f>
        <v>Frontera</v>
      </c>
      <c r="AJ767" s="18" t="str">
        <f>+IFERROR(VLOOKUP(F767,'Censo 2023 Direccion'!$A$2:$L$910,9,0),0)</f>
        <v>Rural</v>
      </c>
      <c r="AK767" s="18">
        <f>+IFERROR(VLOOKUP(F767,'Instituciones Educativas'!$A$2:$T$900,12,0),0)</f>
        <v>16</v>
      </c>
      <c r="AL767" s="21">
        <f t="shared" si="358"/>
        <v>-598.44800000000009</v>
      </c>
      <c r="AM767" s="18">
        <f>+IFERROR(VLOOKUP(F767,'Instituciones Educativas'!$A$2:$T$900,13,0),0)-AN767</f>
        <v>14</v>
      </c>
      <c r="AO767" s="18">
        <f>+AM767-37</f>
        <v>-23</v>
      </c>
    </row>
    <row r="768" spans="1:41" x14ac:dyDescent="0.25">
      <c r="A768" s="104" t="s">
        <v>1436</v>
      </c>
      <c r="B768" s="17">
        <v>186</v>
      </c>
      <c r="C768" s="49" t="str">
        <f>+VLOOKUP(A768,'Instituciones Educativas'!$A$2:$T$900,6,0)</f>
        <v>PUNO</v>
      </c>
      <c r="D768" s="49" t="str">
        <f>IFERROR(VLOOKUP(A768,'Instituciones Educativas'!$A$2:$T$900,7,0),0)</f>
        <v>UROS CHULLUNI</v>
      </c>
      <c r="E768" s="49" t="str">
        <f>+VLOOKUP(A768,'Censo 2023 Direccion'!$A$2:$M$910,6,0)</f>
        <v>CHULLUNI</v>
      </c>
      <c r="F768" s="49" t="str">
        <f>+VLOOKUP(A768,'Instituciones Educativas'!$A$2:$T$900,1,0)</f>
        <v>0243840</v>
      </c>
      <c r="G768" s="49" t="str">
        <f>+VLOOKUP(A768,'Instituciones Educativas'!$A$2:$T$900,8,0)</f>
        <v>70620</v>
      </c>
      <c r="H768" s="49" t="str">
        <f>+VLOOKUP(A768,'Instituciones Educativas'!$A$2:$T$900,9,0)</f>
        <v xml:space="preserve">B0 - Primaria                      </v>
      </c>
      <c r="I768" s="18">
        <f t="shared" si="349"/>
        <v>76</v>
      </c>
      <c r="J768" s="18" t="str">
        <f t="shared" si="359"/>
        <v>Rural</v>
      </c>
      <c r="K768" s="18">
        <f t="shared" si="360"/>
        <v>84</v>
      </c>
      <c r="O768" s="18">
        <f t="shared" si="361"/>
        <v>-8</v>
      </c>
      <c r="Q768" s="21">
        <f t="shared" si="372"/>
        <v>2821.7280000000005</v>
      </c>
      <c r="R768" s="52">
        <f t="shared" si="350"/>
        <v>40.02267573696146</v>
      </c>
      <c r="S768" s="52">
        <f t="shared" si="351"/>
        <v>5038.8</v>
      </c>
      <c r="T768" s="21">
        <f t="shared" si="362"/>
        <v>5038.8</v>
      </c>
      <c r="U768" s="70">
        <v>3598.56</v>
      </c>
      <c r="V768" s="21">
        <f t="shared" si="348"/>
        <v>3876</v>
      </c>
      <c r="W768" s="21">
        <f t="shared" si="352"/>
        <v>410.40000000000003</v>
      </c>
      <c r="X768" s="21">
        <f t="shared" si="365"/>
        <v>0</v>
      </c>
      <c r="Y768" s="21">
        <f t="shared" si="373"/>
        <v>0</v>
      </c>
      <c r="Z768" s="21">
        <f t="shared" si="353"/>
        <v>91.2</v>
      </c>
      <c r="AA768" s="21">
        <f t="shared" si="354"/>
        <v>364.8</v>
      </c>
      <c r="AB768" s="21">
        <f t="shared" si="355"/>
        <v>0</v>
      </c>
      <c r="AC768" s="18">
        <f t="shared" si="356"/>
        <v>1824</v>
      </c>
      <c r="AD768" s="18">
        <f t="shared" si="357"/>
        <v>1185.5999999999999</v>
      </c>
      <c r="AE768" s="18">
        <f>IFERROR(VLOOKUP(F768,'Unid. Mult.'!$F$3:$J$313,5,0),0)</f>
        <v>0</v>
      </c>
      <c r="AF768" s="18">
        <f>IFERROR(VLOOKUP(F768,'IIEE EIB'!$F$3:$L$219,5,0),0)</f>
        <v>0</v>
      </c>
      <c r="AG768" s="18">
        <f>IFERROR(VLOOKUP(F768,'IIEE EIB'!$F$3:$L$219,6,0),0)</f>
        <v>0</v>
      </c>
      <c r="AH768" s="18" t="str">
        <f>IFERROR(VLOOKUP(F768,Rural!$F$2:$J$403,5,0),0)</f>
        <v>Rural 3</v>
      </c>
      <c r="AI768" s="18" t="str">
        <f>+IFERROR(VLOOKUP(F768,Frontera!$F$3:$J$438,5,0),0)</f>
        <v>Frontera</v>
      </c>
      <c r="AJ768" s="18" t="str">
        <f>+IFERROR(VLOOKUP(F768,'Censo 2023 Direccion'!$A$2:$L$910,9,0),0)</f>
        <v>Rural</v>
      </c>
      <c r="AK768" s="18">
        <f>+IFERROR(VLOOKUP(F768,'Instituciones Educativas'!$A$2:$T$900,12,0),0)</f>
        <v>76</v>
      </c>
      <c r="AL768" s="21">
        <f t="shared" si="358"/>
        <v>277.44000000000005</v>
      </c>
      <c r="AM768" s="18">
        <f>+IFERROR(VLOOKUP(F768,'Instituciones Educativas'!$A$2:$T$900,13,0),0)-AN768</f>
        <v>84</v>
      </c>
      <c r="AN768" s="64"/>
      <c r="AO768" s="18">
        <f>+AM768-7.5</f>
        <v>76.5</v>
      </c>
    </row>
    <row r="769" spans="1:41" x14ac:dyDescent="0.25">
      <c r="A769" s="104" t="s">
        <v>1467</v>
      </c>
      <c r="B769" s="17">
        <v>187</v>
      </c>
      <c r="C769" s="49" t="str">
        <f>+VLOOKUP(A769,'Instituciones Educativas'!$A$2:$T$900,6,0)</f>
        <v>PUNO</v>
      </c>
      <c r="D769" s="49" t="str">
        <f>IFERROR(VLOOKUP(A769,'Instituciones Educativas'!$A$2:$T$900,7,0),0)</f>
        <v>PORTEÑO</v>
      </c>
      <c r="E769" s="49" t="str">
        <f>+VLOOKUP(A769,'Censo 2023 Direccion'!$A$2:$M$910,6,0)</f>
        <v>JIRON EL PUERTO 297</v>
      </c>
      <c r="F769" s="49" t="str">
        <f>+VLOOKUP(A769,'Instituciones Educativas'!$A$2:$T$900,1,0)</f>
        <v>0243857</v>
      </c>
      <c r="G769" s="49" t="str">
        <f>+VLOOKUP(A769,'Instituciones Educativas'!$A$2:$T$900,8,0)</f>
        <v>71001 ALMIRANTE MIGUEL GRAU</v>
      </c>
      <c r="H769" s="49" t="str">
        <f>+VLOOKUP(A769,'Instituciones Educativas'!$A$2:$T$900,9,0)</f>
        <v xml:space="preserve">B0 - Primaria                      </v>
      </c>
      <c r="I769" s="18">
        <f t="shared" si="349"/>
        <v>968</v>
      </c>
      <c r="J769" s="18" t="str">
        <f t="shared" si="359"/>
        <v>Urbana</v>
      </c>
      <c r="K769" s="18">
        <f t="shared" si="360"/>
        <v>1002</v>
      </c>
      <c r="O769" s="18">
        <f t="shared" si="361"/>
        <v>-34</v>
      </c>
      <c r="Q769" s="21">
        <f t="shared" ref="Q769:Q775" si="374">+IF(AJ769="Urbana",IF(AK769&lt;=5,S769*(2.8),IF(AK769&lt;=10,S769*(2.1),IF(AK769&lt;=13,S769*(1.9),IF(AK769&lt;=22,S769*(1.6),IF(AK769&lt;=50,S769*(1.41),IF(AK769&lt;=100,S769*(0.9),IF(AK769&lt;=194,S769*(0.8),IF(AK769&lt;=230,S769*(0.63),IF(AK769&lt;=405,S769*(0.55),IF(AK769&lt;=620,S769*(0.44),IF(AK769&lt;=968,S769*(0.35),IF(AK769&lt;=1000,S769*(0.37),IF(AK769&lt;=1200,S769*(0.39),IF(AK769&lt;=1800,S769*(0.26))))))))))))))))</f>
        <v>9513.5040000000008</v>
      </c>
      <c r="R769" s="52">
        <f t="shared" si="350"/>
        <v>151.17764471057887</v>
      </c>
      <c r="S769" s="52">
        <f t="shared" si="351"/>
        <v>27181.440000000006</v>
      </c>
      <c r="T769" s="21">
        <f t="shared" si="362"/>
        <v>27181.440000000006</v>
      </c>
      <c r="U769" s="70">
        <v>10821.6</v>
      </c>
      <c r="V769" s="21">
        <f t="shared" ref="V769:V831" si="375">+Z769+AA769+AB769+AC769+AD769+Y769+X769+W769</f>
        <v>20908.800000000003</v>
      </c>
      <c r="W769" s="21">
        <f t="shared" si="352"/>
        <v>5227.2000000000007</v>
      </c>
      <c r="X769" s="21">
        <f t="shared" si="365"/>
        <v>0</v>
      </c>
      <c r="Y769" s="21">
        <f t="shared" si="373"/>
        <v>0</v>
      </c>
      <c r="Z769" s="21">
        <f t="shared" si="353"/>
        <v>1161.6000000000001</v>
      </c>
      <c r="AA769" s="21">
        <f t="shared" si="354"/>
        <v>4646.4000000000005</v>
      </c>
      <c r="AB769" s="21">
        <f t="shared" si="355"/>
        <v>0</v>
      </c>
      <c r="AC769" s="18">
        <f t="shared" si="356"/>
        <v>580.80000000000007</v>
      </c>
      <c r="AD769" s="18">
        <f t="shared" si="357"/>
        <v>9292.8000000000011</v>
      </c>
      <c r="AE769" s="18">
        <f>IFERROR(VLOOKUP(F769,'Unid. Mult.'!$F$3:$J$313,5,0),0)</f>
        <v>0</v>
      </c>
      <c r="AF769" s="18">
        <f>IFERROR(VLOOKUP(F769,'IIEE EIB'!$F$3:$L$219,5,0),0)</f>
        <v>0</v>
      </c>
      <c r="AG769" s="18">
        <f>IFERROR(VLOOKUP(F769,'IIEE EIB'!$F$3:$L$219,6,0),0)</f>
        <v>0</v>
      </c>
      <c r="AH769" s="18">
        <f>IFERROR(VLOOKUP(F769,Rural!$F$2:$J$403,5,0),0)</f>
        <v>0</v>
      </c>
      <c r="AI769" s="18" t="str">
        <f>+IFERROR(VLOOKUP(F769,Frontera!$F$3:$J$438,5,0),0)</f>
        <v>Frontera</v>
      </c>
      <c r="AJ769" s="18" t="str">
        <f>+IFERROR(VLOOKUP(F769,'Censo 2023 Direccion'!$A$2:$L$910,9,0),0)</f>
        <v>Urbana</v>
      </c>
      <c r="AK769" s="18">
        <f>+IFERROR(VLOOKUP(F769,'Instituciones Educativas'!$A$2:$T$900,12,0),0)</f>
        <v>968</v>
      </c>
      <c r="AL769" s="21">
        <f t="shared" si="358"/>
        <v>10087.200000000003</v>
      </c>
      <c r="AM769" s="18">
        <f>+IFERROR(VLOOKUP(F769,'Instituciones Educativas'!$A$2:$T$900,13,0),0)-AN769</f>
        <v>1002</v>
      </c>
    </row>
    <row r="770" spans="1:41" x14ac:dyDescent="0.25">
      <c r="A770" s="104" t="s">
        <v>1469</v>
      </c>
      <c r="B770" s="17">
        <v>188</v>
      </c>
      <c r="C770" s="49" t="str">
        <f>+VLOOKUP(A770,'Instituciones Educativas'!$A$2:$T$900,6,0)</f>
        <v>PUNO</v>
      </c>
      <c r="D770" s="49" t="str">
        <f>IFERROR(VLOOKUP(A770,'Instituciones Educativas'!$A$2:$T$900,7,0),0)</f>
        <v>BELLAVISTA</v>
      </c>
      <c r="E770" s="49" t="str">
        <f>+VLOOKUP(A770,'Censo 2023 Direccion'!$A$2:$M$910,6,0)</f>
        <v>AVENIDA EL SOL S/N</v>
      </c>
      <c r="F770" s="49" t="str">
        <f>+VLOOKUP(A770,'Instituciones Educativas'!$A$2:$T$900,1,0)</f>
        <v>0243972</v>
      </c>
      <c r="G770" s="49" t="str">
        <f>+VLOOKUP(A770,'Instituciones Educativas'!$A$2:$T$900,8,0)</f>
        <v>GLORIOSO SAN CARLOS</v>
      </c>
      <c r="H770" s="49" t="str">
        <f>+VLOOKUP(A770,'Instituciones Educativas'!$A$2:$T$900,9,0)</f>
        <v xml:space="preserve">B0 - Primaria                      </v>
      </c>
      <c r="I770" s="18">
        <f t="shared" ref="I770:I832" si="376">+AK770</f>
        <v>1025</v>
      </c>
      <c r="J770" s="18" t="str">
        <f t="shared" si="359"/>
        <v>Urbana</v>
      </c>
      <c r="K770" s="18">
        <f t="shared" si="360"/>
        <v>1049</v>
      </c>
      <c r="O770" s="18">
        <f t="shared" si="361"/>
        <v>-24</v>
      </c>
      <c r="Q770" s="21">
        <f t="shared" si="374"/>
        <v>11224.98</v>
      </c>
      <c r="R770" s="52">
        <f t="shared" ref="R770:R832" si="377">+(S770-U770)/U770*100</f>
        <v>154.05147759771211</v>
      </c>
      <c r="S770" s="52">
        <f t="shared" ref="S770:S832" si="378">+T770</f>
        <v>28782</v>
      </c>
      <c r="T770" s="21">
        <f t="shared" si="362"/>
        <v>28782</v>
      </c>
      <c r="U770" s="70">
        <v>11329.2</v>
      </c>
      <c r="V770" s="21">
        <f t="shared" si="375"/>
        <v>22140</v>
      </c>
      <c r="W770" s="21">
        <f t="shared" ref="W770:W832" si="379">AK770*0.45*12</f>
        <v>5535</v>
      </c>
      <c r="X770" s="21">
        <f t="shared" si="365"/>
        <v>0</v>
      </c>
      <c r="Y770" s="21">
        <f t="shared" si="373"/>
        <v>0</v>
      </c>
      <c r="Z770" s="21">
        <f t="shared" ref="Z770:Z833" si="380">+IF(AI770="Frontera",I770*0.1*12,IF(AI770=0,I770*0.05*12,0))</f>
        <v>1230</v>
      </c>
      <c r="AA770" s="21">
        <f t="shared" ref="AA770:AA833" si="381">+IF(AF770="aimara",I770*0.35*12,IF(AF770="quechua sureño",I770*0.35*12,IF(AF770=0,I770*0.2*12,0)))+IF(AG770="aimara",I770*0.35*12,IF(AG770="quechua sureño",I770*0.35*12,IF(AG770=0,I770*0.2*12,0)))</f>
        <v>4920</v>
      </c>
      <c r="AB770" s="21">
        <f t="shared" ref="AB770:AB833" si="382">+IF(AE770="Unidocente",I770*0.8*12,IF(AE770="Multigrado",I770*0.6*12,IF(AE770=0,I770*0*12,0)))</f>
        <v>0</v>
      </c>
      <c r="AC770" s="18">
        <f t="shared" ref="AC770:AC833" si="383">+IF(AH770="Rural 1",I770*3.5*12,IF(AH770="Rural 2",I770*2.8*12,IF(AH770="Rural 3",I770*2*12,IF(AH770= 0,I770*0.05*12,0))))</f>
        <v>615</v>
      </c>
      <c r="AD770" s="18">
        <f t="shared" ref="AD770:AD833" si="384">IF(H770=$M$12,0,IF(AJ770="Urbana",AK770*0.8*12,AK770*1.3*12))</f>
        <v>9840</v>
      </c>
      <c r="AE770" s="18">
        <f>IFERROR(VLOOKUP(F770,'Unid. Mult.'!$F$3:$J$313,5,0),0)</f>
        <v>0</v>
      </c>
      <c r="AF770" s="18">
        <f>IFERROR(VLOOKUP(F770,'IIEE EIB'!$F$3:$L$219,5,0),0)</f>
        <v>0</v>
      </c>
      <c r="AG770" s="18">
        <f>IFERROR(VLOOKUP(F770,'IIEE EIB'!$F$3:$L$219,6,0),0)</f>
        <v>0</v>
      </c>
      <c r="AH770" s="18">
        <f>IFERROR(VLOOKUP(F770,Rural!$F$2:$J$403,5,0),0)</f>
        <v>0</v>
      </c>
      <c r="AI770" s="18" t="str">
        <f>+IFERROR(VLOOKUP(F770,Frontera!$F$3:$J$438,5,0),0)</f>
        <v>Frontera</v>
      </c>
      <c r="AJ770" s="18" t="str">
        <f>+IFERROR(VLOOKUP(F770,'Censo 2023 Direccion'!$A$2:$L$910,9,0),0)</f>
        <v>Urbana</v>
      </c>
      <c r="AK770" s="18">
        <f>+IFERROR(VLOOKUP(F770,'Instituciones Educativas'!$A$2:$T$900,12,0),0)</f>
        <v>1025</v>
      </c>
      <c r="AL770" s="21">
        <f t="shared" ref="AL770:AL833" si="385">+V770-U770</f>
        <v>10810.8</v>
      </c>
      <c r="AM770" s="18">
        <f>+IFERROR(VLOOKUP(F770,'Instituciones Educativas'!$A$2:$T$900,13,0),0)-AN770</f>
        <v>1049</v>
      </c>
    </row>
    <row r="771" spans="1:41" x14ac:dyDescent="0.25">
      <c r="A771" s="104" t="s">
        <v>1462</v>
      </c>
      <c r="B771" s="17">
        <v>189</v>
      </c>
      <c r="C771" s="49" t="str">
        <f>+VLOOKUP(A771,'Instituciones Educativas'!$A$2:$T$900,6,0)</f>
        <v>PUNO</v>
      </c>
      <c r="D771" s="49" t="str">
        <f>IFERROR(VLOOKUP(A771,'Instituciones Educativas'!$A$2:$T$900,7,0),0)</f>
        <v>2 DE MAYO</v>
      </c>
      <c r="E771" s="49" t="str">
        <f>+VLOOKUP(A771,'Censo 2023 Direccion'!$A$2:$M$910,6,0)</f>
        <v>DOS DE MAYO</v>
      </c>
      <c r="F771" s="49" t="str">
        <f>+VLOOKUP(A771,'Instituciones Educativas'!$A$2:$T$900,1,0)</f>
        <v>0618413</v>
      </c>
      <c r="G771" s="49" t="str">
        <f>+VLOOKUP(A771,'Instituciones Educativas'!$A$2:$T$900,8,0)</f>
        <v>70655 INTERCULTURAL PUNO</v>
      </c>
      <c r="H771" s="49" t="str">
        <f>+VLOOKUP(A771,'Instituciones Educativas'!$A$2:$T$900,9,0)</f>
        <v xml:space="preserve">B0 - Primaria                      </v>
      </c>
      <c r="I771" s="18">
        <f t="shared" si="376"/>
        <v>30</v>
      </c>
      <c r="J771" s="18" t="str">
        <f t="shared" ref="J771:J834" si="386">+AJ771</f>
        <v>Urbana</v>
      </c>
      <c r="K771" s="18">
        <f t="shared" ref="K771:K834" si="387">+AM771</f>
        <v>29</v>
      </c>
      <c r="O771" s="18">
        <f t="shared" ref="O771:O834" si="388">+I771-K771</f>
        <v>1</v>
      </c>
      <c r="Q771" s="21">
        <f t="shared" si="374"/>
        <v>1187.7839999999999</v>
      </c>
      <c r="R771" s="52">
        <f t="shared" si="377"/>
        <v>-1.4926034519686204</v>
      </c>
      <c r="S771" s="52">
        <f t="shared" si="378"/>
        <v>842.4</v>
      </c>
      <c r="T771" s="21">
        <f t="shared" ref="T771:T834" si="389">+V771*1.3</f>
        <v>842.4</v>
      </c>
      <c r="U771" s="70">
        <v>855.16421052631597</v>
      </c>
      <c r="V771" s="21">
        <f t="shared" si="375"/>
        <v>648</v>
      </c>
      <c r="W771" s="21">
        <f t="shared" si="379"/>
        <v>162</v>
      </c>
      <c r="X771" s="21">
        <f t="shared" si="365"/>
        <v>0</v>
      </c>
      <c r="Y771" s="21">
        <f t="shared" si="373"/>
        <v>0</v>
      </c>
      <c r="Z771" s="21">
        <f t="shared" si="380"/>
        <v>36</v>
      </c>
      <c r="AA771" s="21">
        <f t="shared" si="381"/>
        <v>144</v>
      </c>
      <c r="AB771" s="21">
        <f t="shared" si="382"/>
        <v>0</v>
      </c>
      <c r="AC771" s="18">
        <f t="shared" si="383"/>
        <v>18</v>
      </c>
      <c r="AD771" s="18">
        <f t="shared" si="384"/>
        <v>288</v>
      </c>
      <c r="AE771" s="18">
        <f>IFERROR(VLOOKUP(F771,'Unid. Mult.'!$F$3:$J$313,5,0),0)</f>
        <v>0</v>
      </c>
      <c r="AF771" s="18">
        <f>IFERROR(VLOOKUP(F771,'IIEE EIB'!$F$3:$L$219,5,0),0)</f>
        <v>0</v>
      </c>
      <c r="AG771" s="18">
        <f>IFERROR(VLOOKUP(F771,'IIEE EIB'!$F$3:$L$219,6,0),0)</f>
        <v>0</v>
      </c>
      <c r="AH771" s="18">
        <f>IFERROR(VLOOKUP(F771,Rural!$F$2:$J$403,5,0),0)</f>
        <v>0</v>
      </c>
      <c r="AI771" s="18" t="str">
        <f>+IFERROR(VLOOKUP(F771,Frontera!$F$3:$J$438,5,0),0)</f>
        <v>Frontera</v>
      </c>
      <c r="AJ771" s="18" t="str">
        <f>+IFERROR(VLOOKUP(F771,'Censo 2023 Direccion'!$A$2:$L$910,9,0),0)</f>
        <v>Urbana</v>
      </c>
      <c r="AK771" s="18">
        <f>+IFERROR(VLOOKUP(F771,'Instituciones Educativas'!$A$2:$T$900,12,0),0)</f>
        <v>30</v>
      </c>
      <c r="AL771" s="21">
        <f t="shared" si="385"/>
        <v>-207.16421052631597</v>
      </c>
      <c r="AM771" s="18">
        <f>+IFERROR(VLOOKUP(F771,'Instituciones Educativas'!$A$2:$T$900,13,0),0)-AN771</f>
        <v>29</v>
      </c>
    </row>
    <row r="772" spans="1:41" x14ac:dyDescent="0.25">
      <c r="A772" s="104" t="s">
        <v>1438</v>
      </c>
      <c r="B772" s="17">
        <v>190</v>
      </c>
      <c r="C772" s="49" t="str">
        <f>+VLOOKUP(A772,'Instituciones Educativas'!$A$2:$T$900,6,0)</f>
        <v>PUNO</v>
      </c>
      <c r="D772" s="49" t="str">
        <f>IFERROR(VLOOKUP(A772,'Instituciones Educativas'!$A$2:$T$900,7,0),0)</f>
        <v>RICARDO PALMA</v>
      </c>
      <c r="E772" s="49" t="str">
        <f>+VLOOKUP(A772,'Censo 2023 Direccion'!$A$2:$M$910,6,0)</f>
        <v>JIRON ALVIC S/N</v>
      </c>
      <c r="F772" s="49" t="str">
        <f>+VLOOKUP(A772,'Instituciones Educativas'!$A$2:$T$900,1,0)</f>
        <v>0618421</v>
      </c>
      <c r="G772" s="49" t="str">
        <f>+VLOOKUP(A772,'Instituciones Educativas'!$A$2:$T$900,8,0)</f>
        <v>70656</v>
      </c>
      <c r="H772" s="49" t="str">
        <f>+VLOOKUP(A772,'Instituciones Educativas'!$A$2:$T$900,9,0)</f>
        <v xml:space="preserve">B0 - Primaria                      </v>
      </c>
      <c r="I772" s="18">
        <f t="shared" si="376"/>
        <v>59</v>
      </c>
      <c r="J772" s="18" t="str">
        <f t="shared" si="386"/>
        <v>Urbana</v>
      </c>
      <c r="K772" s="18">
        <f t="shared" si="387"/>
        <v>52</v>
      </c>
      <c r="O772" s="18">
        <f t="shared" si="388"/>
        <v>7</v>
      </c>
      <c r="Q772" s="21">
        <f t="shared" si="374"/>
        <v>1491.0480000000002</v>
      </c>
      <c r="R772" s="52">
        <f t="shared" si="377"/>
        <v>4.8285953177257657</v>
      </c>
      <c r="S772" s="52">
        <f t="shared" si="378"/>
        <v>1656.7200000000003</v>
      </c>
      <c r="T772" s="21">
        <f t="shared" si="389"/>
        <v>1656.7200000000003</v>
      </c>
      <c r="U772" s="70">
        <v>1580.4084705882353</v>
      </c>
      <c r="V772" s="21">
        <f t="shared" si="375"/>
        <v>1274.4000000000001</v>
      </c>
      <c r="W772" s="21">
        <f t="shared" si="379"/>
        <v>318.60000000000002</v>
      </c>
      <c r="X772" s="21">
        <f t="shared" si="365"/>
        <v>0</v>
      </c>
      <c r="Y772" s="21">
        <f t="shared" si="373"/>
        <v>0</v>
      </c>
      <c r="Z772" s="21">
        <f t="shared" si="380"/>
        <v>70.800000000000011</v>
      </c>
      <c r="AA772" s="21">
        <f t="shared" si="381"/>
        <v>283.20000000000005</v>
      </c>
      <c r="AB772" s="21">
        <f t="shared" si="382"/>
        <v>0</v>
      </c>
      <c r="AC772" s="18">
        <f t="shared" si="383"/>
        <v>35.400000000000006</v>
      </c>
      <c r="AD772" s="18">
        <f t="shared" si="384"/>
        <v>566.40000000000009</v>
      </c>
      <c r="AE772" s="18">
        <f>IFERROR(VLOOKUP(F772,'Unid. Mult.'!$F$3:$J$313,5,0),0)</f>
        <v>0</v>
      </c>
      <c r="AF772" s="18">
        <f>IFERROR(VLOOKUP(F772,'IIEE EIB'!$F$3:$L$219,5,0),0)</f>
        <v>0</v>
      </c>
      <c r="AG772" s="18">
        <f>IFERROR(VLOOKUP(F772,'IIEE EIB'!$F$3:$L$219,6,0),0)</f>
        <v>0</v>
      </c>
      <c r="AH772" s="18">
        <f>IFERROR(VLOOKUP(F772,Rural!$F$2:$J$403,5,0),0)</f>
        <v>0</v>
      </c>
      <c r="AI772" s="18" t="str">
        <f>+IFERROR(VLOOKUP(F772,Frontera!$F$3:$J$438,5,0),0)</f>
        <v>Frontera</v>
      </c>
      <c r="AJ772" s="18" t="str">
        <f>+IFERROR(VLOOKUP(F772,'Censo 2023 Direccion'!$A$2:$L$910,9,0),0)</f>
        <v>Urbana</v>
      </c>
      <c r="AK772" s="18">
        <f>+IFERROR(VLOOKUP(F772,'Instituciones Educativas'!$A$2:$T$900,12,0),0)</f>
        <v>59</v>
      </c>
      <c r="AL772" s="21">
        <f t="shared" si="385"/>
        <v>-306.00847058823524</v>
      </c>
      <c r="AM772" s="18">
        <f>+IFERROR(VLOOKUP(F772,'Instituciones Educativas'!$A$2:$T$900,13,0),0)-AN772</f>
        <v>52</v>
      </c>
    </row>
    <row r="773" spans="1:41" x14ac:dyDescent="0.25">
      <c r="A773" s="104" t="s">
        <v>1439</v>
      </c>
      <c r="B773" s="17">
        <v>191</v>
      </c>
      <c r="C773" s="49" t="str">
        <f>+VLOOKUP(A773,'Instituciones Educativas'!$A$2:$T$900,6,0)</f>
        <v>PUNO</v>
      </c>
      <c r="D773" s="49" t="str">
        <f>IFERROR(VLOOKUP(A773,'Instituciones Educativas'!$A$2:$T$900,7,0),0)</f>
        <v>PUNO</v>
      </c>
      <c r="E773" s="49" t="str">
        <f>+VLOOKUP(A773,'Censo 2023 Direccion'!$A$2:$M$910,6,0)</f>
        <v>JIRON CALVARIO S/N</v>
      </c>
      <c r="F773" s="49" t="str">
        <f>+VLOOKUP(A773,'Instituciones Educativas'!$A$2:$T$900,1,0)</f>
        <v>0618439</v>
      </c>
      <c r="G773" s="49" t="str">
        <f>+VLOOKUP(A773,'Instituciones Educativas'!$A$2:$T$900,8,0)</f>
        <v>70657</v>
      </c>
      <c r="H773" s="49" t="str">
        <f>+VLOOKUP(A773,'Instituciones Educativas'!$A$2:$T$900,9,0)</f>
        <v xml:space="preserve">B0 - Primaria                      </v>
      </c>
      <c r="I773" s="18">
        <f t="shared" si="376"/>
        <v>11</v>
      </c>
      <c r="J773" s="18" t="str">
        <f t="shared" si="386"/>
        <v>Urbana</v>
      </c>
      <c r="K773" s="18">
        <f t="shared" si="387"/>
        <v>20</v>
      </c>
      <c r="O773" s="18">
        <f t="shared" si="388"/>
        <v>-9</v>
      </c>
      <c r="Q773" s="21">
        <f t="shared" si="374"/>
        <v>766.19400000000007</v>
      </c>
      <c r="R773" s="52">
        <f t="shared" si="377"/>
        <v>-58.145946557971016</v>
      </c>
      <c r="S773" s="52">
        <f t="shared" si="378"/>
        <v>403.26000000000005</v>
      </c>
      <c r="T773" s="21">
        <f t="shared" si="389"/>
        <v>403.26000000000005</v>
      </c>
      <c r="U773" s="70">
        <v>963.4909090909091</v>
      </c>
      <c r="V773" s="21">
        <f t="shared" si="375"/>
        <v>310.20000000000005</v>
      </c>
      <c r="W773" s="21">
        <f t="shared" si="379"/>
        <v>59.400000000000006</v>
      </c>
      <c r="X773" s="21">
        <f t="shared" si="365"/>
        <v>0</v>
      </c>
      <c r="Y773" s="21">
        <f t="shared" si="373"/>
        <v>0</v>
      </c>
      <c r="Z773" s="21">
        <f t="shared" si="380"/>
        <v>6.6000000000000005</v>
      </c>
      <c r="AA773" s="21">
        <f t="shared" si="381"/>
        <v>52.800000000000004</v>
      </c>
      <c r="AB773" s="21">
        <f t="shared" si="382"/>
        <v>79.199999999999989</v>
      </c>
      <c r="AC773" s="18">
        <f t="shared" si="383"/>
        <v>6.6000000000000005</v>
      </c>
      <c r="AD773" s="18">
        <f t="shared" si="384"/>
        <v>105.60000000000001</v>
      </c>
      <c r="AE773" s="18" t="str">
        <f>IFERROR(VLOOKUP(F773,'Unid. Mult.'!$F$3:$J$313,5,0),0)</f>
        <v>Multigrado</v>
      </c>
      <c r="AF773" s="18">
        <f>IFERROR(VLOOKUP(F773,'IIEE EIB'!$F$3:$L$219,5,0),0)</f>
        <v>0</v>
      </c>
      <c r="AG773" s="18">
        <f>IFERROR(VLOOKUP(F773,'IIEE EIB'!$F$3:$L$219,6,0),0)</f>
        <v>0</v>
      </c>
      <c r="AH773" s="18">
        <f>IFERROR(VLOOKUP(F773,Rural!$F$2:$J$403,5,0),0)</f>
        <v>0</v>
      </c>
      <c r="AI773" s="18">
        <v>0</v>
      </c>
      <c r="AJ773" s="18" t="str">
        <f>+IFERROR(VLOOKUP(F773,'Censo 2023 Direccion'!$A$2:$L$910,9,0),0)</f>
        <v>Urbana</v>
      </c>
      <c r="AK773" s="18">
        <f>+IFERROR(VLOOKUP(F773,'Instituciones Educativas'!$A$2:$T$900,12,0),0)</f>
        <v>11</v>
      </c>
      <c r="AL773" s="21">
        <f t="shared" si="385"/>
        <v>-653.29090909090905</v>
      </c>
      <c r="AM773" s="18">
        <f>+IFERROR(VLOOKUP(F773,'Instituciones Educativas'!$A$2:$T$900,13,0),0)-AN773</f>
        <v>20</v>
      </c>
      <c r="AO773" s="18">
        <f>+AM773-AK773</f>
        <v>9</v>
      </c>
    </row>
    <row r="774" spans="1:41" x14ac:dyDescent="0.25">
      <c r="A774" s="104" t="s">
        <v>1437</v>
      </c>
      <c r="B774" s="17">
        <v>192</v>
      </c>
      <c r="C774" s="49" t="str">
        <f>+VLOOKUP(A774,'Instituciones Educativas'!$A$2:$T$900,6,0)</f>
        <v>PUNO</v>
      </c>
      <c r="D774" s="49" t="str">
        <f>IFERROR(VLOOKUP(A774,'Instituciones Educativas'!$A$2:$T$900,7,0),0)</f>
        <v>SANTA ROSA</v>
      </c>
      <c r="E774" s="49" t="str">
        <f>+VLOOKUP(A774,'Censo 2023 Direccion'!$A$2:$M$910,6,0)</f>
        <v>JIRON LEONCIO PRADO 345</v>
      </c>
      <c r="F774" s="49" t="str">
        <f>+VLOOKUP(A774,'Instituciones Educativas'!$A$2:$T$900,1,0)</f>
        <v>0474361</v>
      </c>
      <c r="G774" s="49" t="str">
        <f>+VLOOKUP(A774,'Instituciones Educativas'!$A$2:$T$900,8,0)</f>
        <v>70623</v>
      </c>
      <c r="H774" s="49" t="str">
        <f>+VLOOKUP(A774,'Instituciones Educativas'!$A$2:$T$900,9,0)</f>
        <v xml:space="preserve">B0 - Primaria                      </v>
      </c>
      <c r="I774" s="18">
        <f t="shared" si="376"/>
        <v>314</v>
      </c>
      <c r="J774" s="18" t="str">
        <f t="shared" si="386"/>
        <v>Urbana</v>
      </c>
      <c r="K774" s="18">
        <f t="shared" si="387"/>
        <v>353</v>
      </c>
      <c r="O774" s="18">
        <f t="shared" si="388"/>
        <v>-39</v>
      </c>
      <c r="Q774" s="21">
        <f t="shared" si="374"/>
        <v>4849.4160000000011</v>
      </c>
      <c r="R774" s="52">
        <f t="shared" si="377"/>
        <v>54.183191690273844</v>
      </c>
      <c r="S774" s="52">
        <f t="shared" si="378"/>
        <v>8817.1200000000008</v>
      </c>
      <c r="T774" s="21">
        <f t="shared" si="389"/>
        <v>8817.1200000000008</v>
      </c>
      <c r="U774" s="70">
        <v>5718.6</v>
      </c>
      <c r="V774" s="21">
        <f t="shared" si="375"/>
        <v>6782.4000000000005</v>
      </c>
      <c r="W774" s="21">
        <f t="shared" si="379"/>
        <v>1695.6000000000001</v>
      </c>
      <c r="X774" s="21">
        <f t="shared" si="365"/>
        <v>0</v>
      </c>
      <c r="Y774" s="21">
        <f t="shared" si="373"/>
        <v>0</v>
      </c>
      <c r="Z774" s="21">
        <f t="shared" si="380"/>
        <v>376.8</v>
      </c>
      <c r="AA774" s="21">
        <f t="shared" si="381"/>
        <v>1507.2</v>
      </c>
      <c r="AB774" s="21">
        <f t="shared" si="382"/>
        <v>0</v>
      </c>
      <c r="AC774" s="18">
        <f t="shared" si="383"/>
        <v>188.4</v>
      </c>
      <c r="AD774" s="18">
        <f t="shared" si="384"/>
        <v>3014.4</v>
      </c>
      <c r="AE774" s="18">
        <f>IFERROR(VLOOKUP(F774,'Unid. Mult.'!$F$3:$J$313,5,0),0)</f>
        <v>0</v>
      </c>
      <c r="AF774" s="18">
        <f>IFERROR(VLOOKUP(F774,'IIEE EIB'!$F$3:$L$219,5,0),0)</f>
        <v>0</v>
      </c>
      <c r="AG774" s="18">
        <f>IFERROR(VLOOKUP(F774,'IIEE EIB'!$F$3:$L$219,6,0),0)</f>
        <v>0</v>
      </c>
      <c r="AH774" s="18">
        <f>IFERROR(VLOOKUP(F774,Rural!$F$2:$J$403,5,0),0)</f>
        <v>0</v>
      </c>
      <c r="AI774" s="18" t="str">
        <f>+IFERROR(VLOOKUP(F774,Frontera!$F$3:$J$438,5,0),0)</f>
        <v>Frontera</v>
      </c>
      <c r="AJ774" s="18" t="str">
        <f>+IFERROR(VLOOKUP(F774,'Censo 2023 Direccion'!$A$2:$L$910,9,0),0)</f>
        <v>Urbana</v>
      </c>
      <c r="AK774" s="18">
        <f>+IFERROR(VLOOKUP(F774,'Instituciones Educativas'!$A$2:$T$900,12,0),0)</f>
        <v>314</v>
      </c>
      <c r="AL774" s="21">
        <f t="shared" si="385"/>
        <v>1063.8000000000002</v>
      </c>
      <c r="AM774" s="18">
        <f>+IFERROR(VLOOKUP(F774,'Instituciones Educativas'!$A$2:$T$900,13,0),0)-AN774</f>
        <v>353</v>
      </c>
    </row>
    <row r="775" spans="1:41" x14ac:dyDescent="0.25">
      <c r="A775" s="104" t="s">
        <v>1464</v>
      </c>
      <c r="B775" s="17">
        <v>193</v>
      </c>
      <c r="C775" s="49" t="str">
        <f>+VLOOKUP(A775,'Instituciones Educativas'!$A$2:$T$900,6,0)</f>
        <v>PUNO</v>
      </c>
      <c r="D775" s="49" t="str">
        <f>IFERROR(VLOOKUP(A775,'Instituciones Educativas'!$A$2:$T$900,7,0),0)</f>
        <v>CIUDAD DE LA HUMANIDAD</v>
      </c>
      <c r="E775" s="49" t="str">
        <f>+VLOOKUP(A775,'Censo 2023 Direccion'!$A$2:$M$910,6,0)</f>
        <v>CIUDAD DE UNAMUNO</v>
      </c>
      <c r="F775" s="49" t="str">
        <f>+VLOOKUP(A775,'Instituciones Educativas'!$A$2:$T$900,1,0)</f>
        <v>1025758</v>
      </c>
      <c r="G775" s="49" t="str">
        <f>+VLOOKUP(A775,'Instituciones Educativas'!$A$2:$T$900,8,0)</f>
        <v>70801 NUESTRA SEÑORA DE GUADALUPE</v>
      </c>
      <c r="H775" s="49" t="str">
        <f>+VLOOKUP(A775,'Instituciones Educativas'!$A$2:$T$900,9,0)</f>
        <v xml:space="preserve">B0 - Primaria                      </v>
      </c>
      <c r="I775" s="18">
        <f t="shared" si="376"/>
        <v>72</v>
      </c>
      <c r="J775" s="18" t="str">
        <f t="shared" si="386"/>
        <v>Urbana</v>
      </c>
      <c r="K775" s="18">
        <f t="shared" si="387"/>
        <v>68</v>
      </c>
      <c r="O775" s="18">
        <f t="shared" si="388"/>
        <v>4</v>
      </c>
      <c r="Q775" s="21">
        <f t="shared" si="374"/>
        <v>1819.5840000000003</v>
      </c>
      <c r="R775" s="52">
        <f t="shared" si="377"/>
        <v>12.212276214833768</v>
      </c>
      <c r="S775" s="52">
        <f t="shared" si="378"/>
        <v>2021.7600000000002</v>
      </c>
      <c r="T775" s="21">
        <f t="shared" si="389"/>
        <v>2021.7600000000002</v>
      </c>
      <c r="U775" s="70">
        <v>1801.7280000000001</v>
      </c>
      <c r="V775" s="21">
        <f t="shared" si="375"/>
        <v>1555.2</v>
      </c>
      <c r="W775" s="21">
        <f t="shared" si="379"/>
        <v>388.79999999999995</v>
      </c>
      <c r="X775" s="21">
        <f t="shared" si="365"/>
        <v>0</v>
      </c>
      <c r="Y775" s="21">
        <f t="shared" si="373"/>
        <v>0</v>
      </c>
      <c r="Z775" s="21">
        <f t="shared" si="380"/>
        <v>86.4</v>
      </c>
      <c r="AA775" s="21">
        <f t="shared" si="381"/>
        <v>345.6</v>
      </c>
      <c r="AB775" s="21">
        <f t="shared" si="382"/>
        <v>0</v>
      </c>
      <c r="AC775" s="18">
        <f t="shared" si="383"/>
        <v>43.2</v>
      </c>
      <c r="AD775" s="18">
        <f t="shared" si="384"/>
        <v>691.2</v>
      </c>
      <c r="AE775" s="18">
        <f>IFERROR(VLOOKUP(F775,'Unid. Mult.'!$F$3:$J$313,5,0),0)</f>
        <v>0</v>
      </c>
      <c r="AF775" s="18">
        <f>IFERROR(VLOOKUP(F775,'IIEE EIB'!$F$3:$L$219,5,0),0)</f>
        <v>0</v>
      </c>
      <c r="AG775" s="18">
        <f>IFERROR(VLOOKUP(F775,'IIEE EIB'!$F$3:$L$219,6,0),0)</f>
        <v>0</v>
      </c>
      <c r="AH775" s="18">
        <f>IFERROR(VLOOKUP(F775,Rural!$F$2:$J$403,5,0),0)</f>
        <v>0</v>
      </c>
      <c r="AI775" s="18" t="str">
        <f>+IFERROR(VLOOKUP(F775,Frontera!$F$3:$J$438,5,0),0)</f>
        <v>Frontera</v>
      </c>
      <c r="AJ775" s="18" t="str">
        <f>+IFERROR(VLOOKUP(F775,'Censo 2023 Direccion'!$A$2:$L$910,9,0),0)</f>
        <v>Urbana</v>
      </c>
      <c r="AK775" s="18">
        <f>+IFERROR(VLOOKUP(F775,'Instituciones Educativas'!$A$2:$T$900,12,0),0)</f>
        <v>72</v>
      </c>
      <c r="AL775" s="21">
        <f t="shared" si="385"/>
        <v>-246.52800000000002</v>
      </c>
      <c r="AM775" s="18">
        <f>+IFERROR(VLOOKUP(F775,'Instituciones Educativas'!$A$2:$T$900,13,0),0)-AN775</f>
        <v>68</v>
      </c>
    </row>
    <row r="776" spans="1:41" x14ac:dyDescent="0.25">
      <c r="A776" s="104" t="s">
        <v>1446</v>
      </c>
      <c r="B776" s="17">
        <v>194</v>
      </c>
      <c r="C776" s="49" t="str">
        <f>+VLOOKUP(A776,'Instituciones Educativas'!$A$2:$T$900,6,0)</f>
        <v>PUNO</v>
      </c>
      <c r="D776" s="49" t="str">
        <f>IFERROR(VLOOKUP(A776,'Instituciones Educativas'!$A$2:$T$900,7,0),0)</f>
        <v>ISLA KAPI CRUZ GRANDE</v>
      </c>
      <c r="E776" s="49" t="str">
        <f>+VLOOKUP(A776,'Censo 2023 Direccion'!$A$2:$M$910,6,0)</f>
        <v>ISLA KAPI CRUZ GRANDE</v>
      </c>
      <c r="F776" s="49" t="str">
        <f>+VLOOKUP(A776,'Instituciones Educativas'!$A$2:$T$900,1,0)</f>
        <v>1025766</v>
      </c>
      <c r="G776" s="49" t="str">
        <f>+VLOOKUP(A776,'Instituciones Educativas'!$A$2:$T$900,8,0)</f>
        <v>70802</v>
      </c>
      <c r="H776" s="49" t="str">
        <f>+VLOOKUP(A776,'Instituciones Educativas'!$A$2:$T$900,9,0)</f>
        <v xml:space="preserve">B0 - Primaria                      </v>
      </c>
      <c r="I776" s="18">
        <f t="shared" si="376"/>
        <v>15</v>
      </c>
      <c r="J776" s="18" t="str">
        <f t="shared" si="386"/>
        <v>Rural</v>
      </c>
      <c r="K776" s="18">
        <f t="shared" si="387"/>
        <v>15</v>
      </c>
      <c r="O776" s="18">
        <f t="shared" si="388"/>
        <v>0</v>
      </c>
      <c r="Q776" s="21">
        <f t="shared" ref="Q776:Q777" si="390">+IF(AJ776="rural",IF(AK776&lt;=1,S776*(5),IF(AK776&lt;=2,S776*(3.25),IF(AK776&lt;=3,S776*(2.42),IF(AK776&lt;=4,S776*(2),IF(AK776&lt;=5,S776*(1.8),IF(AK776&lt;=10,S776*(1.6),IF(AK776&lt;=16,S776*(1.3),IF(AK776&lt;=20,S776*(1),IF(AK776&lt;=60,S776*(0.85),IF(AK776&lt;=100,S776*(0.56),IF(AK776&lt;=152,S776*(0.41),IF(AK776&lt;=180,S776*(0.38),IF(AK776&lt;=200,S776*(0.36),IF(AK776&lt;=300,S776*(0.3),S776)))))))))))))))</f>
        <v>2022.9300000000003</v>
      </c>
      <c r="R776" s="52">
        <f t="shared" si="377"/>
        <v>-1.473684210526307</v>
      </c>
      <c r="S776" s="52">
        <f t="shared" si="378"/>
        <v>1556.1000000000001</v>
      </c>
      <c r="T776" s="21">
        <f t="shared" si="389"/>
        <v>1556.1000000000001</v>
      </c>
      <c r="U776" s="70">
        <v>1579.375</v>
      </c>
      <c r="V776" s="21">
        <f t="shared" si="375"/>
        <v>1197</v>
      </c>
      <c r="W776" s="21">
        <f t="shared" si="379"/>
        <v>81</v>
      </c>
      <c r="X776" s="21">
        <f t="shared" si="365"/>
        <v>0</v>
      </c>
      <c r="Y776" s="21">
        <f t="shared" si="373"/>
        <v>0</v>
      </c>
      <c r="Z776" s="21">
        <f t="shared" si="380"/>
        <v>18</v>
      </c>
      <c r="AA776" s="21">
        <f t="shared" si="381"/>
        <v>126</v>
      </c>
      <c r="AB776" s="21">
        <f t="shared" si="382"/>
        <v>108</v>
      </c>
      <c r="AC776" s="18">
        <f t="shared" si="383"/>
        <v>630</v>
      </c>
      <c r="AD776" s="18">
        <f t="shared" si="384"/>
        <v>234</v>
      </c>
      <c r="AE776" s="18" t="str">
        <f>IFERROR(VLOOKUP(F776,'Unid. Mult.'!$F$3:$J$313,5,0),0)</f>
        <v>Multigrado</v>
      </c>
      <c r="AF776" s="18" t="str">
        <f>IFERROR(VLOOKUP(F776,'IIEE EIB'!$F$3:$L$219,5,0),0)</f>
        <v>AIMARA</v>
      </c>
      <c r="AG776" s="18" t="str">
        <f>IFERROR(VLOOKUP(F776,'IIEE EIB'!$F$3:$L$219,6,0),0)</f>
        <v>QUECHUA SUREÑO</v>
      </c>
      <c r="AH776" s="18" t="str">
        <f>IFERROR(VLOOKUP(F776,Rural!$F$2:$J$403,5,0),0)</f>
        <v>Rural 1</v>
      </c>
      <c r="AI776" s="18" t="str">
        <f>+IFERROR(VLOOKUP(F776,Frontera!$F$3:$J$438,5,0),0)</f>
        <v>Frontera</v>
      </c>
      <c r="AJ776" s="18" t="str">
        <f>+IFERROR(VLOOKUP(F776,'Censo 2023 Direccion'!$A$2:$L$910,9,0),0)</f>
        <v>Rural</v>
      </c>
      <c r="AK776" s="18">
        <f>+IFERROR(VLOOKUP(F776,'Instituciones Educativas'!$A$2:$T$900,12,0),0)</f>
        <v>15</v>
      </c>
      <c r="AL776" s="21">
        <f t="shared" si="385"/>
        <v>-382.375</v>
      </c>
      <c r="AM776" s="18">
        <f>+IFERROR(VLOOKUP(F776,'Instituciones Educativas'!$A$2:$T$900,13,0),0)-AN776</f>
        <v>15</v>
      </c>
    </row>
    <row r="777" spans="1:41" x14ac:dyDescent="0.25">
      <c r="A777" s="104" t="s">
        <v>1444</v>
      </c>
      <c r="B777" s="17">
        <v>195</v>
      </c>
      <c r="C777" s="49" t="str">
        <f>+VLOOKUP(A777,'Instituciones Educativas'!$A$2:$T$900,6,0)</f>
        <v>PUNO</v>
      </c>
      <c r="D777" s="49" t="str">
        <f>IFERROR(VLOOKUP(A777,'Instituciones Educativas'!$A$2:$T$900,7,0),0)</f>
        <v>UROSTRIBUNA</v>
      </c>
      <c r="E777" s="49" t="str">
        <f>+VLOOKUP(A777,'Censo 2023 Direccion'!$A$2:$M$910,6,0)</f>
        <v>UROS TRIBUNA</v>
      </c>
      <c r="F777" s="49" t="str">
        <f>+VLOOKUP(A777,'Instituciones Educativas'!$A$2:$T$900,1,0)</f>
        <v>1023753</v>
      </c>
      <c r="G777" s="49" t="str">
        <f>+VLOOKUP(A777,'Instituciones Educativas'!$A$2:$T$900,8,0)</f>
        <v>70726</v>
      </c>
      <c r="H777" s="49" t="str">
        <f>+VLOOKUP(A777,'Instituciones Educativas'!$A$2:$T$900,9,0)</f>
        <v xml:space="preserve">B0 - Primaria                      </v>
      </c>
      <c r="I777" s="18">
        <f t="shared" si="376"/>
        <v>16</v>
      </c>
      <c r="J777" s="18" t="str">
        <f t="shared" si="386"/>
        <v>Rural</v>
      </c>
      <c r="K777" s="18">
        <f t="shared" si="387"/>
        <v>15</v>
      </c>
      <c r="O777" s="18">
        <f t="shared" si="388"/>
        <v>1</v>
      </c>
      <c r="Q777" s="21">
        <f t="shared" si="390"/>
        <v>2157.7920000000004</v>
      </c>
      <c r="R777" s="52">
        <f t="shared" si="377"/>
        <v>5.094736842105287</v>
      </c>
      <c r="S777" s="52">
        <f t="shared" si="378"/>
        <v>1659.8400000000004</v>
      </c>
      <c r="T777" s="21">
        <f t="shared" si="389"/>
        <v>1659.8400000000004</v>
      </c>
      <c r="U777" s="70">
        <v>1579.375</v>
      </c>
      <c r="V777" s="21">
        <f t="shared" si="375"/>
        <v>1276.8000000000002</v>
      </c>
      <c r="W777" s="21">
        <f t="shared" si="379"/>
        <v>86.4</v>
      </c>
      <c r="X777" s="21">
        <f t="shared" si="365"/>
        <v>0</v>
      </c>
      <c r="Y777" s="21">
        <f t="shared" si="373"/>
        <v>0</v>
      </c>
      <c r="Z777" s="21">
        <f t="shared" si="380"/>
        <v>19.200000000000003</v>
      </c>
      <c r="AA777" s="21">
        <f t="shared" si="381"/>
        <v>134.39999999999998</v>
      </c>
      <c r="AB777" s="21">
        <f t="shared" si="382"/>
        <v>115.19999999999999</v>
      </c>
      <c r="AC777" s="18">
        <f t="shared" si="383"/>
        <v>672</v>
      </c>
      <c r="AD777" s="18">
        <f t="shared" si="384"/>
        <v>249.60000000000002</v>
      </c>
      <c r="AE777" s="18" t="str">
        <f>IFERROR(VLOOKUP(F777,'Unid. Mult.'!$F$3:$J$313,5,0),0)</f>
        <v>Multigrado</v>
      </c>
      <c r="AF777" s="18" t="str">
        <f>IFERROR(VLOOKUP(F777,'IIEE EIB'!$F$3:$L$219,5,0),0)</f>
        <v>AIMARA</v>
      </c>
      <c r="AG777" s="18" t="str">
        <f>IFERROR(VLOOKUP(F777,'IIEE EIB'!$F$3:$L$219,6,0),0)</f>
        <v>QUECHUA SUREÑO</v>
      </c>
      <c r="AH777" s="18" t="str">
        <f>IFERROR(VLOOKUP(F777,Rural!$F$2:$J$403,5,0),0)</f>
        <v>Rural 1</v>
      </c>
      <c r="AI777" s="18" t="str">
        <f>+IFERROR(VLOOKUP(F777,Frontera!$F$3:$J$438,5,0),0)</f>
        <v>Frontera</v>
      </c>
      <c r="AJ777" s="18" t="str">
        <f>+IFERROR(VLOOKUP(F777,'Censo 2023 Direccion'!$A$2:$L$910,9,0),0)</f>
        <v>Rural</v>
      </c>
      <c r="AK777" s="18">
        <f>+IFERROR(VLOOKUP(F777,'Instituciones Educativas'!$A$2:$T$900,12,0),0)</f>
        <v>16</v>
      </c>
      <c r="AL777" s="21">
        <f t="shared" si="385"/>
        <v>-302.57499999999982</v>
      </c>
      <c r="AM777" s="18">
        <f>+IFERROR(VLOOKUP(F777,'Instituciones Educativas'!$A$2:$T$900,13,0),0)-AN777</f>
        <v>15</v>
      </c>
    </row>
    <row r="778" spans="1:41" x14ac:dyDescent="0.25">
      <c r="A778" s="104" t="s">
        <v>1466</v>
      </c>
      <c r="B778" s="17">
        <v>196</v>
      </c>
      <c r="C778" s="49" t="str">
        <f>+VLOOKUP(A778,'Instituciones Educativas'!$A$2:$T$900,6,0)</f>
        <v>PUNO</v>
      </c>
      <c r="D778" s="49" t="str">
        <f>IFERROR(VLOOKUP(A778,'Instituciones Educativas'!$A$2:$T$900,7,0),0)</f>
        <v>SAN ANTONIO</v>
      </c>
      <c r="E778" s="49" t="str">
        <f>+VLOOKUP(A778,'Censo 2023 Direccion'!$A$2:$M$910,6,0)</f>
        <v>DANIEL ALCIDES CARRION</v>
      </c>
      <c r="F778" s="49" t="str">
        <f>+VLOOKUP(A778,'Instituciones Educativas'!$A$2:$T$900,1,0)</f>
        <v>1029818</v>
      </c>
      <c r="G778" s="49" t="str">
        <f>+VLOOKUP(A778,'Instituciones Educativas'!$A$2:$T$900,8,0)</f>
        <v>SAN ANTONIO DE PADUA</v>
      </c>
      <c r="H778" s="49" t="str">
        <f>+VLOOKUP(A778,'Instituciones Educativas'!$A$2:$T$900,9,0)</f>
        <v xml:space="preserve">B0 - Primaria                      </v>
      </c>
      <c r="I778" s="18">
        <f t="shared" si="376"/>
        <v>90</v>
      </c>
      <c r="J778" s="18" t="str">
        <f t="shared" si="386"/>
        <v>Urbana</v>
      </c>
      <c r="K778" s="18">
        <f t="shared" si="387"/>
        <v>74</v>
      </c>
      <c r="O778" s="18">
        <f t="shared" si="388"/>
        <v>16</v>
      </c>
      <c r="Q778" s="21">
        <f t="shared" ref="Q778" si="391">+IF(AJ778="Urbana",IF(AK778&lt;=5,S778*(2.8),IF(AK778&lt;=10,S778*(2.1),IF(AK778&lt;=13,S778*(1.9),IF(AK778&lt;=22,S778*(1.6),IF(AK778&lt;=50,S778*(1.41),IF(AK778&lt;=100,S778*(0.9),IF(AK778&lt;=194,S778*(0.8),IF(AK778&lt;=230,S778*(0.63),IF(AK778&lt;=405,S778*(0.55),IF(AK778&lt;=620,S778*(0.44),IF(AK778&lt;=968,S778*(0.35),IF(AK778&lt;=1000,S778*(0.37),IF(AK778&lt;=1200,S778*(0.39),IF(AK778&lt;=1800,S778*(0.26))))))))))))))))</f>
        <v>2274.4800000000005</v>
      </c>
      <c r="R778" s="52">
        <f t="shared" si="377"/>
        <v>23.086511893797439</v>
      </c>
      <c r="S778" s="52">
        <f t="shared" si="378"/>
        <v>2527.2000000000003</v>
      </c>
      <c r="T778" s="21">
        <f t="shared" si="389"/>
        <v>2527.2000000000003</v>
      </c>
      <c r="U778" s="70">
        <v>2053.1900377358493</v>
      </c>
      <c r="V778" s="21">
        <f t="shared" si="375"/>
        <v>1944</v>
      </c>
      <c r="W778" s="21">
        <f t="shared" si="379"/>
        <v>486</v>
      </c>
      <c r="X778" s="21">
        <f t="shared" si="365"/>
        <v>0</v>
      </c>
      <c r="Y778" s="21">
        <f t="shared" si="373"/>
        <v>0</v>
      </c>
      <c r="Z778" s="21">
        <f t="shared" si="380"/>
        <v>108</v>
      </c>
      <c r="AA778" s="21">
        <f t="shared" si="381"/>
        <v>432</v>
      </c>
      <c r="AB778" s="21">
        <f t="shared" si="382"/>
        <v>0</v>
      </c>
      <c r="AC778" s="18">
        <f t="shared" si="383"/>
        <v>54</v>
      </c>
      <c r="AD778" s="18">
        <f t="shared" si="384"/>
        <v>864</v>
      </c>
      <c r="AE778" s="18">
        <f>IFERROR(VLOOKUP(F778,'Unid. Mult.'!$F$3:$J$313,5,0),0)</f>
        <v>0</v>
      </c>
      <c r="AF778" s="18">
        <f>IFERROR(VLOOKUP(F778,'IIEE EIB'!$F$3:$L$219,5,0),0)</f>
        <v>0</v>
      </c>
      <c r="AG778" s="18">
        <f>IFERROR(VLOOKUP(F778,'IIEE EIB'!$F$3:$L$219,6,0),0)</f>
        <v>0</v>
      </c>
      <c r="AH778" s="18">
        <f>IFERROR(VLOOKUP(F778,Rural!$F$2:$J$403,5,0),0)</f>
        <v>0</v>
      </c>
      <c r="AI778" s="18" t="str">
        <f>+IFERROR(VLOOKUP(F778,Frontera!$F$3:$J$438,5,0),0)</f>
        <v>Frontera</v>
      </c>
      <c r="AJ778" s="18" t="str">
        <f>+IFERROR(VLOOKUP(F778,'Censo 2023 Direccion'!$A$2:$L$910,9,0),0)</f>
        <v>Urbana</v>
      </c>
      <c r="AK778" s="18">
        <f>+IFERROR(VLOOKUP(F778,'Instituciones Educativas'!$A$2:$T$900,12,0),0)</f>
        <v>90</v>
      </c>
      <c r="AL778" s="21">
        <f t="shared" si="385"/>
        <v>-109.19003773584927</v>
      </c>
      <c r="AM778" s="18">
        <f>+IFERROR(VLOOKUP(F778,'Instituciones Educativas'!$A$2:$T$900,13,0),0)-AN778</f>
        <v>74</v>
      </c>
    </row>
    <row r="779" spans="1:41" x14ac:dyDescent="0.25">
      <c r="A779" s="104" t="s">
        <v>1448</v>
      </c>
      <c r="B779" s="17">
        <v>197</v>
      </c>
      <c r="C779" s="49" t="str">
        <f>+VLOOKUP(A779,'Instituciones Educativas'!$A$2:$T$900,6,0)</f>
        <v>PUNO</v>
      </c>
      <c r="D779" s="49" t="str">
        <f>IFERROR(VLOOKUP(A779,'Instituciones Educativas'!$A$2:$T$900,7,0),0)</f>
        <v>CHIARAQUE</v>
      </c>
      <c r="E779" s="49" t="str">
        <f>+VLOOKUP(A779,'Censo 2023 Direccion'!$A$2:$M$910,6,0)</f>
        <v>CHIARAQUE</v>
      </c>
      <c r="F779" s="49" t="str">
        <f>+VLOOKUP(A779,'Instituciones Educativas'!$A$2:$T$900,1,0)</f>
        <v>1029958</v>
      </c>
      <c r="G779" s="49" t="str">
        <f>+VLOOKUP(A779,'Instituciones Educativas'!$A$2:$T$900,8,0)</f>
        <v>70806</v>
      </c>
      <c r="H779" s="49" t="str">
        <f>+VLOOKUP(A779,'Instituciones Educativas'!$A$2:$T$900,9,0)</f>
        <v xml:space="preserve">B0 - Primaria                      </v>
      </c>
      <c r="I779" s="18">
        <f t="shared" si="376"/>
        <v>3</v>
      </c>
      <c r="J779" s="18" t="str">
        <f t="shared" si="386"/>
        <v>Rural</v>
      </c>
      <c r="K779" s="18">
        <f t="shared" si="387"/>
        <v>3</v>
      </c>
      <c r="O779" s="18">
        <f t="shared" si="388"/>
        <v>0</v>
      </c>
      <c r="Q779" s="21">
        <f>+IF(AJ779="rural",IF(AK779&lt;=1,S779*(5),IF(AK779&lt;=2,S779*(3.25),IF(AK779&lt;=3,S779*(2.42),IF(AK779&lt;=4,S779*(2),IF(AK779&lt;=5,S779*(1.8),IF(AK779&lt;=10,S779*(1.6),IF(AK779&lt;=16,S779*(1.3),IF(AK779&lt;=20,S779*(1),IF(AK779&lt;=60,S779*(0.85),IF(AK779&lt;=100,S779*(0.56),IF(AK779&lt;=152,S779*(0.41),IF(AK779&lt;=180,S779*(0.38),IF(AK779&lt;=200,S779*(0.36),IF(AK779&lt;=300,S779*(0.3),S779)))))))))))))))</f>
        <v>662.5476000000001</v>
      </c>
      <c r="R779" s="52">
        <f t="shared" si="377"/>
        <v>-54.385964912280706</v>
      </c>
      <c r="S779" s="52">
        <f t="shared" si="378"/>
        <v>273.78000000000003</v>
      </c>
      <c r="T779" s="21">
        <f t="shared" si="389"/>
        <v>273.78000000000003</v>
      </c>
      <c r="U779" s="70">
        <v>600.21</v>
      </c>
      <c r="V779" s="21">
        <f t="shared" si="375"/>
        <v>210.60000000000002</v>
      </c>
      <c r="W779" s="21">
        <f t="shared" si="379"/>
        <v>16.200000000000003</v>
      </c>
      <c r="X779" s="21">
        <f t="shared" si="365"/>
        <v>0</v>
      </c>
      <c r="Y779" s="21">
        <f t="shared" si="373"/>
        <v>0</v>
      </c>
      <c r="Z779" s="21">
        <f t="shared" si="380"/>
        <v>3.6000000000000005</v>
      </c>
      <c r="AA779" s="21">
        <f t="shared" si="381"/>
        <v>14.400000000000002</v>
      </c>
      <c r="AB779" s="21">
        <f t="shared" si="382"/>
        <v>28.800000000000004</v>
      </c>
      <c r="AC779" s="18">
        <f t="shared" si="383"/>
        <v>100.79999999999998</v>
      </c>
      <c r="AD779" s="18">
        <f t="shared" si="384"/>
        <v>46.800000000000004</v>
      </c>
      <c r="AE779" s="18" t="str">
        <f>IFERROR(VLOOKUP(F779,'Unid. Mult.'!$F$3:$J$313,5,0),0)</f>
        <v>Unidocente</v>
      </c>
      <c r="AF779" s="18">
        <f>IFERROR(VLOOKUP(F779,'IIEE EIB'!$F$3:$L$219,5,0),0)</f>
        <v>0</v>
      </c>
      <c r="AG779" s="18">
        <f>IFERROR(VLOOKUP(F779,'IIEE EIB'!$F$3:$L$219,6,0),0)</f>
        <v>0</v>
      </c>
      <c r="AH779" s="18" t="str">
        <f>IFERROR(VLOOKUP(F779,Rural!$F$2:$J$403,5,0),0)</f>
        <v>Rural 2</v>
      </c>
      <c r="AI779" s="18" t="str">
        <f>+IFERROR(VLOOKUP(F779,Frontera!$F$3:$J$438,5,0),0)</f>
        <v>Frontera</v>
      </c>
      <c r="AJ779" s="18" t="str">
        <f>+IFERROR(VLOOKUP(F779,'Censo 2023 Direccion'!$A$2:$L$910,9,0),0)</f>
        <v>Rural</v>
      </c>
      <c r="AK779" s="18">
        <f>+IFERROR(VLOOKUP(F779,'Instituciones Educativas'!$A$2:$T$900,12,0),0)</f>
        <v>3</v>
      </c>
      <c r="AL779" s="21">
        <f t="shared" si="385"/>
        <v>-389.61</v>
      </c>
      <c r="AM779" s="18">
        <f>+IFERROR(VLOOKUP(F779,'Instituciones Educativas'!$A$2:$T$900,13,0),0)-AN779</f>
        <v>3</v>
      </c>
      <c r="AN779" s="64"/>
      <c r="AO779" s="18">
        <f>+AM779-10.8</f>
        <v>-7.8000000000000007</v>
      </c>
    </row>
    <row r="780" spans="1:41" x14ac:dyDescent="0.25">
      <c r="A780" s="104" t="s">
        <v>1449</v>
      </c>
      <c r="B780" s="17">
        <v>198</v>
      </c>
      <c r="C780" s="49" t="str">
        <f>+VLOOKUP(A780,'Instituciones Educativas'!$A$2:$T$900,6,0)</f>
        <v>PUNO</v>
      </c>
      <c r="D780" s="49" t="str">
        <f>IFERROR(VLOOKUP(A780,'Instituciones Educativas'!$A$2:$T$900,7,0),0)</f>
        <v>SALCEDO</v>
      </c>
      <c r="E780" s="49" t="str">
        <f>+VLOOKUP(A780,'Censo 2023 Direccion'!$A$2:$M$910,6,0)</f>
        <v>CIUDAD PEDAGOGICA</v>
      </c>
      <c r="F780" s="49" t="str">
        <f>+VLOOKUP(A780,'Instituciones Educativas'!$A$2:$T$900,1,0)</f>
        <v>1154459</v>
      </c>
      <c r="G780" s="49" t="str">
        <f>+VLOOKUP(A780,'Instituciones Educativas'!$A$2:$T$900,8,0)</f>
        <v>70808</v>
      </c>
      <c r="H780" s="49" t="str">
        <f>+VLOOKUP(A780,'Instituciones Educativas'!$A$2:$T$900,9,0)</f>
        <v xml:space="preserve">B0 - Primaria                      </v>
      </c>
      <c r="I780" s="18">
        <f t="shared" si="376"/>
        <v>155</v>
      </c>
      <c r="J780" s="18" t="str">
        <f t="shared" si="386"/>
        <v>Urbana</v>
      </c>
      <c r="K780" s="18">
        <f t="shared" si="387"/>
        <v>176</v>
      </c>
      <c r="O780" s="18">
        <f t="shared" si="388"/>
        <v>-21</v>
      </c>
      <c r="Q780" s="21">
        <f t="shared" ref="Q780:Q782" si="392">+IF(AJ780="Urbana",IF(AK780&lt;=5,S780*(2.8),IF(AK780&lt;=10,S780*(2.1),IF(AK780&lt;=13,S780*(1.9),IF(AK780&lt;=22,S780*(1.6),IF(AK780&lt;=50,S780*(1.41),IF(AK780&lt;=100,S780*(0.9),IF(AK780&lt;=194,S780*(0.8),IF(AK780&lt;=230,S780*(0.63),IF(AK780&lt;=405,S780*(0.55),IF(AK780&lt;=620,S780*(0.44),IF(AK780&lt;=968,S780*(0.35),IF(AK780&lt;=1000,S780*(0.37),IF(AK780&lt;=1200,S780*(0.39),IF(AK780&lt;=1800,S780*(0.26))))))))))))))))</f>
        <v>3481.9200000000005</v>
      </c>
      <c r="R780" s="52">
        <f t="shared" si="377"/>
        <v>21.615893370463546</v>
      </c>
      <c r="S780" s="52">
        <f t="shared" si="378"/>
        <v>4352.4000000000005</v>
      </c>
      <c r="T780" s="21">
        <f t="shared" si="389"/>
        <v>4352.4000000000005</v>
      </c>
      <c r="U780" s="70">
        <v>3578.8085581395349</v>
      </c>
      <c r="V780" s="21">
        <f t="shared" si="375"/>
        <v>3348</v>
      </c>
      <c r="W780" s="21">
        <f t="shared" si="379"/>
        <v>837</v>
      </c>
      <c r="X780" s="21">
        <f t="shared" si="365"/>
        <v>0</v>
      </c>
      <c r="Y780" s="21">
        <f t="shared" si="373"/>
        <v>0</v>
      </c>
      <c r="Z780" s="21">
        <f t="shared" si="380"/>
        <v>186</v>
      </c>
      <c r="AA780" s="21">
        <f t="shared" si="381"/>
        <v>744</v>
      </c>
      <c r="AB780" s="21">
        <f t="shared" si="382"/>
        <v>0</v>
      </c>
      <c r="AC780" s="18">
        <f t="shared" si="383"/>
        <v>93</v>
      </c>
      <c r="AD780" s="18">
        <f t="shared" si="384"/>
        <v>1488</v>
      </c>
      <c r="AE780" s="18">
        <f>IFERROR(VLOOKUP(F780,'Unid. Mult.'!$F$3:$J$313,5,0),0)</f>
        <v>0</v>
      </c>
      <c r="AF780" s="18">
        <f>IFERROR(VLOOKUP(F780,'IIEE EIB'!$F$3:$L$219,5,0),0)</f>
        <v>0</v>
      </c>
      <c r="AG780" s="18">
        <f>IFERROR(VLOOKUP(F780,'IIEE EIB'!$F$3:$L$219,6,0),0)</f>
        <v>0</v>
      </c>
      <c r="AH780" s="18">
        <f>IFERROR(VLOOKUP(F780,Rural!$F$2:$J$403,5,0),0)</f>
        <v>0</v>
      </c>
      <c r="AI780" s="18" t="str">
        <f>+IFERROR(VLOOKUP(F780,Frontera!$F$3:$J$438,5,0),0)</f>
        <v>Frontera</v>
      </c>
      <c r="AJ780" s="18" t="str">
        <f>+IFERROR(VLOOKUP(F780,'Censo 2023 Direccion'!$A$2:$L$910,9,0),0)</f>
        <v>Urbana</v>
      </c>
      <c r="AK780" s="18">
        <f>+IFERROR(VLOOKUP(F780,'Instituciones Educativas'!$A$2:$T$900,12,0),0)</f>
        <v>155</v>
      </c>
      <c r="AL780" s="21">
        <f t="shared" si="385"/>
        <v>-230.80855813953485</v>
      </c>
      <c r="AM780" s="18">
        <f>+IFERROR(VLOOKUP(F780,'Instituciones Educativas'!$A$2:$T$900,13,0),0)-AN780</f>
        <v>176</v>
      </c>
    </row>
    <row r="781" spans="1:41" x14ac:dyDescent="0.25">
      <c r="A781" s="104" t="s">
        <v>1442</v>
      </c>
      <c r="B781" s="17">
        <v>199</v>
      </c>
      <c r="C781" s="49" t="str">
        <f>+VLOOKUP(A781,'Instituciones Educativas'!$A$2:$T$900,6,0)</f>
        <v>PUNO</v>
      </c>
      <c r="D781" s="49" t="str">
        <f>IFERROR(VLOOKUP(A781,'Instituciones Educativas'!$A$2:$T$900,7,0),0)</f>
        <v>EL MIRADOR DE YANAMAYO</v>
      </c>
      <c r="E781" s="49" t="str">
        <f>+VLOOKUP(A781,'Censo 2023 Direccion'!$A$2:$M$910,6,0)</f>
        <v>JIRON EL MIRADOR S/N</v>
      </c>
      <c r="F781" s="49" t="str">
        <f>+VLOOKUP(A781,'Instituciones Educativas'!$A$2:$T$900,1,0)</f>
        <v>0804286</v>
      </c>
      <c r="G781" s="49" t="str">
        <f>+VLOOKUP(A781,'Instituciones Educativas'!$A$2:$T$900,8,0)</f>
        <v>70717</v>
      </c>
      <c r="H781" s="49" t="str">
        <f>+VLOOKUP(A781,'Instituciones Educativas'!$A$2:$T$900,9,0)</f>
        <v xml:space="preserve">B0 - Primaria                      </v>
      </c>
      <c r="I781" s="18">
        <f t="shared" si="376"/>
        <v>84</v>
      </c>
      <c r="J781" s="18" t="str">
        <f t="shared" si="386"/>
        <v>Urbana</v>
      </c>
      <c r="K781" s="18">
        <f t="shared" si="387"/>
        <v>86</v>
      </c>
      <c r="O781" s="18">
        <f t="shared" si="388"/>
        <v>-2</v>
      </c>
      <c r="Q781" s="21">
        <f t="shared" si="392"/>
        <v>2122.8480000000004</v>
      </c>
      <c r="R781" s="52">
        <f t="shared" si="377"/>
        <v>5.9209443412420315</v>
      </c>
      <c r="S781" s="52">
        <f t="shared" si="378"/>
        <v>2358.7200000000003</v>
      </c>
      <c r="T781" s="21">
        <f t="shared" si="389"/>
        <v>2358.7200000000003</v>
      </c>
      <c r="U781" s="70">
        <v>2226.8683636363639</v>
      </c>
      <c r="V781" s="21">
        <f t="shared" si="375"/>
        <v>1814.4</v>
      </c>
      <c r="W781" s="21">
        <f t="shared" si="379"/>
        <v>453.6</v>
      </c>
      <c r="X781" s="21">
        <f t="shared" si="365"/>
        <v>0</v>
      </c>
      <c r="Y781" s="21">
        <f t="shared" si="373"/>
        <v>0</v>
      </c>
      <c r="Z781" s="21">
        <f t="shared" si="380"/>
        <v>100.80000000000001</v>
      </c>
      <c r="AA781" s="21">
        <f t="shared" si="381"/>
        <v>403.20000000000005</v>
      </c>
      <c r="AB781" s="21">
        <f t="shared" si="382"/>
        <v>0</v>
      </c>
      <c r="AC781" s="18">
        <f t="shared" si="383"/>
        <v>50.400000000000006</v>
      </c>
      <c r="AD781" s="18">
        <f t="shared" si="384"/>
        <v>806.40000000000009</v>
      </c>
      <c r="AE781" s="18">
        <f>IFERROR(VLOOKUP(F781,'Unid. Mult.'!$F$3:$J$313,5,0),0)</f>
        <v>0</v>
      </c>
      <c r="AF781" s="18">
        <f>IFERROR(VLOOKUP(F781,'IIEE EIB'!$F$3:$L$219,5,0),0)</f>
        <v>0</v>
      </c>
      <c r="AG781" s="18">
        <f>IFERROR(VLOOKUP(F781,'IIEE EIB'!$F$3:$L$219,6,0),0)</f>
        <v>0</v>
      </c>
      <c r="AH781" s="18">
        <f>IFERROR(VLOOKUP(F781,Rural!$F$2:$J$403,5,0),0)</f>
        <v>0</v>
      </c>
      <c r="AI781" s="18" t="str">
        <f>+IFERROR(VLOOKUP(F781,Frontera!$F$3:$J$438,5,0),0)</f>
        <v>Frontera</v>
      </c>
      <c r="AJ781" s="18" t="str">
        <f>+IFERROR(VLOOKUP(F781,'Censo 2023 Direccion'!$A$2:$L$910,9,0),0)</f>
        <v>Urbana</v>
      </c>
      <c r="AK781" s="18">
        <f>+IFERROR(VLOOKUP(F781,'Instituciones Educativas'!$A$2:$T$900,12,0),0)</f>
        <v>84</v>
      </c>
      <c r="AL781" s="21">
        <f t="shared" si="385"/>
        <v>-412.46836363636385</v>
      </c>
      <c r="AM781" s="18">
        <f>+IFERROR(VLOOKUP(F781,'Instituciones Educativas'!$A$2:$T$900,13,0),0)-AN781</f>
        <v>86</v>
      </c>
    </row>
    <row r="782" spans="1:41" x14ac:dyDescent="0.25">
      <c r="A782" s="104" t="s">
        <v>1443</v>
      </c>
      <c r="B782" s="17">
        <v>200</v>
      </c>
      <c r="C782" s="49" t="str">
        <f>+VLOOKUP(A782,'Instituciones Educativas'!$A$2:$T$900,6,0)</f>
        <v>PUNO</v>
      </c>
      <c r="D782" s="49" t="str">
        <f>IFERROR(VLOOKUP(A782,'Instituciones Educativas'!$A$2:$T$900,7,0),0)</f>
        <v>VILLA DEL LAGO</v>
      </c>
      <c r="E782" s="49" t="str">
        <f>+VLOOKUP(A782,'Censo 2023 Direccion'!$A$2:$M$910,6,0)</f>
        <v>AVENIDA NORTE S/N</v>
      </c>
      <c r="F782" s="49" t="str">
        <f>+VLOOKUP(A782,'Instituciones Educativas'!$A$2:$T$900,1,0)</f>
        <v>0804294</v>
      </c>
      <c r="G782" s="49" t="str">
        <f>+VLOOKUP(A782,'Instituciones Educativas'!$A$2:$T$900,8,0)</f>
        <v>VILLA DEL LAGO</v>
      </c>
      <c r="H782" s="49" t="str">
        <f>+VLOOKUP(A782,'Instituciones Educativas'!$A$2:$T$900,9,0)</f>
        <v xml:space="preserve">B0 - Primaria                      </v>
      </c>
      <c r="I782" s="18">
        <f t="shared" si="376"/>
        <v>167</v>
      </c>
      <c r="J782" s="18" t="str">
        <f t="shared" si="386"/>
        <v>Urbana</v>
      </c>
      <c r="K782" s="18">
        <f t="shared" si="387"/>
        <v>139</v>
      </c>
      <c r="O782" s="18">
        <f t="shared" si="388"/>
        <v>28</v>
      </c>
      <c r="Q782" s="21">
        <f t="shared" si="392"/>
        <v>3751.4879999999998</v>
      </c>
      <c r="R782" s="52">
        <f t="shared" si="377"/>
        <v>50.226831359435423</v>
      </c>
      <c r="S782" s="52">
        <f t="shared" si="378"/>
        <v>4689.3599999999997</v>
      </c>
      <c r="T782" s="21">
        <f t="shared" si="389"/>
        <v>4689.3599999999997</v>
      </c>
      <c r="U782" s="70">
        <v>3121.5196097560979</v>
      </c>
      <c r="V782" s="21">
        <f t="shared" si="375"/>
        <v>3607.2</v>
      </c>
      <c r="W782" s="21">
        <f t="shared" si="379"/>
        <v>901.80000000000007</v>
      </c>
      <c r="X782" s="21">
        <f t="shared" si="365"/>
        <v>0</v>
      </c>
      <c r="Y782" s="21">
        <f t="shared" si="373"/>
        <v>0</v>
      </c>
      <c r="Z782" s="21">
        <f t="shared" si="380"/>
        <v>200.39999999999998</v>
      </c>
      <c r="AA782" s="21">
        <f t="shared" si="381"/>
        <v>801.59999999999991</v>
      </c>
      <c r="AB782" s="21">
        <f t="shared" si="382"/>
        <v>0</v>
      </c>
      <c r="AC782" s="18">
        <f t="shared" si="383"/>
        <v>100.19999999999999</v>
      </c>
      <c r="AD782" s="18">
        <f t="shared" si="384"/>
        <v>1603.1999999999998</v>
      </c>
      <c r="AE782" s="18">
        <f>IFERROR(VLOOKUP(F782,'Unid. Mult.'!$F$3:$J$313,5,0),0)</f>
        <v>0</v>
      </c>
      <c r="AF782" s="18">
        <f>IFERROR(VLOOKUP(F782,'IIEE EIB'!$F$3:$L$219,5,0),0)</f>
        <v>0</v>
      </c>
      <c r="AG782" s="18">
        <f>IFERROR(VLOOKUP(F782,'IIEE EIB'!$F$3:$L$219,6,0),0)</f>
        <v>0</v>
      </c>
      <c r="AH782" s="18">
        <f>IFERROR(VLOOKUP(F782,Rural!$F$2:$J$403,5,0),0)</f>
        <v>0</v>
      </c>
      <c r="AI782" s="18" t="str">
        <f>+IFERROR(VLOOKUP(F782,Frontera!$F$3:$J$438,5,0),0)</f>
        <v>Frontera</v>
      </c>
      <c r="AJ782" s="18" t="str">
        <f>+IFERROR(VLOOKUP(F782,'Censo 2023 Direccion'!$A$2:$L$910,9,0),0)</f>
        <v>Urbana</v>
      </c>
      <c r="AK782" s="18">
        <f>+IFERROR(VLOOKUP(F782,'Instituciones Educativas'!$A$2:$T$900,12,0),0)</f>
        <v>167</v>
      </c>
      <c r="AL782" s="21">
        <f t="shared" si="385"/>
        <v>485.68039024390191</v>
      </c>
      <c r="AM782" s="18">
        <f>+IFERROR(VLOOKUP(F782,'Instituciones Educativas'!$A$2:$T$900,13,0),0)-AN782</f>
        <v>139</v>
      </c>
    </row>
    <row r="783" spans="1:41" x14ac:dyDescent="0.25">
      <c r="A783" s="104" t="s">
        <v>1476</v>
      </c>
      <c r="B783" s="17">
        <v>201</v>
      </c>
      <c r="C783" s="49" t="str">
        <f>+VLOOKUP(A783,'Instituciones Educativas'!$A$2:$T$900,6,0)</f>
        <v>SAN ANTONIO</v>
      </c>
      <c r="D783" s="49" t="str">
        <f>IFERROR(VLOOKUP(A783,'Instituciones Educativas'!$A$2:$T$900,7,0),0)</f>
        <v>CRUSANI</v>
      </c>
      <c r="E783" s="49" t="str">
        <f>+VLOOKUP(A783,'Censo 2023 Direccion'!$A$2:$M$910,6,0)</f>
        <v>CRUZANI</v>
      </c>
      <c r="F783" s="49" t="str">
        <f>+VLOOKUP(A783,'Instituciones Educativas'!$A$2:$T$900,1,0)</f>
        <v>0660332</v>
      </c>
      <c r="G783" s="49" t="str">
        <f>+VLOOKUP(A783,'Instituciones Educativas'!$A$2:$T$900,8,0)</f>
        <v>70697</v>
      </c>
      <c r="H783" s="49" t="str">
        <f>+VLOOKUP(A783,'Instituciones Educativas'!$A$2:$T$900,9,0)</f>
        <v xml:space="preserve">B0 - Primaria                      </v>
      </c>
      <c r="I783" s="18">
        <f t="shared" si="376"/>
        <v>3</v>
      </c>
      <c r="J783" s="18" t="str">
        <f t="shared" si="386"/>
        <v>Rural</v>
      </c>
      <c r="K783" s="18">
        <f t="shared" si="387"/>
        <v>3</v>
      </c>
      <c r="O783" s="18">
        <f t="shared" si="388"/>
        <v>0</v>
      </c>
      <c r="Q783" s="21">
        <f t="shared" ref="Q783:Q805" si="393">+IF(AJ783="rural",IF(AK783&lt;=1,S783*(5),IF(AK783&lt;=2,S783*(3.25),IF(AK783&lt;=3,S783*(2.42),IF(AK783&lt;=4,S783*(2),IF(AK783&lt;=5,S783*(1.8),IF(AK783&lt;=10,S783*(1.6),IF(AK783&lt;=16,S783*(1.3),IF(AK783&lt;=20,S783*(1),IF(AK783&lt;=60,S783*(0.85),IF(AK783&lt;=100,S783*(0.56),IF(AK783&lt;=152,S783*(0.41),IF(AK783&lt;=180,S783*(0.38),IF(AK783&lt;=200,S783*(0.36),IF(AK783&lt;=300,S783*(0.3),S783)))))))))))))))</f>
        <v>730.50120000000004</v>
      </c>
      <c r="R783" s="52">
        <f t="shared" si="377"/>
        <v>-54.385964912280691</v>
      </c>
      <c r="S783" s="52">
        <f t="shared" si="378"/>
        <v>301.86</v>
      </c>
      <c r="T783" s="21">
        <f t="shared" si="389"/>
        <v>301.86</v>
      </c>
      <c r="U783" s="70">
        <v>661.76999999999987</v>
      </c>
      <c r="V783" s="21">
        <f t="shared" si="375"/>
        <v>232.2</v>
      </c>
      <c r="W783" s="21">
        <f t="shared" si="379"/>
        <v>16.200000000000003</v>
      </c>
      <c r="X783" s="21">
        <f t="shared" si="365"/>
        <v>0</v>
      </c>
      <c r="Y783" s="21">
        <f t="shared" si="373"/>
        <v>0</v>
      </c>
      <c r="Z783" s="21">
        <f t="shared" si="380"/>
        <v>1.8000000000000003</v>
      </c>
      <c r="AA783" s="21">
        <f t="shared" si="381"/>
        <v>12.599999999999998</v>
      </c>
      <c r="AB783" s="21">
        <f t="shared" si="382"/>
        <v>28.800000000000004</v>
      </c>
      <c r="AC783" s="18">
        <f t="shared" si="383"/>
        <v>126</v>
      </c>
      <c r="AD783" s="18">
        <f t="shared" si="384"/>
        <v>46.800000000000004</v>
      </c>
      <c r="AE783" s="18" t="str">
        <f>IFERROR(VLOOKUP(F783,'Unid. Mult.'!$F$3:$J$313,5,0),0)</f>
        <v>Unidocente</v>
      </c>
      <c r="AF783" s="18" t="str">
        <f>IFERROR(VLOOKUP(F783,'IIEE EIB'!$F$3:$L$219,5,0),0)</f>
        <v>QUECHUA SUREÑO</v>
      </c>
      <c r="AG783" s="18" t="str">
        <f>IFERROR(VLOOKUP(F783,'IIEE EIB'!$F$3:$L$219,6,0),0)</f>
        <v/>
      </c>
      <c r="AH783" s="18" t="str">
        <f>IFERROR(VLOOKUP(F783,Rural!$F$2:$J$403,5,0),0)</f>
        <v>Rural 1</v>
      </c>
      <c r="AI783" s="18">
        <f>+IFERROR(VLOOKUP(F783,Frontera!$F$3:$J$438,5,0),0)</f>
        <v>0</v>
      </c>
      <c r="AJ783" s="18" t="str">
        <f>+IFERROR(VLOOKUP(F783,'Censo 2023 Direccion'!$A$2:$L$910,9,0),0)</f>
        <v>Rural</v>
      </c>
      <c r="AK783" s="18">
        <f>+IFERROR(VLOOKUP(F783,'Instituciones Educativas'!$A$2:$T$900,12,0),0)</f>
        <v>3</v>
      </c>
      <c r="AL783" s="21">
        <f t="shared" si="385"/>
        <v>-429.56999999999988</v>
      </c>
      <c r="AM783" s="18">
        <f>+IFERROR(VLOOKUP(F783,'Instituciones Educativas'!$A$2:$T$900,13,0),0)-AN783</f>
        <v>3</v>
      </c>
    </row>
    <row r="784" spans="1:41" x14ac:dyDescent="0.25">
      <c r="A784" s="104" t="s">
        <v>1477</v>
      </c>
      <c r="B784" s="17">
        <v>202</v>
      </c>
      <c r="C784" s="49" t="str">
        <f>+VLOOKUP(A784,'Instituciones Educativas'!$A$2:$T$900,6,0)</f>
        <v>SAN ANTONIO</v>
      </c>
      <c r="D784" s="49" t="str">
        <f>IFERROR(VLOOKUP(A784,'Instituciones Educativas'!$A$2:$T$900,7,0),0)</f>
        <v>KOMERUCHO</v>
      </c>
      <c r="E784" s="49" t="str">
        <f>+VLOOKUP(A784,'Censo 2023 Direccion'!$A$2:$M$910,6,0)</f>
        <v>KOMERUCHO</v>
      </c>
      <c r="F784" s="49" t="str">
        <f>+VLOOKUP(A784,'Instituciones Educativas'!$A$2:$T$900,1,0)</f>
        <v>0515940</v>
      </c>
      <c r="G784" s="49" t="str">
        <f>+VLOOKUP(A784,'Instituciones Educativas'!$A$2:$T$900,8,0)</f>
        <v>70699 GAMALIEL CHURATA</v>
      </c>
      <c r="H784" s="49" t="str">
        <f>+VLOOKUP(A784,'Instituciones Educativas'!$A$2:$T$900,9,0)</f>
        <v xml:space="preserve">B0 - Primaria                      </v>
      </c>
      <c r="I784" s="18">
        <f t="shared" si="376"/>
        <v>6</v>
      </c>
      <c r="J784" s="18" t="str">
        <f t="shared" si="386"/>
        <v>Rural</v>
      </c>
      <c r="K784" s="18">
        <f t="shared" si="387"/>
        <v>5</v>
      </c>
      <c r="O784" s="18">
        <f t="shared" si="388"/>
        <v>1</v>
      </c>
      <c r="Q784" s="21">
        <f t="shared" si="393"/>
        <v>936</v>
      </c>
      <c r="R784" s="52">
        <f t="shared" si="377"/>
        <v>-34.315789473684212</v>
      </c>
      <c r="S784" s="52">
        <f t="shared" si="378"/>
        <v>585</v>
      </c>
      <c r="T784" s="21">
        <f t="shared" si="389"/>
        <v>585</v>
      </c>
      <c r="U784" s="70">
        <v>890.625</v>
      </c>
      <c r="V784" s="21">
        <f t="shared" si="375"/>
        <v>450</v>
      </c>
      <c r="W784" s="21">
        <f t="shared" si="379"/>
        <v>32.400000000000006</v>
      </c>
      <c r="X784" s="21">
        <f t="shared" si="365"/>
        <v>0</v>
      </c>
      <c r="Y784" s="21">
        <f t="shared" si="373"/>
        <v>0</v>
      </c>
      <c r="Z784" s="21">
        <f t="shared" si="380"/>
        <v>3.6000000000000005</v>
      </c>
      <c r="AA784" s="21">
        <f t="shared" si="381"/>
        <v>25.199999999999996</v>
      </c>
      <c r="AB784" s="21">
        <f t="shared" si="382"/>
        <v>43.199999999999996</v>
      </c>
      <c r="AC784" s="18">
        <f t="shared" si="383"/>
        <v>252</v>
      </c>
      <c r="AD784" s="18">
        <f t="shared" si="384"/>
        <v>93.600000000000009</v>
      </c>
      <c r="AE784" s="18" t="str">
        <f>IFERROR(VLOOKUP(F784,'Unid. Mult.'!$F$3:$J$313,5,0),0)</f>
        <v>Multigrado</v>
      </c>
      <c r="AF784" s="18" t="str">
        <f>IFERROR(VLOOKUP(F784,'IIEE EIB'!$F$3:$L$219,5,0),0)</f>
        <v>QUECHUA SUREÑO</v>
      </c>
      <c r="AG784" s="18" t="str">
        <f>IFERROR(VLOOKUP(F784,'IIEE EIB'!$F$3:$L$219,6,0),0)</f>
        <v/>
      </c>
      <c r="AH784" s="18" t="str">
        <f>IFERROR(VLOOKUP(F784,Rural!$F$2:$J$403,5,0),0)</f>
        <v>Rural 1</v>
      </c>
      <c r="AI784" s="18">
        <f>+IFERROR(VLOOKUP(F784,Frontera!$F$3:$J$438,5,0),0)</f>
        <v>0</v>
      </c>
      <c r="AJ784" s="18" t="str">
        <f>+IFERROR(VLOOKUP(F784,'Censo 2023 Direccion'!$A$2:$L$910,9,0),0)</f>
        <v>Rural</v>
      </c>
      <c r="AK784" s="18">
        <f>+IFERROR(VLOOKUP(F784,'Instituciones Educativas'!$A$2:$T$900,12,0),0)</f>
        <v>6</v>
      </c>
      <c r="AL784" s="21">
        <f t="shared" si="385"/>
        <v>-440.625</v>
      </c>
      <c r="AM784" s="18">
        <f>+IFERROR(VLOOKUP(F784,'Instituciones Educativas'!$A$2:$T$900,13,0),0)-AN784</f>
        <v>5</v>
      </c>
      <c r="AN784" s="64"/>
    </row>
    <row r="785" spans="1:41" x14ac:dyDescent="0.25">
      <c r="A785" s="104" t="s">
        <v>1474</v>
      </c>
      <c r="B785" s="17">
        <v>203</v>
      </c>
      <c r="C785" s="49" t="str">
        <f>+VLOOKUP(A785,'Instituciones Educativas'!$A$2:$T$900,6,0)</f>
        <v>SAN ANTONIO</v>
      </c>
      <c r="D785" s="49" t="str">
        <f>IFERROR(VLOOKUP(A785,'Instituciones Educativas'!$A$2:$T$900,7,0),0)</f>
        <v>LLANQUERI</v>
      </c>
      <c r="E785" s="49" t="str">
        <f>+VLOOKUP(A785,'Censo 2023 Direccion'!$A$2:$M$910,6,0)</f>
        <v>LLANQUERI</v>
      </c>
      <c r="F785" s="49" t="str">
        <f>+VLOOKUP(A785,'Instituciones Educativas'!$A$2:$T$900,1,0)</f>
        <v>0631366</v>
      </c>
      <c r="G785" s="49" t="str">
        <f>+VLOOKUP(A785,'Instituciones Educativas'!$A$2:$T$900,8,0)</f>
        <v>70688</v>
      </c>
      <c r="H785" s="49" t="str">
        <f>+VLOOKUP(A785,'Instituciones Educativas'!$A$2:$T$900,9,0)</f>
        <v xml:space="preserve">B0 - Primaria                      </v>
      </c>
      <c r="I785" s="18">
        <f t="shared" si="376"/>
        <v>1</v>
      </c>
      <c r="J785" s="18" t="str">
        <f t="shared" si="386"/>
        <v>Rural</v>
      </c>
      <c r="K785" s="18">
        <f t="shared" si="387"/>
        <v>1</v>
      </c>
      <c r="O785" s="18">
        <f t="shared" si="388"/>
        <v>0</v>
      </c>
      <c r="Q785" s="21">
        <f t="shared" si="393"/>
        <v>530.40000000000009</v>
      </c>
      <c r="R785" s="52">
        <f t="shared" si="377"/>
        <v>-82.210526315789465</v>
      </c>
      <c r="S785" s="52">
        <f t="shared" si="378"/>
        <v>106.08000000000001</v>
      </c>
      <c r="T785" s="21">
        <f t="shared" si="389"/>
        <v>106.08000000000001</v>
      </c>
      <c r="U785" s="70">
        <v>596.30769230769238</v>
      </c>
      <c r="V785" s="21">
        <f t="shared" si="375"/>
        <v>81.600000000000009</v>
      </c>
      <c r="W785" s="21">
        <f t="shared" si="379"/>
        <v>5.4</v>
      </c>
      <c r="X785" s="21">
        <f t="shared" si="365"/>
        <v>0</v>
      </c>
      <c r="Y785" s="21">
        <f t="shared" si="373"/>
        <v>0</v>
      </c>
      <c r="Z785" s="21">
        <f t="shared" si="380"/>
        <v>0.60000000000000009</v>
      </c>
      <c r="AA785" s="21">
        <f t="shared" si="381"/>
        <v>8.3999999999999986</v>
      </c>
      <c r="AB785" s="21">
        <f t="shared" si="382"/>
        <v>9.6000000000000014</v>
      </c>
      <c r="AC785" s="18">
        <f t="shared" si="383"/>
        <v>42</v>
      </c>
      <c r="AD785" s="18">
        <f t="shared" si="384"/>
        <v>15.600000000000001</v>
      </c>
      <c r="AE785" s="18" t="str">
        <f>IFERROR(VLOOKUP(F785,'Unid. Mult.'!$F$3:$J$313,5,0),0)</f>
        <v>Unidocente</v>
      </c>
      <c r="AF785" s="18" t="str">
        <f>IFERROR(VLOOKUP(F785,'IIEE EIB'!$F$3:$L$219,5,0),0)</f>
        <v>QUECHUA SUREÑO</v>
      </c>
      <c r="AG785" s="18" t="str">
        <f>IFERROR(VLOOKUP(F785,'IIEE EIB'!$F$3:$L$219,6,0),0)</f>
        <v>AIMARA</v>
      </c>
      <c r="AH785" s="18" t="str">
        <f>IFERROR(VLOOKUP(F785,Rural!$F$2:$J$403,5,0),0)</f>
        <v>Rural 1</v>
      </c>
      <c r="AI785" s="18">
        <f>+IFERROR(VLOOKUP(F785,Frontera!$F$3:$J$438,5,0),0)</f>
        <v>0</v>
      </c>
      <c r="AJ785" s="18" t="str">
        <f>+IFERROR(VLOOKUP(F785,'Censo 2023 Direccion'!$A$2:$L$910,9,0),0)</f>
        <v>Rural</v>
      </c>
      <c r="AK785" s="18">
        <f>+IFERROR(VLOOKUP(F785,'Instituciones Educativas'!$A$2:$T$900,12,0),0)</f>
        <v>1</v>
      </c>
      <c r="AL785" s="21">
        <f t="shared" si="385"/>
        <v>-514.70769230769235</v>
      </c>
      <c r="AM785" s="18">
        <f>+IFERROR(VLOOKUP(F785,'Instituciones Educativas'!$A$2:$T$900,13,0),0)-AN785</f>
        <v>1</v>
      </c>
      <c r="AN785" s="64"/>
    </row>
    <row r="786" spans="1:41" x14ac:dyDescent="0.25">
      <c r="A786" s="104" t="s">
        <v>1472</v>
      </c>
      <c r="B786" s="17">
        <v>204</v>
      </c>
      <c r="C786" s="49" t="str">
        <f>+VLOOKUP(A786,'Instituciones Educativas'!$A$2:$T$900,6,0)</f>
        <v>SAN ANTONIO</v>
      </c>
      <c r="D786" s="49" t="str">
        <f>IFERROR(VLOOKUP(A786,'Instituciones Educativas'!$A$2:$T$900,7,0),0)</f>
        <v>CACHIPASCANA</v>
      </c>
      <c r="E786" s="49" t="str">
        <f>+VLOOKUP(A786,'Censo 2023 Direccion'!$A$2:$M$910,6,0)</f>
        <v>CACHIPASCANA</v>
      </c>
      <c r="F786" s="49" t="str">
        <f>+VLOOKUP(A786,'Instituciones Educativas'!$A$2:$T$900,1,0)</f>
        <v>0559328</v>
      </c>
      <c r="G786" s="49" t="str">
        <f>+VLOOKUP(A786,'Instituciones Educativas'!$A$2:$T$900,8,0)</f>
        <v>70647</v>
      </c>
      <c r="H786" s="49" t="str">
        <f>+VLOOKUP(A786,'Instituciones Educativas'!$A$2:$T$900,9,0)</f>
        <v xml:space="preserve">B0 - Primaria                      </v>
      </c>
      <c r="I786" s="18">
        <f t="shared" si="376"/>
        <v>11</v>
      </c>
      <c r="J786" s="18" t="str">
        <f t="shared" si="386"/>
        <v>Rural</v>
      </c>
      <c r="K786" s="18">
        <f t="shared" si="387"/>
        <v>10</v>
      </c>
      <c r="O786" s="18">
        <f t="shared" si="388"/>
        <v>1</v>
      </c>
      <c r="Q786" s="21">
        <f t="shared" si="393"/>
        <v>1394.25</v>
      </c>
      <c r="R786" s="52">
        <f t="shared" si="377"/>
        <v>-23.984210526315785</v>
      </c>
      <c r="S786" s="52">
        <f t="shared" si="378"/>
        <v>1072.5</v>
      </c>
      <c r="T786" s="21">
        <f t="shared" si="389"/>
        <v>1072.5</v>
      </c>
      <c r="U786" s="70">
        <v>1410.8910891089108</v>
      </c>
      <c r="V786" s="21">
        <f t="shared" si="375"/>
        <v>825</v>
      </c>
      <c r="W786" s="21">
        <f t="shared" si="379"/>
        <v>59.400000000000006</v>
      </c>
      <c r="X786" s="21">
        <f t="shared" ref="X786:X849" si="394">IF(H786=$M$13,AK786*1*12,IF(H786=$M$14,AK786*1*12,IF(H786=$M$16,AK786*1*12,0)))</f>
        <v>0</v>
      </c>
      <c r="Y786" s="21">
        <f t="shared" si="373"/>
        <v>0</v>
      </c>
      <c r="Z786" s="21">
        <f t="shared" si="380"/>
        <v>6.6000000000000005</v>
      </c>
      <c r="AA786" s="21">
        <f t="shared" si="381"/>
        <v>46.199999999999996</v>
      </c>
      <c r="AB786" s="21">
        <f t="shared" si="382"/>
        <v>79.199999999999989</v>
      </c>
      <c r="AC786" s="18">
        <f t="shared" si="383"/>
        <v>462</v>
      </c>
      <c r="AD786" s="18">
        <f t="shared" si="384"/>
        <v>171.60000000000002</v>
      </c>
      <c r="AE786" s="18" t="str">
        <f>IFERROR(VLOOKUP(F786,'Unid. Mult.'!$F$3:$J$313,5,0),0)</f>
        <v>Multigrado</v>
      </c>
      <c r="AF786" s="18" t="str">
        <f>IFERROR(VLOOKUP(F786,'IIEE EIB'!$F$3:$L$219,5,0),0)</f>
        <v>QUECHUA SUREÑO</v>
      </c>
      <c r="AG786" s="18" t="str">
        <f>IFERROR(VLOOKUP(F786,'IIEE EIB'!$F$3:$L$219,6,0),0)</f>
        <v/>
      </c>
      <c r="AH786" s="18" t="str">
        <f>IFERROR(VLOOKUP(F786,Rural!$F$2:$J$403,5,0),0)</f>
        <v>Rural 1</v>
      </c>
      <c r="AI786" s="18">
        <f>+IFERROR(VLOOKUP(F786,Frontera!$F$3:$J$438,5,0),0)</f>
        <v>0</v>
      </c>
      <c r="AJ786" s="18" t="str">
        <f>+IFERROR(VLOOKUP(F786,'Censo 2023 Direccion'!$A$2:$L$910,9,0),0)</f>
        <v>Rural</v>
      </c>
      <c r="AK786" s="18">
        <f>+IFERROR(VLOOKUP(F786,'Instituciones Educativas'!$A$2:$T$900,12,0),0)</f>
        <v>11</v>
      </c>
      <c r="AL786" s="21">
        <f t="shared" si="385"/>
        <v>-585.89108910891082</v>
      </c>
      <c r="AM786" s="18">
        <f>+IFERROR(VLOOKUP(F786,'Instituciones Educativas'!$A$2:$T$900,13,0),0)-AN786</f>
        <v>10</v>
      </c>
      <c r="AN786" s="64"/>
      <c r="AO786" s="18">
        <f>+AM786-2</f>
        <v>8</v>
      </c>
    </row>
    <row r="787" spans="1:41" x14ac:dyDescent="0.25">
      <c r="A787" s="104" t="s">
        <v>1471</v>
      </c>
      <c r="B787" s="17">
        <v>205</v>
      </c>
      <c r="C787" s="49" t="str">
        <f>+VLOOKUP(A787,'Instituciones Educativas'!$A$2:$T$900,6,0)</f>
        <v>SAN ANTONIO</v>
      </c>
      <c r="D787" s="49" t="str">
        <f>IFERROR(VLOOKUP(A787,'Instituciones Educativas'!$A$2:$T$900,7,0),0)</f>
        <v>JUNCAL</v>
      </c>
      <c r="E787" s="49" t="str">
        <f>+VLOOKUP(A787,'Censo 2023 Direccion'!$A$2:$M$910,6,0)</f>
        <v>JIRON ICHUÑA S/N</v>
      </c>
      <c r="F787" s="49" t="str">
        <f>+VLOOKUP(A787,'Instituciones Educativas'!$A$2:$T$900,1,0)</f>
        <v>0230706</v>
      </c>
      <c r="G787" s="49" t="str">
        <f>+VLOOKUP(A787,'Instituciones Educativas'!$A$2:$T$900,8,0)</f>
        <v>70062</v>
      </c>
      <c r="H787" s="49" t="str">
        <f>+VLOOKUP(A787,'Instituciones Educativas'!$A$2:$T$900,9,0)</f>
        <v xml:space="preserve">B0 - Primaria                      </v>
      </c>
      <c r="I787" s="18">
        <f t="shared" si="376"/>
        <v>24</v>
      </c>
      <c r="J787" s="18" t="str">
        <f t="shared" si="386"/>
        <v>Rural</v>
      </c>
      <c r="K787" s="18">
        <f t="shared" si="387"/>
        <v>28</v>
      </c>
      <c r="O787" s="18">
        <f t="shared" si="388"/>
        <v>-4</v>
      </c>
      <c r="Q787" s="21">
        <f t="shared" si="393"/>
        <v>1989</v>
      </c>
      <c r="R787" s="52">
        <f t="shared" si="377"/>
        <v>17.293233082706767</v>
      </c>
      <c r="S787" s="52">
        <f t="shared" si="378"/>
        <v>2340</v>
      </c>
      <c r="T787" s="21">
        <f t="shared" si="389"/>
        <v>2340</v>
      </c>
      <c r="U787" s="70">
        <v>1995</v>
      </c>
      <c r="V787" s="21">
        <f t="shared" si="375"/>
        <v>1800</v>
      </c>
      <c r="W787" s="21">
        <f t="shared" si="379"/>
        <v>129.60000000000002</v>
      </c>
      <c r="X787" s="21">
        <f t="shared" si="394"/>
        <v>0</v>
      </c>
      <c r="Y787" s="21">
        <f t="shared" si="373"/>
        <v>0</v>
      </c>
      <c r="Z787" s="21">
        <f t="shared" si="380"/>
        <v>14.400000000000002</v>
      </c>
      <c r="AA787" s="21">
        <f t="shared" si="381"/>
        <v>100.79999999999998</v>
      </c>
      <c r="AB787" s="21">
        <f t="shared" si="382"/>
        <v>172.79999999999998</v>
      </c>
      <c r="AC787" s="18">
        <f t="shared" si="383"/>
        <v>1008</v>
      </c>
      <c r="AD787" s="18">
        <f t="shared" si="384"/>
        <v>374.40000000000003</v>
      </c>
      <c r="AE787" s="18" t="str">
        <f>IFERROR(VLOOKUP(F787,'Unid. Mult.'!$F$3:$J$313,5,0),0)</f>
        <v>Multigrado</v>
      </c>
      <c r="AF787" s="18" t="str">
        <f>IFERROR(VLOOKUP(F787,'IIEE EIB'!$F$3:$L$219,5,0),0)</f>
        <v>QUECHUA SUREÑO</v>
      </c>
      <c r="AG787" s="18" t="str">
        <f>IFERROR(VLOOKUP(F787,'IIEE EIB'!$F$3:$L$219,6,0),0)</f>
        <v/>
      </c>
      <c r="AH787" s="18" t="str">
        <f>IFERROR(VLOOKUP(F787,Rural!$F$2:$J$403,5,0),0)</f>
        <v>Rural 1</v>
      </c>
      <c r="AI787" s="18">
        <f>+IFERROR(VLOOKUP(F787,Frontera!$F$3:$J$438,5,0),0)</f>
        <v>0</v>
      </c>
      <c r="AJ787" s="18" t="str">
        <f>+IFERROR(VLOOKUP(F787,'Censo 2023 Direccion'!$A$2:$L$910,9,0),0)</f>
        <v>Rural</v>
      </c>
      <c r="AK787" s="18">
        <f>+IFERROR(VLOOKUP(F787,'Instituciones Educativas'!$A$2:$T$900,12,0),0)</f>
        <v>24</v>
      </c>
      <c r="AL787" s="21">
        <f t="shared" si="385"/>
        <v>-195</v>
      </c>
      <c r="AM787" s="18">
        <f>+IFERROR(VLOOKUP(F787,'Instituciones Educativas'!$A$2:$T$900,13,0),0)-AN787</f>
        <v>28</v>
      </c>
      <c r="AO787" s="18">
        <f>+AM787-5.05</f>
        <v>22.95</v>
      </c>
    </row>
    <row r="788" spans="1:41" x14ac:dyDescent="0.25">
      <c r="A788" s="104" t="s">
        <v>1470</v>
      </c>
      <c r="B788" s="17">
        <v>206</v>
      </c>
      <c r="C788" s="49" t="str">
        <f>+VLOOKUP(A788,'Instituciones Educativas'!$A$2:$T$900,6,0)</f>
        <v>SAN ANTONIO</v>
      </c>
      <c r="D788" s="49" t="str">
        <f>IFERROR(VLOOKUP(A788,'Instituciones Educativas'!$A$2:$T$900,7,0),0)</f>
        <v>JESUS MARIA</v>
      </c>
      <c r="E788" s="49" t="str">
        <f>+VLOOKUP(A788,'Censo 2023 Direccion'!$A$2:$M$910,6,0)</f>
        <v>JESUS MARIA</v>
      </c>
      <c r="F788" s="49" t="str">
        <f>+VLOOKUP(A788,'Instituciones Educativas'!$A$2:$T$900,1,0)</f>
        <v>0230672</v>
      </c>
      <c r="G788" s="49" t="str">
        <f>+VLOOKUP(A788,'Instituciones Educativas'!$A$2:$T$900,8,0)</f>
        <v>70059</v>
      </c>
      <c r="H788" s="49" t="str">
        <f>+VLOOKUP(A788,'Instituciones Educativas'!$A$2:$T$900,9,0)</f>
        <v xml:space="preserve">B0 - Primaria                      </v>
      </c>
      <c r="I788" s="18">
        <f t="shared" si="376"/>
        <v>15</v>
      </c>
      <c r="J788" s="18" t="str">
        <f t="shared" si="386"/>
        <v>Rural</v>
      </c>
      <c r="K788" s="18">
        <f t="shared" si="387"/>
        <v>15</v>
      </c>
      <c r="O788" s="18">
        <f t="shared" si="388"/>
        <v>0</v>
      </c>
      <c r="Q788" s="21">
        <f t="shared" si="393"/>
        <v>1901.25</v>
      </c>
      <c r="R788" s="52">
        <f t="shared" si="377"/>
        <v>-4.5287637698898413</v>
      </c>
      <c r="S788" s="52">
        <f t="shared" si="378"/>
        <v>1462.5</v>
      </c>
      <c r="T788" s="21">
        <f t="shared" si="389"/>
        <v>1462.5</v>
      </c>
      <c r="U788" s="70">
        <v>1531.875</v>
      </c>
      <c r="V788" s="21">
        <f t="shared" si="375"/>
        <v>1125</v>
      </c>
      <c r="W788" s="21">
        <f t="shared" si="379"/>
        <v>81</v>
      </c>
      <c r="X788" s="21">
        <f t="shared" si="394"/>
        <v>0</v>
      </c>
      <c r="Y788" s="21">
        <f t="shared" si="373"/>
        <v>0</v>
      </c>
      <c r="Z788" s="21">
        <f t="shared" si="380"/>
        <v>9</v>
      </c>
      <c r="AA788" s="21">
        <f t="shared" si="381"/>
        <v>63</v>
      </c>
      <c r="AB788" s="21">
        <f t="shared" si="382"/>
        <v>108</v>
      </c>
      <c r="AC788" s="18">
        <f t="shared" si="383"/>
        <v>630</v>
      </c>
      <c r="AD788" s="18">
        <f t="shared" si="384"/>
        <v>234</v>
      </c>
      <c r="AE788" s="18" t="str">
        <f>IFERROR(VLOOKUP(F788,'Unid. Mult.'!$F$3:$J$313,5,0),0)</f>
        <v>Multigrado</v>
      </c>
      <c r="AF788" s="18" t="str">
        <f>IFERROR(VLOOKUP(F788,'IIEE EIB'!$F$3:$L$219,5,0),0)</f>
        <v>QUECHUA SUREÑO</v>
      </c>
      <c r="AG788" s="18" t="str">
        <f>IFERROR(VLOOKUP(F788,'IIEE EIB'!$F$3:$L$219,6,0),0)</f>
        <v/>
      </c>
      <c r="AH788" s="18" t="str">
        <f>IFERROR(VLOOKUP(F788,Rural!$F$2:$J$403,5,0),0)</f>
        <v>Rural 1</v>
      </c>
      <c r="AI788" s="18">
        <f>+IFERROR(VLOOKUP(F788,Frontera!$F$3:$J$438,5,0),0)</f>
        <v>0</v>
      </c>
      <c r="AJ788" s="18" t="str">
        <f>+IFERROR(VLOOKUP(F788,'Censo 2023 Direccion'!$A$2:$L$910,9,0),0)</f>
        <v>Rural</v>
      </c>
      <c r="AK788" s="18">
        <f>+IFERROR(VLOOKUP(F788,'Instituciones Educativas'!$A$2:$T$900,12,0),0)</f>
        <v>15</v>
      </c>
      <c r="AL788" s="21">
        <f t="shared" si="385"/>
        <v>-406.875</v>
      </c>
      <c r="AM788" s="18">
        <f>+IFERROR(VLOOKUP(F788,'Instituciones Educativas'!$A$2:$T$900,13,0),0)-AN788</f>
        <v>15</v>
      </c>
      <c r="AO788" s="18">
        <f>+AM788-28.2</f>
        <v>-13.2</v>
      </c>
    </row>
    <row r="789" spans="1:41" x14ac:dyDescent="0.25">
      <c r="A789" s="104" t="s">
        <v>1479</v>
      </c>
      <c r="B789" s="17">
        <v>207</v>
      </c>
      <c r="C789" s="49" t="str">
        <f>+VLOOKUP(A789,'Instituciones Educativas'!$A$2:$T$900,6,0)</f>
        <v>TIQUILLACA</v>
      </c>
      <c r="D789" s="49" t="str">
        <f>IFERROR(VLOOKUP(A789,'Instituciones Educativas'!$A$2:$T$900,7,0),0)</f>
        <v>CONDORIRI</v>
      </c>
      <c r="E789" s="49" t="str">
        <f>+VLOOKUP(A789,'Censo 2023 Direccion'!$A$2:$M$910,6,0)</f>
        <v>CONDORIRI</v>
      </c>
      <c r="F789" s="49" t="str">
        <f>+VLOOKUP(A789,'Instituciones Educativas'!$A$2:$T$900,1,0)</f>
        <v>0230714</v>
      </c>
      <c r="G789" s="49" t="str">
        <f>+VLOOKUP(A789,'Instituciones Educativas'!$A$2:$T$900,8,0)</f>
        <v>70063</v>
      </c>
      <c r="H789" s="49" t="str">
        <f>+VLOOKUP(A789,'Instituciones Educativas'!$A$2:$T$900,9,0)</f>
        <v xml:space="preserve">B0 - Primaria                      </v>
      </c>
      <c r="I789" s="18">
        <f t="shared" si="376"/>
        <v>10</v>
      </c>
      <c r="J789" s="18" t="str">
        <f t="shared" si="386"/>
        <v>Rural</v>
      </c>
      <c r="K789" s="18">
        <f t="shared" si="387"/>
        <v>11</v>
      </c>
      <c r="O789" s="18">
        <f t="shared" si="388"/>
        <v>-1</v>
      </c>
      <c r="Q789" s="21">
        <f t="shared" si="393"/>
        <v>1397.7600000000002</v>
      </c>
      <c r="R789" s="52">
        <f t="shared" si="377"/>
        <v>-32.144410613310129</v>
      </c>
      <c r="S789" s="52">
        <f t="shared" si="378"/>
        <v>873.6</v>
      </c>
      <c r="T789" s="21">
        <f t="shared" si="389"/>
        <v>873.6</v>
      </c>
      <c r="U789" s="70">
        <v>1287.4399999999998</v>
      </c>
      <c r="V789" s="21">
        <f t="shared" si="375"/>
        <v>672</v>
      </c>
      <c r="W789" s="21">
        <f t="shared" si="379"/>
        <v>54</v>
      </c>
      <c r="X789" s="21">
        <f t="shared" si="394"/>
        <v>0</v>
      </c>
      <c r="Y789" s="21">
        <f t="shared" si="373"/>
        <v>0</v>
      </c>
      <c r="Z789" s="21">
        <f t="shared" si="380"/>
        <v>6</v>
      </c>
      <c r="AA789" s="21">
        <f t="shared" si="381"/>
        <v>48</v>
      </c>
      <c r="AB789" s="21">
        <f t="shared" si="382"/>
        <v>72</v>
      </c>
      <c r="AC789" s="18">
        <f t="shared" si="383"/>
        <v>336</v>
      </c>
      <c r="AD789" s="18">
        <f t="shared" si="384"/>
        <v>156</v>
      </c>
      <c r="AE789" s="18" t="str">
        <f>IFERROR(VLOOKUP(F789,'Unid. Mult.'!$F$3:$J$313,5,0),0)</f>
        <v>Multigrado</v>
      </c>
      <c r="AF789" s="18">
        <f>IFERROR(VLOOKUP(F789,'IIEE EIB'!$F$3:$L$219,5,0),0)</f>
        <v>0</v>
      </c>
      <c r="AG789" s="18">
        <f>IFERROR(VLOOKUP(F789,'IIEE EIB'!$F$3:$L$219,6,0),0)</f>
        <v>0</v>
      </c>
      <c r="AH789" s="18" t="str">
        <f>IFERROR(VLOOKUP(F789,Rural!$F$2:$J$403,5,0),0)</f>
        <v>Rural 2</v>
      </c>
      <c r="AI789" s="18">
        <f>+IFERROR(VLOOKUP(F789,Frontera!$F$3:$J$438,5,0),0)</f>
        <v>0</v>
      </c>
      <c r="AJ789" s="18" t="str">
        <f>+IFERROR(VLOOKUP(F789,'Censo 2023 Direccion'!$A$2:$L$910,9,0),0)</f>
        <v>Rural</v>
      </c>
      <c r="AK789" s="18">
        <f>+IFERROR(VLOOKUP(F789,'Instituciones Educativas'!$A$2:$T$900,12,0),0)</f>
        <v>10</v>
      </c>
      <c r="AL789" s="21">
        <f t="shared" si="385"/>
        <v>-615.43999999999983</v>
      </c>
      <c r="AM789" s="18">
        <f>+IFERROR(VLOOKUP(F789,'Instituciones Educativas'!$A$2:$T$900,13,0),0)-AN789</f>
        <v>11</v>
      </c>
      <c r="AN789" s="64"/>
      <c r="AO789" s="18">
        <f>+AM789-10.8</f>
        <v>0.19999999999999929</v>
      </c>
    </row>
    <row r="790" spans="1:41" x14ac:dyDescent="0.25">
      <c r="A790" s="104" t="s">
        <v>1478</v>
      </c>
      <c r="B790" s="17">
        <v>208</v>
      </c>
      <c r="C790" s="49" t="str">
        <f>+VLOOKUP(A790,'Instituciones Educativas'!$A$2:$T$900,6,0)</f>
        <v>TIQUILLACA</v>
      </c>
      <c r="D790" s="49" t="str">
        <f>IFERROR(VLOOKUP(A790,'Instituciones Educativas'!$A$2:$T$900,7,0),0)</f>
        <v>TIQUILLACA</v>
      </c>
      <c r="E790" s="49" t="str">
        <f>+VLOOKUP(A790,'Censo 2023 Direccion'!$A$2:$M$910,6,0)</f>
        <v>JIRON 4 DE NOVIEMBRE 185</v>
      </c>
      <c r="F790" s="49" t="str">
        <f>+VLOOKUP(A790,'Instituciones Educativas'!$A$2:$T$900,1,0)</f>
        <v>0230177</v>
      </c>
      <c r="G790" s="49" t="str">
        <f>+VLOOKUP(A790,'Instituciones Educativas'!$A$2:$T$900,8,0)</f>
        <v>70007</v>
      </c>
      <c r="H790" s="49" t="str">
        <f>+VLOOKUP(A790,'Instituciones Educativas'!$A$2:$T$900,9,0)</f>
        <v xml:space="preserve">B0 - Primaria                      </v>
      </c>
      <c r="I790" s="18">
        <f t="shared" si="376"/>
        <v>32</v>
      </c>
      <c r="J790" s="18" t="str">
        <f t="shared" si="386"/>
        <v>Rural</v>
      </c>
      <c r="K790" s="18">
        <f t="shared" si="387"/>
        <v>40</v>
      </c>
      <c r="O790" s="18">
        <f t="shared" si="388"/>
        <v>-8</v>
      </c>
      <c r="Q790" s="21">
        <f t="shared" si="393"/>
        <v>2100.3839999999996</v>
      </c>
      <c r="R790" s="52">
        <f t="shared" si="377"/>
        <v>9.4736842105263026</v>
      </c>
      <c r="S790" s="52">
        <f t="shared" si="378"/>
        <v>2471.0399999999995</v>
      </c>
      <c r="T790" s="21">
        <f t="shared" si="389"/>
        <v>2471.0399999999995</v>
      </c>
      <c r="U790" s="70">
        <v>2257.1999999999998</v>
      </c>
      <c r="V790" s="21">
        <f t="shared" si="375"/>
        <v>1900.7999999999997</v>
      </c>
      <c r="W790" s="21">
        <f t="shared" si="379"/>
        <v>172.8</v>
      </c>
      <c r="X790" s="21">
        <f t="shared" si="394"/>
        <v>0</v>
      </c>
      <c r="Y790" s="21">
        <f t="shared" si="373"/>
        <v>0</v>
      </c>
      <c r="Z790" s="21">
        <f t="shared" si="380"/>
        <v>19.200000000000003</v>
      </c>
      <c r="AA790" s="21">
        <f t="shared" si="381"/>
        <v>134.39999999999998</v>
      </c>
      <c r="AB790" s="21">
        <f t="shared" si="382"/>
        <v>0</v>
      </c>
      <c r="AC790" s="18">
        <f t="shared" si="383"/>
        <v>1075.1999999999998</v>
      </c>
      <c r="AD790" s="18">
        <f t="shared" si="384"/>
        <v>499.20000000000005</v>
      </c>
      <c r="AE790" s="18">
        <f>IFERROR(VLOOKUP(F790,'Unid. Mult.'!$F$3:$J$313,5,0),0)</f>
        <v>0</v>
      </c>
      <c r="AF790" s="18" t="str">
        <f>IFERROR(VLOOKUP(F790,'IIEE EIB'!$F$3:$L$219,5,0),0)</f>
        <v>QUECHUA SUREÑO</v>
      </c>
      <c r="AG790" s="18" t="str">
        <f>IFERROR(VLOOKUP(F790,'IIEE EIB'!$F$3:$L$219,6,0),0)</f>
        <v/>
      </c>
      <c r="AH790" s="18" t="str">
        <f>IFERROR(VLOOKUP(F790,Rural!$F$2:$J$403,5,0),0)</f>
        <v>Rural 2</v>
      </c>
      <c r="AI790" s="18">
        <f>+IFERROR(VLOOKUP(F790,Frontera!$F$3:$J$438,5,0),0)</f>
        <v>0</v>
      </c>
      <c r="AJ790" s="18" t="str">
        <f>+IFERROR(VLOOKUP(F790,'Censo 2023 Direccion'!$A$2:$L$910,9,0),0)</f>
        <v>Rural</v>
      </c>
      <c r="AK790" s="18">
        <f>+IFERROR(VLOOKUP(F790,'Instituciones Educativas'!$A$2:$T$900,12,0),0)</f>
        <v>32</v>
      </c>
      <c r="AL790" s="21">
        <f t="shared" si="385"/>
        <v>-356.40000000000009</v>
      </c>
      <c r="AM790" s="18">
        <f>+IFERROR(VLOOKUP(F790,'Instituciones Educativas'!$A$2:$T$900,13,0),0)-AN790</f>
        <v>40</v>
      </c>
      <c r="AN790" s="64"/>
      <c r="AO790" s="18">
        <f>+AM790-6</f>
        <v>34</v>
      </c>
    </row>
    <row r="791" spans="1:41" x14ac:dyDescent="0.25">
      <c r="A791" s="104" t="s">
        <v>1480</v>
      </c>
      <c r="B791" s="17">
        <v>209</v>
      </c>
      <c r="C791" s="49" t="str">
        <f>+VLOOKUP(A791,'Instituciones Educativas'!$A$2:$T$900,6,0)</f>
        <v>TIQUILLACA</v>
      </c>
      <c r="D791" s="49" t="str">
        <f>IFERROR(VLOOKUP(A791,'Instituciones Educativas'!$A$2:$T$900,7,0),0)</f>
        <v>CHILA</v>
      </c>
      <c r="E791" s="49" t="str">
        <f>+VLOOKUP(A791,'Censo 2023 Direccion'!$A$2:$M$910,6,0)</f>
        <v>CHILA</v>
      </c>
      <c r="F791" s="49" t="str">
        <f>+VLOOKUP(A791,'Instituciones Educativas'!$A$2:$T$900,1,0)</f>
        <v>0503029</v>
      </c>
      <c r="G791" s="49" t="str">
        <f>+VLOOKUP(A791,'Instituciones Educativas'!$A$2:$T$900,8,0)</f>
        <v>70628</v>
      </c>
      <c r="H791" s="49" t="str">
        <f>+VLOOKUP(A791,'Instituciones Educativas'!$A$2:$T$900,9,0)</f>
        <v xml:space="preserve">B0 - Primaria                      </v>
      </c>
      <c r="I791" s="18">
        <f t="shared" si="376"/>
        <v>16</v>
      </c>
      <c r="J791" s="18" t="str">
        <f t="shared" si="386"/>
        <v>Rural</v>
      </c>
      <c r="K791" s="18">
        <f t="shared" si="387"/>
        <v>18</v>
      </c>
      <c r="O791" s="18">
        <f t="shared" si="388"/>
        <v>-2</v>
      </c>
      <c r="Q791" s="21">
        <f t="shared" si="393"/>
        <v>1817.0880000000004</v>
      </c>
      <c r="R791" s="52">
        <f t="shared" si="377"/>
        <v>-13.502274204028566</v>
      </c>
      <c r="S791" s="52">
        <f t="shared" si="378"/>
        <v>1397.7600000000002</v>
      </c>
      <c r="T791" s="21">
        <f t="shared" si="389"/>
        <v>1397.7600000000002</v>
      </c>
      <c r="U791" s="70">
        <v>1615.9499999999998</v>
      </c>
      <c r="V791" s="21">
        <f t="shared" si="375"/>
        <v>1075.2</v>
      </c>
      <c r="W791" s="21">
        <f t="shared" si="379"/>
        <v>86.4</v>
      </c>
      <c r="X791" s="21">
        <f t="shared" si="394"/>
        <v>0</v>
      </c>
      <c r="Y791" s="21">
        <f t="shared" si="373"/>
        <v>0</v>
      </c>
      <c r="Z791" s="21">
        <f t="shared" si="380"/>
        <v>9.6000000000000014</v>
      </c>
      <c r="AA791" s="21">
        <f t="shared" si="381"/>
        <v>76.800000000000011</v>
      </c>
      <c r="AB791" s="21">
        <f t="shared" si="382"/>
        <v>115.19999999999999</v>
      </c>
      <c r="AC791" s="18">
        <f t="shared" si="383"/>
        <v>537.59999999999991</v>
      </c>
      <c r="AD791" s="18">
        <f t="shared" si="384"/>
        <v>249.60000000000002</v>
      </c>
      <c r="AE791" s="18" t="str">
        <f>IFERROR(VLOOKUP(F791,'Unid. Mult.'!$F$3:$J$313,5,0),0)</f>
        <v>Multigrado</v>
      </c>
      <c r="AF791" s="18">
        <f>IFERROR(VLOOKUP(F791,'IIEE EIB'!$F$3:$L$219,5,0),0)</f>
        <v>0</v>
      </c>
      <c r="AG791" s="18">
        <f>IFERROR(VLOOKUP(F791,'IIEE EIB'!$F$3:$L$219,6,0),0)</f>
        <v>0</v>
      </c>
      <c r="AH791" s="18" t="str">
        <f>IFERROR(VLOOKUP(F791,Rural!$F$2:$J$403,5,0),0)</f>
        <v>Rural 2</v>
      </c>
      <c r="AI791" s="18">
        <f>+IFERROR(VLOOKUP(F791,Frontera!$F$3:$J$438,5,0),0)</f>
        <v>0</v>
      </c>
      <c r="AJ791" s="18" t="str">
        <f>+IFERROR(VLOOKUP(F791,'Censo 2023 Direccion'!$A$2:$L$910,9,0),0)</f>
        <v>Rural</v>
      </c>
      <c r="AK791" s="18">
        <f>+IFERROR(VLOOKUP(F791,'Instituciones Educativas'!$A$2:$T$900,12,0),0)</f>
        <v>16</v>
      </c>
      <c r="AL791" s="21">
        <f t="shared" si="385"/>
        <v>-540.74999999999977</v>
      </c>
      <c r="AM791" s="18">
        <f>+IFERROR(VLOOKUP(F791,'Instituciones Educativas'!$A$2:$T$900,13,0),0)-AN791</f>
        <v>18</v>
      </c>
      <c r="AO791" s="18">
        <f>+AM791-40</f>
        <v>-22</v>
      </c>
    </row>
    <row r="792" spans="1:41" x14ac:dyDescent="0.25">
      <c r="A792" s="104" t="s">
        <v>1484</v>
      </c>
      <c r="B792" s="17">
        <v>210</v>
      </c>
      <c r="C792" s="49" t="str">
        <f>+VLOOKUP(A792,'Instituciones Educativas'!$A$2:$T$900,6,0)</f>
        <v>TIQUILLACA</v>
      </c>
      <c r="D792" s="49" t="str">
        <f>IFERROR(VLOOKUP(A792,'Instituciones Educativas'!$A$2:$T$900,7,0),0)</f>
        <v>CHINGARANI</v>
      </c>
      <c r="E792" s="49" t="str">
        <f>+VLOOKUP(A792,'Censo 2023 Direccion'!$A$2:$M$910,6,0)</f>
        <v>CHINGARANI</v>
      </c>
      <c r="F792" s="49" t="str">
        <f>+VLOOKUP(A792,'Instituciones Educativas'!$A$2:$T$900,1,0)</f>
        <v>0477976</v>
      </c>
      <c r="G792" s="49" t="str">
        <f>+VLOOKUP(A792,'Instituciones Educativas'!$A$2:$T$900,8,0)</f>
        <v>70707</v>
      </c>
      <c r="H792" s="49" t="str">
        <f>+VLOOKUP(A792,'Instituciones Educativas'!$A$2:$T$900,9,0)</f>
        <v xml:space="preserve">B0 - Primaria                      </v>
      </c>
      <c r="I792" s="18">
        <f t="shared" si="376"/>
        <v>7</v>
      </c>
      <c r="J792" s="18" t="str">
        <f t="shared" si="386"/>
        <v>Rural</v>
      </c>
      <c r="K792" s="18">
        <f t="shared" si="387"/>
        <v>7</v>
      </c>
      <c r="O792" s="18">
        <f t="shared" si="388"/>
        <v>0</v>
      </c>
      <c r="Q792" s="21">
        <f t="shared" si="393"/>
        <v>1013.3760000000001</v>
      </c>
      <c r="R792" s="52">
        <f t="shared" si="377"/>
        <v>-27.66917293233082</v>
      </c>
      <c r="S792" s="52">
        <f t="shared" si="378"/>
        <v>633.36</v>
      </c>
      <c r="T792" s="21">
        <f t="shared" si="389"/>
        <v>633.36</v>
      </c>
      <c r="U792" s="70">
        <v>875.64324324324321</v>
      </c>
      <c r="V792" s="21">
        <f t="shared" si="375"/>
        <v>487.2</v>
      </c>
      <c r="W792" s="21">
        <f t="shared" si="379"/>
        <v>37.799999999999997</v>
      </c>
      <c r="X792" s="21">
        <f t="shared" si="394"/>
        <v>0</v>
      </c>
      <c r="Y792" s="21">
        <f t="shared" si="373"/>
        <v>0</v>
      </c>
      <c r="Z792" s="21">
        <f t="shared" si="380"/>
        <v>4.2</v>
      </c>
      <c r="AA792" s="21">
        <f t="shared" si="381"/>
        <v>33.6</v>
      </c>
      <c r="AB792" s="21">
        <f t="shared" si="382"/>
        <v>67.2</v>
      </c>
      <c r="AC792" s="18">
        <f t="shared" si="383"/>
        <v>235.2</v>
      </c>
      <c r="AD792" s="18">
        <f t="shared" si="384"/>
        <v>109.19999999999999</v>
      </c>
      <c r="AE792" s="18" t="str">
        <f>IFERROR(VLOOKUP(F792,'Unid. Mult.'!$F$3:$J$313,5,0),0)</f>
        <v>Unidocente</v>
      </c>
      <c r="AF792" s="18">
        <f>IFERROR(VLOOKUP(F792,'IIEE EIB'!$F$3:$L$219,5,0),0)</f>
        <v>0</v>
      </c>
      <c r="AG792" s="18">
        <f>IFERROR(VLOOKUP(F792,'IIEE EIB'!$F$3:$L$219,6,0),0)</f>
        <v>0</v>
      </c>
      <c r="AH792" s="18" t="str">
        <f>IFERROR(VLOOKUP(F792,Rural!$F$2:$J$403,5,0),0)</f>
        <v>Rural 2</v>
      </c>
      <c r="AI792" s="18">
        <f>+IFERROR(VLOOKUP(F792,Frontera!$F$3:$J$438,5,0),0)</f>
        <v>0</v>
      </c>
      <c r="AJ792" s="18" t="str">
        <f>+IFERROR(VLOOKUP(F792,'Censo 2023 Direccion'!$A$2:$L$910,9,0),0)</f>
        <v>Rural</v>
      </c>
      <c r="AK792" s="18">
        <f>+IFERROR(VLOOKUP(F792,'Instituciones Educativas'!$A$2:$T$900,12,0),0)</f>
        <v>7</v>
      </c>
      <c r="AL792" s="21">
        <f t="shared" si="385"/>
        <v>-388.44324324324322</v>
      </c>
      <c r="AM792" s="18">
        <f>+IFERROR(VLOOKUP(F792,'Instituciones Educativas'!$A$2:$T$900,13,0),0)-AN792</f>
        <v>7</v>
      </c>
      <c r="AN792" s="64"/>
      <c r="AO792" s="18">
        <f>+AM792-12.8</f>
        <v>-5.8000000000000007</v>
      </c>
    </row>
    <row r="793" spans="1:41" x14ac:dyDescent="0.25">
      <c r="A793" s="104" t="s">
        <v>1481</v>
      </c>
      <c r="B793" s="17">
        <v>211</v>
      </c>
      <c r="C793" s="49" t="str">
        <f>+VLOOKUP(A793,'Instituciones Educativas'!$A$2:$T$900,6,0)</f>
        <v>TIQUILLACA</v>
      </c>
      <c r="D793" s="49" t="str">
        <f>IFERROR(VLOOKUP(A793,'Instituciones Educativas'!$A$2:$T$900,7,0),0)</f>
        <v>CECCECANI</v>
      </c>
      <c r="E793" s="49" t="str">
        <f>+VLOOKUP(A793,'Censo 2023 Direccion'!$A$2:$M$910,6,0)</f>
        <v>CECCECANI</v>
      </c>
      <c r="F793" s="49" t="str">
        <f>+VLOOKUP(A793,'Instituciones Educativas'!$A$2:$T$900,1,0)</f>
        <v>0487330</v>
      </c>
      <c r="G793" s="49" t="str">
        <f>+VLOOKUP(A793,'Instituciones Educativas'!$A$2:$T$900,8,0)</f>
        <v>70700</v>
      </c>
      <c r="H793" s="49" t="str">
        <f>+VLOOKUP(A793,'Instituciones Educativas'!$A$2:$T$900,9,0)</f>
        <v xml:space="preserve">B0 - Primaria                      </v>
      </c>
      <c r="I793" s="18">
        <f t="shared" si="376"/>
        <v>2</v>
      </c>
      <c r="J793" s="18" t="str">
        <f t="shared" si="386"/>
        <v>Rural</v>
      </c>
      <c r="K793" s="18">
        <f t="shared" si="387"/>
        <v>1</v>
      </c>
      <c r="O793" s="18">
        <f t="shared" si="388"/>
        <v>1</v>
      </c>
      <c r="Q793" s="21">
        <f t="shared" si="393"/>
        <v>583.05000000000007</v>
      </c>
      <c r="R793" s="52">
        <f t="shared" si="377"/>
        <v>-64.421052631578974</v>
      </c>
      <c r="S793" s="52">
        <f t="shared" si="378"/>
        <v>179.4</v>
      </c>
      <c r="T793" s="21">
        <f t="shared" si="389"/>
        <v>179.4</v>
      </c>
      <c r="U793" s="70">
        <v>504.23076923076957</v>
      </c>
      <c r="V793" s="21">
        <f t="shared" si="375"/>
        <v>138</v>
      </c>
      <c r="W793" s="21">
        <f t="shared" si="379"/>
        <v>10.8</v>
      </c>
      <c r="X793" s="21">
        <f t="shared" si="394"/>
        <v>0</v>
      </c>
      <c r="Y793" s="21">
        <f t="shared" si="373"/>
        <v>0</v>
      </c>
      <c r="Z793" s="21">
        <f t="shared" si="380"/>
        <v>1.2000000000000002</v>
      </c>
      <c r="AA793" s="21">
        <f t="shared" si="381"/>
        <v>8.3999999999999986</v>
      </c>
      <c r="AB793" s="21">
        <f t="shared" si="382"/>
        <v>19.200000000000003</v>
      </c>
      <c r="AC793" s="18">
        <f t="shared" si="383"/>
        <v>67.199999999999989</v>
      </c>
      <c r="AD793" s="18">
        <f t="shared" si="384"/>
        <v>31.200000000000003</v>
      </c>
      <c r="AE793" s="18" t="str">
        <f>IFERROR(VLOOKUP(F793,'Unid. Mult.'!$F$3:$J$313,5,0),0)</f>
        <v>Unidocente</v>
      </c>
      <c r="AF793" s="18" t="str">
        <f>IFERROR(VLOOKUP(F793,'IIEE EIB'!$F$3:$L$219,5,0),0)</f>
        <v>QUECHUA SUREÑO</v>
      </c>
      <c r="AG793" s="18" t="str">
        <f>IFERROR(VLOOKUP(F793,'IIEE EIB'!$F$3:$L$219,6,0),0)</f>
        <v/>
      </c>
      <c r="AH793" s="18" t="str">
        <f>IFERROR(VLOOKUP(F793,Rural!$F$2:$J$403,5,0),0)</f>
        <v>Rural 2</v>
      </c>
      <c r="AI793" s="18">
        <f>+IFERROR(VLOOKUP(F793,Frontera!$F$3:$J$438,5,0),0)</f>
        <v>0</v>
      </c>
      <c r="AJ793" s="18" t="str">
        <f>+IFERROR(VLOOKUP(F793,'Censo 2023 Direccion'!$A$2:$L$910,9,0),0)</f>
        <v>Rural</v>
      </c>
      <c r="AK793" s="18">
        <f>+IFERROR(VLOOKUP(F793,'Instituciones Educativas'!$A$2:$T$900,12,0),0)</f>
        <v>2</v>
      </c>
      <c r="AL793" s="21">
        <f t="shared" si="385"/>
        <v>-366.23076923076957</v>
      </c>
      <c r="AM793" s="18">
        <f>+IFERROR(VLOOKUP(F793,'Instituciones Educativas'!$A$2:$T$900,13,0),0)-AN793</f>
        <v>1</v>
      </c>
      <c r="AN793" s="64"/>
    </row>
    <row r="794" spans="1:41" x14ac:dyDescent="0.25">
      <c r="A794" s="104" t="s">
        <v>1483</v>
      </c>
      <c r="B794" s="17">
        <v>212</v>
      </c>
      <c r="C794" s="49" t="str">
        <f>+VLOOKUP(A794,'Instituciones Educativas'!$A$2:$T$900,6,0)</f>
        <v>TIQUILLACA</v>
      </c>
      <c r="D794" s="49" t="str">
        <f>IFERROR(VLOOKUP(A794,'Instituciones Educativas'!$A$2:$T$900,7,0),0)</f>
        <v>CHACO</v>
      </c>
      <c r="E794" s="49" t="str">
        <f>+VLOOKUP(A794,'Censo 2023 Direccion'!$A$2:$M$910,6,0)</f>
        <v>CHACCO</v>
      </c>
      <c r="F794" s="49" t="str">
        <f>+VLOOKUP(A794,'Instituciones Educativas'!$A$2:$T$900,1,0)</f>
        <v>0660266</v>
      </c>
      <c r="G794" s="49" t="str">
        <f>+VLOOKUP(A794,'Instituciones Educativas'!$A$2:$T$900,8,0)</f>
        <v>70701</v>
      </c>
      <c r="H794" s="49" t="str">
        <f>+VLOOKUP(A794,'Instituciones Educativas'!$A$2:$T$900,9,0)</f>
        <v xml:space="preserve">B0 - Primaria                      </v>
      </c>
      <c r="I794" s="18">
        <f t="shared" si="376"/>
        <v>1</v>
      </c>
      <c r="J794" s="18" t="str">
        <f t="shared" si="386"/>
        <v>Rural</v>
      </c>
      <c r="K794" s="18">
        <f t="shared" si="387"/>
        <v>1</v>
      </c>
      <c r="O794" s="18">
        <f t="shared" si="388"/>
        <v>0</v>
      </c>
      <c r="Q794" s="21">
        <f t="shared" si="393"/>
        <v>503.1</v>
      </c>
      <c r="R794" s="52">
        <f t="shared" si="377"/>
        <v>-82.210526315789494</v>
      </c>
      <c r="S794" s="52">
        <f t="shared" si="378"/>
        <v>100.62</v>
      </c>
      <c r="T794" s="21">
        <f t="shared" si="389"/>
        <v>100.62</v>
      </c>
      <c r="U794" s="70">
        <v>565.6153846153851</v>
      </c>
      <c r="V794" s="21">
        <f t="shared" si="375"/>
        <v>77.400000000000006</v>
      </c>
      <c r="W794" s="21">
        <f t="shared" si="379"/>
        <v>5.4</v>
      </c>
      <c r="X794" s="21">
        <f t="shared" si="394"/>
        <v>0</v>
      </c>
      <c r="Y794" s="21">
        <f t="shared" si="373"/>
        <v>0</v>
      </c>
      <c r="Z794" s="21">
        <f t="shared" si="380"/>
        <v>0.60000000000000009</v>
      </c>
      <c r="AA794" s="21">
        <f t="shared" si="381"/>
        <v>4.1999999999999993</v>
      </c>
      <c r="AB794" s="21">
        <f t="shared" si="382"/>
        <v>9.6000000000000014</v>
      </c>
      <c r="AC794" s="18">
        <f t="shared" si="383"/>
        <v>42</v>
      </c>
      <c r="AD794" s="18">
        <f t="shared" si="384"/>
        <v>15.600000000000001</v>
      </c>
      <c r="AE794" s="18" t="str">
        <f>IFERROR(VLOOKUP(F794,'Unid. Mult.'!$F$3:$J$313,5,0),0)</f>
        <v>Unidocente</v>
      </c>
      <c r="AF794" s="18" t="str">
        <f>IFERROR(VLOOKUP(F794,'IIEE EIB'!$F$3:$L$219,5,0),0)</f>
        <v>QUECHUA SUREÑO</v>
      </c>
      <c r="AG794" s="18" t="str">
        <f>IFERROR(VLOOKUP(F794,'IIEE EIB'!$F$3:$L$219,6,0),0)</f>
        <v/>
      </c>
      <c r="AH794" s="18" t="str">
        <f>IFERROR(VLOOKUP(F794,Rural!$F$2:$J$403,5,0),0)</f>
        <v>Rural 1</v>
      </c>
      <c r="AI794" s="18">
        <f>+IFERROR(VLOOKUP(F794,Frontera!$F$3:$J$438,5,0),0)</f>
        <v>0</v>
      </c>
      <c r="AJ794" s="18" t="str">
        <f>+IFERROR(VLOOKUP(F794,'Censo 2023 Direccion'!$A$2:$L$910,9,0),0)</f>
        <v>Rural</v>
      </c>
      <c r="AK794" s="18">
        <f>+IFERROR(VLOOKUP(F794,'Instituciones Educativas'!$A$2:$T$900,12,0),0)</f>
        <v>1</v>
      </c>
      <c r="AL794" s="21">
        <f t="shared" si="385"/>
        <v>-488.21538461538512</v>
      </c>
      <c r="AM794" s="18">
        <f>+IFERROR(VLOOKUP(F794,'Instituciones Educativas'!$A$2:$T$900,13,0),0)-AN794</f>
        <v>1</v>
      </c>
      <c r="AN794" s="64"/>
      <c r="AO794" s="18">
        <f>+AM794-3.7</f>
        <v>-2.7</v>
      </c>
    </row>
    <row r="795" spans="1:41" x14ac:dyDescent="0.25">
      <c r="A795" s="104" t="s">
        <v>1488</v>
      </c>
      <c r="B795" s="17">
        <v>213</v>
      </c>
      <c r="C795" s="49" t="str">
        <f>+VLOOKUP(A795,'Instituciones Educativas'!$A$2:$T$900,6,0)</f>
        <v>VILQUE</v>
      </c>
      <c r="D795" s="49" t="str">
        <f>IFERROR(VLOOKUP(A795,'Instituciones Educativas'!$A$2:$T$900,7,0),0)</f>
        <v>MACHACMARCA</v>
      </c>
      <c r="E795" s="49" t="str">
        <f>+VLOOKUP(A795,'Censo 2023 Direccion'!$A$2:$M$910,6,0)</f>
        <v>MACHACMARCA</v>
      </c>
      <c r="F795" s="49" t="str">
        <f>+VLOOKUP(A795,'Instituciones Educativas'!$A$2:$T$900,1,0)</f>
        <v>0474544</v>
      </c>
      <c r="G795" s="49" t="str">
        <f>+VLOOKUP(A795,'Instituciones Educativas'!$A$2:$T$900,8,0)</f>
        <v>70719</v>
      </c>
      <c r="H795" s="49" t="str">
        <f>+VLOOKUP(A795,'Instituciones Educativas'!$A$2:$T$900,9,0)</f>
        <v xml:space="preserve">B0 - Primaria                      </v>
      </c>
      <c r="I795" s="18">
        <f t="shared" si="376"/>
        <v>28</v>
      </c>
      <c r="J795" s="18" t="str">
        <f t="shared" si="386"/>
        <v>Rural</v>
      </c>
      <c r="K795" s="18">
        <f t="shared" si="387"/>
        <v>33</v>
      </c>
      <c r="O795" s="18">
        <f t="shared" si="388"/>
        <v>-5</v>
      </c>
      <c r="Q795" s="21">
        <f t="shared" si="393"/>
        <v>2060.6040000000003</v>
      </c>
      <c r="R795" s="52">
        <f t="shared" si="377"/>
        <v>16.108452950558235</v>
      </c>
      <c r="S795" s="52">
        <f t="shared" si="378"/>
        <v>2424.2400000000002</v>
      </c>
      <c r="T795" s="21">
        <f t="shared" si="389"/>
        <v>2424.2400000000002</v>
      </c>
      <c r="U795" s="70">
        <v>2087.91</v>
      </c>
      <c r="V795" s="21">
        <f t="shared" si="375"/>
        <v>1864.8</v>
      </c>
      <c r="W795" s="21">
        <f t="shared" si="379"/>
        <v>151.19999999999999</v>
      </c>
      <c r="X795" s="21">
        <f t="shared" si="394"/>
        <v>0</v>
      </c>
      <c r="Y795" s="21">
        <f t="shared" si="373"/>
        <v>0</v>
      </c>
      <c r="Z795" s="21">
        <f t="shared" si="380"/>
        <v>16.8</v>
      </c>
      <c r="AA795" s="21">
        <f t="shared" si="381"/>
        <v>117.6</v>
      </c>
      <c r="AB795" s="21">
        <f t="shared" si="382"/>
        <v>201.60000000000002</v>
      </c>
      <c r="AC795" s="18">
        <f t="shared" si="383"/>
        <v>940.8</v>
      </c>
      <c r="AD795" s="18">
        <f t="shared" si="384"/>
        <v>436.79999999999995</v>
      </c>
      <c r="AE795" s="18" t="str">
        <f>IFERROR(VLOOKUP(F795,'Unid. Mult.'!$F$3:$J$313,5,0),0)</f>
        <v>Multigrado</v>
      </c>
      <c r="AF795" s="18" t="str">
        <f>IFERROR(VLOOKUP(F795,'IIEE EIB'!$F$3:$L$219,5,0),0)</f>
        <v>QUECHUA SUREÑO</v>
      </c>
      <c r="AG795" s="18" t="str">
        <f>IFERROR(VLOOKUP(F795,'IIEE EIB'!$F$3:$L$219,6,0),0)</f>
        <v/>
      </c>
      <c r="AH795" s="18" t="str">
        <f>IFERROR(VLOOKUP(F795,Rural!$F$2:$J$403,5,0),0)</f>
        <v>Rural 2</v>
      </c>
      <c r="AI795" s="18">
        <f>+IFERROR(VLOOKUP(F795,Frontera!$F$3:$J$438,5,0),0)</f>
        <v>0</v>
      </c>
      <c r="AJ795" s="18" t="str">
        <f>+IFERROR(VLOOKUP(F795,'Censo 2023 Direccion'!$A$2:$L$910,9,0),0)</f>
        <v>Rural</v>
      </c>
      <c r="AK795" s="18">
        <f>+IFERROR(VLOOKUP(F795,'Instituciones Educativas'!$A$2:$T$900,12,0),0)</f>
        <v>28</v>
      </c>
      <c r="AL795" s="21">
        <f t="shared" si="385"/>
        <v>-223.1099999999999</v>
      </c>
      <c r="AM795" s="18">
        <f>+IFERROR(VLOOKUP(F795,'Instituciones Educativas'!$A$2:$T$900,13,0),0)-AN795</f>
        <v>33</v>
      </c>
      <c r="AN795" s="64"/>
    </row>
    <row r="796" spans="1:41" x14ac:dyDescent="0.25">
      <c r="A796" s="104" t="s">
        <v>1490</v>
      </c>
      <c r="B796" s="17">
        <v>214</v>
      </c>
      <c r="C796" s="49" t="str">
        <f>+VLOOKUP(A796,'Instituciones Educativas'!$A$2:$T$900,6,0)</f>
        <v>VILQUE</v>
      </c>
      <c r="D796" s="49" t="str">
        <f>IFERROR(VLOOKUP(A796,'Instituciones Educativas'!$A$2:$T$900,7,0),0)</f>
        <v>COTAÑA</v>
      </c>
      <c r="E796" s="49" t="str">
        <f>+VLOOKUP(A796,'Censo 2023 Direccion'!$A$2:$M$910,6,0)</f>
        <v>COTAÑA</v>
      </c>
      <c r="F796" s="49" t="str">
        <f>+VLOOKUP(A796,'Instituciones Educativas'!$A$2:$T$900,1,0)</f>
        <v>0546911</v>
      </c>
      <c r="G796" s="49" t="str">
        <f>+VLOOKUP(A796,'Instituciones Educativas'!$A$2:$T$900,8,0)</f>
        <v>70734</v>
      </c>
      <c r="H796" s="49" t="str">
        <f>+VLOOKUP(A796,'Instituciones Educativas'!$A$2:$T$900,9,0)</f>
        <v xml:space="preserve">B0 - Primaria                      </v>
      </c>
      <c r="I796" s="18">
        <f t="shared" si="376"/>
        <v>23</v>
      </c>
      <c r="J796" s="18" t="str">
        <f t="shared" si="386"/>
        <v>Rural</v>
      </c>
      <c r="K796" s="18">
        <f t="shared" si="387"/>
        <v>20</v>
      </c>
      <c r="O796" s="18">
        <f t="shared" si="388"/>
        <v>3</v>
      </c>
      <c r="Q796" s="21">
        <f t="shared" si="393"/>
        <v>1707.8879999999999</v>
      </c>
      <c r="R796" s="52">
        <f t="shared" si="377"/>
        <v>25.89473684210526</v>
      </c>
      <c r="S796" s="52">
        <f t="shared" si="378"/>
        <v>2009.28</v>
      </c>
      <c r="T796" s="21">
        <f t="shared" si="389"/>
        <v>2009.28</v>
      </c>
      <c r="U796" s="70">
        <v>1596</v>
      </c>
      <c r="V796" s="21">
        <f t="shared" si="375"/>
        <v>1545.6</v>
      </c>
      <c r="W796" s="21">
        <f t="shared" si="379"/>
        <v>124.19999999999999</v>
      </c>
      <c r="X796" s="21">
        <f t="shared" si="394"/>
        <v>0</v>
      </c>
      <c r="Y796" s="21">
        <f t="shared" si="373"/>
        <v>0</v>
      </c>
      <c r="Z796" s="21">
        <f t="shared" si="380"/>
        <v>13.8</v>
      </c>
      <c r="AA796" s="21">
        <f t="shared" si="381"/>
        <v>110.4</v>
      </c>
      <c r="AB796" s="21">
        <f t="shared" si="382"/>
        <v>165.6</v>
      </c>
      <c r="AC796" s="18">
        <f t="shared" si="383"/>
        <v>772.8</v>
      </c>
      <c r="AD796" s="18">
        <f t="shared" si="384"/>
        <v>358.8</v>
      </c>
      <c r="AE796" s="18" t="str">
        <f>IFERROR(VLOOKUP(F796,'Unid. Mult.'!$F$3:$J$313,5,0),0)</f>
        <v>Multigrado</v>
      </c>
      <c r="AF796" s="18">
        <f>IFERROR(VLOOKUP(F796,'IIEE EIB'!$F$3:$L$219,5,0),0)</f>
        <v>0</v>
      </c>
      <c r="AG796" s="18">
        <f>IFERROR(VLOOKUP(F796,'IIEE EIB'!$F$3:$L$219,6,0),0)</f>
        <v>0</v>
      </c>
      <c r="AH796" s="18" t="str">
        <f>IFERROR(VLOOKUP(F796,Rural!$F$2:$J$403,5,0),0)</f>
        <v>Rural 2</v>
      </c>
      <c r="AI796" s="18">
        <f>+IFERROR(VLOOKUP(F796,Frontera!$F$3:$J$438,5,0),0)</f>
        <v>0</v>
      </c>
      <c r="AJ796" s="18" t="str">
        <f>+IFERROR(VLOOKUP(F796,'Censo 2023 Direccion'!$A$2:$L$910,9,0),0)</f>
        <v>Rural</v>
      </c>
      <c r="AK796" s="18">
        <f>+IFERROR(VLOOKUP(F796,'Instituciones Educativas'!$A$2:$T$900,12,0),0)</f>
        <v>23</v>
      </c>
      <c r="AL796" s="21">
        <f t="shared" si="385"/>
        <v>-50.400000000000091</v>
      </c>
      <c r="AM796" s="18">
        <f>+IFERROR(VLOOKUP(F796,'Instituciones Educativas'!$A$2:$T$900,13,0),0)-AN796</f>
        <v>20</v>
      </c>
      <c r="AO796" s="18">
        <f>+AM796-16</f>
        <v>4</v>
      </c>
    </row>
    <row r="797" spans="1:41" x14ac:dyDescent="0.25">
      <c r="A797" s="104" t="s">
        <v>1486</v>
      </c>
      <c r="B797" s="17">
        <v>215</v>
      </c>
      <c r="C797" s="49" t="str">
        <f>+VLOOKUP(A797,'Instituciones Educativas'!$A$2:$T$900,6,0)</f>
        <v>VILQUE</v>
      </c>
      <c r="D797" s="49" t="str">
        <f>IFERROR(VLOOKUP(A797,'Instituciones Educativas'!$A$2:$T$900,7,0),0)</f>
        <v>ULLAGACHI</v>
      </c>
      <c r="E797" s="49" t="str">
        <f>+VLOOKUP(A797,'Censo 2023 Direccion'!$A$2:$M$910,6,0)</f>
        <v>ULLAGACHI</v>
      </c>
      <c r="F797" s="49" t="str">
        <f>+VLOOKUP(A797,'Instituciones Educativas'!$A$2:$T$900,1,0)</f>
        <v>0230680</v>
      </c>
      <c r="G797" s="49" t="str">
        <f>+VLOOKUP(A797,'Instituciones Educativas'!$A$2:$T$900,8,0)</f>
        <v>70060</v>
      </c>
      <c r="H797" s="49" t="str">
        <f>+VLOOKUP(A797,'Instituciones Educativas'!$A$2:$T$900,9,0)</f>
        <v xml:space="preserve">B0 - Primaria                      </v>
      </c>
      <c r="I797" s="18">
        <f t="shared" si="376"/>
        <v>12</v>
      </c>
      <c r="J797" s="18" t="str">
        <f t="shared" si="386"/>
        <v>Rural</v>
      </c>
      <c r="K797" s="18">
        <f t="shared" si="387"/>
        <v>7</v>
      </c>
      <c r="O797" s="18">
        <f t="shared" si="388"/>
        <v>5</v>
      </c>
      <c r="Q797" s="21">
        <f t="shared" si="393"/>
        <v>1399.3200000000002</v>
      </c>
      <c r="R797" s="52">
        <f t="shared" si="377"/>
        <v>23.995703544575722</v>
      </c>
      <c r="S797" s="52">
        <f t="shared" si="378"/>
        <v>1076.4000000000001</v>
      </c>
      <c r="T797" s="21">
        <f t="shared" si="389"/>
        <v>1076.4000000000001</v>
      </c>
      <c r="U797" s="70">
        <v>868.0945945945947</v>
      </c>
      <c r="V797" s="21">
        <f t="shared" si="375"/>
        <v>828</v>
      </c>
      <c r="W797" s="21">
        <f t="shared" si="379"/>
        <v>64.800000000000011</v>
      </c>
      <c r="X797" s="21">
        <f t="shared" si="394"/>
        <v>0</v>
      </c>
      <c r="Y797" s="21">
        <f t="shared" si="373"/>
        <v>0</v>
      </c>
      <c r="Z797" s="21">
        <f t="shared" si="380"/>
        <v>7.2000000000000011</v>
      </c>
      <c r="AA797" s="21">
        <f t="shared" si="381"/>
        <v>50.399999999999991</v>
      </c>
      <c r="AB797" s="21">
        <f t="shared" si="382"/>
        <v>115.20000000000002</v>
      </c>
      <c r="AC797" s="18">
        <f t="shared" si="383"/>
        <v>403.19999999999993</v>
      </c>
      <c r="AD797" s="18">
        <f t="shared" si="384"/>
        <v>187.20000000000002</v>
      </c>
      <c r="AE797" s="18" t="str">
        <f>IFERROR(VLOOKUP(F797,'Unid. Mult.'!$F$3:$J$313,5,0),0)</f>
        <v>Unidocente</v>
      </c>
      <c r="AF797" s="18" t="str">
        <f>IFERROR(VLOOKUP(F797,'IIEE EIB'!$F$3:$L$219,5,0),0)</f>
        <v>QUECHUA SUREÑO</v>
      </c>
      <c r="AG797" s="18" t="str">
        <f>IFERROR(VLOOKUP(F797,'IIEE EIB'!$F$3:$L$219,6,0),0)</f>
        <v/>
      </c>
      <c r="AH797" s="18" t="str">
        <f>IFERROR(VLOOKUP(F797,Rural!$F$2:$J$403,5,0),0)</f>
        <v>Rural 2</v>
      </c>
      <c r="AI797" s="18">
        <f>+IFERROR(VLOOKUP(F797,Frontera!$F$3:$J$438,5,0),0)</f>
        <v>0</v>
      </c>
      <c r="AJ797" s="18" t="str">
        <f>+IFERROR(VLOOKUP(F797,'Censo 2023 Direccion'!$A$2:$L$910,9,0),0)</f>
        <v>Rural</v>
      </c>
      <c r="AK797" s="18">
        <f>+IFERROR(VLOOKUP(F797,'Instituciones Educativas'!$A$2:$T$900,12,0),0)</f>
        <v>12</v>
      </c>
      <c r="AL797" s="21">
        <f t="shared" si="385"/>
        <v>-40.094594594594696</v>
      </c>
      <c r="AM797" s="18">
        <f>+IFERROR(VLOOKUP(F797,'Instituciones Educativas'!$A$2:$T$900,13,0),0)-AN797</f>
        <v>7</v>
      </c>
      <c r="AO797" s="18">
        <f>+AM797-33.1</f>
        <v>-26.1</v>
      </c>
    </row>
    <row r="798" spans="1:41" x14ac:dyDescent="0.25">
      <c r="A798" s="104" t="s">
        <v>1485</v>
      </c>
      <c r="B798" s="17">
        <v>216</v>
      </c>
      <c r="C798" s="49" t="str">
        <f>+VLOOKUP(A798,'Instituciones Educativas'!$A$2:$T$900,6,0)</f>
        <v>VILQUE</v>
      </c>
      <c r="D798" s="49" t="str">
        <f>IFERROR(VLOOKUP(A798,'Instituciones Educativas'!$A$2:$T$900,7,0),0)</f>
        <v>VILQUE</v>
      </c>
      <c r="E798" s="49" t="str">
        <f>+VLOOKUP(A798,'Censo 2023 Direccion'!$A$2:$M$910,6,0)</f>
        <v>JIRON TIQUILLACA 133</v>
      </c>
      <c r="F798" s="49" t="str">
        <f>+VLOOKUP(A798,'Instituciones Educativas'!$A$2:$T$900,1,0)</f>
        <v>0230508</v>
      </c>
      <c r="G798" s="49" t="str">
        <f>+VLOOKUP(A798,'Instituciones Educativas'!$A$2:$T$900,8,0)</f>
        <v>70040</v>
      </c>
      <c r="H798" s="49" t="str">
        <f>+VLOOKUP(A798,'Instituciones Educativas'!$A$2:$T$900,9,0)</f>
        <v xml:space="preserve">B0 - Primaria                      </v>
      </c>
      <c r="I798" s="18">
        <f t="shared" si="376"/>
        <v>178</v>
      </c>
      <c r="J798" s="18" t="str">
        <f t="shared" si="386"/>
        <v>Rural</v>
      </c>
      <c r="K798" s="18">
        <f t="shared" si="387"/>
        <v>175</v>
      </c>
      <c r="O798" s="18">
        <f t="shared" si="388"/>
        <v>3</v>
      </c>
      <c r="Q798" s="21">
        <f t="shared" si="393"/>
        <v>4431.7728000000006</v>
      </c>
      <c r="R798" s="52">
        <f t="shared" si="377"/>
        <v>169.85422740524783</v>
      </c>
      <c r="S798" s="52">
        <f t="shared" si="378"/>
        <v>11662.560000000001</v>
      </c>
      <c r="T798" s="21">
        <f t="shared" si="389"/>
        <v>11662.560000000001</v>
      </c>
      <c r="U798" s="70">
        <v>4321.8</v>
      </c>
      <c r="V798" s="21">
        <f t="shared" si="375"/>
        <v>8971.2000000000007</v>
      </c>
      <c r="W798" s="21">
        <f t="shared" si="379"/>
        <v>961.2</v>
      </c>
      <c r="X798" s="21">
        <f t="shared" si="394"/>
        <v>0</v>
      </c>
      <c r="Y798" s="21">
        <f t="shared" si="373"/>
        <v>0</v>
      </c>
      <c r="Z798" s="21">
        <f t="shared" si="380"/>
        <v>106.80000000000001</v>
      </c>
      <c r="AA798" s="21">
        <f t="shared" si="381"/>
        <v>854.40000000000009</v>
      </c>
      <c r="AB798" s="21">
        <f t="shared" si="382"/>
        <v>0</v>
      </c>
      <c r="AC798" s="18">
        <f t="shared" si="383"/>
        <v>4272</v>
      </c>
      <c r="AD798" s="18">
        <f t="shared" si="384"/>
        <v>2776.8</v>
      </c>
      <c r="AE798" s="18">
        <f>IFERROR(VLOOKUP(F798,'Unid. Mult.'!$F$3:$J$313,5,0),0)</f>
        <v>0</v>
      </c>
      <c r="AF798" s="18">
        <f>IFERROR(VLOOKUP(F798,'IIEE EIB'!$F$3:$L$219,5,0),0)</f>
        <v>0</v>
      </c>
      <c r="AG798" s="18">
        <f>IFERROR(VLOOKUP(F798,'IIEE EIB'!$F$3:$L$219,6,0),0)</f>
        <v>0</v>
      </c>
      <c r="AH798" s="18" t="str">
        <f>IFERROR(VLOOKUP(F798,Rural!$F$2:$J$403,5,0),0)</f>
        <v>Rural 3</v>
      </c>
      <c r="AI798" s="18">
        <f>+IFERROR(VLOOKUP(F798,Frontera!$F$3:$J$438,5,0),0)</f>
        <v>0</v>
      </c>
      <c r="AJ798" s="18" t="str">
        <f>+IFERROR(VLOOKUP(F798,'Censo 2023 Direccion'!$A$2:$L$910,9,0),0)</f>
        <v>Rural</v>
      </c>
      <c r="AK798" s="18">
        <f>+IFERROR(VLOOKUP(F798,'Instituciones Educativas'!$A$2:$T$900,12,0),0)</f>
        <v>178</v>
      </c>
      <c r="AL798" s="21">
        <f t="shared" si="385"/>
        <v>4649.4000000000005</v>
      </c>
      <c r="AM798" s="18">
        <f>+IFERROR(VLOOKUP(F798,'Instituciones Educativas'!$A$2:$T$900,13,0),0)-AN798</f>
        <v>175</v>
      </c>
    </row>
    <row r="799" spans="1:41" x14ac:dyDescent="0.25">
      <c r="A799" s="104" t="s">
        <v>1487</v>
      </c>
      <c r="B799" s="17">
        <v>217</v>
      </c>
      <c r="C799" s="49" t="str">
        <f>+VLOOKUP(A799,'Instituciones Educativas'!$A$2:$T$900,6,0)</f>
        <v>VILQUE</v>
      </c>
      <c r="D799" s="49" t="str">
        <f>IFERROR(VLOOKUP(A799,'Instituciones Educativas'!$A$2:$T$900,7,0),0)</f>
        <v>CAYRANI</v>
      </c>
      <c r="E799" s="49" t="str">
        <f>+VLOOKUP(A799,'Censo 2023 Direccion'!$A$2:$M$910,6,0)</f>
        <v>CAYRANI</v>
      </c>
      <c r="F799" s="49" t="str">
        <f>+VLOOKUP(A799,'Instituciones Educativas'!$A$2:$T$900,1,0)</f>
        <v>0226985</v>
      </c>
      <c r="G799" s="49" t="str">
        <f>+VLOOKUP(A799,'Instituciones Educativas'!$A$2:$T$900,8,0)</f>
        <v>70711</v>
      </c>
      <c r="H799" s="49" t="str">
        <f>+VLOOKUP(A799,'Instituciones Educativas'!$A$2:$T$900,9,0)</f>
        <v xml:space="preserve">B0 - Primaria                      </v>
      </c>
      <c r="I799" s="18">
        <f t="shared" si="376"/>
        <v>7</v>
      </c>
      <c r="J799" s="18" t="str">
        <f t="shared" si="386"/>
        <v>Rural</v>
      </c>
      <c r="K799" s="18">
        <f t="shared" si="387"/>
        <v>8</v>
      </c>
      <c r="O799" s="18">
        <f t="shared" si="388"/>
        <v>-1</v>
      </c>
      <c r="Q799" s="21">
        <f t="shared" si="393"/>
        <v>1013.3760000000001</v>
      </c>
      <c r="R799" s="52">
        <f t="shared" si="377"/>
        <v>-49.11184210526315</v>
      </c>
      <c r="S799" s="52">
        <f t="shared" si="378"/>
        <v>633.36</v>
      </c>
      <c r="T799" s="21">
        <f t="shared" si="389"/>
        <v>633.36</v>
      </c>
      <c r="U799" s="70">
        <v>1244.6117647058823</v>
      </c>
      <c r="V799" s="21">
        <f t="shared" si="375"/>
        <v>487.2</v>
      </c>
      <c r="W799" s="21">
        <f t="shared" si="379"/>
        <v>37.799999999999997</v>
      </c>
      <c r="X799" s="21">
        <f t="shared" si="394"/>
        <v>0</v>
      </c>
      <c r="Y799" s="21">
        <f t="shared" si="373"/>
        <v>0</v>
      </c>
      <c r="Z799" s="21">
        <f t="shared" si="380"/>
        <v>4.2</v>
      </c>
      <c r="AA799" s="21">
        <f t="shared" si="381"/>
        <v>33.6</v>
      </c>
      <c r="AB799" s="21">
        <f t="shared" si="382"/>
        <v>67.2</v>
      </c>
      <c r="AC799" s="18">
        <f t="shared" si="383"/>
        <v>235.2</v>
      </c>
      <c r="AD799" s="18">
        <f t="shared" si="384"/>
        <v>109.19999999999999</v>
      </c>
      <c r="AE799" s="18" t="str">
        <f>IFERROR(VLOOKUP(F799,'Unid. Mult.'!$F$3:$J$313,5,0),0)</f>
        <v>Unidocente</v>
      </c>
      <c r="AF799" s="18">
        <f>IFERROR(VLOOKUP(F799,'IIEE EIB'!$F$3:$L$219,5,0),0)</f>
        <v>0</v>
      </c>
      <c r="AG799" s="18">
        <f>IFERROR(VLOOKUP(F799,'IIEE EIB'!$F$3:$L$219,6,0),0)</f>
        <v>0</v>
      </c>
      <c r="AH799" s="18" t="str">
        <f>IFERROR(VLOOKUP(F799,Rural!$F$2:$J$403,5,0),0)</f>
        <v>Rural 2</v>
      </c>
      <c r="AI799" s="18">
        <f>+IFERROR(VLOOKUP(F799,Frontera!$F$3:$J$438,5,0),0)</f>
        <v>0</v>
      </c>
      <c r="AJ799" s="18" t="str">
        <f>+IFERROR(VLOOKUP(F799,'Censo 2023 Direccion'!$A$2:$L$910,9,0),0)</f>
        <v>Rural</v>
      </c>
      <c r="AK799" s="18">
        <f>+IFERROR(VLOOKUP(F799,'Instituciones Educativas'!$A$2:$T$900,12,0),0)</f>
        <v>7</v>
      </c>
      <c r="AL799" s="21">
        <f t="shared" si="385"/>
        <v>-757.41176470588221</v>
      </c>
      <c r="AM799" s="18">
        <f>+IFERROR(VLOOKUP(F799,'Instituciones Educativas'!$A$2:$T$900,13,0),0)-AN799</f>
        <v>8</v>
      </c>
      <c r="AN799" s="64"/>
      <c r="AO799" s="18">
        <f>+AM799-3.7</f>
        <v>4.3</v>
      </c>
    </row>
    <row r="800" spans="1:41" x14ac:dyDescent="0.25">
      <c r="A800" s="104" t="s">
        <v>1489</v>
      </c>
      <c r="B800" s="17">
        <v>218</v>
      </c>
      <c r="C800" s="49" t="str">
        <f>+VLOOKUP(A800,'Instituciones Educativas'!$A$2:$T$900,6,0)</f>
        <v>VILQUE</v>
      </c>
      <c r="D800" s="49" t="str">
        <f>IFERROR(VLOOKUP(A800,'Instituciones Educativas'!$A$2:$T$900,7,0),0)</f>
        <v>YANARICO</v>
      </c>
      <c r="E800" s="49" t="str">
        <f>+VLOOKUP(A800,'Censo 2023 Direccion'!$A$2:$M$910,6,0)</f>
        <v>CENTRAL YANARICO</v>
      </c>
      <c r="F800" s="49" t="str">
        <f>+VLOOKUP(A800,'Instituciones Educativas'!$A$2:$T$900,1,0)</f>
        <v>0239038</v>
      </c>
      <c r="G800" s="49" t="str">
        <f>+VLOOKUP(A800,'Instituciones Educativas'!$A$2:$T$900,8,0)</f>
        <v>70733</v>
      </c>
      <c r="H800" s="49" t="str">
        <f>+VLOOKUP(A800,'Instituciones Educativas'!$A$2:$T$900,9,0)</f>
        <v xml:space="preserve">B0 - Primaria                      </v>
      </c>
      <c r="I800" s="18">
        <f t="shared" si="376"/>
        <v>19</v>
      </c>
      <c r="J800" s="18" t="str">
        <f t="shared" si="386"/>
        <v>Rural</v>
      </c>
      <c r="K800" s="18">
        <f t="shared" si="387"/>
        <v>18</v>
      </c>
      <c r="O800" s="18">
        <f t="shared" si="388"/>
        <v>1</v>
      </c>
      <c r="Q800" s="21">
        <f t="shared" si="393"/>
        <v>1659.8399999999997</v>
      </c>
      <c r="R800" s="52">
        <f t="shared" si="377"/>
        <v>2.7160493827160419</v>
      </c>
      <c r="S800" s="52">
        <f t="shared" si="378"/>
        <v>1659.8399999999997</v>
      </c>
      <c r="T800" s="21">
        <f t="shared" si="389"/>
        <v>1659.8399999999997</v>
      </c>
      <c r="U800" s="70">
        <v>1615.9499999999998</v>
      </c>
      <c r="V800" s="21">
        <f t="shared" si="375"/>
        <v>1276.7999999999997</v>
      </c>
      <c r="W800" s="21">
        <f t="shared" si="379"/>
        <v>102.60000000000001</v>
      </c>
      <c r="X800" s="21">
        <f t="shared" si="394"/>
        <v>0</v>
      </c>
      <c r="Y800" s="21">
        <f t="shared" si="373"/>
        <v>0</v>
      </c>
      <c r="Z800" s="21">
        <f t="shared" si="380"/>
        <v>11.4</v>
      </c>
      <c r="AA800" s="21">
        <f t="shared" si="381"/>
        <v>91.2</v>
      </c>
      <c r="AB800" s="21">
        <f t="shared" si="382"/>
        <v>136.80000000000001</v>
      </c>
      <c r="AC800" s="18">
        <f t="shared" si="383"/>
        <v>638.4</v>
      </c>
      <c r="AD800" s="18">
        <f t="shared" si="384"/>
        <v>296.39999999999998</v>
      </c>
      <c r="AE800" s="18" t="str">
        <f>IFERROR(VLOOKUP(F800,'Unid. Mult.'!$F$3:$J$313,5,0),0)</f>
        <v>Multigrado</v>
      </c>
      <c r="AF800" s="18">
        <f>IFERROR(VLOOKUP(F800,'IIEE EIB'!$F$3:$L$219,5,0),0)</f>
        <v>0</v>
      </c>
      <c r="AG800" s="18">
        <f>IFERROR(VLOOKUP(F800,'IIEE EIB'!$F$3:$L$219,6,0),0)</f>
        <v>0</v>
      </c>
      <c r="AH800" s="18" t="str">
        <f>IFERROR(VLOOKUP(F800,Rural!$F$2:$J$403,5,0),0)</f>
        <v>Rural 2</v>
      </c>
      <c r="AI800" s="18">
        <f>+IFERROR(VLOOKUP(F800,Frontera!$F$3:$J$438,5,0),0)</f>
        <v>0</v>
      </c>
      <c r="AJ800" s="18" t="str">
        <f>+IFERROR(VLOOKUP(F800,'Censo 2023 Direccion'!$A$2:$L$910,9,0),0)</f>
        <v>Rural</v>
      </c>
      <c r="AK800" s="18">
        <f>+IFERROR(VLOOKUP(F800,'Instituciones Educativas'!$A$2:$T$900,12,0),0)</f>
        <v>19</v>
      </c>
      <c r="AL800" s="21">
        <f t="shared" si="385"/>
        <v>-339.15000000000009</v>
      </c>
      <c r="AM800" s="18">
        <f>+IFERROR(VLOOKUP(F800,'Instituciones Educativas'!$A$2:$T$900,13,0),0)-AN800</f>
        <v>18</v>
      </c>
      <c r="AN800" s="64"/>
      <c r="AO800" s="18">
        <f t="shared" ref="AO800" si="395">+AM800-3.4</f>
        <v>14.6</v>
      </c>
    </row>
    <row r="801" spans="1:41" x14ac:dyDescent="0.25">
      <c r="A801" s="108" t="s">
        <v>1502</v>
      </c>
      <c r="B801" s="17">
        <v>1</v>
      </c>
      <c r="C801" s="49" t="str">
        <f>+VLOOKUP(A801,'Instituciones Educativas'!$A$2:$T$900,6,0)</f>
        <v>ACORA</v>
      </c>
      <c r="D801" s="49" t="str">
        <f>IFERROR(VLOOKUP(A801,'Instituciones Educativas'!$A$2:$T$900,7,0),0)</f>
        <v>SANTA ROSA DE YANAQUE</v>
      </c>
      <c r="E801" s="49" t="str">
        <f>+VLOOKUP(A801,'Censo 2023 Direccion'!$A$2:$M$910,6,0)</f>
        <v>SANTA ROSA DE YANAQUE</v>
      </c>
      <c r="F801" s="49" t="str">
        <f>+VLOOKUP(A801,'Instituciones Educativas'!$A$2:$T$900,1,0)</f>
        <v>0578971</v>
      </c>
      <c r="G801" s="49" t="str">
        <f>+VLOOKUP(A801,'Instituciones Educativas'!$A$2:$T$900,8,0)</f>
        <v>ENRIQUE ENCINAS FRANCO</v>
      </c>
      <c r="H801" s="49" t="str">
        <f>+VLOOKUP(A801,'Instituciones Educativas'!$A$2:$T$900,9,0)</f>
        <v xml:space="preserve">F0 - Secundaria                    </v>
      </c>
      <c r="I801" s="18">
        <f t="shared" si="376"/>
        <v>8</v>
      </c>
      <c r="J801" s="18" t="str">
        <f t="shared" si="386"/>
        <v>Rural</v>
      </c>
      <c r="K801" s="18">
        <f t="shared" si="387"/>
        <v>6</v>
      </c>
      <c r="O801" s="18">
        <f t="shared" si="388"/>
        <v>2</v>
      </c>
      <c r="Q801" s="21">
        <f t="shared" si="393"/>
        <v>998.40000000000009</v>
      </c>
      <c r="R801" s="52">
        <f t="shared" si="377"/>
        <v>-14.853801169590646</v>
      </c>
      <c r="S801" s="52">
        <f t="shared" si="378"/>
        <v>624</v>
      </c>
      <c r="T801" s="21">
        <f t="shared" si="389"/>
        <v>624</v>
      </c>
      <c r="U801" s="70">
        <v>732.85714285714289</v>
      </c>
      <c r="V801" s="21">
        <f t="shared" si="375"/>
        <v>479.99999999999994</v>
      </c>
      <c r="W801" s="21">
        <f t="shared" si="379"/>
        <v>43.2</v>
      </c>
      <c r="X801" s="21">
        <f t="shared" si="394"/>
        <v>0</v>
      </c>
      <c r="Y801" s="21">
        <f t="shared" si="373"/>
        <v>0</v>
      </c>
      <c r="Z801" s="21">
        <f t="shared" si="380"/>
        <v>9.6000000000000014</v>
      </c>
      <c r="AA801" s="21">
        <f t="shared" si="381"/>
        <v>33.599999999999994</v>
      </c>
      <c r="AB801" s="21">
        <f t="shared" si="382"/>
        <v>0</v>
      </c>
      <c r="AC801" s="18">
        <f t="shared" si="383"/>
        <v>268.79999999999995</v>
      </c>
      <c r="AD801" s="18">
        <f t="shared" si="384"/>
        <v>124.80000000000001</v>
      </c>
      <c r="AE801" s="18">
        <f>IFERROR(VLOOKUP(F801,'Unid. Mult.'!$F$3:$J$313,5,0),0)</f>
        <v>0</v>
      </c>
      <c r="AF801" s="18" t="str">
        <f>IFERROR(VLOOKUP(F801,'IIEE EIB'!$F$3:$L$219,5,0),0)</f>
        <v>AIMARA</v>
      </c>
      <c r="AG801" s="18" t="str">
        <f>IFERROR(VLOOKUP(F801,'IIEE EIB'!$F$3:$L$219,6,0),0)</f>
        <v/>
      </c>
      <c r="AH801" s="18" t="str">
        <f>IFERROR(VLOOKUP(F801,Rural!$F$2:$J$403,5,0),0)</f>
        <v>Rural 2</v>
      </c>
      <c r="AI801" s="18" t="str">
        <f>+IFERROR(VLOOKUP(F801,Frontera!$F$3:$J$438,5,0),0)</f>
        <v>Frontera</v>
      </c>
      <c r="AJ801" s="18" t="str">
        <f>+IFERROR(VLOOKUP(F801,'Censo 2023 Direccion'!$A$2:$L$910,9,0),0)</f>
        <v>Rural</v>
      </c>
      <c r="AK801" s="18">
        <f>+IFERROR(VLOOKUP(F801,'Instituciones Educativas'!$A$2:$T$900,12,0),0)</f>
        <v>8</v>
      </c>
      <c r="AL801" s="21">
        <f t="shared" si="385"/>
        <v>-252.85714285714295</v>
      </c>
      <c r="AM801" s="18">
        <f>+IFERROR(VLOOKUP(F801,'Instituciones Educativas'!$A$2:$T$900,13,0),0)-AN801</f>
        <v>6</v>
      </c>
    </row>
    <row r="802" spans="1:41" x14ac:dyDescent="0.25">
      <c r="A802" s="108" t="s">
        <v>1498</v>
      </c>
      <c r="B802" s="17">
        <v>2</v>
      </c>
      <c r="C802" s="49" t="str">
        <f>+VLOOKUP(A802,'Instituciones Educativas'!$A$2:$T$900,6,0)</f>
        <v>ACORA</v>
      </c>
      <c r="D802" s="49" t="str">
        <f>IFERROR(VLOOKUP(A802,'Instituciones Educativas'!$A$2:$T$900,7,0),0)</f>
        <v>JAYU JAYU</v>
      </c>
      <c r="E802" s="49" t="str">
        <f>+VLOOKUP(A802,'Censo 2023 Direccion'!$A$2:$M$910,6,0)</f>
        <v>JAYU JAYU</v>
      </c>
      <c r="F802" s="49" t="str">
        <f>+VLOOKUP(A802,'Instituciones Educativas'!$A$2:$T$900,1,0)</f>
        <v>0579029</v>
      </c>
      <c r="G802" s="49" t="str">
        <f>+VLOOKUP(A802,'Instituciones Educativas'!$A$2:$T$900,8,0)</f>
        <v>CARLOS DANTE NAVA</v>
      </c>
      <c r="H802" s="49" t="str">
        <f>+VLOOKUP(A802,'Instituciones Educativas'!$A$2:$T$900,9,0)</f>
        <v xml:space="preserve">F0 - Secundaria                    </v>
      </c>
      <c r="I802" s="18">
        <f t="shared" si="376"/>
        <v>60</v>
      </c>
      <c r="J802" s="18" t="str">
        <f t="shared" si="386"/>
        <v>Rural</v>
      </c>
      <c r="K802" s="18">
        <f t="shared" si="387"/>
        <v>78</v>
      </c>
      <c r="O802" s="18">
        <f t="shared" si="388"/>
        <v>-18</v>
      </c>
      <c r="Q802" s="21">
        <f t="shared" si="393"/>
        <v>3381.2999999999997</v>
      </c>
      <c r="R802" s="52">
        <f t="shared" si="377"/>
        <v>19.047619047619051</v>
      </c>
      <c r="S802" s="52">
        <f t="shared" si="378"/>
        <v>3978</v>
      </c>
      <c r="T802" s="21">
        <f t="shared" si="389"/>
        <v>3978</v>
      </c>
      <c r="U802" s="70">
        <v>3341.52</v>
      </c>
      <c r="V802" s="21">
        <f t="shared" si="375"/>
        <v>3060</v>
      </c>
      <c r="W802" s="21">
        <f t="shared" si="379"/>
        <v>324</v>
      </c>
      <c r="X802" s="21">
        <f t="shared" si="394"/>
        <v>0</v>
      </c>
      <c r="Y802" s="21">
        <f t="shared" si="373"/>
        <v>0</v>
      </c>
      <c r="Z802" s="21">
        <f t="shared" si="380"/>
        <v>72</v>
      </c>
      <c r="AA802" s="21">
        <f t="shared" si="381"/>
        <v>288</v>
      </c>
      <c r="AB802" s="21">
        <f t="shared" si="382"/>
        <v>0</v>
      </c>
      <c r="AC802" s="18">
        <f t="shared" si="383"/>
        <v>1440</v>
      </c>
      <c r="AD802" s="18">
        <f t="shared" si="384"/>
        <v>936</v>
      </c>
      <c r="AE802" s="18">
        <f>IFERROR(VLOOKUP(F802,'Unid. Mult.'!$F$3:$J$313,5,0),0)</f>
        <v>0</v>
      </c>
      <c r="AF802" s="18">
        <f>IFERROR(VLOOKUP(F802,'IIEE EIB'!$F$3:$L$219,5,0),0)</f>
        <v>0</v>
      </c>
      <c r="AG802" s="18">
        <f>IFERROR(VLOOKUP(F802,'IIEE EIB'!$F$3:$L$219,6,0),0)</f>
        <v>0</v>
      </c>
      <c r="AH802" s="18" t="str">
        <f>IFERROR(VLOOKUP(F802,Rural!$F$2:$J$403,5,0),0)</f>
        <v>Rural 3</v>
      </c>
      <c r="AI802" s="18" t="str">
        <f>+IFERROR(VLOOKUP(F802,Frontera!$F$3:$J$438,5,0),0)</f>
        <v>Frontera</v>
      </c>
      <c r="AJ802" s="18" t="str">
        <f>+IFERROR(VLOOKUP(F802,'Censo 2023 Direccion'!$A$2:$L$910,9,0),0)</f>
        <v>Rural</v>
      </c>
      <c r="AK802" s="18">
        <f>+IFERROR(VLOOKUP(F802,'Instituciones Educativas'!$A$2:$T$900,12,0),0)</f>
        <v>60</v>
      </c>
      <c r="AL802" s="21">
        <f t="shared" si="385"/>
        <v>-281.52</v>
      </c>
      <c r="AM802" s="18">
        <f>+IFERROR(VLOOKUP(F802,'Instituciones Educativas'!$A$2:$T$900,13,0),0)-AN802</f>
        <v>78</v>
      </c>
      <c r="AO802" s="18">
        <f>+AM802-4.27</f>
        <v>73.73</v>
      </c>
    </row>
    <row r="803" spans="1:41" x14ac:dyDescent="0.25">
      <c r="A803" s="108" t="s">
        <v>1513</v>
      </c>
      <c r="B803" s="17">
        <v>3</v>
      </c>
      <c r="C803" s="49" t="str">
        <f>+VLOOKUP(A803,'Instituciones Educativas'!$A$2:$T$900,6,0)</f>
        <v>ACORA</v>
      </c>
      <c r="D803" s="49" t="str">
        <f>IFERROR(VLOOKUP(A803,'Instituciones Educativas'!$A$2:$T$900,7,0),0)</f>
        <v>TOTORANI</v>
      </c>
      <c r="E803" s="49" t="str">
        <f>+VLOOKUP(A803,'Censo 2023 Direccion'!$A$2:$M$910,6,0)</f>
        <v>AVENIDA ILAVE S/N</v>
      </c>
      <c r="F803" s="49" t="str">
        <f>+VLOOKUP(A803,'Instituciones Educativas'!$A$2:$T$900,1,0)</f>
        <v>0535864</v>
      </c>
      <c r="G803" s="49" t="str">
        <f>+VLOOKUP(A803,'Instituciones Educativas'!$A$2:$T$900,8,0)</f>
        <v>RICARDO PALMA</v>
      </c>
      <c r="H803" s="49" t="str">
        <f>+VLOOKUP(A803,'Instituciones Educativas'!$A$2:$T$900,9,0)</f>
        <v xml:space="preserve">F0 - Secundaria                    </v>
      </c>
      <c r="I803" s="18">
        <f t="shared" si="376"/>
        <v>103</v>
      </c>
      <c r="J803" s="18" t="str">
        <f t="shared" si="386"/>
        <v>Rural</v>
      </c>
      <c r="K803" s="18">
        <f t="shared" si="387"/>
        <v>101</v>
      </c>
      <c r="O803" s="18">
        <f t="shared" si="388"/>
        <v>2</v>
      </c>
      <c r="Q803" s="21">
        <f t="shared" si="393"/>
        <v>3293.9399999999996</v>
      </c>
      <c r="R803" s="52">
        <f t="shared" si="377"/>
        <v>120.95709570957094</v>
      </c>
      <c r="S803" s="52">
        <f t="shared" si="378"/>
        <v>8033.9999999999991</v>
      </c>
      <c r="T803" s="21">
        <f t="shared" si="389"/>
        <v>8033.9999999999991</v>
      </c>
      <c r="U803" s="70">
        <v>3636</v>
      </c>
      <c r="V803" s="21">
        <f t="shared" si="375"/>
        <v>6179.9999999999991</v>
      </c>
      <c r="W803" s="21">
        <f t="shared" si="379"/>
        <v>556.20000000000005</v>
      </c>
      <c r="X803" s="21">
        <f t="shared" si="394"/>
        <v>0</v>
      </c>
      <c r="Y803" s="21">
        <f t="shared" si="373"/>
        <v>0</v>
      </c>
      <c r="Z803" s="21">
        <f t="shared" si="380"/>
        <v>123.60000000000001</v>
      </c>
      <c r="AA803" s="21">
        <f t="shared" si="381"/>
        <v>432.59999999999997</v>
      </c>
      <c r="AB803" s="21">
        <f t="shared" si="382"/>
        <v>0</v>
      </c>
      <c r="AC803" s="18">
        <f t="shared" si="383"/>
        <v>3460.7999999999997</v>
      </c>
      <c r="AD803" s="18">
        <f t="shared" si="384"/>
        <v>1606.8000000000002</v>
      </c>
      <c r="AE803" s="18">
        <f>IFERROR(VLOOKUP(F803,'Unid. Mult.'!$F$3:$J$313,5,0),0)</f>
        <v>0</v>
      </c>
      <c r="AF803" s="18" t="str">
        <f>IFERROR(VLOOKUP(F803,'IIEE EIB'!$F$3:$L$219,5,0),0)</f>
        <v>AIMARA</v>
      </c>
      <c r="AG803" s="18" t="str">
        <f>IFERROR(VLOOKUP(F803,'IIEE EIB'!$F$3:$L$219,6,0),0)</f>
        <v/>
      </c>
      <c r="AH803" s="18" t="str">
        <f>IFERROR(VLOOKUP(F803,Rural!$F$2:$J$403,5,0),0)</f>
        <v>Rural 2</v>
      </c>
      <c r="AI803" s="18" t="str">
        <f>+IFERROR(VLOOKUP(F803,Frontera!$F$3:$J$438,5,0),0)</f>
        <v>Frontera</v>
      </c>
      <c r="AJ803" s="18" t="str">
        <f>+IFERROR(VLOOKUP(F803,'Censo 2023 Direccion'!$A$2:$L$910,9,0),0)</f>
        <v>Rural</v>
      </c>
      <c r="AK803" s="18">
        <f>+IFERROR(VLOOKUP(F803,'Instituciones Educativas'!$A$2:$T$900,12,0),0)</f>
        <v>103</v>
      </c>
      <c r="AL803" s="21">
        <f t="shared" si="385"/>
        <v>2543.9999999999991</v>
      </c>
      <c r="AM803" s="18">
        <f>+IFERROR(VLOOKUP(F803,'Instituciones Educativas'!$A$2:$T$900,13,0),0)-AN803</f>
        <v>101</v>
      </c>
      <c r="AO803" s="18">
        <f>+AM803-37</f>
        <v>64</v>
      </c>
    </row>
    <row r="804" spans="1:41" x14ac:dyDescent="0.25">
      <c r="A804" s="108" t="s">
        <v>1510</v>
      </c>
      <c r="B804" s="17">
        <v>4</v>
      </c>
      <c r="C804" s="49" t="str">
        <f>+VLOOKUP(A804,'Instituciones Educativas'!$A$2:$T$900,6,0)</f>
        <v>ACORA</v>
      </c>
      <c r="D804" s="49" t="str">
        <f>IFERROR(VLOOKUP(A804,'Instituciones Educativas'!$A$2:$T$900,7,0),0)</f>
        <v>AMPARANI</v>
      </c>
      <c r="E804" s="49" t="str">
        <f>+VLOOKUP(A804,'Censo 2023 Direccion'!$A$2:$M$910,6,0)</f>
        <v>AMPARANI</v>
      </c>
      <c r="F804" s="49" t="str">
        <f>+VLOOKUP(A804,'Instituciones Educativas'!$A$2:$T$900,1,0)</f>
        <v>0615351</v>
      </c>
      <c r="G804" s="49" t="str">
        <f>+VLOOKUP(A804,'Instituciones Educativas'!$A$2:$T$900,8,0)</f>
        <v>JOSE ANTONIO ENCINAS</v>
      </c>
      <c r="H804" s="49" t="str">
        <f>+VLOOKUP(A804,'Instituciones Educativas'!$A$2:$T$900,9,0)</f>
        <v xml:space="preserve">F0 - Secundaria                    </v>
      </c>
      <c r="I804" s="18">
        <f t="shared" si="376"/>
        <v>45</v>
      </c>
      <c r="J804" s="18" t="str">
        <f t="shared" si="386"/>
        <v>Rural</v>
      </c>
      <c r="K804" s="18">
        <f t="shared" si="387"/>
        <v>52</v>
      </c>
      <c r="O804" s="18">
        <f t="shared" si="388"/>
        <v>-7</v>
      </c>
      <c r="Q804" s="21">
        <f t="shared" si="393"/>
        <v>3013.335</v>
      </c>
      <c r="R804" s="52">
        <f t="shared" si="377"/>
        <v>18.421052631578949</v>
      </c>
      <c r="S804" s="52">
        <f t="shared" si="378"/>
        <v>3545.1</v>
      </c>
      <c r="T804" s="21">
        <f t="shared" si="389"/>
        <v>3545.1</v>
      </c>
      <c r="U804" s="70">
        <v>2993.64</v>
      </c>
      <c r="V804" s="21">
        <f t="shared" si="375"/>
        <v>2727</v>
      </c>
      <c r="W804" s="21">
        <f t="shared" si="379"/>
        <v>243</v>
      </c>
      <c r="X804" s="21">
        <f t="shared" si="394"/>
        <v>0</v>
      </c>
      <c r="Y804" s="21">
        <f t="shared" si="373"/>
        <v>0</v>
      </c>
      <c r="Z804" s="21">
        <f t="shared" si="380"/>
        <v>54</v>
      </c>
      <c r="AA804" s="21">
        <f t="shared" si="381"/>
        <v>216</v>
      </c>
      <c r="AB804" s="21">
        <f t="shared" si="382"/>
        <v>0</v>
      </c>
      <c r="AC804" s="18">
        <f t="shared" si="383"/>
        <v>1511.9999999999998</v>
      </c>
      <c r="AD804" s="18">
        <f t="shared" si="384"/>
        <v>702</v>
      </c>
      <c r="AE804" s="18">
        <f>IFERROR(VLOOKUP(F804,'Unid. Mult.'!$F$3:$J$313,5,0),0)</f>
        <v>0</v>
      </c>
      <c r="AF804" s="18">
        <f>IFERROR(VLOOKUP(F804,'IIEE EIB'!$F$3:$L$219,5,0),0)</f>
        <v>0</v>
      </c>
      <c r="AG804" s="18">
        <f>IFERROR(VLOOKUP(F804,'IIEE EIB'!$F$3:$L$219,6,0),0)</f>
        <v>0</v>
      </c>
      <c r="AH804" s="18" t="str">
        <f>IFERROR(VLOOKUP(F804,Rural!$F$2:$J$403,5,0),0)</f>
        <v>Rural 2</v>
      </c>
      <c r="AI804" s="18" t="str">
        <f>+IFERROR(VLOOKUP(F804,Frontera!$F$3:$J$438,5,0),0)</f>
        <v>Frontera</v>
      </c>
      <c r="AJ804" s="18" t="str">
        <f>+IFERROR(VLOOKUP(F804,'Censo 2023 Direccion'!$A$2:$L$910,9,0),0)</f>
        <v>Rural</v>
      </c>
      <c r="AK804" s="18">
        <f>+IFERROR(VLOOKUP(F804,'Instituciones Educativas'!$A$2:$T$900,12,0),0)</f>
        <v>45</v>
      </c>
      <c r="AL804" s="21">
        <f t="shared" si="385"/>
        <v>-266.63999999999987</v>
      </c>
      <c r="AM804" s="18">
        <f>+IFERROR(VLOOKUP(F804,'Instituciones Educativas'!$A$2:$T$900,13,0),0)-AN804</f>
        <v>52</v>
      </c>
      <c r="AO804" s="18">
        <f>+AM804-23.44</f>
        <v>28.56</v>
      </c>
    </row>
    <row r="805" spans="1:41" x14ac:dyDescent="0.25">
      <c r="A805" s="108" t="s">
        <v>1520</v>
      </c>
      <c r="B805" s="17">
        <v>5</v>
      </c>
      <c r="C805" s="49" t="str">
        <f>+VLOOKUP(A805,'Instituciones Educativas'!$A$2:$T$900,6,0)</f>
        <v>ACORA</v>
      </c>
      <c r="D805" s="49" t="str">
        <f>IFERROR(VLOOKUP(A805,'Instituciones Educativas'!$A$2:$T$900,7,0),0)</f>
        <v>CULTA</v>
      </c>
      <c r="E805" s="49" t="str">
        <f>+VLOOKUP(A805,'Censo 2023 Direccion'!$A$2:$M$910,6,0)</f>
        <v>CARRETERA PANAMERICANA SUR KM 1401</v>
      </c>
      <c r="F805" s="49" t="str">
        <f>+VLOOKUP(A805,'Instituciones Educativas'!$A$2:$T$900,1,0)</f>
        <v>0474494</v>
      </c>
      <c r="G805" s="49" t="str">
        <f>+VLOOKUP(A805,'Instituciones Educativas'!$A$2:$T$900,8,0)</f>
        <v>TUPAC AMARU II</v>
      </c>
      <c r="H805" s="49" t="str">
        <f>+VLOOKUP(A805,'Instituciones Educativas'!$A$2:$T$900,9,0)</f>
        <v xml:space="preserve">F0 - Secundaria                    </v>
      </c>
      <c r="I805" s="18">
        <f t="shared" si="376"/>
        <v>46</v>
      </c>
      <c r="J805" s="18" t="str">
        <f t="shared" si="386"/>
        <v>Rural</v>
      </c>
      <c r="K805" s="18">
        <f t="shared" si="387"/>
        <v>49</v>
      </c>
      <c r="O805" s="18">
        <f t="shared" si="388"/>
        <v>-3</v>
      </c>
      <c r="Q805" s="21">
        <f t="shared" si="393"/>
        <v>2561.8319999999999</v>
      </c>
      <c r="R805" s="52">
        <f t="shared" si="377"/>
        <v>25.842302549376384</v>
      </c>
      <c r="S805" s="52">
        <f t="shared" si="378"/>
        <v>3013.92</v>
      </c>
      <c r="T805" s="21">
        <f t="shared" si="389"/>
        <v>3013.92</v>
      </c>
      <c r="U805" s="70">
        <v>2394.9974999999995</v>
      </c>
      <c r="V805" s="21">
        <f t="shared" si="375"/>
        <v>2318.4</v>
      </c>
      <c r="W805" s="21">
        <f t="shared" si="379"/>
        <v>248.39999999999998</v>
      </c>
      <c r="X805" s="21">
        <f t="shared" si="394"/>
        <v>0</v>
      </c>
      <c r="Y805" s="21">
        <f t="shared" si="373"/>
        <v>0</v>
      </c>
      <c r="Z805" s="21">
        <f t="shared" si="380"/>
        <v>55.2</v>
      </c>
      <c r="AA805" s="21">
        <f t="shared" si="381"/>
        <v>193.2</v>
      </c>
      <c r="AB805" s="21">
        <f t="shared" si="382"/>
        <v>0</v>
      </c>
      <c r="AC805" s="18">
        <f t="shared" si="383"/>
        <v>1104</v>
      </c>
      <c r="AD805" s="18">
        <f t="shared" si="384"/>
        <v>717.6</v>
      </c>
      <c r="AE805" s="18">
        <f>IFERROR(VLOOKUP(F805,'Unid. Mult.'!$F$3:$J$313,5,0),0)</f>
        <v>0</v>
      </c>
      <c r="AF805" s="18" t="str">
        <f>IFERROR(VLOOKUP(F805,'IIEE EIB'!$F$3:$L$219,5,0),0)</f>
        <v>AIMARA</v>
      </c>
      <c r="AG805" s="18" t="str">
        <f>IFERROR(VLOOKUP(F805,'IIEE EIB'!$F$3:$L$219,6,0),0)</f>
        <v/>
      </c>
      <c r="AH805" s="18" t="str">
        <f>IFERROR(VLOOKUP(F805,Rural!$F$2:$J$403,5,0),0)</f>
        <v>Rural 3</v>
      </c>
      <c r="AI805" s="18" t="str">
        <f>+IFERROR(VLOOKUP(F805,Frontera!$F$3:$J$438,5,0),0)</f>
        <v>Frontera</v>
      </c>
      <c r="AJ805" s="18" t="str">
        <f>+IFERROR(VLOOKUP(F805,'Censo 2023 Direccion'!$A$2:$L$910,9,0),0)</f>
        <v>Rural</v>
      </c>
      <c r="AK805" s="18">
        <f>+IFERROR(VLOOKUP(F805,'Instituciones Educativas'!$A$2:$T$900,12,0),0)</f>
        <v>46</v>
      </c>
      <c r="AL805" s="21">
        <f t="shared" si="385"/>
        <v>-76.5974999999994</v>
      </c>
      <c r="AM805" s="18">
        <f>+IFERROR(VLOOKUP(F805,'Instituciones Educativas'!$A$2:$T$900,13,0),0)-AN805</f>
        <v>49</v>
      </c>
      <c r="AO805" s="18">
        <f>+AM805-36</f>
        <v>13</v>
      </c>
    </row>
    <row r="806" spans="1:41" x14ac:dyDescent="0.25">
      <c r="A806" s="108" t="s">
        <v>1491</v>
      </c>
      <c r="B806" s="17">
        <v>6</v>
      </c>
      <c r="C806" s="49" t="str">
        <f>+VLOOKUP(A806,'Instituciones Educativas'!$A$2:$T$900,6,0)</f>
        <v>ACORA</v>
      </c>
      <c r="D806" s="49" t="str">
        <f>IFERROR(VLOOKUP(A806,'Instituciones Educativas'!$A$2:$T$900,7,0),0)</f>
        <v>ACORA</v>
      </c>
      <c r="E806" s="49" t="str">
        <f>+VLOOKUP(A806,'Censo 2023 Direccion'!$A$2:$M$910,6,0)</f>
        <v>JIRON ANTONIO RAYMONDI 135</v>
      </c>
      <c r="F806" s="49" t="str">
        <f>+VLOOKUP(A806,'Instituciones Educativas'!$A$2:$T$900,1,0)</f>
        <v>0240341</v>
      </c>
      <c r="G806" s="49" t="str">
        <f>+VLOOKUP(A806,'Instituciones Educativas'!$A$2:$T$900,8,0)</f>
        <v>ALFONSO TORRES LUNA</v>
      </c>
      <c r="H806" s="49" t="str">
        <f>+VLOOKUP(A806,'Instituciones Educativas'!$A$2:$T$900,9,0)</f>
        <v xml:space="preserve">F0 - Secundaria                    </v>
      </c>
      <c r="I806" s="18">
        <f t="shared" si="376"/>
        <v>332</v>
      </c>
      <c r="J806" s="18" t="str">
        <f t="shared" si="386"/>
        <v>Urbana</v>
      </c>
      <c r="K806" s="18">
        <f t="shared" si="387"/>
        <v>335</v>
      </c>
      <c r="O806" s="18">
        <f t="shared" si="388"/>
        <v>-3</v>
      </c>
      <c r="Q806" s="21">
        <f t="shared" ref="Q806" si="396">+IF(AJ806="Urbana",IF(AK806&lt;=5,S806*(2.8),IF(AK806&lt;=10,S806*(2.1),IF(AK806&lt;=13,S806*(1.9),IF(AK806&lt;=22,S806*(1.6),IF(AK806&lt;=50,S806*(1.41),IF(AK806&lt;=100,S806*(0.9),IF(AK806&lt;=194,S806*(0.8),IF(AK806&lt;=230,S806*(0.63),IF(AK806&lt;=405,S806*(0.55),IF(AK806&lt;=620,S806*(0.44),IF(AK806&lt;=968,S806*(0.35),IF(AK806&lt;=1000,S806*(0.37),IF(AK806&lt;=1200,S806*(0.39),IF(AK806&lt;=1800,S806*(0.26))))))))))))))))</f>
        <v>5127.4080000000013</v>
      </c>
      <c r="R806" s="52">
        <f t="shared" si="377"/>
        <v>71.781094527363209</v>
      </c>
      <c r="S806" s="52">
        <f t="shared" si="378"/>
        <v>9322.5600000000013</v>
      </c>
      <c r="T806" s="21">
        <f t="shared" si="389"/>
        <v>9322.5600000000013</v>
      </c>
      <c r="U806" s="70">
        <v>5427</v>
      </c>
      <c r="V806" s="21">
        <f t="shared" si="375"/>
        <v>7171.2000000000007</v>
      </c>
      <c r="W806" s="21">
        <f t="shared" si="379"/>
        <v>1792.8000000000002</v>
      </c>
      <c r="X806" s="21">
        <f t="shared" si="394"/>
        <v>0</v>
      </c>
      <c r="Y806" s="21">
        <f t="shared" si="373"/>
        <v>0</v>
      </c>
      <c r="Z806" s="21">
        <f t="shared" si="380"/>
        <v>398.40000000000003</v>
      </c>
      <c r="AA806" s="21">
        <f t="shared" si="381"/>
        <v>1593.6000000000001</v>
      </c>
      <c r="AB806" s="21">
        <f t="shared" si="382"/>
        <v>0</v>
      </c>
      <c r="AC806" s="18">
        <f t="shared" si="383"/>
        <v>199.20000000000002</v>
      </c>
      <c r="AD806" s="18">
        <f t="shared" si="384"/>
        <v>3187.2000000000003</v>
      </c>
      <c r="AE806" s="18">
        <f>IFERROR(VLOOKUP(F806,'Unid. Mult.'!$F$3:$J$313,5,0),0)</f>
        <v>0</v>
      </c>
      <c r="AF806" s="18">
        <f>IFERROR(VLOOKUP(F806,'IIEE EIB'!$F$3:$L$219,5,0),0)</f>
        <v>0</v>
      </c>
      <c r="AG806" s="18">
        <f>IFERROR(VLOOKUP(F806,'IIEE EIB'!$F$3:$L$219,6,0),0)</f>
        <v>0</v>
      </c>
      <c r="AH806" s="18">
        <f>IFERROR(VLOOKUP(F806,Rural!$F$2:$J$403,5,0),0)</f>
        <v>0</v>
      </c>
      <c r="AI806" s="18" t="str">
        <f>+IFERROR(VLOOKUP(F806,Frontera!$F$3:$J$438,5,0),0)</f>
        <v>Frontera</v>
      </c>
      <c r="AJ806" s="18" t="str">
        <f>+IFERROR(VLOOKUP(F806,'Censo 2023 Direccion'!$A$2:$L$910,9,0),0)</f>
        <v>Urbana</v>
      </c>
      <c r="AK806" s="18">
        <f>+IFERROR(VLOOKUP(F806,'Instituciones Educativas'!$A$2:$T$900,12,0),0)</f>
        <v>332</v>
      </c>
      <c r="AL806" s="21">
        <f t="shared" si="385"/>
        <v>1744.2000000000007</v>
      </c>
      <c r="AM806" s="18">
        <f>+IFERROR(VLOOKUP(F806,'Instituciones Educativas'!$A$2:$T$900,13,0),0)-AN806</f>
        <v>335</v>
      </c>
    </row>
    <row r="807" spans="1:41" x14ac:dyDescent="0.25">
      <c r="A807" s="108" t="s">
        <v>1516</v>
      </c>
      <c r="B807" s="17">
        <v>7</v>
      </c>
      <c r="C807" s="49" t="str">
        <f>+VLOOKUP(A807,'Instituciones Educativas'!$A$2:$T$900,6,0)</f>
        <v>ACORA</v>
      </c>
      <c r="D807" s="49" t="str">
        <f>IFERROR(VLOOKUP(A807,'Instituciones Educativas'!$A$2:$T$900,7,0),0)</f>
        <v>TAIPICIRCA</v>
      </c>
      <c r="E807" s="49" t="str">
        <f>+VLOOKUP(A807,'Censo 2023 Direccion'!$A$2:$M$910,6,0)</f>
        <v>TAIPICIRCA</v>
      </c>
      <c r="F807" s="49" t="str">
        <f>+VLOOKUP(A807,'Instituciones Educativas'!$A$2:$T$900,1,0)</f>
        <v>1027820</v>
      </c>
      <c r="G807" s="49" t="str">
        <f>+VLOOKUP(A807,'Instituciones Educativas'!$A$2:$T$900,8,0)</f>
        <v>TAIPICIRCA</v>
      </c>
      <c r="H807" s="49" t="str">
        <f>+VLOOKUP(A807,'Instituciones Educativas'!$A$2:$T$900,9,0)</f>
        <v xml:space="preserve">F0 - Secundaria                    </v>
      </c>
      <c r="I807" s="18">
        <f t="shared" si="376"/>
        <v>30</v>
      </c>
      <c r="J807" s="18" t="str">
        <f t="shared" si="386"/>
        <v>Rural</v>
      </c>
      <c r="K807" s="18">
        <f t="shared" si="387"/>
        <v>36</v>
      </c>
      <c r="O807" s="18">
        <f t="shared" si="388"/>
        <v>-6</v>
      </c>
      <c r="Q807" s="21">
        <f t="shared" ref="Q807:Q818" si="397">+IF(AJ807="rural",IF(AK807&lt;=1,S807*(5),IF(AK807&lt;=2,S807*(3.25),IF(AK807&lt;=3,S807*(2.42),IF(AK807&lt;=4,S807*(2),IF(AK807&lt;=5,S807*(1.8),IF(AK807&lt;=10,S807*(1.6),IF(AK807&lt;=16,S807*(1.3),IF(AK807&lt;=20,S807*(1),IF(AK807&lt;=60,S807*(0.85),IF(AK807&lt;=100,S807*(0.56),IF(AK807&lt;=152,S807*(0.41),IF(AK807&lt;=180,S807*(0.38),IF(AK807&lt;=200,S807*(0.36),IF(AK807&lt;=300,S807*(0.3),S807)))))))))))))))</f>
        <v>1989</v>
      </c>
      <c r="R807" s="52">
        <f t="shared" si="377"/>
        <v>14.035087719298245</v>
      </c>
      <c r="S807" s="52">
        <f t="shared" si="378"/>
        <v>2340</v>
      </c>
      <c r="T807" s="21">
        <f t="shared" si="389"/>
        <v>2340</v>
      </c>
      <c r="U807" s="70">
        <v>2052</v>
      </c>
      <c r="V807" s="21">
        <f t="shared" si="375"/>
        <v>1800</v>
      </c>
      <c r="W807" s="21">
        <f t="shared" si="379"/>
        <v>162</v>
      </c>
      <c r="X807" s="21">
        <f t="shared" si="394"/>
        <v>0</v>
      </c>
      <c r="Y807" s="21">
        <f t="shared" si="373"/>
        <v>0</v>
      </c>
      <c r="Z807" s="21">
        <f t="shared" si="380"/>
        <v>36</v>
      </c>
      <c r="AA807" s="21">
        <f t="shared" si="381"/>
        <v>126</v>
      </c>
      <c r="AB807" s="21">
        <f t="shared" si="382"/>
        <v>0</v>
      </c>
      <c r="AC807" s="18">
        <f t="shared" si="383"/>
        <v>1008</v>
      </c>
      <c r="AD807" s="18">
        <f t="shared" si="384"/>
        <v>468</v>
      </c>
      <c r="AE807" s="18">
        <f>IFERROR(VLOOKUP(F807,'Unid. Mult.'!$F$3:$J$313,5,0),0)</f>
        <v>0</v>
      </c>
      <c r="AF807" s="18" t="str">
        <f>IFERROR(VLOOKUP(F807,'IIEE EIB'!$F$3:$L$219,5,0),0)</f>
        <v>AIMARA</v>
      </c>
      <c r="AG807" s="18" t="str">
        <f>IFERROR(VLOOKUP(F807,'IIEE EIB'!$F$3:$L$219,6,0),0)</f>
        <v/>
      </c>
      <c r="AH807" s="18" t="str">
        <f>IFERROR(VLOOKUP(F807,Rural!$F$2:$J$403,5,0),0)</f>
        <v>Rural 2</v>
      </c>
      <c r="AI807" s="18" t="str">
        <f>+IFERROR(VLOOKUP(F807,Frontera!$F$3:$J$438,5,0),0)</f>
        <v>Frontera</v>
      </c>
      <c r="AJ807" s="18" t="str">
        <f>+IFERROR(VLOOKUP(F807,'Censo 2023 Direccion'!$A$2:$L$910,9,0),0)</f>
        <v>Rural</v>
      </c>
      <c r="AK807" s="18">
        <f>+IFERROR(VLOOKUP(F807,'Instituciones Educativas'!$A$2:$T$900,12,0),0)</f>
        <v>30</v>
      </c>
      <c r="AL807" s="21">
        <f t="shared" si="385"/>
        <v>-252</v>
      </c>
      <c r="AM807" s="18">
        <f>+IFERROR(VLOOKUP(F807,'Instituciones Educativas'!$A$2:$T$900,13,0),0)-AN807</f>
        <v>36</v>
      </c>
      <c r="AO807" s="18">
        <f>+AM807-20.2</f>
        <v>15.8</v>
      </c>
    </row>
    <row r="808" spans="1:41" x14ac:dyDescent="0.25">
      <c r="A808" s="108" t="s">
        <v>1497</v>
      </c>
      <c r="B808" s="17">
        <v>8</v>
      </c>
      <c r="C808" s="49" t="str">
        <f>+VLOOKUP(A808,'Instituciones Educativas'!$A$2:$T$900,6,0)</f>
        <v>ACORA</v>
      </c>
      <c r="D808" s="49" t="str">
        <f>IFERROR(VLOOKUP(A808,'Instituciones Educativas'!$A$2:$T$900,7,0),0)</f>
        <v>AYRUMAS CARUMAS</v>
      </c>
      <c r="E808" s="49" t="str">
        <f>+VLOOKUP(A808,'Censo 2023 Direccion'!$A$2:$M$910,6,0)</f>
        <v>AYRUMAS CARUMAS</v>
      </c>
      <c r="F808" s="49" t="str">
        <f>+VLOOKUP(A808,'Instituciones Educativas'!$A$2:$T$900,1,0)</f>
        <v>1029982</v>
      </c>
      <c r="G808" s="49" t="str">
        <f>+VLOOKUP(A808,'Instituciones Educativas'!$A$2:$T$900,8,0)</f>
        <v>JUAN VELASCO ALVARADO</v>
      </c>
      <c r="H808" s="49" t="str">
        <f>+VLOOKUP(A808,'Instituciones Educativas'!$A$2:$T$900,9,0)</f>
        <v xml:space="preserve">F0 - Secundaria                    </v>
      </c>
      <c r="I808" s="18">
        <f t="shared" si="376"/>
        <v>21</v>
      </c>
      <c r="J808" s="18" t="str">
        <f t="shared" si="386"/>
        <v>Rural</v>
      </c>
      <c r="K808" s="18">
        <f t="shared" si="387"/>
        <v>25</v>
      </c>
      <c r="O808" s="18">
        <f t="shared" si="388"/>
        <v>-4</v>
      </c>
      <c r="Q808" s="21">
        <f t="shared" si="397"/>
        <v>1587.2220000000002</v>
      </c>
      <c r="R808" s="52">
        <f t="shared" si="377"/>
        <v>7.7746526315789657</v>
      </c>
      <c r="S808" s="52">
        <f t="shared" si="378"/>
        <v>1867.3200000000002</v>
      </c>
      <c r="T808" s="21">
        <f t="shared" si="389"/>
        <v>1867.3200000000002</v>
      </c>
      <c r="U808" s="70">
        <v>1732.6151877133104</v>
      </c>
      <c r="V808" s="21">
        <f t="shared" si="375"/>
        <v>1436.4</v>
      </c>
      <c r="W808" s="21">
        <f t="shared" si="379"/>
        <v>113.4</v>
      </c>
      <c r="X808" s="21">
        <f t="shared" si="394"/>
        <v>0</v>
      </c>
      <c r="Y808" s="21">
        <f t="shared" si="373"/>
        <v>0</v>
      </c>
      <c r="Z808" s="21">
        <f t="shared" si="380"/>
        <v>25.200000000000003</v>
      </c>
      <c r="AA808" s="21">
        <f t="shared" si="381"/>
        <v>88.199999999999989</v>
      </c>
      <c r="AB808" s="21">
        <f t="shared" si="382"/>
        <v>0</v>
      </c>
      <c r="AC808" s="18">
        <f t="shared" si="383"/>
        <v>882</v>
      </c>
      <c r="AD808" s="18">
        <f t="shared" si="384"/>
        <v>327.60000000000002</v>
      </c>
      <c r="AE808" s="18">
        <f>IFERROR(VLOOKUP(F808,'Unid. Mult.'!$F$3:$J$313,5,0),0)</f>
        <v>0</v>
      </c>
      <c r="AF808" s="18" t="str">
        <f>IFERROR(VLOOKUP(F808,'IIEE EIB'!$F$3:$L$219,5,0),0)</f>
        <v>AIMARA</v>
      </c>
      <c r="AG808" s="18" t="str">
        <f>IFERROR(VLOOKUP(F808,'IIEE EIB'!$F$3:$L$219,6,0),0)</f>
        <v/>
      </c>
      <c r="AH808" s="18" t="str">
        <f>IFERROR(VLOOKUP(F808,Rural!$F$2:$J$403,5,0),0)</f>
        <v>Rural 1</v>
      </c>
      <c r="AI808" s="18" t="str">
        <f>+IFERROR(VLOOKUP(F808,Frontera!$F$3:$J$438,5,0),0)</f>
        <v>Frontera</v>
      </c>
      <c r="AJ808" s="18" t="str">
        <f>+IFERROR(VLOOKUP(F808,'Censo 2023 Direccion'!$A$2:$L$910,9,0),0)</f>
        <v>Rural</v>
      </c>
      <c r="AK808" s="18">
        <f>+IFERROR(VLOOKUP(F808,'Instituciones Educativas'!$A$2:$T$900,12,0),0)</f>
        <v>21</v>
      </c>
      <c r="AL808" s="21">
        <f t="shared" si="385"/>
        <v>-296.21518771331034</v>
      </c>
      <c r="AM808" s="18">
        <f>+IFERROR(VLOOKUP(F808,'Instituciones Educativas'!$A$2:$T$900,13,0),0)-AN808</f>
        <v>25</v>
      </c>
      <c r="AO808" s="18">
        <f>+AM808-33.1</f>
        <v>-8.1000000000000014</v>
      </c>
    </row>
    <row r="809" spans="1:41" x14ac:dyDescent="0.25">
      <c r="A809" s="108" t="s">
        <v>1519</v>
      </c>
      <c r="B809" s="17">
        <v>9</v>
      </c>
      <c r="C809" s="49" t="str">
        <f>+VLOOKUP(A809,'Instituciones Educativas'!$A$2:$T$900,6,0)</f>
        <v>ACORA</v>
      </c>
      <c r="D809" s="49" t="str">
        <f>IFERROR(VLOOKUP(A809,'Instituciones Educativas'!$A$2:$T$900,7,0),0)</f>
        <v>THUNUHUAYA</v>
      </c>
      <c r="E809" s="49" t="str">
        <f>+VLOOKUP(A809,'Censo 2023 Direccion'!$A$2:$M$910,6,0)</f>
        <v>THUNUHUAYA</v>
      </c>
      <c r="F809" s="49" t="str">
        <f>+VLOOKUP(A809,'Instituciones Educativas'!$A$2:$T$900,1,0)</f>
        <v>1025113</v>
      </c>
      <c r="G809" s="49" t="str">
        <f>+VLOOKUP(A809,'Instituciones Educativas'!$A$2:$T$900,8,0)</f>
        <v>AGROPECUARIO THUNUHUAYA</v>
      </c>
      <c r="H809" s="49" t="str">
        <f>+VLOOKUP(A809,'Instituciones Educativas'!$A$2:$T$900,9,0)</f>
        <v xml:space="preserve">F0 - Secundaria                    </v>
      </c>
      <c r="I809" s="18">
        <f t="shared" si="376"/>
        <v>15</v>
      </c>
      <c r="J809" s="18" t="str">
        <f t="shared" si="386"/>
        <v>Rural</v>
      </c>
      <c r="K809" s="18">
        <f t="shared" si="387"/>
        <v>16</v>
      </c>
      <c r="O809" s="18">
        <f t="shared" si="388"/>
        <v>-1</v>
      </c>
      <c r="Q809" s="21">
        <f t="shared" si="397"/>
        <v>1521</v>
      </c>
      <c r="R809" s="52">
        <f t="shared" si="377"/>
        <v>-2.9810855263157681</v>
      </c>
      <c r="S809" s="52">
        <f t="shared" si="378"/>
        <v>1170</v>
      </c>
      <c r="T809" s="21">
        <f t="shared" si="389"/>
        <v>1170</v>
      </c>
      <c r="U809" s="70">
        <v>1205.9504132231402</v>
      </c>
      <c r="V809" s="21">
        <f t="shared" si="375"/>
        <v>900</v>
      </c>
      <c r="W809" s="21">
        <f t="shared" si="379"/>
        <v>81</v>
      </c>
      <c r="X809" s="21">
        <f t="shared" si="394"/>
        <v>0</v>
      </c>
      <c r="Y809" s="21">
        <f t="shared" si="373"/>
        <v>0</v>
      </c>
      <c r="Z809" s="21">
        <f t="shared" si="380"/>
        <v>18</v>
      </c>
      <c r="AA809" s="21">
        <f t="shared" si="381"/>
        <v>63</v>
      </c>
      <c r="AB809" s="21">
        <f t="shared" si="382"/>
        <v>0</v>
      </c>
      <c r="AC809" s="18">
        <f t="shared" si="383"/>
        <v>504</v>
      </c>
      <c r="AD809" s="18">
        <f t="shared" si="384"/>
        <v>234</v>
      </c>
      <c r="AE809" s="18">
        <f>IFERROR(VLOOKUP(F809,'Unid. Mult.'!$F$3:$J$313,5,0),0)</f>
        <v>0</v>
      </c>
      <c r="AF809" s="18" t="str">
        <f>IFERROR(VLOOKUP(F809,'IIEE EIB'!$F$3:$L$219,5,0),0)</f>
        <v>AIMARA</v>
      </c>
      <c r="AG809" s="18" t="str">
        <f>IFERROR(VLOOKUP(F809,'IIEE EIB'!$F$3:$L$219,6,0),0)</f>
        <v/>
      </c>
      <c r="AH809" s="18" t="str">
        <f>IFERROR(VLOOKUP(F809,Rural!$F$2:$J$403,5,0),0)</f>
        <v>Rural 2</v>
      </c>
      <c r="AI809" s="18" t="str">
        <f>+IFERROR(VLOOKUP(F809,Frontera!$F$3:$J$438,5,0),0)</f>
        <v>Frontera</v>
      </c>
      <c r="AJ809" s="18" t="str">
        <f>+IFERROR(VLOOKUP(F809,'Censo 2023 Direccion'!$A$2:$L$910,9,0),0)</f>
        <v>Rural</v>
      </c>
      <c r="AK809" s="18">
        <f>+IFERROR(VLOOKUP(F809,'Instituciones Educativas'!$A$2:$T$900,12,0),0)</f>
        <v>15</v>
      </c>
      <c r="AL809" s="21">
        <f t="shared" si="385"/>
        <v>-305.95041322314023</v>
      </c>
      <c r="AM809" s="18">
        <f>+IFERROR(VLOOKUP(F809,'Instituciones Educativas'!$A$2:$T$900,13,0),0)-AN809</f>
        <v>16</v>
      </c>
      <c r="AN809" s="64"/>
      <c r="AO809" s="18">
        <f>+AM809-7.5</f>
        <v>8.5</v>
      </c>
    </row>
    <row r="810" spans="1:41" x14ac:dyDescent="0.25">
      <c r="A810" s="108" t="s">
        <v>1506</v>
      </c>
      <c r="B810" s="17">
        <v>10</v>
      </c>
      <c r="C810" s="49" t="str">
        <f>+VLOOKUP(A810,'Instituciones Educativas'!$A$2:$T$900,6,0)</f>
        <v>ACORA</v>
      </c>
      <c r="D810" s="49" t="str">
        <f>IFERROR(VLOOKUP(A810,'Instituciones Educativas'!$A$2:$T$900,7,0),0)</f>
        <v>SACUYO</v>
      </c>
      <c r="E810" s="49" t="str">
        <f>+VLOOKUP(A810,'Censo 2023 Direccion'!$A$2:$M$910,6,0)</f>
        <v>SACUYO</v>
      </c>
      <c r="F810" s="49" t="str">
        <f>+VLOOKUP(A810,'Instituciones Educativas'!$A$2:$T$900,1,0)</f>
        <v>1025154</v>
      </c>
      <c r="G810" s="49" t="str">
        <f>+VLOOKUP(A810,'Instituciones Educativas'!$A$2:$T$900,8,0)</f>
        <v>FRANCISCO BOLOGNESI CERVANTES</v>
      </c>
      <c r="H810" s="49" t="str">
        <f>+VLOOKUP(A810,'Instituciones Educativas'!$A$2:$T$900,9,0)</f>
        <v xml:space="preserve">F0 - Secundaria                    </v>
      </c>
      <c r="I810" s="18">
        <f t="shared" si="376"/>
        <v>26</v>
      </c>
      <c r="J810" s="18" t="str">
        <f t="shared" si="386"/>
        <v>Rural</v>
      </c>
      <c r="K810" s="18">
        <f t="shared" si="387"/>
        <v>23</v>
      </c>
      <c r="O810" s="18">
        <f t="shared" si="388"/>
        <v>3</v>
      </c>
      <c r="Q810" s="21">
        <f t="shared" si="397"/>
        <v>1723.8</v>
      </c>
      <c r="R810" s="52">
        <f t="shared" si="377"/>
        <v>35.859118495672078</v>
      </c>
      <c r="S810" s="52">
        <f t="shared" si="378"/>
        <v>2028</v>
      </c>
      <c r="T810" s="21">
        <f t="shared" si="389"/>
        <v>2028</v>
      </c>
      <c r="U810" s="70">
        <v>1492.7227722772277</v>
      </c>
      <c r="V810" s="21">
        <f t="shared" si="375"/>
        <v>1560</v>
      </c>
      <c r="W810" s="21">
        <f t="shared" si="379"/>
        <v>140.4</v>
      </c>
      <c r="X810" s="21">
        <f t="shared" si="394"/>
        <v>0</v>
      </c>
      <c r="Y810" s="21">
        <f t="shared" si="373"/>
        <v>0</v>
      </c>
      <c r="Z810" s="21">
        <f t="shared" si="380"/>
        <v>31.200000000000003</v>
      </c>
      <c r="AA810" s="21">
        <f t="shared" si="381"/>
        <v>109.19999999999999</v>
      </c>
      <c r="AB810" s="21">
        <f t="shared" si="382"/>
        <v>0</v>
      </c>
      <c r="AC810" s="18">
        <f t="shared" si="383"/>
        <v>873.59999999999991</v>
      </c>
      <c r="AD810" s="18">
        <f t="shared" si="384"/>
        <v>405.6</v>
      </c>
      <c r="AE810" s="18">
        <f>IFERROR(VLOOKUP(F810,'Unid. Mult.'!$F$3:$J$313,5,0),0)</f>
        <v>0</v>
      </c>
      <c r="AF810" s="18" t="str">
        <f>IFERROR(VLOOKUP(F810,'IIEE EIB'!$F$3:$L$219,5,0),0)</f>
        <v>AIMARA</v>
      </c>
      <c r="AG810" s="18" t="str">
        <f>IFERROR(VLOOKUP(F810,'IIEE EIB'!$F$3:$L$219,6,0),0)</f>
        <v/>
      </c>
      <c r="AH810" s="18" t="str">
        <f>IFERROR(VLOOKUP(F810,Rural!$F$2:$J$403,5,0),0)</f>
        <v>Rural 2</v>
      </c>
      <c r="AI810" s="18" t="str">
        <f>+IFERROR(VLOOKUP(F810,Frontera!$F$3:$J$438,5,0),0)</f>
        <v>Frontera</v>
      </c>
      <c r="AJ810" s="18" t="str">
        <f>+IFERROR(VLOOKUP(F810,'Censo 2023 Direccion'!$A$2:$L$910,9,0),0)</f>
        <v>Rural</v>
      </c>
      <c r="AK810" s="18">
        <f>+IFERROR(VLOOKUP(F810,'Instituciones Educativas'!$A$2:$T$900,12,0),0)</f>
        <v>26</v>
      </c>
      <c r="AL810" s="21">
        <f t="shared" si="385"/>
        <v>67.277227722772295</v>
      </c>
      <c r="AM810" s="18">
        <f>+IFERROR(VLOOKUP(F810,'Instituciones Educativas'!$A$2:$T$900,13,0),0)-AN810</f>
        <v>23</v>
      </c>
      <c r="AO810" s="18">
        <f>+AM810-29</f>
        <v>-6</v>
      </c>
    </row>
    <row r="811" spans="1:41" x14ac:dyDescent="0.25">
      <c r="A811" s="108" t="s">
        <v>1514</v>
      </c>
      <c r="B811" s="17">
        <v>11</v>
      </c>
      <c r="C811" s="49" t="str">
        <f>+VLOOKUP(A811,'Instituciones Educativas'!$A$2:$T$900,6,0)</f>
        <v>ACORA</v>
      </c>
      <c r="D811" s="49" t="str">
        <f>IFERROR(VLOOKUP(A811,'Instituciones Educativas'!$A$2:$T$900,7,0),0)</f>
        <v>CUCHO ESQUEÑA</v>
      </c>
      <c r="E811" s="49" t="str">
        <f>+VLOOKUP(A811,'Censo 2023 Direccion'!$A$2:$M$910,6,0)</f>
        <v>CUCHO ESQUEÑA</v>
      </c>
      <c r="F811" s="49" t="str">
        <f>+VLOOKUP(A811,'Instituciones Educativas'!$A$2:$T$900,1,0)</f>
        <v>1025196</v>
      </c>
      <c r="G811" s="49" t="str">
        <f>+VLOOKUP(A811,'Instituciones Educativas'!$A$2:$T$900,8,0)</f>
        <v>SAN JUAN</v>
      </c>
      <c r="H811" s="49" t="str">
        <f>+VLOOKUP(A811,'Instituciones Educativas'!$A$2:$T$900,9,0)</f>
        <v xml:space="preserve">F0 - Secundaria                    </v>
      </c>
      <c r="I811" s="18">
        <f t="shared" si="376"/>
        <v>32</v>
      </c>
      <c r="J811" s="18" t="str">
        <f t="shared" si="386"/>
        <v>Rural</v>
      </c>
      <c r="K811" s="18">
        <f t="shared" si="387"/>
        <v>33</v>
      </c>
      <c r="O811" s="18">
        <f t="shared" si="388"/>
        <v>-1</v>
      </c>
      <c r="Q811" s="21">
        <f t="shared" si="397"/>
        <v>1803.36</v>
      </c>
      <c r="R811" s="52">
        <f t="shared" si="377"/>
        <v>32.695374800637964</v>
      </c>
      <c r="S811" s="52">
        <f t="shared" si="378"/>
        <v>2121.6</v>
      </c>
      <c r="T811" s="21">
        <f t="shared" si="389"/>
        <v>2121.6</v>
      </c>
      <c r="U811" s="70">
        <v>1598.85</v>
      </c>
      <c r="V811" s="21">
        <f t="shared" si="375"/>
        <v>1632</v>
      </c>
      <c r="W811" s="21">
        <f t="shared" si="379"/>
        <v>172.8</v>
      </c>
      <c r="X811" s="21">
        <f t="shared" si="394"/>
        <v>0</v>
      </c>
      <c r="Y811" s="21">
        <f t="shared" si="373"/>
        <v>0</v>
      </c>
      <c r="Z811" s="21">
        <f t="shared" si="380"/>
        <v>38.400000000000006</v>
      </c>
      <c r="AA811" s="21">
        <f t="shared" si="381"/>
        <v>153.60000000000002</v>
      </c>
      <c r="AB811" s="21">
        <f t="shared" si="382"/>
        <v>0</v>
      </c>
      <c r="AC811" s="18">
        <f t="shared" si="383"/>
        <v>768</v>
      </c>
      <c r="AD811" s="18">
        <f t="shared" si="384"/>
        <v>499.20000000000005</v>
      </c>
      <c r="AE811" s="18">
        <f>IFERROR(VLOOKUP(F811,'Unid. Mult.'!$F$3:$J$313,5,0),0)</f>
        <v>0</v>
      </c>
      <c r="AF811" s="18">
        <f>IFERROR(VLOOKUP(F811,'IIEE EIB'!$F$3:$L$219,5,0),0)</f>
        <v>0</v>
      </c>
      <c r="AG811" s="18">
        <f>IFERROR(VLOOKUP(F811,'IIEE EIB'!$F$3:$L$219,6,0),0)</f>
        <v>0</v>
      </c>
      <c r="AH811" s="18" t="str">
        <f>IFERROR(VLOOKUP(F811,Rural!$F$2:$J$403,5,0),0)</f>
        <v>Rural 3</v>
      </c>
      <c r="AI811" s="18" t="str">
        <f>+IFERROR(VLOOKUP(F811,Frontera!$F$3:$J$438,5,0),0)</f>
        <v>Frontera</v>
      </c>
      <c r="AJ811" s="18" t="str">
        <f>+IFERROR(VLOOKUP(F811,'Censo 2023 Direccion'!$A$2:$L$910,9,0),0)</f>
        <v>Rural</v>
      </c>
      <c r="AK811" s="18">
        <f>+IFERROR(VLOOKUP(F811,'Instituciones Educativas'!$A$2:$T$900,12,0),0)</f>
        <v>32</v>
      </c>
      <c r="AL811" s="21">
        <f t="shared" si="385"/>
        <v>33.150000000000091</v>
      </c>
      <c r="AM811" s="18">
        <f>+IFERROR(VLOOKUP(F811,'Instituciones Educativas'!$A$2:$T$900,13,0),0)-AN811</f>
        <v>33</v>
      </c>
    </row>
    <row r="812" spans="1:41" x14ac:dyDescent="0.25">
      <c r="A812" s="108" t="s">
        <v>1508</v>
      </c>
      <c r="B812" s="17">
        <v>12</v>
      </c>
      <c r="C812" s="49" t="str">
        <f>+VLOOKUP(A812,'Instituciones Educativas'!$A$2:$T$900,6,0)</f>
        <v>ACORA</v>
      </c>
      <c r="D812" s="49" t="str">
        <f>IFERROR(VLOOKUP(A812,'Instituciones Educativas'!$A$2:$T$900,7,0),0)</f>
        <v>JILATAMARCA</v>
      </c>
      <c r="E812" s="49" t="str">
        <f>+VLOOKUP(A812,'Censo 2023 Direccion'!$A$2:$M$910,6,0)</f>
        <v>JILATAMARCA</v>
      </c>
      <c r="F812" s="49" t="str">
        <f>+VLOOKUP(A812,'Instituciones Educativas'!$A$2:$T$900,1,0)</f>
        <v>1260124</v>
      </c>
      <c r="G812" s="49" t="str">
        <f>+VLOOKUP(A812,'Instituciones Educativas'!$A$2:$T$900,8,0)</f>
        <v>GILATAMARCA</v>
      </c>
      <c r="H812" s="49" t="str">
        <f>+VLOOKUP(A812,'Instituciones Educativas'!$A$2:$T$900,9,0)</f>
        <v xml:space="preserve">F0 - Secundaria                    </v>
      </c>
      <c r="I812" s="18">
        <f t="shared" si="376"/>
        <v>12</v>
      </c>
      <c r="J812" s="18" t="str">
        <f t="shared" si="386"/>
        <v>Rural</v>
      </c>
      <c r="K812" s="18">
        <f t="shared" si="387"/>
        <v>14</v>
      </c>
      <c r="O812" s="18">
        <f t="shared" si="388"/>
        <v>-2</v>
      </c>
      <c r="Q812" s="21">
        <f t="shared" si="397"/>
        <v>1387.152</v>
      </c>
      <c r="R812" s="52">
        <f t="shared" si="377"/>
        <v>-37.164339419978518</v>
      </c>
      <c r="S812" s="52">
        <f t="shared" si="378"/>
        <v>1067.04</v>
      </c>
      <c r="T812" s="21">
        <f t="shared" si="389"/>
        <v>1067.04</v>
      </c>
      <c r="U812" s="70">
        <v>1698.144</v>
      </c>
      <c r="V812" s="21">
        <f t="shared" si="375"/>
        <v>820.8</v>
      </c>
      <c r="W812" s="21">
        <f t="shared" si="379"/>
        <v>64.800000000000011</v>
      </c>
      <c r="X812" s="21">
        <f t="shared" si="394"/>
        <v>0</v>
      </c>
      <c r="Y812" s="21">
        <f t="shared" si="373"/>
        <v>0</v>
      </c>
      <c r="Z812" s="21">
        <f t="shared" si="380"/>
        <v>14.400000000000002</v>
      </c>
      <c r="AA812" s="21">
        <f t="shared" si="381"/>
        <v>50.399999999999991</v>
      </c>
      <c r="AB812" s="21">
        <f t="shared" si="382"/>
        <v>0</v>
      </c>
      <c r="AC812" s="18">
        <f t="shared" si="383"/>
        <v>504</v>
      </c>
      <c r="AD812" s="18">
        <f t="shared" si="384"/>
        <v>187.20000000000002</v>
      </c>
      <c r="AE812" s="18">
        <f>IFERROR(VLOOKUP(F812,'Unid. Mult.'!$F$3:$J$313,5,0),0)</f>
        <v>0</v>
      </c>
      <c r="AF812" s="18" t="str">
        <f>IFERROR(VLOOKUP(F812,'IIEE EIB'!$F$3:$L$219,5,0),0)</f>
        <v>AIMARA</v>
      </c>
      <c r="AG812" s="18" t="str">
        <f>IFERROR(VLOOKUP(F812,'IIEE EIB'!$F$3:$L$219,6,0),0)</f>
        <v/>
      </c>
      <c r="AH812" s="18" t="str">
        <f>IFERROR(VLOOKUP(F812,Rural!$F$2:$J$403,5,0),0)</f>
        <v>Rural 1</v>
      </c>
      <c r="AI812" s="18" t="str">
        <f>+IFERROR(VLOOKUP(F812,Frontera!$F$3:$J$438,5,0),0)</f>
        <v>Frontera</v>
      </c>
      <c r="AJ812" s="18" t="str">
        <f>+IFERROR(VLOOKUP(F812,'Censo 2023 Direccion'!$A$2:$L$910,9,0),0)</f>
        <v>Rural</v>
      </c>
      <c r="AK812" s="18">
        <f>+IFERROR(VLOOKUP(F812,'Instituciones Educativas'!$A$2:$T$900,12,0),0)</f>
        <v>12</v>
      </c>
      <c r="AL812" s="21">
        <f t="shared" si="385"/>
        <v>-877.34400000000005</v>
      </c>
      <c r="AM812" s="18">
        <f>+IFERROR(VLOOKUP(F812,'Instituciones Educativas'!$A$2:$T$900,13,0),0)-AN812</f>
        <v>14</v>
      </c>
      <c r="AN812" s="64"/>
      <c r="AO812" s="18">
        <f>+AM812-2.8</f>
        <v>11.2</v>
      </c>
    </row>
    <row r="813" spans="1:41" x14ac:dyDescent="0.25">
      <c r="A813" s="108" t="s">
        <v>1522</v>
      </c>
      <c r="B813" s="17">
        <v>13</v>
      </c>
      <c r="C813" s="49" t="str">
        <f>+VLOOKUP(A813,'Instituciones Educativas'!$A$2:$T$900,6,0)</f>
        <v>ACORA</v>
      </c>
      <c r="D813" s="49" t="str">
        <f>IFERROR(VLOOKUP(A813,'Instituciones Educativas'!$A$2:$T$900,7,0),0)</f>
        <v>VILLA DE SOCCA</v>
      </c>
      <c r="E813" s="49" t="str">
        <f>+VLOOKUP(A813,'Censo 2023 Direccion'!$A$2:$M$910,6,0)</f>
        <v>VILLA DE SOCCA</v>
      </c>
      <c r="F813" s="49" t="str">
        <f>+VLOOKUP(A813,'Instituciones Educativas'!$A$2:$T$900,1,0)</f>
        <v>0706580</v>
      </c>
      <c r="G813" s="49" t="str">
        <f>+VLOOKUP(A813,'Instituciones Educativas'!$A$2:$T$900,8,0)</f>
        <v>TUPAQ KATARI</v>
      </c>
      <c r="H813" s="49" t="str">
        <f>+VLOOKUP(A813,'Instituciones Educativas'!$A$2:$T$900,9,0)</f>
        <v xml:space="preserve">F0 - Secundaria                    </v>
      </c>
      <c r="I813" s="18">
        <f t="shared" si="376"/>
        <v>40</v>
      </c>
      <c r="J813" s="18" t="str">
        <f t="shared" si="386"/>
        <v>Rural</v>
      </c>
      <c r="K813" s="18">
        <f t="shared" si="387"/>
        <v>34</v>
      </c>
      <c r="O813" s="18">
        <f t="shared" si="388"/>
        <v>6</v>
      </c>
      <c r="Q813" s="21">
        <f t="shared" si="397"/>
        <v>2254.1999999999998</v>
      </c>
      <c r="R813" s="52">
        <f t="shared" si="377"/>
        <v>35.487232933819705</v>
      </c>
      <c r="S813" s="52">
        <f t="shared" si="378"/>
        <v>2652</v>
      </c>
      <c r="T813" s="21">
        <f t="shared" si="389"/>
        <v>2652</v>
      </c>
      <c r="U813" s="70">
        <v>1957.3799999999999</v>
      </c>
      <c r="V813" s="21">
        <f t="shared" si="375"/>
        <v>2040</v>
      </c>
      <c r="W813" s="21">
        <f t="shared" si="379"/>
        <v>216</v>
      </c>
      <c r="X813" s="21">
        <f t="shared" si="394"/>
        <v>0</v>
      </c>
      <c r="Y813" s="21">
        <f t="shared" si="373"/>
        <v>0</v>
      </c>
      <c r="Z813" s="21">
        <f t="shared" si="380"/>
        <v>48</v>
      </c>
      <c r="AA813" s="21">
        <f t="shared" si="381"/>
        <v>192</v>
      </c>
      <c r="AB813" s="21">
        <f t="shared" si="382"/>
        <v>0</v>
      </c>
      <c r="AC813" s="18">
        <f t="shared" si="383"/>
        <v>960</v>
      </c>
      <c r="AD813" s="18">
        <f t="shared" si="384"/>
        <v>624</v>
      </c>
      <c r="AE813" s="18">
        <f>IFERROR(VLOOKUP(F813,'Unid. Mult.'!$F$3:$J$313,5,0),0)</f>
        <v>0</v>
      </c>
      <c r="AF813" s="18">
        <f>IFERROR(VLOOKUP(F813,'IIEE EIB'!$F$3:$L$219,5,0),0)</f>
        <v>0</v>
      </c>
      <c r="AG813" s="18">
        <f>IFERROR(VLOOKUP(F813,'IIEE EIB'!$F$3:$L$219,6,0),0)</f>
        <v>0</v>
      </c>
      <c r="AH813" s="18" t="str">
        <f>IFERROR(VLOOKUP(F813,Rural!$F$2:$J$403,5,0),0)</f>
        <v>Rural 3</v>
      </c>
      <c r="AI813" s="18" t="str">
        <f>+IFERROR(VLOOKUP(F813,Frontera!$F$3:$J$438,5,0),0)</f>
        <v>Frontera</v>
      </c>
      <c r="AJ813" s="18" t="str">
        <f>+IFERROR(VLOOKUP(F813,'Censo 2023 Direccion'!$A$2:$L$910,9,0),0)</f>
        <v>Rural</v>
      </c>
      <c r="AK813" s="18">
        <f>+IFERROR(VLOOKUP(F813,'Instituciones Educativas'!$A$2:$T$900,12,0),0)</f>
        <v>40</v>
      </c>
      <c r="AL813" s="21">
        <f t="shared" si="385"/>
        <v>82.620000000000118</v>
      </c>
      <c r="AM813" s="18">
        <f>+IFERROR(VLOOKUP(F813,'Instituciones Educativas'!$A$2:$T$900,13,0),0)-AN813</f>
        <v>34</v>
      </c>
    </row>
    <row r="814" spans="1:41" x14ac:dyDescent="0.25">
      <c r="A814" s="108" t="s">
        <v>1515</v>
      </c>
      <c r="B814" s="17">
        <v>14</v>
      </c>
      <c r="C814" s="49" t="str">
        <f>+VLOOKUP(A814,'Instituciones Educativas'!$A$2:$T$900,6,0)</f>
        <v>ACORA</v>
      </c>
      <c r="D814" s="49" t="str">
        <f>IFERROR(VLOOKUP(A814,'Instituciones Educativas'!$A$2:$T$900,7,0),0)</f>
        <v>ANCCACCA</v>
      </c>
      <c r="E814" s="49" t="str">
        <f>+VLOOKUP(A814,'Censo 2023 Direccion'!$A$2:$M$910,6,0)</f>
        <v>ANCCACCA</v>
      </c>
      <c r="F814" s="49" t="str">
        <f>+VLOOKUP(A814,'Instituciones Educativas'!$A$2:$T$900,1,0)</f>
        <v>0660282</v>
      </c>
      <c r="G814" s="49" t="str">
        <f>+VLOOKUP(A814,'Instituciones Educativas'!$A$2:$T$900,8,0)</f>
        <v>SIMON BOLIVAR</v>
      </c>
      <c r="H814" s="49" t="str">
        <f>+VLOOKUP(A814,'Instituciones Educativas'!$A$2:$T$900,9,0)</f>
        <v xml:space="preserve">F0 - Secundaria                    </v>
      </c>
      <c r="I814" s="18">
        <f t="shared" si="376"/>
        <v>33</v>
      </c>
      <c r="J814" s="18" t="str">
        <f t="shared" si="386"/>
        <v>Rural</v>
      </c>
      <c r="K814" s="18">
        <f t="shared" si="387"/>
        <v>37</v>
      </c>
      <c r="O814" s="18">
        <f t="shared" si="388"/>
        <v>-4</v>
      </c>
      <c r="Q814" s="21">
        <f t="shared" si="397"/>
        <v>1837.8360000000002</v>
      </c>
      <c r="R814" s="52">
        <f t="shared" si="377"/>
        <v>22.048364153627332</v>
      </c>
      <c r="S814" s="52">
        <f t="shared" si="378"/>
        <v>2162.1600000000003</v>
      </c>
      <c r="T814" s="21">
        <f t="shared" si="389"/>
        <v>2162.1600000000003</v>
      </c>
      <c r="U814" s="70">
        <v>1771.56</v>
      </c>
      <c r="V814" s="21">
        <f t="shared" si="375"/>
        <v>1663.2</v>
      </c>
      <c r="W814" s="21">
        <f t="shared" si="379"/>
        <v>178.2</v>
      </c>
      <c r="X814" s="21">
        <f t="shared" si="394"/>
        <v>0</v>
      </c>
      <c r="Y814" s="21">
        <f t="shared" si="373"/>
        <v>0</v>
      </c>
      <c r="Z814" s="21">
        <f t="shared" si="380"/>
        <v>39.6</v>
      </c>
      <c r="AA814" s="21">
        <f t="shared" si="381"/>
        <v>138.6</v>
      </c>
      <c r="AB814" s="21">
        <f t="shared" si="382"/>
        <v>0</v>
      </c>
      <c r="AC814" s="18">
        <f t="shared" si="383"/>
        <v>792</v>
      </c>
      <c r="AD814" s="18">
        <f t="shared" si="384"/>
        <v>514.79999999999995</v>
      </c>
      <c r="AE814" s="18">
        <f>IFERROR(VLOOKUP(F814,'Unid. Mult.'!$F$3:$J$313,5,0),0)</f>
        <v>0</v>
      </c>
      <c r="AF814" s="18" t="str">
        <f>IFERROR(VLOOKUP(F814,'IIEE EIB'!$F$3:$L$219,5,0),0)</f>
        <v>AIMARA</v>
      </c>
      <c r="AG814" s="18" t="str">
        <f>IFERROR(VLOOKUP(F814,'IIEE EIB'!$F$3:$L$219,6,0),0)</f>
        <v/>
      </c>
      <c r="AH814" s="18" t="str">
        <f>IFERROR(VLOOKUP(F814,Rural!$F$2:$J$403,5,0),0)</f>
        <v>Rural 3</v>
      </c>
      <c r="AI814" s="18" t="str">
        <f>+IFERROR(VLOOKUP(F814,Frontera!$F$3:$J$438,5,0),0)</f>
        <v>Frontera</v>
      </c>
      <c r="AJ814" s="18" t="str">
        <f>+IFERROR(VLOOKUP(F814,'Censo 2023 Direccion'!$A$2:$L$910,9,0),0)</f>
        <v>Rural</v>
      </c>
      <c r="AK814" s="18">
        <f>+IFERROR(VLOOKUP(F814,'Instituciones Educativas'!$A$2:$T$900,12,0),0)</f>
        <v>33</v>
      </c>
      <c r="AL814" s="21">
        <f t="shared" si="385"/>
        <v>-108.3599999999999</v>
      </c>
      <c r="AM814" s="18">
        <f>+IFERROR(VLOOKUP(F814,'Instituciones Educativas'!$A$2:$T$900,13,0),0)-AN814</f>
        <v>37</v>
      </c>
      <c r="AO814" s="18">
        <f>+AM814-37</f>
        <v>0</v>
      </c>
    </row>
    <row r="815" spans="1:41" x14ac:dyDescent="0.25">
      <c r="A815" s="108" t="s">
        <v>1518</v>
      </c>
      <c r="B815" s="17">
        <v>15</v>
      </c>
      <c r="C815" s="49" t="str">
        <f>+VLOOKUP(A815,'Instituciones Educativas'!$A$2:$T$900,6,0)</f>
        <v>ACORA</v>
      </c>
      <c r="D815" s="49" t="str">
        <f>IFERROR(VLOOKUP(A815,'Instituciones Educativas'!$A$2:$T$900,7,0),0)</f>
        <v>THUNCO</v>
      </c>
      <c r="E815" s="49" t="str">
        <f>+VLOOKUP(A815,'Censo 2023 Direccion'!$A$2:$M$910,6,0)</f>
        <v>THUNCO</v>
      </c>
      <c r="F815" s="49" t="str">
        <f>+VLOOKUP(A815,'Instituciones Educativas'!$A$2:$T$900,1,0)</f>
        <v>0744441</v>
      </c>
      <c r="G815" s="49" t="str">
        <f>+VLOOKUP(A815,'Instituciones Educativas'!$A$2:$T$900,8,0)</f>
        <v>THUNCO</v>
      </c>
      <c r="H815" s="49" t="str">
        <f>+VLOOKUP(A815,'Instituciones Educativas'!$A$2:$T$900,9,0)</f>
        <v xml:space="preserve">F0 - Secundaria                    </v>
      </c>
      <c r="I815" s="18">
        <f t="shared" si="376"/>
        <v>15</v>
      </c>
      <c r="J815" s="18" t="str">
        <f t="shared" si="386"/>
        <v>Rural</v>
      </c>
      <c r="K815" s="18">
        <f t="shared" si="387"/>
        <v>18</v>
      </c>
      <c r="O815" s="18">
        <f t="shared" si="388"/>
        <v>-3</v>
      </c>
      <c r="Q815" s="21">
        <f t="shared" si="397"/>
        <v>1292.8500000000001</v>
      </c>
      <c r="R815" s="52">
        <f t="shared" si="377"/>
        <v>-18.908382066276801</v>
      </c>
      <c r="S815" s="52">
        <f t="shared" si="378"/>
        <v>994.5</v>
      </c>
      <c r="T815" s="21">
        <f t="shared" si="389"/>
        <v>994.5</v>
      </c>
      <c r="U815" s="70">
        <v>1226.390625</v>
      </c>
      <c r="V815" s="21">
        <f t="shared" si="375"/>
        <v>765</v>
      </c>
      <c r="W815" s="21">
        <f t="shared" si="379"/>
        <v>81</v>
      </c>
      <c r="X815" s="21">
        <f t="shared" si="394"/>
        <v>0</v>
      </c>
      <c r="Y815" s="21">
        <f t="shared" si="373"/>
        <v>0</v>
      </c>
      <c r="Z815" s="21">
        <f t="shared" si="380"/>
        <v>18</v>
      </c>
      <c r="AA815" s="21">
        <f t="shared" si="381"/>
        <v>72</v>
      </c>
      <c r="AB815" s="21">
        <f t="shared" si="382"/>
        <v>0</v>
      </c>
      <c r="AC815" s="18">
        <f t="shared" si="383"/>
        <v>360</v>
      </c>
      <c r="AD815" s="18">
        <f t="shared" si="384"/>
        <v>234</v>
      </c>
      <c r="AE815" s="18">
        <f>IFERROR(VLOOKUP(F815,'Unid. Mult.'!$F$3:$J$313,5,0),0)</f>
        <v>0</v>
      </c>
      <c r="AF815" s="18">
        <f>IFERROR(VLOOKUP(F815,'IIEE EIB'!$F$3:$L$219,5,0),0)</f>
        <v>0</v>
      </c>
      <c r="AG815" s="18">
        <f>IFERROR(VLOOKUP(F815,'IIEE EIB'!$F$3:$L$219,6,0),0)</f>
        <v>0</v>
      </c>
      <c r="AH815" s="18" t="str">
        <f>IFERROR(VLOOKUP(F815,Rural!$F$2:$J$403,5,0),0)</f>
        <v>Rural 3</v>
      </c>
      <c r="AI815" s="18" t="str">
        <f>+IFERROR(VLOOKUP(F815,Frontera!$F$3:$J$438,5,0),0)</f>
        <v>Frontera</v>
      </c>
      <c r="AJ815" s="18" t="str">
        <f>+IFERROR(VLOOKUP(F815,'Censo 2023 Direccion'!$A$2:$L$910,9,0),0)</f>
        <v>Rural</v>
      </c>
      <c r="AK815" s="18">
        <f>+IFERROR(VLOOKUP(F815,'Instituciones Educativas'!$A$2:$T$900,12,0),0)</f>
        <v>15</v>
      </c>
      <c r="AL815" s="21">
        <f t="shared" si="385"/>
        <v>-461.390625</v>
      </c>
      <c r="AM815" s="18">
        <f>+IFERROR(VLOOKUP(F815,'Instituciones Educativas'!$A$2:$T$900,13,0),0)-AN815</f>
        <v>18</v>
      </c>
      <c r="AO815" s="18">
        <f>+AM815-52</f>
        <v>-34</v>
      </c>
    </row>
    <row r="816" spans="1:41" x14ac:dyDescent="0.25">
      <c r="A816" s="108" t="s">
        <v>1511</v>
      </c>
      <c r="B816" s="17">
        <v>16</v>
      </c>
      <c r="C816" s="49" t="str">
        <f>+VLOOKUP(A816,'Instituciones Educativas'!$A$2:$T$900,6,0)</f>
        <v>ACORA</v>
      </c>
      <c r="D816" s="49" t="str">
        <f>IFERROR(VLOOKUP(A816,'Instituciones Educativas'!$A$2:$T$900,7,0),0)</f>
        <v>AGUAS CALIENTES</v>
      </c>
      <c r="E816" s="49" t="str">
        <f>+VLOOKUP(A816,'Censo 2023 Direccion'!$A$2:$M$910,6,0)</f>
        <v>AGUAS CALIENTES</v>
      </c>
      <c r="F816" s="49" t="str">
        <f>+VLOOKUP(A816,'Instituciones Educativas'!$A$2:$T$900,1,0)</f>
        <v>1572544</v>
      </c>
      <c r="G816" s="49" t="str">
        <f>+VLOOKUP(A816,'Instituciones Educativas'!$A$2:$T$900,8,0)</f>
        <v>MANCO CAPAC</v>
      </c>
      <c r="H816" s="49" t="str">
        <f>+VLOOKUP(A816,'Instituciones Educativas'!$A$2:$T$900,9,0)</f>
        <v xml:space="preserve">F0 - Secundaria                    </v>
      </c>
      <c r="I816" s="18">
        <f t="shared" si="376"/>
        <v>7</v>
      </c>
      <c r="J816" s="18" t="str">
        <f t="shared" si="386"/>
        <v>Rural</v>
      </c>
      <c r="K816" s="18">
        <f t="shared" si="387"/>
        <v>9</v>
      </c>
      <c r="O816" s="18">
        <f t="shared" si="388"/>
        <v>-2</v>
      </c>
      <c r="Q816" s="21">
        <f t="shared" si="397"/>
        <v>995.90400000000011</v>
      </c>
      <c r="R816" s="52">
        <f t="shared" si="377"/>
        <v>-49.503573749187787</v>
      </c>
      <c r="S816" s="52">
        <f t="shared" si="378"/>
        <v>622.44000000000005</v>
      </c>
      <c r="T816" s="21">
        <f t="shared" si="389"/>
        <v>622.44000000000005</v>
      </c>
      <c r="U816" s="70">
        <v>1232.6416861826699</v>
      </c>
      <c r="V816" s="21">
        <f t="shared" si="375"/>
        <v>478.8</v>
      </c>
      <c r="W816" s="21">
        <f t="shared" si="379"/>
        <v>37.799999999999997</v>
      </c>
      <c r="X816" s="21">
        <f t="shared" si="394"/>
        <v>0</v>
      </c>
      <c r="Y816" s="21">
        <f t="shared" si="373"/>
        <v>0</v>
      </c>
      <c r="Z816" s="21">
        <f t="shared" si="380"/>
        <v>8.4</v>
      </c>
      <c r="AA816" s="21">
        <f t="shared" si="381"/>
        <v>29.4</v>
      </c>
      <c r="AB816" s="21">
        <f t="shared" si="382"/>
        <v>0</v>
      </c>
      <c r="AC816" s="18">
        <f t="shared" si="383"/>
        <v>294</v>
      </c>
      <c r="AD816" s="18">
        <f t="shared" si="384"/>
        <v>109.19999999999999</v>
      </c>
      <c r="AE816" s="18">
        <f>IFERROR(VLOOKUP(F816,'Unid. Mult.'!$F$3:$J$313,5,0),0)</f>
        <v>0</v>
      </c>
      <c r="AF816" s="18" t="str">
        <f>IFERROR(VLOOKUP(F816,'IIEE EIB'!$F$3:$L$219,5,0),0)</f>
        <v>AIMARA</v>
      </c>
      <c r="AG816" s="18" t="str">
        <f>IFERROR(VLOOKUP(F816,'IIEE EIB'!$F$3:$L$219,6,0),0)</f>
        <v/>
      </c>
      <c r="AH816" s="18" t="str">
        <f>IFERROR(VLOOKUP(F816,Rural!$F$2:$J$403,5,0),0)</f>
        <v>Rural 1</v>
      </c>
      <c r="AI816" s="18" t="str">
        <f>+IFERROR(VLOOKUP(F816,Frontera!$F$3:$J$438,5,0),0)</f>
        <v>Frontera</v>
      </c>
      <c r="AJ816" s="18" t="str">
        <f>+IFERROR(VLOOKUP(F816,'Censo 2023 Direccion'!$A$2:$L$910,9,0),0)</f>
        <v>Rural</v>
      </c>
      <c r="AK816" s="18">
        <f>+IFERROR(VLOOKUP(F816,'Instituciones Educativas'!$A$2:$T$900,12,0),0)</f>
        <v>7</v>
      </c>
      <c r="AL816" s="21">
        <f t="shared" si="385"/>
        <v>-753.84168618266995</v>
      </c>
      <c r="AM816" s="18">
        <f>+IFERROR(VLOOKUP(F816,'Instituciones Educativas'!$A$2:$T$900,13,0),0)-AN816</f>
        <v>9</v>
      </c>
      <c r="AO816" s="18">
        <f>+AM816-34</f>
        <v>-25</v>
      </c>
    </row>
    <row r="817" spans="1:41" x14ac:dyDescent="0.25">
      <c r="A817" s="108" t="s">
        <v>1504</v>
      </c>
      <c r="B817" s="17">
        <v>17</v>
      </c>
      <c r="C817" s="49" t="str">
        <f>+VLOOKUP(A817,'Instituciones Educativas'!$A$2:$T$900,6,0)</f>
        <v>ACORA</v>
      </c>
      <c r="D817" s="49" t="str">
        <f>IFERROR(VLOOKUP(A817,'Instituciones Educativas'!$A$2:$T$900,7,0),0)</f>
        <v>CARITAMAYA</v>
      </c>
      <c r="E817" s="49" t="str">
        <f>+VLOOKUP(A817,'Censo 2023 Direccion'!$A$2:$M$910,6,0)</f>
        <v>EL DESCANSO</v>
      </c>
      <c r="F817" s="49" t="str">
        <f>+VLOOKUP(A817,'Instituciones Educativas'!$A$2:$T$900,1,0)</f>
        <v>1541887</v>
      </c>
      <c r="G817" s="49" t="str">
        <f>+VLOOKUP(A817,'Instituciones Educativas'!$A$2:$T$900,8,0)</f>
        <v>FLORENTINO AMEGHINO</v>
      </c>
      <c r="H817" s="49" t="str">
        <f>+VLOOKUP(A817,'Instituciones Educativas'!$A$2:$T$900,9,0)</f>
        <v xml:space="preserve">F0 - Secundaria                    </v>
      </c>
      <c r="I817" s="18">
        <f t="shared" si="376"/>
        <v>28</v>
      </c>
      <c r="J817" s="18" t="str">
        <f t="shared" si="386"/>
        <v>Rural</v>
      </c>
      <c r="K817" s="18">
        <f t="shared" si="387"/>
        <v>37</v>
      </c>
      <c r="O817" s="18">
        <f t="shared" si="388"/>
        <v>-9</v>
      </c>
      <c r="Q817" s="21">
        <f t="shared" si="397"/>
        <v>1577.94</v>
      </c>
      <c r="R817" s="52">
        <f t="shared" si="377"/>
        <v>3.5561877667140953</v>
      </c>
      <c r="S817" s="52">
        <f t="shared" si="378"/>
        <v>1856.4</v>
      </c>
      <c r="T817" s="21">
        <f t="shared" si="389"/>
        <v>1856.4</v>
      </c>
      <c r="U817" s="70">
        <v>1792.6499999999999</v>
      </c>
      <c r="V817" s="21">
        <f t="shared" si="375"/>
        <v>1428</v>
      </c>
      <c r="W817" s="21">
        <f t="shared" si="379"/>
        <v>151.19999999999999</v>
      </c>
      <c r="X817" s="21">
        <f t="shared" si="394"/>
        <v>0</v>
      </c>
      <c r="Y817" s="21">
        <f t="shared" si="373"/>
        <v>0</v>
      </c>
      <c r="Z817" s="21">
        <f t="shared" si="380"/>
        <v>33.6</v>
      </c>
      <c r="AA817" s="21">
        <f t="shared" si="381"/>
        <v>134.4</v>
      </c>
      <c r="AB817" s="21">
        <f t="shared" si="382"/>
        <v>0</v>
      </c>
      <c r="AC817" s="18">
        <f t="shared" si="383"/>
        <v>672</v>
      </c>
      <c r="AD817" s="18">
        <f t="shared" si="384"/>
        <v>436.79999999999995</v>
      </c>
      <c r="AE817" s="18">
        <f>IFERROR(VLOOKUP(F817,'Unid. Mult.'!$F$3:$J$313,5,0),0)</f>
        <v>0</v>
      </c>
      <c r="AF817" s="18">
        <f>IFERROR(VLOOKUP(F817,'IIEE EIB'!$F$3:$L$219,5,0),0)</f>
        <v>0</v>
      </c>
      <c r="AG817" s="18">
        <f>IFERROR(VLOOKUP(F817,'IIEE EIB'!$F$3:$L$219,6,0),0)</f>
        <v>0</v>
      </c>
      <c r="AH817" s="18" t="str">
        <f>IFERROR(VLOOKUP(F817,Rural!$F$2:$J$403,5,0),0)</f>
        <v>Rural 3</v>
      </c>
      <c r="AI817" s="18" t="str">
        <f>+IFERROR(VLOOKUP(F817,Frontera!$F$3:$J$438,5,0),0)</f>
        <v>Frontera</v>
      </c>
      <c r="AJ817" s="18" t="str">
        <f>+IFERROR(VLOOKUP(F817,'Censo 2023 Direccion'!$A$2:$L$910,9,0),0)</f>
        <v>Rural</v>
      </c>
      <c r="AK817" s="18">
        <f>+IFERROR(VLOOKUP(F817,'Instituciones Educativas'!$A$2:$T$900,12,0),0)</f>
        <v>28</v>
      </c>
      <c r="AL817" s="21">
        <f t="shared" si="385"/>
        <v>-364.64999999999986</v>
      </c>
      <c r="AM817" s="18">
        <f>+IFERROR(VLOOKUP(F817,'Instituciones Educativas'!$A$2:$T$900,13,0),0)-AN817</f>
        <v>37</v>
      </c>
      <c r="AN817" s="64"/>
      <c r="AO817" s="18">
        <f>+AM817-12.8</f>
        <v>24.2</v>
      </c>
    </row>
    <row r="818" spans="1:41" x14ac:dyDescent="0.25">
      <c r="A818" s="108" t="s">
        <v>1500</v>
      </c>
      <c r="B818" s="17">
        <v>18</v>
      </c>
      <c r="C818" s="49" t="str">
        <f>+VLOOKUP(A818,'Instituciones Educativas'!$A$2:$T$900,6,0)</f>
        <v>ACORA</v>
      </c>
      <c r="D818" s="49" t="str">
        <f>IFERROR(VLOOKUP(A818,'Instituciones Educativas'!$A$2:$T$900,7,0),0)</f>
        <v>CCOPAYA</v>
      </c>
      <c r="E818" s="49" t="str">
        <f>+VLOOKUP(A818,'Censo 2023 Direccion'!$A$2:$M$910,6,0)</f>
        <v>CCAPALLO</v>
      </c>
      <c r="F818" s="49" t="str">
        <f>+VLOOKUP(A818,'Instituciones Educativas'!$A$2:$T$900,1,0)</f>
        <v>1385061</v>
      </c>
      <c r="G818" s="49" t="str">
        <f>+VLOOKUP(A818,'Instituciones Educativas'!$A$2:$T$900,8,0)</f>
        <v>CCAPALLA</v>
      </c>
      <c r="H818" s="49" t="str">
        <f>+VLOOKUP(A818,'Instituciones Educativas'!$A$2:$T$900,9,0)</f>
        <v xml:space="preserve">F0 - Secundaria                    </v>
      </c>
      <c r="I818" s="18">
        <f t="shared" si="376"/>
        <v>26</v>
      </c>
      <c r="J818" s="18" t="str">
        <f t="shared" si="386"/>
        <v>Rural</v>
      </c>
      <c r="K818" s="18">
        <f t="shared" si="387"/>
        <v>29</v>
      </c>
      <c r="O818" s="18">
        <f t="shared" si="388"/>
        <v>-3</v>
      </c>
      <c r="Q818" s="21">
        <f t="shared" si="397"/>
        <v>1447.9920000000002</v>
      </c>
      <c r="R818" s="52">
        <f t="shared" si="377"/>
        <v>22.686025408348495</v>
      </c>
      <c r="S818" s="52">
        <f t="shared" si="378"/>
        <v>1703.5200000000002</v>
      </c>
      <c r="T818" s="21">
        <f t="shared" si="389"/>
        <v>1703.5200000000002</v>
      </c>
      <c r="U818" s="70">
        <v>1388.5199999999998</v>
      </c>
      <c r="V818" s="21">
        <f t="shared" si="375"/>
        <v>1310.4000000000001</v>
      </c>
      <c r="W818" s="21">
        <f t="shared" si="379"/>
        <v>140.4</v>
      </c>
      <c r="X818" s="21">
        <f t="shared" si="394"/>
        <v>0</v>
      </c>
      <c r="Y818" s="21">
        <f t="shared" si="373"/>
        <v>0</v>
      </c>
      <c r="Z818" s="21">
        <f t="shared" si="380"/>
        <v>31.200000000000003</v>
      </c>
      <c r="AA818" s="21">
        <f t="shared" si="381"/>
        <v>109.19999999999999</v>
      </c>
      <c r="AB818" s="21">
        <f t="shared" si="382"/>
        <v>0</v>
      </c>
      <c r="AC818" s="18">
        <f t="shared" si="383"/>
        <v>624</v>
      </c>
      <c r="AD818" s="18">
        <f t="shared" si="384"/>
        <v>405.6</v>
      </c>
      <c r="AE818" s="18">
        <f>IFERROR(VLOOKUP(F818,'Unid. Mult.'!$F$3:$J$313,5,0),0)</f>
        <v>0</v>
      </c>
      <c r="AF818" s="18" t="str">
        <f>IFERROR(VLOOKUP(F818,'IIEE EIB'!$F$3:$L$219,5,0),0)</f>
        <v>AIMARA</v>
      </c>
      <c r="AG818" s="18" t="str">
        <f>IFERROR(VLOOKUP(F818,'IIEE EIB'!$F$3:$L$219,6,0),0)</f>
        <v/>
      </c>
      <c r="AH818" s="18" t="str">
        <f>IFERROR(VLOOKUP(F818,Rural!$F$2:$J$403,5,0),0)</f>
        <v>Rural 3</v>
      </c>
      <c r="AI818" s="18" t="str">
        <f>+IFERROR(VLOOKUP(F818,Frontera!$F$3:$J$438,5,0),0)</f>
        <v>Frontera</v>
      </c>
      <c r="AJ818" s="18" t="str">
        <f>+IFERROR(VLOOKUP(F818,'Censo 2023 Direccion'!$A$2:$L$910,9,0),0)</f>
        <v>Rural</v>
      </c>
      <c r="AK818" s="18">
        <f>+IFERROR(VLOOKUP(F818,'Instituciones Educativas'!$A$2:$T$900,12,0),0)</f>
        <v>26</v>
      </c>
      <c r="AL818" s="21">
        <f t="shared" si="385"/>
        <v>-78.119999999999663</v>
      </c>
      <c r="AM818" s="18">
        <f>+IFERROR(VLOOKUP(F818,'Instituciones Educativas'!$A$2:$T$900,13,0),0)-AN818</f>
        <v>29</v>
      </c>
    </row>
    <row r="819" spans="1:41" x14ac:dyDescent="0.25">
      <c r="A819" s="108" t="s">
        <v>1494</v>
      </c>
      <c r="B819" s="17">
        <v>19</v>
      </c>
      <c r="C819" s="49" t="str">
        <f>+VLOOKUP(A819,'Instituciones Educativas'!$A$2:$T$900,6,0)</f>
        <v>ACORA</v>
      </c>
      <c r="D819" s="49" t="str">
        <f>IFERROR(VLOOKUP(A819,'Instituciones Educativas'!$A$2:$T$900,7,0),0)</f>
        <v>ACORA</v>
      </c>
      <c r="E819" s="49" t="str">
        <f>+VLOOKUP(A819,'Censo 2023 Direccion'!$A$2:$M$910,6,0)</f>
        <v>AVENIDA TUPAC AMARU</v>
      </c>
      <c r="F819" s="49" t="str">
        <f>+VLOOKUP(A819,'Instituciones Educativas'!$A$2:$T$900,1,0)</f>
        <v>1418169</v>
      </c>
      <c r="G819" s="49" t="str">
        <f>+VLOOKUP(A819,'Instituciones Educativas'!$A$2:$T$900,8,0)</f>
        <v>AYMARA</v>
      </c>
      <c r="H819" s="49" t="str">
        <f>+VLOOKUP(A819,'Instituciones Educativas'!$A$2:$T$900,9,0)</f>
        <v xml:space="preserve">F0 - Secundaria                    </v>
      </c>
      <c r="I819" s="18">
        <f t="shared" si="376"/>
        <v>169</v>
      </c>
      <c r="J819" s="18" t="str">
        <f t="shared" si="386"/>
        <v>Urbana</v>
      </c>
      <c r="K819" s="18">
        <f t="shared" si="387"/>
        <v>165</v>
      </c>
      <c r="O819" s="18">
        <f t="shared" si="388"/>
        <v>4</v>
      </c>
      <c r="Q819" s="21">
        <f t="shared" ref="Q819" si="398">+IF(AJ819="Urbana",IF(AK819&lt;=5,S819*(2.8),IF(AK819&lt;=10,S819*(2.1),IF(AK819&lt;=13,S819*(1.9),IF(AK819&lt;=22,S819*(1.6),IF(AK819&lt;=50,S819*(1.41),IF(AK819&lt;=100,S819*(0.9),IF(AK819&lt;=194,S819*(0.8),IF(AK819&lt;=230,S819*(0.63),IF(AK819&lt;=405,S819*(0.55),IF(AK819&lt;=620,S819*(0.44),IF(AK819&lt;=968,S819*(0.35),IF(AK819&lt;=1000,S819*(0.37),IF(AK819&lt;=1200,S819*(0.39),IF(AK819&lt;=1800,S819*(0.26))))))))))))))))</f>
        <v>3796.4160000000006</v>
      </c>
      <c r="R819" s="52">
        <f t="shared" si="377"/>
        <v>38.589851079969669</v>
      </c>
      <c r="S819" s="52">
        <f t="shared" si="378"/>
        <v>4745.5200000000004</v>
      </c>
      <c r="T819" s="21">
        <f t="shared" si="389"/>
        <v>4745.5200000000004</v>
      </c>
      <c r="U819" s="70">
        <v>3424.1468354430381</v>
      </c>
      <c r="V819" s="21">
        <f t="shared" si="375"/>
        <v>3650.4</v>
      </c>
      <c r="W819" s="21">
        <f t="shared" si="379"/>
        <v>912.59999999999991</v>
      </c>
      <c r="X819" s="21">
        <f t="shared" si="394"/>
        <v>0</v>
      </c>
      <c r="Y819" s="21">
        <f t="shared" si="373"/>
        <v>0</v>
      </c>
      <c r="Z819" s="21">
        <f t="shared" si="380"/>
        <v>202.8</v>
      </c>
      <c r="AA819" s="21">
        <f t="shared" si="381"/>
        <v>811.2</v>
      </c>
      <c r="AB819" s="21">
        <f t="shared" si="382"/>
        <v>0</v>
      </c>
      <c r="AC819" s="18">
        <f t="shared" si="383"/>
        <v>101.4</v>
      </c>
      <c r="AD819" s="18">
        <f t="shared" si="384"/>
        <v>1622.4</v>
      </c>
      <c r="AE819" s="18">
        <f>IFERROR(VLOOKUP(F819,'Unid. Mult.'!$F$3:$J$313,5,0),0)</f>
        <v>0</v>
      </c>
      <c r="AF819" s="18">
        <f>IFERROR(VLOOKUP(F819,'IIEE EIB'!$F$3:$L$219,5,0),0)</f>
        <v>0</v>
      </c>
      <c r="AG819" s="18">
        <f>IFERROR(VLOOKUP(F819,'IIEE EIB'!$F$3:$L$219,6,0),0)</f>
        <v>0</v>
      </c>
      <c r="AH819" s="18">
        <f>IFERROR(VLOOKUP(F819,Rural!$F$2:$J$403,5,0),0)</f>
        <v>0</v>
      </c>
      <c r="AI819" s="18" t="str">
        <f>+IFERROR(VLOOKUP(F819,Frontera!$F$3:$J$438,5,0),0)</f>
        <v>Frontera</v>
      </c>
      <c r="AJ819" s="18" t="str">
        <f>+IFERROR(VLOOKUP(F819,'Censo 2023 Direccion'!$A$2:$L$910,9,0),0)</f>
        <v>Urbana</v>
      </c>
      <c r="AK819" s="18">
        <f>+IFERROR(VLOOKUP(F819,'Instituciones Educativas'!$A$2:$T$900,12,0),0)</f>
        <v>169</v>
      </c>
      <c r="AL819" s="21">
        <f t="shared" si="385"/>
        <v>226.25316455696202</v>
      </c>
      <c r="AM819" s="18">
        <f>+IFERROR(VLOOKUP(F819,'Instituciones Educativas'!$A$2:$T$900,13,0),0)-AN819</f>
        <v>165</v>
      </c>
    </row>
    <row r="820" spans="1:41" x14ac:dyDescent="0.25">
      <c r="A820" s="108" t="s">
        <v>1526</v>
      </c>
      <c r="B820" s="17">
        <v>20</v>
      </c>
      <c r="C820" s="49" t="str">
        <f>+VLOOKUP(A820,'Instituciones Educativas'!$A$2:$T$900,6,0)</f>
        <v>AMANTANI</v>
      </c>
      <c r="D820" s="49" t="str">
        <f>IFERROR(VLOOKUP(A820,'Instituciones Educativas'!$A$2:$T$900,7,0),0)</f>
        <v>TAQUILE</v>
      </c>
      <c r="E820" s="49" t="str">
        <f>+VLOOKUP(A820,'Censo 2023 Direccion'!$A$2:$M$910,6,0)</f>
        <v>QUINUA PATA</v>
      </c>
      <c r="F820" s="49" t="str">
        <f>+VLOOKUP(A820,'Instituciones Educativas'!$A$2:$T$900,1,0)</f>
        <v>1025394</v>
      </c>
      <c r="G820" s="49" t="str">
        <f>+VLOOKUP(A820,'Instituciones Educativas'!$A$2:$T$900,8,0)</f>
        <v>TAQUILE</v>
      </c>
      <c r="H820" s="49" t="str">
        <f>+VLOOKUP(A820,'Instituciones Educativas'!$A$2:$T$900,9,0)</f>
        <v xml:space="preserve">F0 - Secundaria                    </v>
      </c>
      <c r="I820" s="18">
        <f t="shared" si="376"/>
        <v>90</v>
      </c>
      <c r="J820" s="18" t="str">
        <f t="shared" si="386"/>
        <v>Rural</v>
      </c>
      <c r="K820" s="18">
        <f t="shared" si="387"/>
        <v>101</v>
      </c>
      <c r="O820" s="18">
        <f t="shared" si="388"/>
        <v>-11</v>
      </c>
      <c r="Q820" s="21">
        <f t="shared" ref="Q820:Q847" si="399">+IF(AJ820="rural",IF(AK820&lt;=1,S820*(5),IF(AK820&lt;=2,S820*(3.25),IF(AK820&lt;=3,S820*(2.42),IF(AK820&lt;=4,S820*(2),IF(AK820&lt;=5,S820*(1.8),IF(AK820&lt;=10,S820*(1.6),IF(AK820&lt;=16,S820*(1.3),IF(AK820&lt;=20,S820*(1),IF(AK820&lt;=60,S820*(0.85),IF(AK820&lt;=100,S820*(0.56),IF(AK820&lt;=152,S820*(0.41),IF(AK820&lt;=180,S820*(0.38),IF(AK820&lt;=200,S820*(0.36),IF(AK820&lt;=300,S820*(0.3),S820)))))))))))))))</f>
        <v>4481.5680000000002</v>
      </c>
      <c r="R820" s="52">
        <f t="shared" si="377"/>
        <v>93.069306930693074</v>
      </c>
      <c r="S820" s="52">
        <f t="shared" si="378"/>
        <v>8002.8</v>
      </c>
      <c r="T820" s="21">
        <f t="shared" si="389"/>
        <v>8002.8</v>
      </c>
      <c r="U820" s="70">
        <v>4145.04</v>
      </c>
      <c r="V820" s="21">
        <f t="shared" si="375"/>
        <v>6156</v>
      </c>
      <c r="W820" s="21">
        <f t="shared" si="379"/>
        <v>486</v>
      </c>
      <c r="X820" s="21">
        <f t="shared" si="394"/>
        <v>0</v>
      </c>
      <c r="Y820" s="21">
        <f t="shared" si="373"/>
        <v>0</v>
      </c>
      <c r="Z820" s="21">
        <f t="shared" si="380"/>
        <v>108</v>
      </c>
      <c r="AA820" s="21">
        <f t="shared" si="381"/>
        <v>377.99999999999994</v>
      </c>
      <c r="AB820" s="21">
        <f t="shared" si="382"/>
        <v>0</v>
      </c>
      <c r="AC820" s="18">
        <f t="shared" si="383"/>
        <v>3780</v>
      </c>
      <c r="AD820" s="18">
        <f t="shared" si="384"/>
        <v>1404</v>
      </c>
      <c r="AE820" s="18">
        <f>IFERROR(VLOOKUP(F820,'Unid. Mult.'!$F$3:$J$313,5,0),0)</f>
        <v>0</v>
      </c>
      <c r="AF820" s="18" t="str">
        <f>IFERROR(VLOOKUP(F820,'IIEE EIB'!$F$3:$L$219,5,0),0)</f>
        <v>QUECHUA SUREÑO</v>
      </c>
      <c r="AG820" s="18" t="str">
        <f>IFERROR(VLOOKUP(F820,'IIEE EIB'!$F$3:$L$219,6,0),0)</f>
        <v/>
      </c>
      <c r="AH820" s="18" t="str">
        <f>IFERROR(VLOOKUP(F820,Rural!$F$2:$J$403,5,0),0)</f>
        <v>Rural 1</v>
      </c>
      <c r="AI820" s="18" t="str">
        <f>+IFERROR(VLOOKUP(F820,Frontera!$F$3:$J$438,5,0),0)</f>
        <v>Frontera</v>
      </c>
      <c r="AJ820" s="18" t="str">
        <f>+IFERROR(VLOOKUP(F820,'Censo 2023 Direccion'!$A$2:$L$910,9,0),0)</f>
        <v>Rural</v>
      </c>
      <c r="AK820" s="18">
        <f>+IFERROR(VLOOKUP(F820,'Instituciones Educativas'!$A$2:$T$900,12,0),0)</f>
        <v>90</v>
      </c>
      <c r="AL820" s="21">
        <f t="shared" si="385"/>
        <v>2010.96</v>
      </c>
      <c r="AM820" s="18">
        <f>+IFERROR(VLOOKUP(F820,'Instituciones Educativas'!$A$2:$T$900,13,0),0)-AN820</f>
        <v>101</v>
      </c>
    </row>
    <row r="821" spans="1:41" x14ac:dyDescent="0.25">
      <c r="A821" s="108" t="s">
        <v>1524</v>
      </c>
      <c r="B821" s="17">
        <v>21</v>
      </c>
      <c r="C821" s="49" t="str">
        <f>+VLOOKUP(A821,'Instituciones Educativas'!$A$2:$T$900,6,0)</f>
        <v>AMANTANI</v>
      </c>
      <c r="D821" s="49" t="str">
        <f>IFERROR(VLOOKUP(A821,'Instituciones Educativas'!$A$2:$T$900,7,0),0)</f>
        <v>AMANTANI</v>
      </c>
      <c r="E821" s="49" t="str">
        <f>+VLOOKUP(A821,'Censo 2023 Direccion'!$A$2:$M$910,6,0)</f>
        <v>LAMPAYUNI</v>
      </c>
      <c r="F821" s="49" t="str">
        <f>+VLOOKUP(A821,'Instituciones Educativas'!$A$2:$T$900,1,0)</f>
        <v>0631135</v>
      </c>
      <c r="G821" s="49" t="str">
        <f>+VLOOKUP(A821,'Instituciones Educativas'!$A$2:$T$900,8,0)</f>
        <v>MIGUEL GRAU</v>
      </c>
      <c r="H821" s="49" t="str">
        <f>+VLOOKUP(A821,'Instituciones Educativas'!$A$2:$T$900,9,0)</f>
        <v xml:space="preserve">F0 - Secundaria                    </v>
      </c>
      <c r="I821" s="18">
        <f t="shared" si="376"/>
        <v>119</v>
      </c>
      <c r="J821" s="18" t="str">
        <f t="shared" si="386"/>
        <v>Rural</v>
      </c>
      <c r="K821" s="18">
        <f t="shared" si="387"/>
        <v>135</v>
      </c>
      <c r="O821" s="18">
        <f t="shared" si="388"/>
        <v>-16</v>
      </c>
      <c r="Q821" s="21">
        <f t="shared" si="399"/>
        <v>3805.62</v>
      </c>
      <c r="R821" s="52">
        <f t="shared" si="377"/>
        <v>90.987654320987659</v>
      </c>
      <c r="S821" s="52">
        <f t="shared" si="378"/>
        <v>9282</v>
      </c>
      <c r="T821" s="21">
        <f t="shared" si="389"/>
        <v>9282</v>
      </c>
      <c r="U821" s="70">
        <v>4860</v>
      </c>
      <c r="V821" s="21">
        <f t="shared" si="375"/>
        <v>7140</v>
      </c>
      <c r="W821" s="21">
        <f t="shared" si="379"/>
        <v>642.6</v>
      </c>
      <c r="X821" s="21">
        <f t="shared" si="394"/>
        <v>0</v>
      </c>
      <c r="Y821" s="21">
        <f t="shared" si="373"/>
        <v>0</v>
      </c>
      <c r="Z821" s="21">
        <f t="shared" si="380"/>
        <v>142.80000000000001</v>
      </c>
      <c r="AA821" s="21">
        <f t="shared" si="381"/>
        <v>499.79999999999995</v>
      </c>
      <c r="AB821" s="21">
        <f t="shared" si="382"/>
        <v>0</v>
      </c>
      <c r="AC821" s="18">
        <f t="shared" si="383"/>
        <v>3998.3999999999996</v>
      </c>
      <c r="AD821" s="18">
        <f t="shared" si="384"/>
        <v>1856.4</v>
      </c>
      <c r="AE821" s="18">
        <f>IFERROR(VLOOKUP(F821,'Unid. Mult.'!$F$3:$J$313,5,0),0)</f>
        <v>0</v>
      </c>
      <c r="AF821" s="18" t="str">
        <f>IFERROR(VLOOKUP(F821,'IIEE EIB'!$F$3:$L$219,5,0),0)</f>
        <v>QUECHUA SUREÑO</v>
      </c>
      <c r="AG821" s="18" t="str">
        <f>IFERROR(VLOOKUP(F821,'IIEE EIB'!$F$3:$L$219,6,0),0)</f>
        <v/>
      </c>
      <c r="AH821" s="18" t="str">
        <f>IFERROR(VLOOKUP(F821,Rural!$F$2:$J$403,5,0),0)</f>
        <v>Rural 2</v>
      </c>
      <c r="AI821" s="18" t="str">
        <f>+IFERROR(VLOOKUP(F821,Frontera!$F$3:$J$438,5,0),0)</f>
        <v>Frontera</v>
      </c>
      <c r="AJ821" s="18" t="str">
        <f>+IFERROR(VLOOKUP(F821,'Censo 2023 Direccion'!$A$2:$L$910,9,0),0)</f>
        <v>Rural</v>
      </c>
      <c r="AK821" s="18">
        <f>+IFERROR(VLOOKUP(F821,'Instituciones Educativas'!$A$2:$T$900,12,0),0)</f>
        <v>119</v>
      </c>
      <c r="AL821" s="21">
        <f t="shared" si="385"/>
        <v>2280</v>
      </c>
      <c r="AM821" s="18">
        <f>+IFERROR(VLOOKUP(F821,'Instituciones Educativas'!$A$2:$T$900,13,0),0)-AN821</f>
        <v>135</v>
      </c>
    </row>
    <row r="822" spans="1:41" x14ac:dyDescent="0.25">
      <c r="A822" s="108" t="s">
        <v>1530</v>
      </c>
      <c r="B822" s="17">
        <v>22</v>
      </c>
      <c r="C822" s="49" t="str">
        <f>+VLOOKUP(A822,'Instituciones Educativas'!$A$2:$T$900,6,0)</f>
        <v>ATUNCOLLA</v>
      </c>
      <c r="D822" s="49" t="str">
        <f>IFERROR(VLOOKUP(A822,'Instituciones Educativas'!$A$2:$T$900,7,0),0)</f>
        <v>ATUNCOLLA</v>
      </c>
      <c r="E822" s="49" t="str">
        <f>+VLOOKUP(A822,'Censo 2023 Direccion'!$A$2:$M$910,6,0)</f>
        <v>JIRON PUNO S/N</v>
      </c>
      <c r="F822" s="49" t="str">
        <f>+VLOOKUP(A822,'Instituciones Educativas'!$A$2:$T$900,1,0)</f>
        <v>0507533</v>
      </c>
      <c r="G822" s="49" t="str">
        <f>+VLOOKUP(A822,'Instituciones Educativas'!$A$2:$T$900,8,0)</f>
        <v>SAN ANDRES</v>
      </c>
      <c r="H822" s="49" t="str">
        <f>+VLOOKUP(A822,'Instituciones Educativas'!$A$2:$T$900,9,0)</f>
        <v xml:space="preserve">F0 - Secundaria                    </v>
      </c>
      <c r="I822" s="18">
        <f t="shared" si="376"/>
        <v>221</v>
      </c>
      <c r="J822" s="18" t="str">
        <f t="shared" si="386"/>
        <v>Rural</v>
      </c>
      <c r="K822" s="18">
        <f t="shared" si="387"/>
        <v>220</v>
      </c>
      <c r="O822" s="18">
        <f t="shared" si="388"/>
        <v>1</v>
      </c>
      <c r="Q822" s="21">
        <f t="shared" si="399"/>
        <v>5171.3999999999996</v>
      </c>
      <c r="R822" s="52">
        <f t="shared" si="377"/>
        <v>226.47727272727272</v>
      </c>
      <c r="S822" s="52">
        <f t="shared" si="378"/>
        <v>17238</v>
      </c>
      <c r="T822" s="21">
        <f t="shared" si="389"/>
        <v>17238</v>
      </c>
      <c r="U822" s="70">
        <v>5280</v>
      </c>
      <c r="V822" s="21">
        <f t="shared" si="375"/>
        <v>13260</v>
      </c>
      <c r="W822" s="21">
        <f t="shared" si="379"/>
        <v>1193.4000000000001</v>
      </c>
      <c r="X822" s="21">
        <f t="shared" si="394"/>
        <v>0</v>
      </c>
      <c r="Y822" s="21">
        <f t="shared" si="373"/>
        <v>0</v>
      </c>
      <c r="Z822" s="21">
        <f t="shared" si="380"/>
        <v>132.60000000000002</v>
      </c>
      <c r="AA822" s="21">
        <f t="shared" si="381"/>
        <v>1060.8000000000002</v>
      </c>
      <c r="AB822" s="21">
        <f t="shared" si="382"/>
        <v>0</v>
      </c>
      <c r="AC822" s="18">
        <f t="shared" si="383"/>
        <v>7425.5999999999995</v>
      </c>
      <c r="AD822" s="18">
        <f t="shared" si="384"/>
        <v>3447.6000000000004</v>
      </c>
      <c r="AE822" s="18">
        <f>IFERROR(VLOOKUP(F822,'Unid. Mult.'!$F$3:$J$313,5,0),0)</f>
        <v>0</v>
      </c>
      <c r="AF822" s="18">
        <f>IFERROR(VLOOKUP(F822,'IIEE EIB'!$F$3:$L$219,5,0),0)</f>
        <v>0</v>
      </c>
      <c r="AG822" s="18">
        <f>IFERROR(VLOOKUP(F822,'IIEE EIB'!$F$3:$L$219,6,0),0)</f>
        <v>0</v>
      </c>
      <c r="AH822" s="18" t="str">
        <f>IFERROR(VLOOKUP(F822,Rural!$F$2:$J$403,5,0),0)</f>
        <v>Rural 2</v>
      </c>
      <c r="AI822" s="18">
        <f>+IFERROR(VLOOKUP(F822,Frontera!$F$3:$J$438,5,0),0)</f>
        <v>0</v>
      </c>
      <c r="AJ822" s="18" t="str">
        <f>+IFERROR(VLOOKUP(F822,'Censo 2023 Direccion'!$A$2:$L$910,9,0),0)</f>
        <v>Rural</v>
      </c>
      <c r="AK822" s="18">
        <f>+IFERROR(VLOOKUP(F822,'Instituciones Educativas'!$A$2:$T$900,12,0),0)</f>
        <v>221</v>
      </c>
      <c r="AL822" s="21">
        <f t="shared" si="385"/>
        <v>7980</v>
      </c>
      <c r="AM822" s="18">
        <f>+IFERROR(VLOOKUP(F822,'Instituciones Educativas'!$A$2:$T$900,13,0),0)-AN822</f>
        <v>220</v>
      </c>
    </row>
    <row r="823" spans="1:41" x14ac:dyDescent="0.25">
      <c r="A823" s="108" t="s">
        <v>1532</v>
      </c>
      <c r="B823" s="17">
        <v>23</v>
      </c>
      <c r="C823" s="49" t="str">
        <f>+VLOOKUP(A823,'Instituciones Educativas'!$A$2:$T$900,6,0)</f>
        <v>ATUNCOLLA</v>
      </c>
      <c r="D823" s="49" t="str">
        <f>IFERROR(VLOOKUP(A823,'Instituciones Educativas'!$A$2:$T$900,7,0),0)</f>
        <v>LLUNGO</v>
      </c>
      <c r="E823" s="49" t="str">
        <f>+VLOOKUP(A823,'Censo 2023 Direccion'!$A$2:$M$910,6,0)</f>
        <v>SAN JOSE DE LLUNGO</v>
      </c>
      <c r="F823" s="49" t="str">
        <f>+VLOOKUP(A823,'Instituciones Educativas'!$A$2:$T$900,1,0)</f>
        <v>1564608</v>
      </c>
      <c r="G823" s="49" t="str">
        <f>+VLOOKUP(A823,'Instituciones Educativas'!$A$2:$T$900,8,0)</f>
        <v>SAN JOSE DE LLUNGO</v>
      </c>
      <c r="H823" s="49" t="str">
        <f>+VLOOKUP(A823,'Instituciones Educativas'!$A$2:$T$900,9,0)</f>
        <v xml:space="preserve">F0 - Secundaria                    </v>
      </c>
      <c r="I823" s="18">
        <f t="shared" si="376"/>
        <v>75</v>
      </c>
      <c r="J823" s="18" t="str">
        <f t="shared" si="386"/>
        <v>Rural</v>
      </c>
      <c r="K823" s="18">
        <f t="shared" si="387"/>
        <v>89</v>
      </c>
      <c r="O823" s="18">
        <f t="shared" si="388"/>
        <v>-14</v>
      </c>
      <c r="Q823" s="21">
        <f t="shared" si="399"/>
        <v>3276.0000000000005</v>
      </c>
      <c r="R823" s="52">
        <f t="shared" si="377"/>
        <v>30.417335473515266</v>
      </c>
      <c r="S823" s="52">
        <f t="shared" si="378"/>
        <v>5850</v>
      </c>
      <c r="T823" s="21">
        <f t="shared" si="389"/>
        <v>5850</v>
      </c>
      <c r="U823" s="70">
        <v>4485.5999999999995</v>
      </c>
      <c r="V823" s="21">
        <f t="shared" si="375"/>
        <v>4500</v>
      </c>
      <c r="W823" s="21">
        <f t="shared" si="379"/>
        <v>405</v>
      </c>
      <c r="X823" s="21">
        <f t="shared" si="394"/>
        <v>0</v>
      </c>
      <c r="Y823" s="21">
        <f t="shared" si="373"/>
        <v>0</v>
      </c>
      <c r="Z823" s="21">
        <f t="shared" si="380"/>
        <v>45</v>
      </c>
      <c r="AA823" s="21">
        <f t="shared" si="381"/>
        <v>360</v>
      </c>
      <c r="AB823" s="21">
        <f t="shared" si="382"/>
        <v>0</v>
      </c>
      <c r="AC823" s="18">
        <f t="shared" si="383"/>
        <v>2520</v>
      </c>
      <c r="AD823" s="18">
        <f t="shared" si="384"/>
        <v>1170</v>
      </c>
      <c r="AE823" s="18">
        <f>IFERROR(VLOOKUP(F823,'Unid. Mult.'!$F$3:$J$313,5,0),0)</f>
        <v>0</v>
      </c>
      <c r="AF823" s="18">
        <f>IFERROR(VLOOKUP(F823,'IIEE EIB'!$F$3:$L$219,5,0),0)</f>
        <v>0</v>
      </c>
      <c r="AG823" s="18">
        <f>IFERROR(VLOOKUP(F823,'IIEE EIB'!$F$3:$L$219,6,0),0)</f>
        <v>0</v>
      </c>
      <c r="AH823" s="18" t="str">
        <f>IFERROR(VLOOKUP(F823,Rural!$F$2:$J$403,5,0),0)</f>
        <v>Rural 2</v>
      </c>
      <c r="AI823" s="18">
        <f>+IFERROR(VLOOKUP(F823,Frontera!$F$3:$J$438,5,0),0)</f>
        <v>0</v>
      </c>
      <c r="AJ823" s="18" t="str">
        <f>+IFERROR(VLOOKUP(F823,'Censo 2023 Direccion'!$A$2:$L$910,9,0),0)</f>
        <v>Rural</v>
      </c>
      <c r="AK823" s="18">
        <f>+IFERROR(VLOOKUP(F823,'Instituciones Educativas'!$A$2:$T$900,12,0),0)</f>
        <v>75</v>
      </c>
      <c r="AL823" s="21">
        <f t="shared" si="385"/>
        <v>14.400000000000546</v>
      </c>
      <c r="AM823" s="18">
        <f>+IFERROR(VLOOKUP(F823,'Instituciones Educativas'!$A$2:$T$900,13,0),0)-AN823</f>
        <v>89</v>
      </c>
    </row>
    <row r="824" spans="1:41" x14ac:dyDescent="0.25">
      <c r="A824" s="108" t="s">
        <v>1527</v>
      </c>
      <c r="B824" s="17">
        <v>24</v>
      </c>
      <c r="C824" s="49" t="str">
        <f>+VLOOKUP(A824,'Instituciones Educativas'!$A$2:$T$900,6,0)</f>
        <v>ATUNCOLLA</v>
      </c>
      <c r="D824" s="49" t="str">
        <f>IFERROR(VLOOKUP(A824,'Instituciones Educativas'!$A$2:$T$900,7,0),0)</f>
        <v>TICANIPAMPA</v>
      </c>
      <c r="E824" s="49" t="str">
        <f>+VLOOKUP(A824,'Censo 2023 Direccion'!$A$2:$M$910,6,0)</f>
        <v>TICANIPAMPA</v>
      </c>
      <c r="F824" s="49" t="str">
        <f>+VLOOKUP(A824,'Instituciones Educativas'!$A$2:$T$900,1,0)</f>
        <v>1376938</v>
      </c>
      <c r="G824" s="49" t="str">
        <f>+VLOOKUP(A824,'Instituciones Educativas'!$A$2:$T$900,8,0)</f>
        <v>AMANECER QOLLA</v>
      </c>
      <c r="H824" s="49" t="str">
        <f>+VLOOKUP(A824,'Instituciones Educativas'!$A$2:$T$900,9,0)</f>
        <v xml:space="preserve">F0 - Secundaria                    </v>
      </c>
      <c r="I824" s="18">
        <f t="shared" si="376"/>
        <v>91</v>
      </c>
      <c r="J824" s="18" t="str">
        <f t="shared" si="386"/>
        <v>Rural</v>
      </c>
      <c r="K824" s="18">
        <f t="shared" si="387"/>
        <v>88</v>
      </c>
      <c r="O824" s="18">
        <f t="shared" si="388"/>
        <v>3</v>
      </c>
      <c r="Q824" s="21">
        <f t="shared" si="399"/>
        <v>3974.8800000000006</v>
      </c>
      <c r="R824" s="52">
        <f t="shared" si="377"/>
        <v>60.037878787878796</v>
      </c>
      <c r="S824" s="52">
        <f t="shared" si="378"/>
        <v>7098</v>
      </c>
      <c r="T824" s="21">
        <f t="shared" si="389"/>
        <v>7098</v>
      </c>
      <c r="U824" s="70">
        <v>4435.2</v>
      </c>
      <c r="V824" s="21">
        <f t="shared" si="375"/>
        <v>5460</v>
      </c>
      <c r="W824" s="21">
        <f t="shared" si="379"/>
        <v>491.40000000000003</v>
      </c>
      <c r="X824" s="21">
        <f t="shared" si="394"/>
        <v>0</v>
      </c>
      <c r="Y824" s="21">
        <f t="shared" si="373"/>
        <v>0</v>
      </c>
      <c r="Z824" s="21">
        <f t="shared" si="380"/>
        <v>54.599999999999994</v>
      </c>
      <c r="AA824" s="21">
        <f t="shared" si="381"/>
        <v>436.79999999999995</v>
      </c>
      <c r="AB824" s="21">
        <f t="shared" si="382"/>
        <v>0</v>
      </c>
      <c r="AC824" s="18">
        <f t="shared" si="383"/>
        <v>3057.6</v>
      </c>
      <c r="AD824" s="18">
        <f t="shared" si="384"/>
        <v>1419.6</v>
      </c>
      <c r="AE824" s="18">
        <f>IFERROR(VLOOKUP(F824,'Unid. Mult.'!$F$3:$J$313,5,0),0)</f>
        <v>0</v>
      </c>
      <c r="AF824" s="18">
        <f>IFERROR(VLOOKUP(F824,'IIEE EIB'!$F$3:$L$219,5,0),0)</f>
        <v>0</v>
      </c>
      <c r="AG824" s="18">
        <f>IFERROR(VLOOKUP(F824,'IIEE EIB'!$F$3:$L$219,6,0),0)</f>
        <v>0</v>
      </c>
      <c r="AH824" s="18" t="str">
        <f>IFERROR(VLOOKUP(F824,Rural!$F$2:$J$403,5,0),0)</f>
        <v>Rural 2</v>
      </c>
      <c r="AI824" s="18">
        <f>+IFERROR(VLOOKUP(F824,Frontera!$F$3:$J$438,5,0),0)</f>
        <v>0</v>
      </c>
      <c r="AJ824" s="18" t="str">
        <f>+IFERROR(VLOOKUP(F824,'Censo 2023 Direccion'!$A$2:$L$910,9,0),0)</f>
        <v>Rural</v>
      </c>
      <c r="AK824" s="18">
        <f>+IFERROR(VLOOKUP(F824,'Instituciones Educativas'!$A$2:$T$900,12,0),0)</f>
        <v>91</v>
      </c>
      <c r="AL824" s="21">
        <f t="shared" si="385"/>
        <v>1024.8000000000002</v>
      </c>
      <c r="AM824" s="18">
        <f>+IFERROR(VLOOKUP(F824,'Instituciones Educativas'!$A$2:$T$900,13,0),0)-AN824</f>
        <v>88</v>
      </c>
    </row>
    <row r="825" spans="1:41" x14ac:dyDescent="0.25">
      <c r="A825" s="108" t="s">
        <v>1534</v>
      </c>
      <c r="B825" s="17">
        <v>25</v>
      </c>
      <c r="C825" s="49" t="str">
        <f>+VLOOKUP(A825,'Instituciones Educativas'!$A$2:$T$900,6,0)</f>
        <v>CAPACHICA</v>
      </c>
      <c r="D825" s="49" t="str">
        <f>IFERROR(VLOOKUP(A825,'Instituciones Educativas'!$A$2:$T$900,7,0),0)</f>
        <v>YAPURA</v>
      </c>
      <c r="E825" s="49" t="str">
        <f>+VLOOKUP(A825,'Censo 2023 Direccion'!$A$2:$M$910,6,0)</f>
        <v>YAPURA</v>
      </c>
      <c r="F825" s="49" t="str">
        <f>+VLOOKUP(A825,'Instituciones Educativas'!$A$2:$T$900,1,0)</f>
        <v>1023407</v>
      </c>
      <c r="G825" s="49" t="str">
        <f>+VLOOKUP(A825,'Instituciones Educativas'!$A$2:$T$900,8,0)</f>
        <v>CORAZON DE CRISTO</v>
      </c>
      <c r="H825" s="49" t="str">
        <f>+VLOOKUP(A825,'Instituciones Educativas'!$A$2:$T$900,9,0)</f>
        <v xml:space="preserve">F0 - Secundaria                    </v>
      </c>
      <c r="I825" s="18">
        <f t="shared" si="376"/>
        <v>20</v>
      </c>
      <c r="J825" s="18" t="str">
        <f t="shared" si="386"/>
        <v>Rural</v>
      </c>
      <c r="K825" s="18">
        <f t="shared" si="387"/>
        <v>23</v>
      </c>
      <c r="O825" s="18">
        <f t="shared" si="388"/>
        <v>-3</v>
      </c>
      <c r="Q825" s="21">
        <f t="shared" si="399"/>
        <v>1560</v>
      </c>
      <c r="R825" s="52">
        <f t="shared" si="377"/>
        <v>4.5070142274400569</v>
      </c>
      <c r="S825" s="52">
        <f t="shared" si="378"/>
        <v>1560</v>
      </c>
      <c r="T825" s="21">
        <f t="shared" si="389"/>
        <v>1560</v>
      </c>
      <c r="U825" s="70">
        <v>1492.7227722772277</v>
      </c>
      <c r="V825" s="21">
        <f t="shared" si="375"/>
        <v>1200</v>
      </c>
      <c r="W825" s="21">
        <f t="shared" si="379"/>
        <v>108</v>
      </c>
      <c r="X825" s="21">
        <f t="shared" si="394"/>
        <v>0</v>
      </c>
      <c r="Y825" s="21">
        <f t="shared" si="373"/>
        <v>0</v>
      </c>
      <c r="Z825" s="21">
        <f t="shared" si="380"/>
        <v>24</v>
      </c>
      <c r="AA825" s="21">
        <f t="shared" si="381"/>
        <v>84</v>
      </c>
      <c r="AB825" s="21">
        <f t="shared" si="382"/>
        <v>0</v>
      </c>
      <c r="AC825" s="18">
        <f t="shared" si="383"/>
        <v>672</v>
      </c>
      <c r="AD825" s="18">
        <f t="shared" si="384"/>
        <v>312</v>
      </c>
      <c r="AE825" s="18">
        <f>IFERROR(VLOOKUP(F825,'Unid. Mult.'!$F$3:$J$313,5,0),0)</f>
        <v>0</v>
      </c>
      <c r="AF825" s="18" t="str">
        <f>IFERROR(VLOOKUP(F825,'IIEE EIB'!$F$3:$L$219,5,0),0)</f>
        <v>QUECHUA SUREÑO</v>
      </c>
      <c r="AG825" s="18" t="str">
        <f>IFERROR(VLOOKUP(F825,'IIEE EIB'!$F$3:$L$219,6,0),0)</f>
        <v/>
      </c>
      <c r="AH825" s="18" t="str">
        <f>IFERROR(VLOOKUP(F825,Rural!$F$2:$J$403,5,0),0)</f>
        <v>Rural 2</v>
      </c>
      <c r="AI825" s="18" t="str">
        <f>+IFERROR(VLOOKUP(F825,Frontera!$F$3:$J$438,5,0),0)</f>
        <v>Frontera</v>
      </c>
      <c r="AJ825" s="18" t="str">
        <f>+IFERROR(VLOOKUP(F825,'Censo 2023 Direccion'!$A$2:$L$910,9,0),0)</f>
        <v>Rural</v>
      </c>
      <c r="AK825" s="18">
        <f>+IFERROR(VLOOKUP(F825,'Instituciones Educativas'!$A$2:$T$900,12,0),0)</f>
        <v>20</v>
      </c>
      <c r="AL825" s="21">
        <f t="shared" si="385"/>
        <v>-292.7227722772277</v>
      </c>
      <c r="AM825" s="18">
        <f>+IFERROR(VLOOKUP(F825,'Instituciones Educativas'!$A$2:$T$900,13,0),0)-AN825</f>
        <v>23</v>
      </c>
    </row>
    <row r="826" spans="1:41" x14ac:dyDescent="0.25">
      <c r="A826" s="108" t="s">
        <v>1545</v>
      </c>
      <c r="B826" s="17">
        <v>26</v>
      </c>
      <c r="C826" s="49" t="str">
        <f>+VLOOKUP(A826,'Instituciones Educativas'!$A$2:$T$900,6,0)</f>
        <v>CAPACHICA</v>
      </c>
      <c r="D826" s="49" t="str">
        <f>IFERROR(VLOOKUP(A826,'Instituciones Educativas'!$A$2:$T$900,7,0),0)</f>
        <v>ESCALLANI</v>
      </c>
      <c r="E826" s="49" t="str">
        <f>+VLOOKUP(A826,'Censo 2023 Direccion'!$A$2:$M$910,6,0)</f>
        <v>ESCALLANI</v>
      </c>
      <c r="F826" s="49" t="str">
        <f>+VLOOKUP(A826,'Instituciones Educativas'!$A$2:$T$900,1,0)</f>
        <v>1023365</v>
      </c>
      <c r="G826" s="49" t="str">
        <f>+VLOOKUP(A826,'Instituciones Educativas'!$A$2:$T$900,8,0)</f>
        <v>JOSE OLAYA BALANDRA</v>
      </c>
      <c r="H826" s="49" t="str">
        <f>+VLOOKUP(A826,'Instituciones Educativas'!$A$2:$T$900,9,0)</f>
        <v xml:space="preserve">F0 - Secundaria                    </v>
      </c>
      <c r="I826" s="18">
        <f t="shared" si="376"/>
        <v>36</v>
      </c>
      <c r="J826" s="18" t="str">
        <f t="shared" si="386"/>
        <v>Rural</v>
      </c>
      <c r="K826" s="18">
        <f t="shared" si="387"/>
        <v>37</v>
      </c>
      <c r="O826" s="18">
        <f t="shared" si="388"/>
        <v>-1</v>
      </c>
      <c r="Q826" s="21">
        <f t="shared" si="399"/>
        <v>2386.7999999999997</v>
      </c>
      <c r="R826" s="52">
        <f t="shared" si="377"/>
        <v>33.143669985775247</v>
      </c>
      <c r="S826" s="52">
        <f t="shared" si="378"/>
        <v>2808</v>
      </c>
      <c r="T826" s="21">
        <f t="shared" si="389"/>
        <v>2808</v>
      </c>
      <c r="U826" s="70">
        <v>2109</v>
      </c>
      <c r="V826" s="21">
        <f t="shared" si="375"/>
        <v>2160</v>
      </c>
      <c r="W826" s="21">
        <f t="shared" si="379"/>
        <v>194.39999999999998</v>
      </c>
      <c r="X826" s="21">
        <f t="shared" si="394"/>
        <v>0</v>
      </c>
      <c r="Y826" s="21">
        <f t="shared" si="373"/>
        <v>0</v>
      </c>
      <c r="Z826" s="21">
        <f t="shared" si="380"/>
        <v>43.2</v>
      </c>
      <c r="AA826" s="21">
        <f t="shared" si="381"/>
        <v>151.19999999999999</v>
      </c>
      <c r="AB826" s="21">
        <f t="shared" si="382"/>
        <v>0</v>
      </c>
      <c r="AC826" s="18">
        <f t="shared" si="383"/>
        <v>1209.5999999999999</v>
      </c>
      <c r="AD826" s="18">
        <f t="shared" si="384"/>
        <v>561.6</v>
      </c>
      <c r="AE826" s="18">
        <f>IFERROR(VLOOKUP(F826,'Unid. Mult.'!$F$3:$J$313,5,0),0)</f>
        <v>0</v>
      </c>
      <c r="AF826" s="18" t="str">
        <f>IFERROR(VLOOKUP(F826,'IIEE EIB'!$F$3:$L$219,5,0),0)</f>
        <v>QUECHUA SUREÑO</v>
      </c>
      <c r="AG826" s="18" t="str">
        <f>IFERROR(VLOOKUP(F826,'IIEE EIB'!$F$3:$L$219,6,0),0)</f>
        <v/>
      </c>
      <c r="AH826" s="18" t="str">
        <f>IFERROR(VLOOKUP(F826,Rural!$F$2:$J$403,5,0),0)</f>
        <v>Rural 2</v>
      </c>
      <c r="AI826" s="18" t="str">
        <f>+IFERROR(VLOOKUP(F826,Frontera!$F$3:$J$438,5,0),0)</f>
        <v>Frontera</v>
      </c>
      <c r="AJ826" s="18" t="str">
        <f>+IFERROR(VLOOKUP(F826,'Censo 2023 Direccion'!$A$2:$L$910,9,0),0)</f>
        <v>Rural</v>
      </c>
      <c r="AK826" s="18">
        <f>+IFERROR(VLOOKUP(F826,'Instituciones Educativas'!$A$2:$T$900,12,0),0)</f>
        <v>36</v>
      </c>
      <c r="AL826" s="21">
        <f t="shared" si="385"/>
        <v>51</v>
      </c>
      <c r="AM826" s="18">
        <f>+IFERROR(VLOOKUP(F826,'Instituciones Educativas'!$A$2:$T$900,13,0),0)-AN826</f>
        <v>37</v>
      </c>
    </row>
    <row r="827" spans="1:41" x14ac:dyDescent="0.25">
      <c r="A827" s="108" t="s">
        <v>1541</v>
      </c>
      <c r="B827" s="17">
        <v>27</v>
      </c>
      <c r="C827" s="49" t="str">
        <f>+VLOOKUP(A827,'Instituciones Educativas'!$A$2:$T$900,6,0)</f>
        <v>CAPACHICA</v>
      </c>
      <c r="D827" s="49" t="str">
        <f>IFERROR(VLOOKUP(A827,'Instituciones Educativas'!$A$2:$T$900,7,0),0)</f>
        <v>CCOTOS</v>
      </c>
      <c r="E827" s="49" t="str">
        <f>+VLOOKUP(A827,'Censo 2023 Direccion'!$A$2:$M$910,6,0)</f>
        <v>CCOTOS</v>
      </c>
      <c r="F827" s="49" t="str">
        <f>+VLOOKUP(A827,'Instituciones Educativas'!$A$2:$T$900,1,0)</f>
        <v>1154491</v>
      </c>
      <c r="G827" s="49" t="str">
        <f>+VLOOKUP(A827,'Instituciones Educativas'!$A$2:$T$900,8,0)</f>
        <v>JOSE ABELARDO QUIÑONES</v>
      </c>
      <c r="H827" s="49" t="str">
        <f>+VLOOKUP(A827,'Instituciones Educativas'!$A$2:$T$900,9,0)</f>
        <v xml:space="preserve">F0 - Secundaria                    </v>
      </c>
      <c r="I827" s="18">
        <f t="shared" si="376"/>
        <v>32</v>
      </c>
      <c r="J827" s="18" t="str">
        <f t="shared" si="386"/>
        <v>Rural</v>
      </c>
      <c r="K827" s="18">
        <f t="shared" si="387"/>
        <v>34</v>
      </c>
      <c r="O827" s="18">
        <f t="shared" si="388"/>
        <v>-2</v>
      </c>
      <c r="Q827" s="21">
        <f t="shared" si="399"/>
        <v>2142.8159999999998</v>
      </c>
      <c r="R827" s="52">
        <f t="shared" si="377"/>
        <v>28.792569659442734</v>
      </c>
      <c r="S827" s="52">
        <f t="shared" si="378"/>
        <v>2520.96</v>
      </c>
      <c r="T827" s="21">
        <f t="shared" si="389"/>
        <v>2520.96</v>
      </c>
      <c r="U827" s="70">
        <v>1957.3799999999999</v>
      </c>
      <c r="V827" s="21">
        <f t="shared" si="375"/>
        <v>1939.1999999999998</v>
      </c>
      <c r="W827" s="21">
        <f t="shared" si="379"/>
        <v>172.8</v>
      </c>
      <c r="X827" s="21">
        <f t="shared" si="394"/>
        <v>0</v>
      </c>
      <c r="Y827" s="21">
        <f t="shared" si="373"/>
        <v>0</v>
      </c>
      <c r="Z827" s="21">
        <f t="shared" si="380"/>
        <v>38.400000000000006</v>
      </c>
      <c r="AA827" s="21">
        <f t="shared" si="381"/>
        <v>153.60000000000002</v>
      </c>
      <c r="AB827" s="21">
        <f t="shared" si="382"/>
        <v>0</v>
      </c>
      <c r="AC827" s="18">
        <f t="shared" si="383"/>
        <v>1075.1999999999998</v>
      </c>
      <c r="AD827" s="18">
        <f t="shared" si="384"/>
        <v>499.20000000000005</v>
      </c>
      <c r="AE827" s="18">
        <f>IFERROR(VLOOKUP(F827,'Unid. Mult.'!$F$3:$J$313,5,0),0)</f>
        <v>0</v>
      </c>
      <c r="AF827" s="18">
        <f>IFERROR(VLOOKUP(F827,'IIEE EIB'!$F$3:$L$219,5,0),0)</f>
        <v>0</v>
      </c>
      <c r="AG827" s="18">
        <f>IFERROR(VLOOKUP(F827,'IIEE EIB'!$F$3:$L$219,6,0),0)</f>
        <v>0</v>
      </c>
      <c r="AH827" s="18" t="str">
        <f>IFERROR(VLOOKUP(F827,Rural!$F$2:$J$403,5,0),0)</f>
        <v>Rural 2</v>
      </c>
      <c r="AI827" s="18" t="str">
        <f>+IFERROR(VLOOKUP(F827,Frontera!$F$3:$J$438,5,0),0)</f>
        <v>Frontera</v>
      </c>
      <c r="AJ827" s="18" t="str">
        <f>+IFERROR(VLOOKUP(F827,'Censo 2023 Direccion'!$A$2:$L$910,9,0),0)</f>
        <v>Rural</v>
      </c>
      <c r="AK827" s="18">
        <f>+IFERROR(VLOOKUP(F827,'Instituciones Educativas'!$A$2:$T$900,12,0),0)</f>
        <v>32</v>
      </c>
      <c r="AL827" s="21">
        <f t="shared" si="385"/>
        <v>-18.180000000000064</v>
      </c>
      <c r="AM827" s="18">
        <f>+IFERROR(VLOOKUP(F827,'Instituciones Educativas'!$A$2:$T$900,13,0),0)-AN827</f>
        <v>34</v>
      </c>
      <c r="AO827" s="18">
        <f>+AM827-48</f>
        <v>-14</v>
      </c>
    </row>
    <row r="828" spans="1:41" x14ac:dyDescent="0.25">
      <c r="A828" s="108" t="s">
        <v>1540</v>
      </c>
      <c r="B828" s="17">
        <v>28</v>
      </c>
      <c r="C828" s="49" t="str">
        <f>+VLOOKUP(A828,'Instituciones Educativas'!$A$2:$T$900,6,0)</f>
        <v>CAPACHICA</v>
      </c>
      <c r="D828" s="49" t="str">
        <f>IFERROR(VLOOKUP(A828,'Instituciones Educativas'!$A$2:$T$900,7,0),0)</f>
        <v>ISAÑURA</v>
      </c>
      <c r="E828" s="49" t="str">
        <f>+VLOOKUP(A828,'Censo 2023 Direccion'!$A$2:$M$910,6,0)</f>
        <v>ISAÑURA</v>
      </c>
      <c r="F828" s="49" t="str">
        <f>+VLOOKUP(A828,'Instituciones Educativas'!$A$2:$T$900,1,0)</f>
        <v>1364629</v>
      </c>
      <c r="G828" s="49" t="str">
        <f>+VLOOKUP(A828,'Instituciones Educativas'!$A$2:$T$900,8,0)</f>
        <v>ISAÑURA</v>
      </c>
      <c r="H828" s="49" t="str">
        <f>+VLOOKUP(A828,'Instituciones Educativas'!$A$2:$T$900,9,0)</f>
        <v xml:space="preserve">F0 - Secundaria                    </v>
      </c>
      <c r="I828" s="18">
        <f t="shared" si="376"/>
        <v>31</v>
      </c>
      <c r="J828" s="18" t="str">
        <f t="shared" si="386"/>
        <v>Rural</v>
      </c>
      <c r="K828" s="18">
        <f t="shared" si="387"/>
        <v>30</v>
      </c>
      <c r="O828" s="18">
        <f t="shared" si="388"/>
        <v>1</v>
      </c>
      <c r="Q828" s="21">
        <f t="shared" si="399"/>
        <v>2075.8529999999996</v>
      </c>
      <c r="R828" s="52">
        <f t="shared" si="377"/>
        <v>41.403508771929822</v>
      </c>
      <c r="S828" s="52">
        <f t="shared" si="378"/>
        <v>2442.1799999999998</v>
      </c>
      <c r="T828" s="21">
        <f t="shared" si="389"/>
        <v>2442.1799999999998</v>
      </c>
      <c r="U828" s="70">
        <v>1727.1</v>
      </c>
      <c r="V828" s="21">
        <f t="shared" si="375"/>
        <v>1878.6</v>
      </c>
      <c r="W828" s="21">
        <f t="shared" si="379"/>
        <v>167.4</v>
      </c>
      <c r="X828" s="21">
        <f t="shared" si="394"/>
        <v>0</v>
      </c>
      <c r="Y828" s="21">
        <f t="shared" si="373"/>
        <v>0</v>
      </c>
      <c r="Z828" s="21">
        <f t="shared" si="380"/>
        <v>37.200000000000003</v>
      </c>
      <c r="AA828" s="21">
        <f t="shared" si="381"/>
        <v>148.80000000000001</v>
      </c>
      <c r="AB828" s="21">
        <f t="shared" si="382"/>
        <v>0</v>
      </c>
      <c r="AC828" s="18">
        <f t="shared" si="383"/>
        <v>1041.5999999999999</v>
      </c>
      <c r="AD828" s="18">
        <f t="shared" si="384"/>
        <v>483.6</v>
      </c>
      <c r="AE828" s="18">
        <f>IFERROR(VLOOKUP(F828,'Unid. Mult.'!$F$3:$J$313,5,0),0)</f>
        <v>0</v>
      </c>
      <c r="AF828" s="18">
        <f>IFERROR(VLOOKUP(F828,'IIEE EIB'!$F$3:$L$219,5,0),0)</f>
        <v>0</v>
      </c>
      <c r="AG828" s="18">
        <f>IFERROR(VLOOKUP(F828,'IIEE EIB'!$F$3:$L$219,6,0),0)</f>
        <v>0</v>
      </c>
      <c r="AH828" s="18" t="str">
        <f>IFERROR(VLOOKUP(F828,Rural!$F$2:$J$403,5,0),0)</f>
        <v>Rural 2</v>
      </c>
      <c r="AI828" s="18" t="str">
        <f>+IFERROR(VLOOKUP(F828,Frontera!$F$3:$J$438,5,0),0)</f>
        <v>Frontera</v>
      </c>
      <c r="AJ828" s="18" t="str">
        <f>+IFERROR(VLOOKUP(F828,'Censo 2023 Direccion'!$A$2:$L$910,9,0),0)</f>
        <v>Rural</v>
      </c>
      <c r="AK828" s="18">
        <f>+IFERROR(VLOOKUP(F828,'Instituciones Educativas'!$A$2:$T$900,12,0),0)</f>
        <v>31</v>
      </c>
      <c r="AL828" s="21">
        <f t="shared" si="385"/>
        <v>151.5</v>
      </c>
      <c r="AM828" s="18">
        <f>+IFERROR(VLOOKUP(F828,'Instituciones Educativas'!$A$2:$T$900,13,0),0)-AN828</f>
        <v>30</v>
      </c>
      <c r="AO828" s="18">
        <f>+AM828-30</f>
        <v>0</v>
      </c>
    </row>
    <row r="829" spans="1:41" x14ac:dyDescent="0.25">
      <c r="A829" s="108" t="s">
        <v>1536</v>
      </c>
      <c r="B829" s="17">
        <v>29</v>
      </c>
      <c r="C829" s="49" t="str">
        <f>+VLOOKUP(A829,'Instituciones Educativas'!$A$2:$T$900,6,0)</f>
        <v>CAPACHICA</v>
      </c>
      <c r="D829" s="49" t="str">
        <f>IFERROR(VLOOKUP(A829,'Instituciones Educativas'!$A$2:$T$900,7,0),0)</f>
        <v>CHAPA</v>
      </c>
      <c r="E829" s="49" t="str">
        <f>+VLOOKUP(A829,'Censo 2023 Direccion'!$A$2:$M$910,6,0)</f>
        <v>CHAPA</v>
      </c>
      <c r="F829" s="49" t="str">
        <f>+VLOOKUP(A829,'Instituciones Educativas'!$A$2:$T$900,1,0)</f>
        <v>0239723</v>
      </c>
      <c r="G829" s="49" t="str">
        <f>+VLOOKUP(A829,'Instituciones Educativas'!$A$2:$T$900,8,0)</f>
        <v>ENRIQUE TORRES BELON</v>
      </c>
      <c r="H829" s="49" t="str">
        <f>+VLOOKUP(A829,'Instituciones Educativas'!$A$2:$T$900,9,0)</f>
        <v xml:space="preserve">F0 - Secundaria                    </v>
      </c>
      <c r="I829" s="18">
        <f t="shared" si="376"/>
        <v>67</v>
      </c>
      <c r="J829" s="18" t="str">
        <f t="shared" si="386"/>
        <v>Rural</v>
      </c>
      <c r="K829" s="18">
        <f t="shared" si="387"/>
        <v>70</v>
      </c>
      <c r="O829" s="18">
        <f t="shared" si="388"/>
        <v>-3</v>
      </c>
      <c r="Q829" s="21">
        <f t="shared" si="399"/>
        <v>2926.5600000000004</v>
      </c>
      <c r="R829" s="52">
        <f t="shared" si="377"/>
        <v>48.129251700680271</v>
      </c>
      <c r="S829" s="52">
        <f t="shared" si="378"/>
        <v>5226</v>
      </c>
      <c r="T829" s="21">
        <f t="shared" si="389"/>
        <v>5226</v>
      </c>
      <c r="U829" s="70">
        <v>3528</v>
      </c>
      <c r="V829" s="21">
        <f t="shared" si="375"/>
        <v>4020</v>
      </c>
      <c r="W829" s="21">
        <f t="shared" si="379"/>
        <v>361.8</v>
      </c>
      <c r="X829" s="21">
        <f t="shared" si="394"/>
        <v>0</v>
      </c>
      <c r="Y829" s="21">
        <f t="shared" si="373"/>
        <v>0</v>
      </c>
      <c r="Z829" s="21">
        <f t="shared" si="380"/>
        <v>80.400000000000006</v>
      </c>
      <c r="AA829" s="21">
        <f t="shared" si="381"/>
        <v>281.39999999999998</v>
      </c>
      <c r="AB829" s="21">
        <f t="shared" si="382"/>
        <v>0</v>
      </c>
      <c r="AC829" s="18">
        <f t="shared" si="383"/>
        <v>2251.1999999999998</v>
      </c>
      <c r="AD829" s="18">
        <f t="shared" si="384"/>
        <v>1045.2</v>
      </c>
      <c r="AE829" s="18">
        <f>IFERROR(VLOOKUP(F829,'Unid. Mult.'!$F$3:$J$313,5,0),0)</f>
        <v>0</v>
      </c>
      <c r="AF829" s="18" t="str">
        <f>IFERROR(VLOOKUP(F829,'IIEE EIB'!$F$3:$L$219,5,0),0)</f>
        <v>QUECHUA SUREÑO</v>
      </c>
      <c r="AG829" s="18" t="str">
        <f>IFERROR(VLOOKUP(F829,'IIEE EIB'!$F$3:$L$219,6,0),0)</f>
        <v/>
      </c>
      <c r="AH829" s="18" t="str">
        <f>IFERROR(VLOOKUP(F829,Rural!$F$2:$J$403,5,0),0)</f>
        <v>Rural 2</v>
      </c>
      <c r="AI829" s="18" t="str">
        <f>+IFERROR(VLOOKUP(F829,Frontera!$F$3:$J$438,5,0),0)</f>
        <v>Frontera</v>
      </c>
      <c r="AJ829" s="18" t="str">
        <f>+IFERROR(VLOOKUP(F829,'Censo 2023 Direccion'!$A$2:$L$910,9,0),0)</f>
        <v>Rural</v>
      </c>
      <c r="AK829" s="18">
        <f>+IFERROR(VLOOKUP(F829,'Instituciones Educativas'!$A$2:$T$900,12,0),0)</f>
        <v>67</v>
      </c>
      <c r="AL829" s="21">
        <f t="shared" si="385"/>
        <v>492</v>
      </c>
      <c r="AM829" s="18">
        <f>+IFERROR(VLOOKUP(F829,'Instituciones Educativas'!$A$2:$T$900,13,0),0)-AN829</f>
        <v>70</v>
      </c>
      <c r="AO829" s="18">
        <f>+AM829-37</f>
        <v>33</v>
      </c>
    </row>
    <row r="830" spans="1:41" x14ac:dyDescent="0.25">
      <c r="A830" s="108" t="s">
        <v>1543</v>
      </c>
      <c r="B830" s="17">
        <v>30</v>
      </c>
      <c r="C830" s="49" t="str">
        <f>+VLOOKUP(A830,'Instituciones Educativas'!$A$2:$T$900,6,0)</f>
        <v>CAPACHICA</v>
      </c>
      <c r="D830" s="49" t="str">
        <f>IFERROR(VLOOKUP(A830,'Instituciones Educativas'!$A$2:$T$900,7,0),0)</f>
        <v>CAPACHICA</v>
      </c>
      <c r="E830" s="49" t="str">
        <f>+VLOOKUP(A830,'Censo 2023 Direccion'!$A$2:$M$910,6,0)</f>
        <v>JIRON DOS DE MAYO 831</v>
      </c>
      <c r="F830" s="49" t="str">
        <f>+VLOOKUP(A830,'Instituciones Educativas'!$A$2:$T$900,1,0)</f>
        <v>0474452</v>
      </c>
      <c r="G830" s="49" t="str">
        <f>+VLOOKUP(A830,'Instituciones Educativas'!$A$2:$T$900,8,0)</f>
        <v>JOSE CARLOS MARIATEGUI</v>
      </c>
      <c r="H830" s="49" t="str">
        <f>+VLOOKUP(A830,'Instituciones Educativas'!$A$2:$T$900,9,0)</f>
        <v xml:space="preserve">F0 - Secundaria                    </v>
      </c>
      <c r="I830" s="18">
        <f t="shared" si="376"/>
        <v>203</v>
      </c>
      <c r="J830" s="18" t="str">
        <f t="shared" si="386"/>
        <v>Rural</v>
      </c>
      <c r="K830" s="18">
        <f t="shared" si="387"/>
        <v>206</v>
      </c>
      <c r="O830" s="18">
        <f t="shared" si="388"/>
        <v>-3</v>
      </c>
      <c r="Q830" s="21">
        <f t="shared" si="399"/>
        <v>3990.1680000000001</v>
      </c>
      <c r="R830" s="52">
        <f t="shared" si="377"/>
        <v>220.26699029126218</v>
      </c>
      <c r="S830" s="52">
        <f t="shared" si="378"/>
        <v>13300.560000000001</v>
      </c>
      <c r="T830" s="21">
        <f t="shared" si="389"/>
        <v>13300.560000000001</v>
      </c>
      <c r="U830" s="70">
        <v>4152.96</v>
      </c>
      <c r="V830" s="21">
        <f t="shared" si="375"/>
        <v>10231.200000000001</v>
      </c>
      <c r="W830" s="21">
        <f t="shared" si="379"/>
        <v>1096.2</v>
      </c>
      <c r="X830" s="21">
        <f t="shared" si="394"/>
        <v>0</v>
      </c>
      <c r="Y830" s="21">
        <f t="shared" si="373"/>
        <v>0</v>
      </c>
      <c r="Z830" s="21">
        <f t="shared" si="380"/>
        <v>243.60000000000002</v>
      </c>
      <c r="AA830" s="21">
        <f t="shared" si="381"/>
        <v>852.59999999999991</v>
      </c>
      <c r="AB830" s="21">
        <f t="shared" si="382"/>
        <v>0</v>
      </c>
      <c r="AC830" s="18">
        <f t="shared" si="383"/>
        <v>4872</v>
      </c>
      <c r="AD830" s="18">
        <f t="shared" si="384"/>
        <v>3166.8</v>
      </c>
      <c r="AE830" s="18">
        <f>IFERROR(VLOOKUP(F830,'Unid. Mult.'!$F$3:$J$313,5,0),0)</f>
        <v>0</v>
      </c>
      <c r="AF830" s="18" t="str">
        <f>IFERROR(VLOOKUP(F830,'IIEE EIB'!$F$3:$L$219,5,0),0)</f>
        <v>QUECHUA SUREÑO</v>
      </c>
      <c r="AG830" s="18" t="str">
        <f>IFERROR(VLOOKUP(F830,'IIEE EIB'!$F$3:$L$219,6,0),0)</f>
        <v/>
      </c>
      <c r="AH830" s="18" t="str">
        <f>IFERROR(VLOOKUP(F830,Rural!$F$2:$J$403,5,0),0)</f>
        <v>Rural 3</v>
      </c>
      <c r="AI830" s="18" t="str">
        <f>+IFERROR(VLOOKUP(F830,Frontera!$F$3:$J$438,5,0),0)</f>
        <v>Frontera</v>
      </c>
      <c r="AJ830" s="18" t="str">
        <f>+IFERROR(VLOOKUP(F830,'Censo 2023 Direccion'!$A$2:$L$910,9,0),0)</f>
        <v>Rural</v>
      </c>
      <c r="AK830" s="18">
        <f>+IFERROR(VLOOKUP(F830,'Instituciones Educativas'!$A$2:$T$900,12,0),0)</f>
        <v>203</v>
      </c>
      <c r="AL830" s="21">
        <f t="shared" si="385"/>
        <v>6078.2400000000007</v>
      </c>
      <c r="AM830" s="18">
        <f>+IFERROR(VLOOKUP(F830,'Instituciones Educativas'!$A$2:$T$900,13,0),0)-AN830</f>
        <v>206</v>
      </c>
      <c r="AO830" s="18">
        <f>+AM830-20.2</f>
        <v>185.8</v>
      </c>
    </row>
    <row r="831" spans="1:41" x14ac:dyDescent="0.25">
      <c r="A831" s="108" t="s">
        <v>1538</v>
      </c>
      <c r="B831" s="17">
        <v>31</v>
      </c>
      <c r="C831" s="49" t="str">
        <f>+VLOOKUP(A831,'Instituciones Educativas'!$A$2:$T$900,6,0)</f>
        <v>CAPACHICA</v>
      </c>
      <c r="D831" s="49" t="str">
        <f>IFERROR(VLOOKUP(A831,'Instituciones Educativas'!$A$2:$T$900,7,0),0)</f>
        <v>LLACHON / SANTA CRUZ</v>
      </c>
      <c r="E831" s="49" t="str">
        <f>+VLOOKUP(A831,'Censo 2023 Direccion'!$A$2:$M$910,6,0)</f>
        <v>LLACHON / SANTA CRUZ</v>
      </c>
      <c r="F831" s="49" t="str">
        <f>+VLOOKUP(A831,'Instituciones Educativas'!$A$2:$T$900,1,0)</f>
        <v>0578930</v>
      </c>
      <c r="G831" s="49" t="str">
        <f>+VLOOKUP(A831,'Instituciones Educativas'!$A$2:$T$900,8,0)</f>
        <v>FRAY SAN MARTIN DE PORRES</v>
      </c>
      <c r="H831" s="49" t="str">
        <f>+VLOOKUP(A831,'Instituciones Educativas'!$A$2:$T$900,9,0)</f>
        <v xml:space="preserve">F0 - Secundaria                    </v>
      </c>
      <c r="I831" s="18">
        <f t="shared" si="376"/>
        <v>40</v>
      </c>
      <c r="J831" s="18" t="str">
        <f t="shared" si="386"/>
        <v>Rural</v>
      </c>
      <c r="K831" s="18">
        <f t="shared" si="387"/>
        <v>48</v>
      </c>
      <c r="O831" s="18">
        <f t="shared" si="388"/>
        <v>-8</v>
      </c>
      <c r="Q831" s="21">
        <f t="shared" si="399"/>
        <v>3023.28</v>
      </c>
      <c r="R831" s="52">
        <f t="shared" si="377"/>
        <v>14.03508771929827</v>
      </c>
      <c r="S831" s="52">
        <f t="shared" si="378"/>
        <v>3556.8</v>
      </c>
      <c r="T831" s="21">
        <f t="shared" si="389"/>
        <v>3556.8</v>
      </c>
      <c r="U831" s="70">
        <v>3119.0399999999995</v>
      </c>
      <c r="V831" s="21">
        <f t="shared" si="375"/>
        <v>2736</v>
      </c>
      <c r="W831" s="21">
        <f t="shared" si="379"/>
        <v>216</v>
      </c>
      <c r="X831" s="21">
        <f t="shared" si="394"/>
        <v>0</v>
      </c>
      <c r="Y831" s="21">
        <f t="shared" ref="Y831:Y887" si="400">IF(H831=$M$12,IF(AJ831="Urbana",AK831*1.2*12,IF(AJ831="Rural",AK831*2.2*12)),0)</f>
        <v>0</v>
      </c>
      <c r="Z831" s="21">
        <f t="shared" si="380"/>
        <v>48</v>
      </c>
      <c r="AA831" s="21">
        <f t="shared" si="381"/>
        <v>168</v>
      </c>
      <c r="AB831" s="21">
        <f t="shared" si="382"/>
        <v>0</v>
      </c>
      <c r="AC831" s="18">
        <f t="shared" si="383"/>
        <v>1680</v>
      </c>
      <c r="AD831" s="18">
        <f t="shared" si="384"/>
        <v>624</v>
      </c>
      <c r="AE831" s="18">
        <f>IFERROR(VLOOKUP(F831,'Unid. Mult.'!$F$3:$J$313,5,0),0)</f>
        <v>0</v>
      </c>
      <c r="AF831" s="18" t="str">
        <f>IFERROR(VLOOKUP(F831,'IIEE EIB'!$F$3:$L$219,5,0),0)</f>
        <v>QUECHUA SUREÑO</v>
      </c>
      <c r="AG831" s="18" t="str">
        <f>IFERROR(VLOOKUP(F831,'IIEE EIB'!$F$3:$L$219,6,0),0)</f>
        <v/>
      </c>
      <c r="AH831" s="18" t="str">
        <f>IFERROR(VLOOKUP(F831,Rural!$F$2:$J$403,5,0),0)</f>
        <v>Rural 1</v>
      </c>
      <c r="AI831" s="18" t="str">
        <f>+IFERROR(VLOOKUP(F831,Frontera!$F$3:$J$438,5,0),0)</f>
        <v>Frontera</v>
      </c>
      <c r="AJ831" s="18" t="str">
        <f>+IFERROR(VLOOKUP(F831,'Censo 2023 Direccion'!$A$2:$L$910,9,0),0)</f>
        <v>Rural</v>
      </c>
      <c r="AK831" s="18">
        <f>+IFERROR(VLOOKUP(F831,'Instituciones Educativas'!$A$2:$T$900,12,0),0)</f>
        <v>40</v>
      </c>
      <c r="AL831" s="21">
        <f t="shared" si="385"/>
        <v>-383.03999999999951</v>
      </c>
      <c r="AM831" s="18">
        <f>+IFERROR(VLOOKUP(F831,'Instituciones Educativas'!$A$2:$T$900,13,0),0)-AN831</f>
        <v>48</v>
      </c>
      <c r="AO831" s="18">
        <f>+AM831-34</f>
        <v>14</v>
      </c>
    </row>
    <row r="832" spans="1:41" x14ac:dyDescent="0.25">
      <c r="A832" s="108" t="s">
        <v>1551</v>
      </c>
      <c r="B832" s="17">
        <v>32</v>
      </c>
      <c r="C832" s="49" t="str">
        <f>+VLOOKUP(A832,'Instituciones Educativas'!$A$2:$T$900,6,0)</f>
        <v>CHUCUITO</v>
      </c>
      <c r="D832" s="49" t="str">
        <f>IFERROR(VLOOKUP(A832,'Instituciones Educativas'!$A$2:$T$900,7,0),0)</f>
        <v>HUAIRAPATA</v>
      </c>
      <c r="E832" s="49" t="str">
        <f>+VLOOKUP(A832,'Censo 2023 Direccion'!$A$2:$M$910,6,0)</f>
        <v>HUAYRAPATA</v>
      </c>
      <c r="F832" s="49" t="str">
        <f>+VLOOKUP(A832,'Instituciones Educativas'!$A$2:$T$900,1,0)</f>
        <v>0521997</v>
      </c>
      <c r="G832" s="49" t="str">
        <f>+VLOOKUP(A832,'Instituciones Educativas'!$A$2:$T$900,8,0)</f>
        <v>INCA GARCILAZO DE LA VEGA</v>
      </c>
      <c r="H832" s="49" t="str">
        <f>+VLOOKUP(A832,'Instituciones Educativas'!$A$2:$T$900,9,0)</f>
        <v xml:space="preserve">F0 - Secundaria                    </v>
      </c>
      <c r="I832" s="18">
        <f t="shared" si="376"/>
        <v>26</v>
      </c>
      <c r="J832" s="18" t="str">
        <f t="shared" si="386"/>
        <v>Rural</v>
      </c>
      <c r="K832" s="18">
        <f t="shared" si="387"/>
        <v>24</v>
      </c>
      <c r="O832" s="18">
        <f t="shared" si="388"/>
        <v>2</v>
      </c>
      <c r="Q832" s="21">
        <f t="shared" si="399"/>
        <v>1723.8</v>
      </c>
      <c r="R832" s="52">
        <f t="shared" si="377"/>
        <v>34.656432748538002</v>
      </c>
      <c r="S832" s="52">
        <f t="shared" si="378"/>
        <v>2028</v>
      </c>
      <c r="T832" s="21">
        <f t="shared" si="389"/>
        <v>2028</v>
      </c>
      <c r="U832" s="70">
        <v>1506.0550458715597</v>
      </c>
      <c r="V832" s="21">
        <f t="shared" ref="V832:V886" si="401">+Z832+AA832+AB832+AC832+AD832+Y832+X832+W832</f>
        <v>1560</v>
      </c>
      <c r="W832" s="21">
        <f t="shared" si="379"/>
        <v>140.4</v>
      </c>
      <c r="X832" s="21">
        <f t="shared" si="394"/>
        <v>0</v>
      </c>
      <c r="Y832" s="21">
        <f t="shared" si="400"/>
        <v>0</v>
      </c>
      <c r="Z832" s="21">
        <f t="shared" si="380"/>
        <v>31.200000000000003</v>
      </c>
      <c r="AA832" s="21">
        <f t="shared" si="381"/>
        <v>109.19999999999999</v>
      </c>
      <c r="AB832" s="21">
        <f t="shared" si="382"/>
        <v>0</v>
      </c>
      <c r="AC832" s="18">
        <f t="shared" si="383"/>
        <v>873.59999999999991</v>
      </c>
      <c r="AD832" s="18">
        <f t="shared" si="384"/>
        <v>405.6</v>
      </c>
      <c r="AE832" s="18">
        <f>IFERROR(VLOOKUP(F832,'Unid. Mult.'!$F$3:$J$313,5,0),0)</f>
        <v>0</v>
      </c>
      <c r="AF832" s="18" t="str">
        <f>IFERROR(VLOOKUP(F832,'IIEE EIB'!$F$3:$L$219,5,0),0)</f>
        <v>AIMARA</v>
      </c>
      <c r="AG832" s="18" t="str">
        <f>IFERROR(VLOOKUP(F832,'IIEE EIB'!$F$3:$L$219,6,0),0)</f>
        <v/>
      </c>
      <c r="AH832" s="18" t="str">
        <f>IFERROR(VLOOKUP(F832,Rural!$F$2:$J$403,5,0),0)</f>
        <v>Rural 2</v>
      </c>
      <c r="AI832" s="18" t="str">
        <f>+IFERROR(VLOOKUP(F832,Frontera!$F$3:$J$438,5,0),0)</f>
        <v>Frontera</v>
      </c>
      <c r="AJ832" s="18" t="str">
        <f>+IFERROR(VLOOKUP(F832,'Censo 2023 Direccion'!$A$2:$L$910,9,0),0)</f>
        <v>Rural</v>
      </c>
      <c r="AK832" s="18">
        <f>+IFERROR(VLOOKUP(F832,'Instituciones Educativas'!$A$2:$T$900,12,0),0)</f>
        <v>26</v>
      </c>
      <c r="AL832" s="21">
        <f t="shared" si="385"/>
        <v>53.944954128440259</v>
      </c>
      <c r="AM832" s="18">
        <f>+IFERROR(VLOOKUP(F832,'Instituciones Educativas'!$A$2:$T$900,13,0),0)-AN832</f>
        <v>24</v>
      </c>
    </row>
    <row r="833" spans="1:41" x14ac:dyDescent="0.25">
      <c r="A833" s="108" t="s">
        <v>1549</v>
      </c>
      <c r="B833" s="17">
        <v>33</v>
      </c>
      <c r="C833" s="49" t="str">
        <f>+VLOOKUP(A833,'Instituciones Educativas'!$A$2:$T$900,6,0)</f>
        <v>CHUCUITO</v>
      </c>
      <c r="D833" s="49" t="str">
        <f>IFERROR(VLOOKUP(A833,'Instituciones Educativas'!$A$2:$T$900,7,0),0)</f>
        <v>CHUCUITO</v>
      </c>
      <c r="E833" s="49" t="str">
        <f>+VLOOKUP(A833,'Censo 2023 Direccion'!$A$2:$M$910,6,0)</f>
        <v>JIRON TRUCOS 460</v>
      </c>
      <c r="F833" s="49" t="str">
        <f>+VLOOKUP(A833,'Instituciones Educativas'!$A$2:$T$900,1,0)</f>
        <v>0240358</v>
      </c>
      <c r="G833" s="49" t="str">
        <f>+VLOOKUP(A833,'Instituciones Educativas'!$A$2:$T$900,8,0)</f>
        <v>EMILIO ROMERO PADILLA</v>
      </c>
      <c r="H833" s="49" t="str">
        <f>+VLOOKUP(A833,'Instituciones Educativas'!$A$2:$T$900,9,0)</f>
        <v xml:space="preserve">F0 - Secundaria                    </v>
      </c>
      <c r="I833" s="18">
        <f t="shared" ref="I833:I886" si="402">+AK833</f>
        <v>106</v>
      </c>
      <c r="J833" s="18" t="str">
        <f t="shared" si="386"/>
        <v>Rural</v>
      </c>
      <c r="K833" s="18">
        <f t="shared" si="387"/>
        <v>120</v>
      </c>
      <c r="O833" s="18">
        <f t="shared" si="388"/>
        <v>-14</v>
      </c>
      <c r="Q833" s="21">
        <f t="shared" si="399"/>
        <v>2881.3979999999997</v>
      </c>
      <c r="R833" s="52">
        <f t="shared" ref="R833:R886" si="403">+(S833-U833)/U833*100</f>
        <v>91.3888888888889</v>
      </c>
      <c r="S833" s="52">
        <f t="shared" ref="S833:S886" si="404">+T833</f>
        <v>7027.8</v>
      </c>
      <c r="T833" s="21">
        <f t="shared" si="389"/>
        <v>7027.8</v>
      </c>
      <c r="U833" s="70">
        <v>3672</v>
      </c>
      <c r="V833" s="21">
        <f t="shared" si="401"/>
        <v>5406</v>
      </c>
      <c r="W833" s="21">
        <f t="shared" ref="W833:W886" si="405">AK833*0.45*12</f>
        <v>572.40000000000009</v>
      </c>
      <c r="X833" s="21">
        <f t="shared" si="394"/>
        <v>0</v>
      </c>
      <c r="Y833" s="21">
        <f t="shared" si="400"/>
        <v>0</v>
      </c>
      <c r="Z833" s="21">
        <f t="shared" si="380"/>
        <v>127.20000000000002</v>
      </c>
      <c r="AA833" s="21">
        <f t="shared" si="381"/>
        <v>508.80000000000007</v>
      </c>
      <c r="AB833" s="21">
        <f t="shared" si="382"/>
        <v>0</v>
      </c>
      <c r="AC833" s="18">
        <f t="shared" si="383"/>
        <v>2544</v>
      </c>
      <c r="AD833" s="18">
        <f t="shared" si="384"/>
        <v>1653.6000000000001</v>
      </c>
      <c r="AE833" s="18">
        <f>IFERROR(VLOOKUP(F833,'Unid. Mult.'!$F$3:$J$313,5,0),0)</f>
        <v>0</v>
      </c>
      <c r="AF833" s="18">
        <f>IFERROR(VLOOKUP(F833,'IIEE EIB'!$F$3:$L$219,5,0),0)</f>
        <v>0</v>
      </c>
      <c r="AG833" s="18">
        <f>IFERROR(VLOOKUP(F833,'IIEE EIB'!$F$3:$L$219,6,0),0)</f>
        <v>0</v>
      </c>
      <c r="AH833" s="18" t="str">
        <f>IFERROR(VLOOKUP(F833,Rural!$F$2:$J$403,5,0),0)</f>
        <v>Rural 3</v>
      </c>
      <c r="AI833" s="18" t="str">
        <f>+IFERROR(VLOOKUP(F833,Frontera!$F$3:$J$438,5,0),0)</f>
        <v>Frontera</v>
      </c>
      <c r="AJ833" s="18" t="str">
        <f>+IFERROR(VLOOKUP(F833,'Censo 2023 Direccion'!$A$2:$L$910,9,0),0)</f>
        <v>Rural</v>
      </c>
      <c r="AK833" s="18">
        <f>+IFERROR(VLOOKUP(F833,'Instituciones Educativas'!$A$2:$T$900,12,0),0)</f>
        <v>106</v>
      </c>
      <c r="AL833" s="21">
        <f t="shared" si="385"/>
        <v>1734</v>
      </c>
      <c r="AM833" s="18">
        <f>+IFERROR(VLOOKUP(F833,'Instituciones Educativas'!$A$2:$T$900,13,0),0)-AN833</f>
        <v>120</v>
      </c>
      <c r="AN833" s="64"/>
      <c r="AO833" s="18">
        <f>+AM833-10.8</f>
        <v>109.2</v>
      </c>
    </row>
    <row r="834" spans="1:41" x14ac:dyDescent="0.25">
      <c r="A834" s="108" t="s">
        <v>1556</v>
      </c>
      <c r="B834" s="17">
        <v>34</v>
      </c>
      <c r="C834" s="49" t="str">
        <f>+VLOOKUP(A834,'Instituciones Educativas'!$A$2:$T$900,6,0)</f>
        <v>CHUCUITO</v>
      </c>
      <c r="D834" s="49" t="str">
        <f>IFERROR(VLOOKUP(A834,'Instituciones Educativas'!$A$2:$T$900,7,0),0)</f>
        <v>CARINA</v>
      </c>
      <c r="E834" s="49" t="str">
        <f>+VLOOKUP(A834,'Censo 2023 Direccion'!$A$2:$M$910,6,0)</f>
        <v>CARRETERA LUQUINA CHICO</v>
      </c>
      <c r="F834" s="49" t="str">
        <f>+VLOOKUP(A834,'Instituciones Educativas'!$A$2:$T$900,1,0)</f>
        <v>1023522</v>
      </c>
      <c r="G834" s="49" t="str">
        <f>+VLOOKUP(A834,'Instituciones Educativas'!$A$2:$T$900,8,0)</f>
        <v>LEONCIO PRADO</v>
      </c>
      <c r="H834" s="49" t="str">
        <f>+VLOOKUP(A834,'Instituciones Educativas'!$A$2:$T$900,9,0)</f>
        <v xml:space="preserve">F0 - Secundaria                    </v>
      </c>
      <c r="I834" s="18">
        <f t="shared" si="402"/>
        <v>40</v>
      </c>
      <c r="J834" s="18" t="str">
        <f t="shared" si="386"/>
        <v>Rural</v>
      </c>
      <c r="K834" s="18">
        <f t="shared" si="387"/>
        <v>40</v>
      </c>
      <c r="O834" s="18">
        <f t="shared" si="388"/>
        <v>0</v>
      </c>
      <c r="Q834" s="21">
        <f t="shared" si="399"/>
        <v>2652</v>
      </c>
      <c r="R834" s="52">
        <f t="shared" si="403"/>
        <v>36.84210526315789</v>
      </c>
      <c r="S834" s="52">
        <f t="shared" si="404"/>
        <v>3120</v>
      </c>
      <c r="T834" s="21">
        <f t="shared" si="389"/>
        <v>3120</v>
      </c>
      <c r="U834" s="70">
        <v>2280</v>
      </c>
      <c r="V834" s="21">
        <f t="shared" si="401"/>
        <v>2400</v>
      </c>
      <c r="W834" s="21">
        <f t="shared" si="405"/>
        <v>216</v>
      </c>
      <c r="X834" s="21">
        <f t="shared" si="394"/>
        <v>0</v>
      </c>
      <c r="Y834" s="21">
        <f t="shared" si="400"/>
        <v>0</v>
      </c>
      <c r="Z834" s="21">
        <f t="shared" ref="Z834:Z887" si="406">+IF(AI834="Frontera",I834*0.1*12,IF(AI834=0,I834*0.05*12,0))</f>
        <v>48</v>
      </c>
      <c r="AA834" s="21">
        <f t="shared" ref="AA834:AA887" si="407">+IF(AF834="aimara",I834*0.35*12,IF(AF834="quechua sureño",I834*0.35*12,IF(AF834=0,I834*0.2*12,0)))+IF(AG834="aimara",I834*0.35*12,IF(AG834="quechua sureño",I834*0.35*12,IF(AG834=0,I834*0.2*12,0)))</f>
        <v>168</v>
      </c>
      <c r="AB834" s="21">
        <f t="shared" ref="AB834:AB887" si="408">+IF(AE834="Unidocente",I834*0.8*12,IF(AE834="Multigrado",I834*0.6*12,IF(AE834=0,I834*0*12,0)))</f>
        <v>0</v>
      </c>
      <c r="AC834" s="18">
        <f t="shared" ref="AC834:AC887" si="409">+IF(AH834="Rural 1",I834*3.5*12,IF(AH834="Rural 2",I834*2.8*12,IF(AH834="Rural 3",I834*2*12,IF(AH834= 0,I834*0.05*12,0))))</f>
        <v>1344</v>
      </c>
      <c r="AD834" s="18">
        <f t="shared" ref="AD834:AD887" si="410">IF(H834=$M$12,0,IF(AJ834="Urbana",AK834*0.8*12,AK834*1.3*12))</f>
        <v>624</v>
      </c>
      <c r="AE834" s="18">
        <f>IFERROR(VLOOKUP(F834,'Unid. Mult.'!$F$3:$J$313,5,0),0)</f>
        <v>0</v>
      </c>
      <c r="AF834" s="18" t="str">
        <f>IFERROR(VLOOKUP(F834,'IIEE EIB'!$F$3:$L$219,5,0),0)</f>
        <v>AIMARA</v>
      </c>
      <c r="AG834" s="18" t="str">
        <f>IFERROR(VLOOKUP(F834,'IIEE EIB'!$F$3:$L$219,6,0),0)</f>
        <v/>
      </c>
      <c r="AH834" s="18" t="str">
        <f>IFERROR(VLOOKUP(F834,Rural!$F$2:$J$403,5,0),0)</f>
        <v>Rural 2</v>
      </c>
      <c r="AI834" s="18" t="str">
        <f>+IFERROR(VLOOKUP(F834,Frontera!$F$3:$J$438,5,0),0)</f>
        <v>Frontera</v>
      </c>
      <c r="AJ834" s="18" t="str">
        <f>+IFERROR(VLOOKUP(F834,'Censo 2023 Direccion'!$A$2:$L$910,9,0),0)</f>
        <v>Rural</v>
      </c>
      <c r="AK834" s="18">
        <f>+IFERROR(VLOOKUP(F834,'Instituciones Educativas'!$A$2:$T$900,12,0),0)</f>
        <v>40</v>
      </c>
      <c r="AL834" s="21">
        <f t="shared" ref="AL834:AL887" si="411">+V834-U834</f>
        <v>120</v>
      </c>
      <c r="AM834" s="18">
        <f>+IFERROR(VLOOKUP(F834,'Instituciones Educativas'!$A$2:$T$900,13,0),0)-AN834</f>
        <v>40</v>
      </c>
      <c r="AO834" s="18">
        <f>+AM834-30</f>
        <v>10</v>
      </c>
    </row>
    <row r="835" spans="1:41" x14ac:dyDescent="0.25">
      <c r="A835" s="108" t="s">
        <v>1557</v>
      </c>
      <c r="B835" s="17">
        <v>35</v>
      </c>
      <c r="C835" s="49" t="str">
        <f>+VLOOKUP(A835,'Instituciones Educativas'!$A$2:$T$900,6,0)</f>
        <v>CHUCUITO</v>
      </c>
      <c r="D835" s="49" t="str">
        <f>IFERROR(VLOOKUP(A835,'Instituciones Educativas'!$A$2:$T$900,7,0),0)</f>
        <v>TACASAYA</v>
      </c>
      <c r="E835" s="49" t="str">
        <f>+VLOOKUP(A835,'Censo 2023 Direccion'!$A$2:$M$910,6,0)</f>
        <v>TACASAYA</v>
      </c>
      <c r="F835" s="49" t="str">
        <f>+VLOOKUP(A835,'Instituciones Educativas'!$A$2:$T$900,1,0)</f>
        <v>1023563</v>
      </c>
      <c r="G835" s="49" t="str">
        <f>+VLOOKUP(A835,'Instituciones Educativas'!$A$2:$T$900,8,0)</f>
        <v>MARIANO MELGAR VALDIVIESO</v>
      </c>
      <c r="H835" s="49" t="str">
        <f>+VLOOKUP(A835,'Instituciones Educativas'!$A$2:$T$900,9,0)</f>
        <v xml:space="preserve">F0 - Secundaria                    </v>
      </c>
      <c r="I835" s="18">
        <f t="shared" si="402"/>
        <v>20</v>
      </c>
      <c r="J835" s="18" t="str">
        <f t="shared" ref="J835:J886" si="412">+AJ835</f>
        <v>Rural</v>
      </c>
      <c r="K835" s="18">
        <f t="shared" ref="K835:K898" si="413">+AM835</f>
        <v>28</v>
      </c>
      <c r="O835" s="18">
        <f t="shared" ref="O835:O887" si="414">+I835-K835</f>
        <v>-8</v>
      </c>
      <c r="Q835" s="21">
        <f t="shared" si="399"/>
        <v>1560</v>
      </c>
      <c r="R835" s="52">
        <f t="shared" si="403"/>
        <v>-2.2556390977443606</v>
      </c>
      <c r="S835" s="52">
        <f t="shared" si="404"/>
        <v>1560</v>
      </c>
      <c r="T835" s="21">
        <f t="shared" ref="T835:T887" si="415">+V835*1.3</f>
        <v>1560</v>
      </c>
      <c r="U835" s="70">
        <v>1596</v>
      </c>
      <c r="V835" s="21">
        <f t="shared" si="401"/>
        <v>1200</v>
      </c>
      <c r="W835" s="21">
        <f t="shared" si="405"/>
        <v>108</v>
      </c>
      <c r="X835" s="21">
        <f t="shared" si="394"/>
        <v>0</v>
      </c>
      <c r="Y835" s="21">
        <f t="shared" si="400"/>
        <v>0</v>
      </c>
      <c r="Z835" s="21">
        <f t="shared" si="406"/>
        <v>24</v>
      </c>
      <c r="AA835" s="21">
        <f t="shared" si="407"/>
        <v>84</v>
      </c>
      <c r="AB835" s="21">
        <f t="shared" si="408"/>
        <v>0</v>
      </c>
      <c r="AC835" s="18">
        <f t="shared" si="409"/>
        <v>672</v>
      </c>
      <c r="AD835" s="18">
        <f t="shared" si="410"/>
        <v>312</v>
      </c>
      <c r="AE835" s="18">
        <f>IFERROR(VLOOKUP(F835,'Unid. Mult.'!$F$3:$J$313,5,0),0)</f>
        <v>0</v>
      </c>
      <c r="AF835" s="18" t="str">
        <f>IFERROR(VLOOKUP(F835,'IIEE EIB'!$F$3:$L$219,5,0),0)</f>
        <v>AIMARA</v>
      </c>
      <c r="AG835" s="18" t="str">
        <f>IFERROR(VLOOKUP(F835,'IIEE EIB'!$F$3:$L$219,6,0),0)</f>
        <v/>
      </c>
      <c r="AH835" s="18" t="str">
        <f>IFERROR(VLOOKUP(F835,Rural!$F$2:$J$403,5,0),0)</f>
        <v>Rural 2</v>
      </c>
      <c r="AI835" s="18" t="str">
        <f>+IFERROR(VLOOKUP(F835,Frontera!$F$3:$J$438,5,0),0)</f>
        <v>Frontera</v>
      </c>
      <c r="AJ835" s="18" t="str">
        <f>+IFERROR(VLOOKUP(F835,'Censo 2023 Direccion'!$A$2:$L$910,9,0),0)</f>
        <v>Rural</v>
      </c>
      <c r="AK835" s="18">
        <f>+IFERROR(VLOOKUP(F835,'Instituciones Educativas'!$A$2:$T$900,12,0),0)</f>
        <v>20</v>
      </c>
      <c r="AL835" s="21">
        <f t="shared" si="411"/>
        <v>-396</v>
      </c>
      <c r="AM835" s="18">
        <f>+IFERROR(VLOOKUP(F835,'Instituciones Educativas'!$A$2:$T$900,13,0),0)-AN835</f>
        <v>28</v>
      </c>
      <c r="AO835" s="18">
        <f>+AM835-40</f>
        <v>-12</v>
      </c>
    </row>
    <row r="836" spans="1:41" x14ac:dyDescent="0.25">
      <c r="A836" s="108" t="s">
        <v>1554</v>
      </c>
      <c r="B836" s="17">
        <v>36</v>
      </c>
      <c r="C836" s="49" t="str">
        <f>+VLOOKUP(A836,'Instituciones Educativas'!$A$2:$T$900,6,0)</f>
        <v>CHUCUITO</v>
      </c>
      <c r="D836" s="49" t="str">
        <f>IFERROR(VLOOKUP(A836,'Instituciones Educativas'!$A$2:$T$900,7,0),0)</f>
        <v>COCHIRAYA</v>
      </c>
      <c r="E836" s="49" t="str">
        <f>+VLOOKUP(A836,'Censo 2023 Direccion'!$A$2:$M$910,6,0)</f>
        <v>COCHIRAYA</v>
      </c>
      <c r="F836" s="49" t="str">
        <f>+VLOOKUP(A836,'Instituciones Educativas'!$A$2:$T$900,1,0)</f>
        <v>1023480</v>
      </c>
      <c r="G836" s="49" t="str">
        <f>+VLOOKUP(A836,'Instituciones Educativas'!$A$2:$T$900,8,0)</f>
        <v>INDEPENDENCIA NACIONAL</v>
      </c>
      <c r="H836" s="49" t="str">
        <f>+VLOOKUP(A836,'Instituciones Educativas'!$A$2:$T$900,9,0)</f>
        <v xml:space="preserve">F0 - Secundaria                    </v>
      </c>
      <c r="I836" s="18">
        <f t="shared" si="402"/>
        <v>42</v>
      </c>
      <c r="J836" s="18" t="str">
        <f t="shared" si="412"/>
        <v>Rural</v>
      </c>
      <c r="K836" s="18">
        <f t="shared" si="413"/>
        <v>45</v>
      </c>
      <c r="O836" s="18">
        <f t="shared" si="414"/>
        <v>-3</v>
      </c>
      <c r="Q836" s="21">
        <f t="shared" si="399"/>
        <v>2784.6</v>
      </c>
      <c r="R836" s="52">
        <f t="shared" si="403"/>
        <v>27.719298245614034</v>
      </c>
      <c r="S836" s="52">
        <f t="shared" si="404"/>
        <v>3276</v>
      </c>
      <c r="T836" s="21">
        <f t="shared" si="415"/>
        <v>3276</v>
      </c>
      <c r="U836" s="70">
        <v>2565</v>
      </c>
      <c r="V836" s="21">
        <f t="shared" si="401"/>
        <v>2520</v>
      </c>
      <c r="W836" s="21">
        <f t="shared" si="405"/>
        <v>226.8</v>
      </c>
      <c r="X836" s="21">
        <f t="shared" si="394"/>
        <v>0</v>
      </c>
      <c r="Y836" s="21">
        <f t="shared" si="400"/>
        <v>0</v>
      </c>
      <c r="Z836" s="21">
        <f t="shared" si="406"/>
        <v>50.400000000000006</v>
      </c>
      <c r="AA836" s="21">
        <f t="shared" si="407"/>
        <v>176.39999999999998</v>
      </c>
      <c r="AB836" s="21">
        <f t="shared" si="408"/>
        <v>0</v>
      </c>
      <c r="AC836" s="18">
        <f t="shared" si="409"/>
        <v>1411.1999999999998</v>
      </c>
      <c r="AD836" s="18">
        <f t="shared" si="410"/>
        <v>655.20000000000005</v>
      </c>
      <c r="AE836" s="18">
        <f>IFERROR(VLOOKUP(F836,'Unid. Mult.'!$F$3:$J$313,5,0),0)</f>
        <v>0</v>
      </c>
      <c r="AF836" s="18" t="str">
        <f>IFERROR(VLOOKUP(F836,'IIEE EIB'!$F$3:$L$219,5,0),0)</f>
        <v>AIMARA</v>
      </c>
      <c r="AG836" s="18" t="str">
        <f>IFERROR(VLOOKUP(F836,'IIEE EIB'!$F$3:$L$219,6,0),0)</f>
        <v/>
      </c>
      <c r="AH836" s="18" t="str">
        <f>IFERROR(VLOOKUP(F836,Rural!$F$2:$J$403,5,0),0)</f>
        <v>Rural 2</v>
      </c>
      <c r="AI836" s="18" t="str">
        <f>+IFERROR(VLOOKUP(F836,Frontera!$F$3:$J$438,5,0),0)</f>
        <v>Frontera</v>
      </c>
      <c r="AJ836" s="18" t="str">
        <f>+IFERROR(VLOOKUP(F836,'Censo 2023 Direccion'!$A$2:$L$910,9,0),0)</f>
        <v>Rural</v>
      </c>
      <c r="AK836" s="18">
        <f>+IFERROR(VLOOKUP(F836,'Instituciones Educativas'!$A$2:$T$900,12,0),0)</f>
        <v>42</v>
      </c>
      <c r="AL836" s="21">
        <f t="shared" si="411"/>
        <v>-45</v>
      </c>
      <c r="AM836" s="18">
        <f>+IFERROR(VLOOKUP(F836,'Instituciones Educativas'!$A$2:$T$900,13,0),0)-AN836</f>
        <v>45</v>
      </c>
      <c r="AO836" s="18">
        <f>+AM836-28.2</f>
        <v>16.8</v>
      </c>
    </row>
    <row r="837" spans="1:41" x14ac:dyDescent="0.25">
      <c r="A837" s="108" t="s">
        <v>1559</v>
      </c>
      <c r="B837" s="17">
        <v>37</v>
      </c>
      <c r="C837" s="49" t="str">
        <f>+VLOOKUP(A837,'Instituciones Educativas'!$A$2:$T$900,6,0)</f>
        <v>CHUCUITO</v>
      </c>
      <c r="D837" s="49" t="str">
        <f>IFERROR(VLOOKUP(A837,'Instituciones Educativas'!$A$2:$T$900,7,0),0)</f>
        <v>POTOJANI GRANDE</v>
      </c>
      <c r="E837" s="49" t="str">
        <f>+VLOOKUP(A837,'Censo 2023 Direccion'!$A$2:$M$910,6,0)</f>
        <v>POTOJANI GRANDE</v>
      </c>
      <c r="F837" s="49" t="str">
        <f>+VLOOKUP(A837,'Instituciones Educativas'!$A$2:$T$900,1,0)</f>
        <v>1023605</v>
      </c>
      <c r="G837" s="49" t="str">
        <f>+VLOOKUP(A837,'Instituciones Educativas'!$A$2:$T$900,8,0)</f>
        <v>POTOJANI GRANDE</v>
      </c>
      <c r="H837" s="49" t="str">
        <f>+VLOOKUP(A837,'Instituciones Educativas'!$A$2:$T$900,9,0)</f>
        <v xml:space="preserve">F0 - Secundaria                    </v>
      </c>
      <c r="I837" s="18">
        <f t="shared" si="402"/>
        <v>33</v>
      </c>
      <c r="J837" s="18" t="str">
        <f t="shared" si="412"/>
        <v>Rural</v>
      </c>
      <c r="K837" s="18">
        <f t="shared" si="413"/>
        <v>30</v>
      </c>
      <c r="O837" s="18">
        <f t="shared" si="414"/>
        <v>3</v>
      </c>
      <c r="Q837" s="21">
        <f t="shared" si="399"/>
        <v>2209.779</v>
      </c>
      <c r="R837" s="52">
        <f t="shared" si="403"/>
        <v>50.526315789473706</v>
      </c>
      <c r="S837" s="52">
        <f t="shared" si="404"/>
        <v>2599.7400000000002</v>
      </c>
      <c r="T837" s="21">
        <f t="shared" si="415"/>
        <v>2599.7400000000002</v>
      </c>
      <c r="U837" s="70">
        <v>1727.1</v>
      </c>
      <c r="V837" s="21">
        <f t="shared" si="401"/>
        <v>1999.8</v>
      </c>
      <c r="W837" s="21">
        <f t="shared" si="405"/>
        <v>178.2</v>
      </c>
      <c r="X837" s="21">
        <f t="shared" si="394"/>
        <v>0</v>
      </c>
      <c r="Y837" s="21">
        <f t="shared" si="400"/>
        <v>0</v>
      </c>
      <c r="Z837" s="21">
        <f t="shared" si="406"/>
        <v>39.6</v>
      </c>
      <c r="AA837" s="21">
        <f t="shared" si="407"/>
        <v>158.4</v>
      </c>
      <c r="AB837" s="21">
        <f t="shared" si="408"/>
        <v>0</v>
      </c>
      <c r="AC837" s="18">
        <f t="shared" si="409"/>
        <v>1108.8</v>
      </c>
      <c r="AD837" s="18">
        <f t="shared" si="410"/>
        <v>514.79999999999995</v>
      </c>
      <c r="AE837" s="18">
        <f>IFERROR(VLOOKUP(F837,'Unid. Mult.'!$F$3:$J$313,5,0),0)</f>
        <v>0</v>
      </c>
      <c r="AF837" s="18">
        <f>IFERROR(VLOOKUP(F837,'IIEE EIB'!$F$3:$L$219,5,0),0)</f>
        <v>0</v>
      </c>
      <c r="AG837" s="18">
        <f>IFERROR(VLOOKUP(F837,'IIEE EIB'!$F$3:$L$219,6,0),0)</f>
        <v>0</v>
      </c>
      <c r="AH837" s="18" t="str">
        <f>IFERROR(VLOOKUP(F837,Rural!$F$2:$J$403,5,0),0)</f>
        <v>Rural 2</v>
      </c>
      <c r="AI837" s="18" t="str">
        <f>+IFERROR(VLOOKUP(F837,Frontera!$F$3:$J$438,5,0),0)</f>
        <v>Frontera</v>
      </c>
      <c r="AJ837" s="18" t="str">
        <f>+IFERROR(VLOOKUP(F837,'Censo 2023 Direccion'!$A$2:$L$910,9,0),0)</f>
        <v>Rural</v>
      </c>
      <c r="AK837" s="18">
        <f>+IFERROR(VLOOKUP(F837,'Instituciones Educativas'!$A$2:$T$900,12,0),0)</f>
        <v>33</v>
      </c>
      <c r="AL837" s="21">
        <f t="shared" si="411"/>
        <v>272.70000000000005</v>
      </c>
      <c r="AM837" s="18">
        <f>+IFERROR(VLOOKUP(F837,'Instituciones Educativas'!$A$2:$T$900,13,0),0)-AN837</f>
        <v>30</v>
      </c>
    </row>
    <row r="838" spans="1:41" x14ac:dyDescent="0.25">
      <c r="A838" s="108" t="s">
        <v>1547</v>
      </c>
      <c r="B838" s="17">
        <v>38</v>
      </c>
      <c r="C838" s="49" t="str">
        <f>+VLOOKUP(A838,'Instituciones Educativas'!$A$2:$T$900,6,0)</f>
        <v>CHUCUITO</v>
      </c>
      <c r="D838" s="49" t="str">
        <f>IFERROR(VLOOKUP(A838,'Instituciones Educativas'!$A$2:$T$900,7,0),0)</f>
        <v>CHUCUITO</v>
      </c>
      <c r="E838" s="49" t="str">
        <f>+VLOOKUP(A838,'Censo 2023 Direccion'!$A$2:$M$910,6,0)</f>
        <v>CARRETERA PUNO - CHUCUITO KM 17</v>
      </c>
      <c r="F838" s="49" t="str">
        <f>+VLOOKUP(A838,'Instituciones Educativas'!$A$2:$T$900,1,0)</f>
        <v>1669753</v>
      </c>
      <c r="G838" s="49" t="str">
        <f>+VLOOKUP(A838,'Instituciones Educativas'!$A$2:$T$900,8,0)</f>
        <v>COAR PUNO</v>
      </c>
      <c r="H838" s="49" t="str">
        <f>+VLOOKUP(A838,'Instituciones Educativas'!$A$2:$T$900,9,0)</f>
        <v xml:space="preserve">F0 - Secundaria                    </v>
      </c>
      <c r="I838" s="18">
        <f t="shared" si="402"/>
        <v>285</v>
      </c>
      <c r="J838" s="18" t="str">
        <f t="shared" si="412"/>
        <v>Rural</v>
      </c>
      <c r="K838" s="18">
        <f t="shared" si="413"/>
        <v>286</v>
      </c>
      <c r="O838" s="18">
        <f t="shared" si="414"/>
        <v>-1</v>
      </c>
      <c r="Q838" s="21">
        <f t="shared" si="399"/>
        <v>5668.65</v>
      </c>
      <c r="R838" s="52">
        <f t="shared" si="403"/>
        <v>223.86363636363632</v>
      </c>
      <c r="S838" s="52">
        <f t="shared" si="404"/>
        <v>18895.5</v>
      </c>
      <c r="T838" s="21">
        <f t="shared" si="415"/>
        <v>18895.5</v>
      </c>
      <c r="U838" s="70">
        <v>5834.4000000000005</v>
      </c>
      <c r="V838" s="21">
        <f t="shared" si="401"/>
        <v>14535</v>
      </c>
      <c r="W838" s="21">
        <f t="shared" si="405"/>
        <v>1539</v>
      </c>
      <c r="X838" s="21">
        <f t="shared" si="394"/>
        <v>0</v>
      </c>
      <c r="Y838" s="21">
        <f t="shared" si="400"/>
        <v>0</v>
      </c>
      <c r="Z838" s="21">
        <f t="shared" si="406"/>
        <v>342</v>
      </c>
      <c r="AA838" s="21">
        <f t="shared" si="407"/>
        <v>1368</v>
      </c>
      <c r="AB838" s="21">
        <f t="shared" si="408"/>
        <v>0</v>
      </c>
      <c r="AC838" s="18">
        <f t="shared" si="409"/>
        <v>6840</v>
      </c>
      <c r="AD838" s="18">
        <f t="shared" si="410"/>
        <v>4446</v>
      </c>
      <c r="AE838" s="18">
        <f>IFERROR(VLOOKUP(F838,'Unid. Mult.'!$F$3:$J$313,5,0),0)</f>
        <v>0</v>
      </c>
      <c r="AF838" s="18">
        <f>IFERROR(VLOOKUP(F838,'IIEE EIB'!$F$3:$L$219,5,0),0)</f>
        <v>0</v>
      </c>
      <c r="AG838" s="18">
        <f>IFERROR(VLOOKUP(F838,'IIEE EIB'!$F$3:$L$219,6,0),0)</f>
        <v>0</v>
      </c>
      <c r="AH838" s="18" t="str">
        <f>IFERROR(VLOOKUP(F838,Rural!$F$2:$J$403,5,0),0)</f>
        <v>Rural 3</v>
      </c>
      <c r="AI838" s="18" t="str">
        <f>+IFERROR(VLOOKUP(F838,Frontera!$F$3:$J$438,5,0),0)</f>
        <v>Frontera</v>
      </c>
      <c r="AJ838" s="18" t="str">
        <f>+IFERROR(VLOOKUP(F838,'Censo 2023 Direccion'!$A$2:$L$910,9,0),0)</f>
        <v>Rural</v>
      </c>
      <c r="AK838" s="18">
        <f>+IFERROR(VLOOKUP(F838,'Instituciones Educativas'!$A$2:$T$900,12,0),0)</f>
        <v>285</v>
      </c>
      <c r="AL838" s="21">
        <f t="shared" si="411"/>
        <v>8700.5999999999985</v>
      </c>
      <c r="AM838" s="18">
        <f>+IFERROR(VLOOKUP(F838,'Instituciones Educativas'!$A$2:$T$900,13,0),0)-AN838</f>
        <v>286</v>
      </c>
      <c r="AO838" s="18">
        <f>+AM838-21.8</f>
        <v>264.2</v>
      </c>
    </row>
    <row r="839" spans="1:41" x14ac:dyDescent="0.25">
      <c r="A839" s="108" t="s">
        <v>1553</v>
      </c>
      <c r="B839" s="17">
        <v>39</v>
      </c>
      <c r="C839" s="49" t="str">
        <f>+VLOOKUP(A839,'Instituciones Educativas'!$A$2:$T$900,6,0)</f>
        <v>CHUCUITO</v>
      </c>
      <c r="D839" s="49" t="str">
        <f>IFERROR(VLOOKUP(A839,'Instituciones Educativas'!$A$2:$T$900,7,0),0)</f>
        <v>INCHUPALLA</v>
      </c>
      <c r="E839" s="49" t="str">
        <f>+VLOOKUP(A839,'Censo 2023 Direccion'!$A$2:$M$910,6,0)</f>
        <v>INCHUPALLA</v>
      </c>
      <c r="F839" s="49" t="str">
        <f>+VLOOKUP(A839,'Instituciones Educativas'!$A$2:$T$900,1,0)</f>
        <v>1400738</v>
      </c>
      <c r="G839" s="49" t="str">
        <f>+VLOOKUP(A839,'Instituciones Educativas'!$A$2:$T$900,8,0)</f>
        <v>INCHUPALLA</v>
      </c>
      <c r="H839" s="49" t="str">
        <f>+VLOOKUP(A839,'Instituciones Educativas'!$A$2:$T$900,9,0)</f>
        <v xml:space="preserve">F0 - Secundaria                    </v>
      </c>
      <c r="I839" s="18">
        <f t="shared" si="402"/>
        <v>16</v>
      </c>
      <c r="J839" s="18" t="str">
        <f t="shared" si="412"/>
        <v>Rural</v>
      </c>
      <c r="K839" s="18">
        <f t="shared" si="413"/>
        <v>15</v>
      </c>
      <c r="O839" s="18">
        <f t="shared" si="414"/>
        <v>1</v>
      </c>
      <c r="Q839" s="21">
        <f t="shared" si="399"/>
        <v>1638.624</v>
      </c>
      <c r="R839" s="52">
        <f t="shared" si="403"/>
        <v>5.0947368421052648</v>
      </c>
      <c r="S839" s="52">
        <f t="shared" si="404"/>
        <v>1260.48</v>
      </c>
      <c r="T839" s="21">
        <f t="shared" si="415"/>
        <v>1260.48</v>
      </c>
      <c r="U839" s="70">
        <v>1199.375</v>
      </c>
      <c r="V839" s="21">
        <f t="shared" si="401"/>
        <v>969.59999999999991</v>
      </c>
      <c r="W839" s="21">
        <f t="shared" si="405"/>
        <v>86.4</v>
      </c>
      <c r="X839" s="21">
        <f t="shared" si="394"/>
        <v>0</v>
      </c>
      <c r="Y839" s="21">
        <f t="shared" si="400"/>
        <v>0</v>
      </c>
      <c r="Z839" s="21">
        <f t="shared" si="406"/>
        <v>19.200000000000003</v>
      </c>
      <c r="AA839" s="21">
        <f t="shared" si="407"/>
        <v>76.800000000000011</v>
      </c>
      <c r="AB839" s="21">
        <f t="shared" si="408"/>
        <v>0</v>
      </c>
      <c r="AC839" s="18">
        <f t="shared" si="409"/>
        <v>537.59999999999991</v>
      </c>
      <c r="AD839" s="18">
        <f t="shared" si="410"/>
        <v>249.60000000000002</v>
      </c>
      <c r="AE839" s="18">
        <f>IFERROR(VLOOKUP(F839,'Unid. Mult.'!$F$3:$J$313,5,0),0)</f>
        <v>0</v>
      </c>
      <c r="AF839" s="18">
        <f>IFERROR(VLOOKUP(F839,'IIEE EIB'!$F$3:$L$219,5,0),0)</f>
        <v>0</v>
      </c>
      <c r="AG839" s="18">
        <f>IFERROR(VLOOKUP(F839,'IIEE EIB'!$F$3:$L$219,6,0),0)</f>
        <v>0</v>
      </c>
      <c r="AH839" s="18" t="str">
        <f>IFERROR(VLOOKUP(F839,Rural!$F$2:$J$403,5,0),0)</f>
        <v>Rural 2</v>
      </c>
      <c r="AI839" s="18" t="str">
        <f>+IFERROR(VLOOKUP(F839,Frontera!$F$3:$J$438,5,0),0)</f>
        <v>Frontera</v>
      </c>
      <c r="AJ839" s="18" t="str">
        <f>+IFERROR(VLOOKUP(F839,'Censo 2023 Direccion'!$A$2:$L$910,9,0),0)</f>
        <v>Rural</v>
      </c>
      <c r="AK839" s="18">
        <f>+IFERROR(VLOOKUP(F839,'Instituciones Educativas'!$A$2:$T$900,12,0),0)</f>
        <v>16</v>
      </c>
      <c r="AL839" s="21">
        <f t="shared" si="411"/>
        <v>-229.77500000000009</v>
      </c>
      <c r="AM839" s="18">
        <f>+IFERROR(VLOOKUP(F839,'Instituciones Educativas'!$A$2:$T$900,13,0),0)-AN839</f>
        <v>15</v>
      </c>
    </row>
    <row r="840" spans="1:41" x14ac:dyDescent="0.25">
      <c r="A840" s="108" t="s">
        <v>1560</v>
      </c>
      <c r="B840" s="17">
        <v>40</v>
      </c>
      <c r="C840" s="49" t="str">
        <f>+VLOOKUP(A840,'Instituciones Educativas'!$A$2:$T$900,6,0)</f>
        <v>COATA</v>
      </c>
      <c r="D840" s="49" t="str">
        <f>IFERROR(VLOOKUP(A840,'Instituciones Educativas'!$A$2:$T$900,7,0),0)</f>
        <v>SAJANACACHI</v>
      </c>
      <c r="E840" s="49" t="str">
        <f>+VLOOKUP(A840,'Censo 2023 Direccion'!$A$2:$M$910,6,0)</f>
        <v>SAJANACACHI</v>
      </c>
      <c r="F840" s="49" t="str">
        <f>+VLOOKUP(A840,'Instituciones Educativas'!$A$2:$T$900,1,0)</f>
        <v>1023647</v>
      </c>
      <c r="G840" s="49" t="str">
        <f>+VLOOKUP(A840,'Instituciones Educativas'!$A$2:$T$900,8,0)</f>
        <v>SAJANACACHI</v>
      </c>
      <c r="H840" s="49" t="str">
        <f>+VLOOKUP(A840,'Instituciones Educativas'!$A$2:$T$900,9,0)</f>
        <v xml:space="preserve">F0 - Secundaria                    </v>
      </c>
      <c r="I840" s="18">
        <f t="shared" si="402"/>
        <v>36</v>
      </c>
      <c r="J840" s="18" t="str">
        <f t="shared" si="412"/>
        <v>Rural</v>
      </c>
      <c r="K840" s="18">
        <f t="shared" si="413"/>
        <v>36</v>
      </c>
      <c r="O840" s="18">
        <f t="shared" si="414"/>
        <v>0</v>
      </c>
      <c r="Q840" s="21">
        <f t="shared" si="399"/>
        <v>2386.7999999999997</v>
      </c>
      <c r="R840" s="52">
        <f t="shared" si="403"/>
        <v>36.84210526315789</v>
      </c>
      <c r="S840" s="52">
        <f t="shared" si="404"/>
        <v>2808</v>
      </c>
      <c r="T840" s="21">
        <f t="shared" si="415"/>
        <v>2808</v>
      </c>
      <c r="U840" s="70">
        <v>2052</v>
      </c>
      <c r="V840" s="21">
        <f t="shared" si="401"/>
        <v>2160</v>
      </c>
      <c r="W840" s="21">
        <f t="shared" si="405"/>
        <v>194.39999999999998</v>
      </c>
      <c r="X840" s="21">
        <f t="shared" si="394"/>
        <v>0</v>
      </c>
      <c r="Y840" s="21">
        <f t="shared" si="400"/>
        <v>0</v>
      </c>
      <c r="Z840" s="21">
        <f t="shared" si="406"/>
        <v>43.2</v>
      </c>
      <c r="AA840" s="21">
        <f t="shared" si="407"/>
        <v>151.19999999999999</v>
      </c>
      <c r="AB840" s="21">
        <f t="shared" si="408"/>
        <v>0</v>
      </c>
      <c r="AC840" s="18">
        <f t="shared" si="409"/>
        <v>1209.5999999999999</v>
      </c>
      <c r="AD840" s="18">
        <f t="shared" si="410"/>
        <v>561.6</v>
      </c>
      <c r="AE840" s="18">
        <f>IFERROR(VLOOKUP(F840,'Unid. Mult.'!$F$3:$J$313,5,0),0)</f>
        <v>0</v>
      </c>
      <c r="AF840" s="18" t="str">
        <f>IFERROR(VLOOKUP(F840,'IIEE EIB'!$F$3:$L$219,5,0),0)</f>
        <v>QUECHUA SUREÑO</v>
      </c>
      <c r="AG840" s="18" t="str">
        <f>IFERROR(VLOOKUP(F840,'IIEE EIB'!$F$3:$L$219,6,0),0)</f>
        <v/>
      </c>
      <c r="AH840" s="18" t="str">
        <f>IFERROR(VLOOKUP(F840,Rural!$F$2:$J$403,5,0),0)</f>
        <v>Rural 2</v>
      </c>
      <c r="AI840" s="18" t="str">
        <f>+IFERROR(VLOOKUP(F840,Frontera!$F$3:$J$438,5,0),0)</f>
        <v>Frontera</v>
      </c>
      <c r="AJ840" s="18" t="str">
        <f>+IFERROR(VLOOKUP(F840,'Censo 2023 Direccion'!$A$2:$L$910,9,0),0)</f>
        <v>Rural</v>
      </c>
      <c r="AK840" s="18">
        <f>+IFERROR(VLOOKUP(F840,'Instituciones Educativas'!$A$2:$T$900,12,0),0)</f>
        <v>36</v>
      </c>
      <c r="AL840" s="21">
        <f t="shared" si="411"/>
        <v>108</v>
      </c>
      <c r="AM840" s="18">
        <f>+IFERROR(VLOOKUP(F840,'Instituciones Educativas'!$A$2:$T$900,13,0),0)-AN840</f>
        <v>36</v>
      </c>
    </row>
    <row r="841" spans="1:41" x14ac:dyDescent="0.25">
      <c r="A841" s="108" t="s">
        <v>1564</v>
      </c>
      <c r="B841" s="17">
        <v>41</v>
      </c>
      <c r="C841" s="49" t="str">
        <f>+VLOOKUP(A841,'Instituciones Educativas'!$A$2:$T$900,6,0)</f>
        <v>COATA</v>
      </c>
      <c r="D841" s="49" t="str">
        <f>IFERROR(VLOOKUP(A841,'Instituciones Educativas'!$A$2:$T$900,7,0),0)</f>
        <v>SUCASCO</v>
      </c>
      <c r="E841" s="49" t="str">
        <f>+VLOOKUP(A841,'Censo 2023 Direccion'!$A$2:$M$910,6,0)</f>
        <v>JIRON 28 DE JULIO S/N</v>
      </c>
      <c r="F841" s="49" t="str">
        <f>+VLOOKUP(A841,'Instituciones Educativas'!$A$2:$T$900,1,0)</f>
        <v>1023688</v>
      </c>
      <c r="G841" s="49" t="str">
        <f>+VLOOKUP(A841,'Instituciones Educativas'!$A$2:$T$900,8,0)</f>
        <v>TECNICO INDUSTRIAL TAHUANTINSUYO</v>
      </c>
      <c r="H841" s="49" t="str">
        <f>+VLOOKUP(A841,'Instituciones Educativas'!$A$2:$T$900,9,0)</f>
        <v xml:space="preserve">F0 - Secundaria                    </v>
      </c>
      <c r="I841" s="18">
        <f t="shared" si="402"/>
        <v>151</v>
      </c>
      <c r="J841" s="18" t="str">
        <f t="shared" si="412"/>
        <v>Rural</v>
      </c>
      <c r="K841" s="18">
        <f t="shared" si="413"/>
        <v>150</v>
      </c>
      <c r="O841" s="18">
        <f t="shared" si="414"/>
        <v>1</v>
      </c>
      <c r="Q841" s="21">
        <f t="shared" si="399"/>
        <v>4056.3431999999998</v>
      </c>
      <c r="R841" s="52">
        <f t="shared" si="403"/>
        <v>118.11111111111113</v>
      </c>
      <c r="S841" s="52">
        <f t="shared" si="404"/>
        <v>9893.52</v>
      </c>
      <c r="T841" s="21">
        <f t="shared" si="415"/>
        <v>9893.52</v>
      </c>
      <c r="U841" s="70">
        <v>4536</v>
      </c>
      <c r="V841" s="21">
        <f t="shared" si="401"/>
        <v>7610.4</v>
      </c>
      <c r="W841" s="21">
        <f t="shared" si="405"/>
        <v>815.40000000000009</v>
      </c>
      <c r="X841" s="21">
        <f t="shared" si="394"/>
        <v>0</v>
      </c>
      <c r="Y841" s="21">
        <f t="shared" si="400"/>
        <v>0</v>
      </c>
      <c r="Z841" s="21">
        <f t="shared" si="406"/>
        <v>181.20000000000002</v>
      </c>
      <c r="AA841" s="21">
        <f t="shared" si="407"/>
        <v>634.19999999999993</v>
      </c>
      <c r="AB841" s="21">
        <f t="shared" si="408"/>
        <v>0</v>
      </c>
      <c r="AC841" s="18">
        <f t="shared" si="409"/>
        <v>3624</v>
      </c>
      <c r="AD841" s="18">
        <f t="shared" si="410"/>
        <v>2355.6000000000004</v>
      </c>
      <c r="AE841" s="18">
        <f>IFERROR(VLOOKUP(F841,'Unid. Mult.'!$F$3:$J$313,5,0),0)</f>
        <v>0</v>
      </c>
      <c r="AF841" s="18" t="str">
        <f>IFERROR(VLOOKUP(F841,'IIEE EIB'!$F$3:$L$219,5,0),0)</f>
        <v>QUECHUA SUREÑO</v>
      </c>
      <c r="AG841" s="18" t="str">
        <f>IFERROR(VLOOKUP(F841,'IIEE EIB'!$F$3:$L$219,6,0),0)</f>
        <v/>
      </c>
      <c r="AH841" s="18" t="str">
        <f>IFERROR(VLOOKUP(F841,Rural!$F$2:$J$403,5,0),0)</f>
        <v>Rural 3</v>
      </c>
      <c r="AI841" s="18" t="str">
        <f>+IFERROR(VLOOKUP(F841,Frontera!$F$3:$J$438,5,0),0)</f>
        <v>Frontera</v>
      </c>
      <c r="AJ841" s="18" t="str">
        <f>+IFERROR(VLOOKUP(F841,'Censo 2023 Direccion'!$A$2:$L$910,9,0),0)</f>
        <v>Rural</v>
      </c>
      <c r="AK841" s="18">
        <f>+IFERROR(VLOOKUP(F841,'Instituciones Educativas'!$A$2:$T$900,12,0),0)</f>
        <v>151</v>
      </c>
      <c r="AL841" s="21">
        <f t="shared" si="411"/>
        <v>3074.3999999999996</v>
      </c>
      <c r="AM841" s="18">
        <f>+IFERROR(VLOOKUP(F841,'Instituciones Educativas'!$A$2:$T$900,13,0),0)-AN841</f>
        <v>150</v>
      </c>
    </row>
    <row r="842" spans="1:41" x14ac:dyDescent="0.25">
      <c r="A842" s="108" t="s">
        <v>1561</v>
      </c>
      <c r="B842" s="17">
        <v>42</v>
      </c>
      <c r="C842" s="49" t="str">
        <f>+VLOOKUP(A842,'Instituciones Educativas'!$A$2:$T$900,6,0)</f>
        <v>COATA</v>
      </c>
      <c r="D842" s="49" t="str">
        <f>IFERROR(VLOOKUP(A842,'Instituciones Educativas'!$A$2:$T$900,7,0),0)</f>
        <v>COATA</v>
      </c>
      <c r="E842" s="49" t="str">
        <f>+VLOOKUP(A842,'Censo 2023 Direccion'!$A$2:$M$910,6,0)</f>
        <v>JIRON JOSE CARLOS MARIATEGUI S/N</v>
      </c>
      <c r="F842" s="49" t="str">
        <f>+VLOOKUP(A842,'Instituciones Educativas'!$A$2:$T$900,1,0)</f>
        <v>0578955</v>
      </c>
      <c r="G842" s="49" t="str">
        <f>+VLOOKUP(A842,'Instituciones Educativas'!$A$2:$T$900,8,0)</f>
        <v>SAN AGUSTIN</v>
      </c>
      <c r="H842" s="49" t="str">
        <f>+VLOOKUP(A842,'Instituciones Educativas'!$A$2:$T$900,9,0)</f>
        <v xml:space="preserve">F0 - Secundaria                    </v>
      </c>
      <c r="I842" s="18">
        <f t="shared" si="402"/>
        <v>296</v>
      </c>
      <c r="J842" s="18" t="str">
        <f t="shared" si="412"/>
        <v>Rural</v>
      </c>
      <c r="K842" s="18">
        <f t="shared" si="413"/>
        <v>291</v>
      </c>
      <c r="O842" s="18">
        <f t="shared" si="414"/>
        <v>5</v>
      </c>
      <c r="Q842" s="21">
        <f t="shared" si="399"/>
        <v>6926.4</v>
      </c>
      <c r="R842" s="52">
        <f t="shared" si="403"/>
        <v>230.58419243986253</v>
      </c>
      <c r="S842" s="52">
        <f t="shared" si="404"/>
        <v>23088</v>
      </c>
      <c r="T842" s="21">
        <f t="shared" si="415"/>
        <v>23088</v>
      </c>
      <c r="U842" s="70">
        <v>6984</v>
      </c>
      <c r="V842" s="21">
        <f t="shared" si="401"/>
        <v>17760</v>
      </c>
      <c r="W842" s="21">
        <f t="shared" si="405"/>
        <v>1598.4</v>
      </c>
      <c r="X842" s="21">
        <f t="shared" si="394"/>
        <v>0</v>
      </c>
      <c r="Y842" s="21">
        <f t="shared" si="400"/>
        <v>0</v>
      </c>
      <c r="Z842" s="21">
        <f t="shared" si="406"/>
        <v>355.20000000000005</v>
      </c>
      <c r="AA842" s="21">
        <f t="shared" si="407"/>
        <v>1243.1999999999998</v>
      </c>
      <c r="AB842" s="21">
        <f t="shared" si="408"/>
        <v>0</v>
      </c>
      <c r="AC842" s="18">
        <f t="shared" si="409"/>
        <v>9945.5999999999985</v>
      </c>
      <c r="AD842" s="18">
        <f t="shared" si="410"/>
        <v>4617.6000000000004</v>
      </c>
      <c r="AE842" s="18">
        <f>IFERROR(VLOOKUP(F842,'Unid. Mult.'!$F$3:$J$313,5,0),0)</f>
        <v>0</v>
      </c>
      <c r="AF842" s="18" t="str">
        <f>IFERROR(VLOOKUP(F842,'IIEE EIB'!$F$3:$L$219,5,0),0)</f>
        <v>QUECHUA SUREÑO</v>
      </c>
      <c r="AG842" s="18" t="str">
        <f>IFERROR(VLOOKUP(F842,'IIEE EIB'!$F$3:$L$219,6,0),0)</f>
        <v/>
      </c>
      <c r="AH842" s="18" t="str">
        <f>IFERROR(VLOOKUP(F842,Rural!$F$2:$J$403,5,0),0)</f>
        <v>Rural 2</v>
      </c>
      <c r="AI842" s="18" t="str">
        <f>+IFERROR(VLOOKUP(F842,Frontera!$F$3:$J$438,5,0),0)</f>
        <v>Frontera</v>
      </c>
      <c r="AJ842" s="18" t="str">
        <f>+IFERROR(VLOOKUP(F842,'Censo 2023 Direccion'!$A$2:$L$910,9,0),0)</f>
        <v>Rural</v>
      </c>
      <c r="AK842" s="18">
        <f>+IFERROR(VLOOKUP(F842,'Instituciones Educativas'!$A$2:$T$900,12,0),0)</f>
        <v>296</v>
      </c>
      <c r="AL842" s="21">
        <f t="shared" si="411"/>
        <v>10776</v>
      </c>
      <c r="AM842" s="18">
        <f>+IFERROR(VLOOKUP(F842,'Instituciones Educativas'!$A$2:$T$900,13,0),0)-AN842</f>
        <v>291</v>
      </c>
      <c r="AO842" s="18">
        <f>+AM842-36</f>
        <v>255</v>
      </c>
    </row>
    <row r="843" spans="1:41" x14ac:dyDescent="0.25">
      <c r="A843" s="108" t="s">
        <v>1563</v>
      </c>
      <c r="B843" s="17">
        <v>43</v>
      </c>
      <c r="C843" s="49" t="str">
        <f>+VLOOKUP(A843,'Instituciones Educativas'!$A$2:$T$900,6,0)</f>
        <v>COATA</v>
      </c>
      <c r="D843" s="49" t="str">
        <f>IFERROR(VLOOKUP(A843,'Instituciones Educativas'!$A$2:$T$900,7,0),0)</f>
        <v>SORAZA</v>
      </c>
      <c r="E843" s="49" t="str">
        <f>+VLOOKUP(A843,'Censo 2023 Direccion'!$A$2:$M$910,6,0)</f>
        <v>SORAZA</v>
      </c>
      <c r="F843" s="49" t="str">
        <f>+VLOOKUP(A843,'Instituciones Educativas'!$A$2:$T$900,1,0)</f>
        <v>0578963</v>
      </c>
      <c r="G843" s="49" t="str">
        <f>+VLOOKUP(A843,'Instituciones Educativas'!$A$2:$T$900,8,0)</f>
        <v>SORAZA</v>
      </c>
      <c r="H843" s="49" t="str">
        <f>+VLOOKUP(A843,'Instituciones Educativas'!$A$2:$T$900,9,0)</f>
        <v xml:space="preserve">F0 - Secundaria                    </v>
      </c>
      <c r="I843" s="18">
        <f t="shared" si="402"/>
        <v>62</v>
      </c>
      <c r="J843" s="18" t="str">
        <f t="shared" si="412"/>
        <v>Rural</v>
      </c>
      <c r="K843" s="18">
        <f t="shared" si="413"/>
        <v>67</v>
      </c>
      <c r="O843" s="18">
        <f t="shared" si="414"/>
        <v>-5</v>
      </c>
      <c r="Q843" s="21">
        <f t="shared" si="399"/>
        <v>2735.2416000000003</v>
      </c>
      <c r="R843" s="52">
        <f t="shared" si="403"/>
        <v>43.212508884150672</v>
      </c>
      <c r="S843" s="52">
        <f t="shared" si="404"/>
        <v>4884.3599999999997</v>
      </c>
      <c r="T843" s="21">
        <f t="shared" si="415"/>
        <v>4884.3599999999997</v>
      </c>
      <c r="U843" s="70">
        <v>3410.5679999999998</v>
      </c>
      <c r="V843" s="21">
        <f t="shared" si="401"/>
        <v>3757.2</v>
      </c>
      <c r="W843" s="21">
        <f t="shared" si="405"/>
        <v>334.8</v>
      </c>
      <c r="X843" s="21">
        <f t="shared" si="394"/>
        <v>0</v>
      </c>
      <c r="Y843" s="21">
        <f t="shared" si="400"/>
        <v>0</v>
      </c>
      <c r="Z843" s="21">
        <f t="shared" si="406"/>
        <v>74.400000000000006</v>
      </c>
      <c r="AA843" s="21">
        <f t="shared" si="407"/>
        <v>297.60000000000002</v>
      </c>
      <c r="AB843" s="21">
        <f t="shared" si="408"/>
        <v>0</v>
      </c>
      <c r="AC843" s="18">
        <f t="shared" si="409"/>
        <v>2083.1999999999998</v>
      </c>
      <c r="AD843" s="18">
        <f t="shared" si="410"/>
        <v>967.2</v>
      </c>
      <c r="AE843" s="18">
        <f>IFERROR(VLOOKUP(F843,'Unid. Mult.'!$F$3:$J$313,5,0),0)</f>
        <v>0</v>
      </c>
      <c r="AF843" s="18">
        <f>IFERROR(VLOOKUP(F843,'IIEE EIB'!$F$3:$L$219,5,0),0)</f>
        <v>0</v>
      </c>
      <c r="AG843" s="18">
        <f>IFERROR(VLOOKUP(F843,'IIEE EIB'!$F$3:$L$219,6,0),0)</f>
        <v>0</v>
      </c>
      <c r="AH843" s="18" t="str">
        <f>IFERROR(VLOOKUP(F843,Rural!$F$2:$J$403,5,0),0)</f>
        <v>Rural 2</v>
      </c>
      <c r="AI843" s="18" t="str">
        <f>+IFERROR(VLOOKUP(F843,Frontera!$F$3:$J$438,5,0),0)</f>
        <v>Frontera</v>
      </c>
      <c r="AJ843" s="18" t="str">
        <f>+IFERROR(VLOOKUP(F843,'Censo 2023 Direccion'!$A$2:$L$910,9,0),0)</f>
        <v>Rural</v>
      </c>
      <c r="AK843" s="18">
        <f>+IFERROR(VLOOKUP(F843,'Instituciones Educativas'!$A$2:$T$900,12,0),0)</f>
        <v>62</v>
      </c>
      <c r="AL843" s="21">
        <f t="shared" si="411"/>
        <v>346.63200000000006</v>
      </c>
      <c r="AM843" s="18">
        <f>+IFERROR(VLOOKUP(F843,'Instituciones Educativas'!$A$2:$T$900,13,0),0)-AN843</f>
        <v>67</v>
      </c>
    </row>
    <row r="844" spans="1:41" x14ac:dyDescent="0.25">
      <c r="A844" s="108" t="s">
        <v>1568</v>
      </c>
      <c r="B844" s="17">
        <v>44</v>
      </c>
      <c r="C844" s="49" t="str">
        <f>+VLOOKUP(A844,'Instituciones Educativas'!$A$2:$T$900,6,0)</f>
        <v>HUATA</v>
      </c>
      <c r="D844" s="49" t="str">
        <f>IFERROR(VLOOKUP(A844,'Instituciones Educativas'!$A$2:$T$900,7,0),0)</f>
        <v>HUATTA</v>
      </c>
      <c r="E844" s="49" t="str">
        <f>+VLOOKUP(A844,'Censo 2023 Direccion'!$A$2:$M$910,6,0)</f>
        <v>JIRON LIMA S/N</v>
      </c>
      <c r="F844" s="49" t="str">
        <f>+VLOOKUP(A844,'Instituciones Educativas'!$A$2:$T$900,1,0)</f>
        <v>0522193</v>
      </c>
      <c r="G844" s="49" t="str">
        <f>+VLOOKUP(A844,'Instituciones Educativas'!$A$2:$T$900,8,0)</f>
        <v>SAN JUAN DE HUATTA</v>
      </c>
      <c r="H844" s="49" t="str">
        <f>+VLOOKUP(A844,'Instituciones Educativas'!$A$2:$T$900,9,0)</f>
        <v xml:space="preserve">F0 - Secundaria                    </v>
      </c>
      <c r="I844" s="18">
        <f t="shared" si="402"/>
        <v>218</v>
      </c>
      <c r="J844" s="18" t="str">
        <f t="shared" si="412"/>
        <v>Rural</v>
      </c>
      <c r="K844" s="18">
        <f t="shared" si="413"/>
        <v>231</v>
      </c>
      <c r="O844" s="18">
        <f t="shared" si="414"/>
        <v>-13</v>
      </c>
      <c r="Q844" s="21">
        <f t="shared" si="399"/>
        <v>5152.2120000000004</v>
      </c>
      <c r="R844" s="52">
        <f t="shared" si="403"/>
        <v>206.70995670995671</v>
      </c>
      <c r="S844" s="52">
        <f t="shared" si="404"/>
        <v>17174.04</v>
      </c>
      <c r="T844" s="21">
        <f t="shared" si="415"/>
        <v>17174.04</v>
      </c>
      <c r="U844" s="70">
        <v>5599.4400000000005</v>
      </c>
      <c r="V844" s="21">
        <f t="shared" si="401"/>
        <v>13210.8</v>
      </c>
      <c r="W844" s="21">
        <f t="shared" si="405"/>
        <v>1177.2</v>
      </c>
      <c r="X844" s="21">
        <f t="shared" si="394"/>
        <v>0</v>
      </c>
      <c r="Y844" s="21">
        <f t="shared" si="400"/>
        <v>0</v>
      </c>
      <c r="Z844" s="21">
        <f t="shared" si="406"/>
        <v>261.60000000000002</v>
      </c>
      <c r="AA844" s="21">
        <f t="shared" si="407"/>
        <v>1046.4000000000001</v>
      </c>
      <c r="AB844" s="21">
        <f t="shared" si="408"/>
        <v>0</v>
      </c>
      <c r="AC844" s="18">
        <f t="shared" si="409"/>
        <v>7324.7999999999993</v>
      </c>
      <c r="AD844" s="18">
        <f t="shared" si="410"/>
        <v>3400.8</v>
      </c>
      <c r="AE844" s="18">
        <f>IFERROR(VLOOKUP(F844,'Unid. Mult.'!$F$3:$J$313,5,0),0)</f>
        <v>0</v>
      </c>
      <c r="AF844" s="18">
        <f>IFERROR(VLOOKUP(F844,'IIEE EIB'!$F$3:$L$219,5,0),0)</f>
        <v>0</v>
      </c>
      <c r="AG844" s="18">
        <f>IFERROR(VLOOKUP(F844,'IIEE EIB'!$F$3:$L$219,6,0),0)</f>
        <v>0</v>
      </c>
      <c r="AH844" s="18" t="str">
        <f>IFERROR(VLOOKUP(F844,Rural!$F$2:$J$403,5,0),0)</f>
        <v>Rural 2</v>
      </c>
      <c r="AI844" s="18" t="str">
        <f>+IFERROR(VLOOKUP(F844,Frontera!$F$3:$J$438,5,0),0)</f>
        <v>Frontera</v>
      </c>
      <c r="AJ844" s="18" t="str">
        <f>+IFERROR(VLOOKUP(F844,'Censo 2023 Direccion'!$A$2:$L$910,9,0),0)</f>
        <v>Rural</v>
      </c>
      <c r="AK844" s="18">
        <f>+IFERROR(VLOOKUP(F844,'Instituciones Educativas'!$A$2:$T$900,12,0),0)</f>
        <v>218</v>
      </c>
      <c r="AL844" s="21">
        <f t="shared" si="411"/>
        <v>7611.3599999999988</v>
      </c>
      <c r="AM844" s="18">
        <f>+IFERROR(VLOOKUP(F844,'Instituciones Educativas'!$A$2:$T$900,13,0),0)-AN844</f>
        <v>231</v>
      </c>
      <c r="AO844" s="18">
        <f>+AM844-33.1</f>
        <v>197.9</v>
      </c>
    </row>
    <row r="845" spans="1:41" x14ac:dyDescent="0.25">
      <c r="A845" s="108" t="s">
        <v>1566</v>
      </c>
      <c r="B845" s="17">
        <v>45</v>
      </c>
      <c r="C845" s="49" t="str">
        <f>+VLOOKUP(A845,'Instituciones Educativas'!$A$2:$T$900,6,0)</f>
        <v>HUATA</v>
      </c>
      <c r="D845" s="49" t="str">
        <f>IFERROR(VLOOKUP(A845,'Instituciones Educativas'!$A$2:$T$900,7,0),0)</f>
        <v>ISLA CCAPI LOS UROS</v>
      </c>
      <c r="E845" s="49" t="str">
        <f>+VLOOKUP(A845,'Censo 2023 Direccion'!$A$2:$M$910,6,0)</f>
        <v>ISLA CCAPI LOS UROS</v>
      </c>
      <c r="F845" s="49" t="str">
        <f>+VLOOKUP(A845,'Instituciones Educativas'!$A$2:$T$900,1,0)</f>
        <v>1753730</v>
      </c>
      <c r="G845" s="49" t="str">
        <f>+VLOOKUP(A845,'Instituciones Educativas'!$A$2:$T$900,8,0)</f>
        <v>MIGUEL GRAU SEMINARIO</v>
      </c>
      <c r="H845" s="49" t="str">
        <f>+VLOOKUP(A845,'Instituciones Educativas'!$A$2:$T$900,9,0)</f>
        <v xml:space="preserve">F0 - Secundaria                    </v>
      </c>
      <c r="I845" s="18">
        <f t="shared" si="402"/>
        <v>40</v>
      </c>
      <c r="J845" s="18" t="str">
        <f t="shared" si="412"/>
        <v>Rural</v>
      </c>
      <c r="K845" s="18">
        <f t="shared" si="413"/>
        <v>33</v>
      </c>
      <c r="O845" s="18">
        <f t="shared" si="414"/>
        <v>7</v>
      </c>
      <c r="Q845" s="21">
        <f t="shared" si="399"/>
        <v>3049.7999999999997</v>
      </c>
      <c r="R845" s="52">
        <f t="shared" si="403"/>
        <v>65.869218500797444</v>
      </c>
      <c r="S845" s="52">
        <f t="shared" si="404"/>
        <v>3588</v>
      </c>
      <c r="T845" s="21">
        <f t="shared" si="415"/>
        <v>3588</v>
      </c>
      <c r="U845" s="70">
        <v>2163.15</v>
      </c>
      <c r="V845" s="21">
        <f t="shared" si="401"/>
        <v>2760</v>
      </c>
      <c r="W845" s="21">
        <f t="shared" si="405"/>
        <v>216</v>
      </c>
      <c r="X845" s="21">
        <f t="shared" si="394"/>
        <v>0</v>
      </c>
      <c r="Y845" s="21">
        <f t="shared" si="400"/>
        <v>0</v>
      </c>
      <c r="Z845" s="21">
        <f t="shared" si="406"/>
        <v>48</v>
      </c>
      <c r="AA845" s="21">
        <f t="shared" si="407"/>
        <v>192</v>
      </c>
      <c r="AB845" s="21">
        <f t="shared" si="408"/>
        <v>0</v>
      </c>
      <c r="AC845" s="18">
        <f t="shared" si="409"/>
        <v>1680</v>
      </c>
      <c r="AD845" s="18">
        <f t="shared" si="410"/>
        <v>624</v>
      </c>
      <c r="AE845" s="18">
        <f>IFERROR(VLOOKUP(F845,'Unid. Mult.'!$F$3:$J$313,5,0),0)</f>
        <v>0</v>
      </c>
      <c r="AF845" s="18">
        <f>IFERROR(VLOOKUP(F845,'IIEE EIB'!$F$3:$L$219,5,0),0)</f>
        <v>0</v>
      </c>
      <c r="AG845" s="18">
        <f>IFERROR(VLOOKUP(F845,'IIEE EIB'!$F$3:$L$219,6,0),0)</f>
        <v>0</v>
      </c>
      <c r="AH845" s="18" t="str">
        <f>IFERROR(VLOOKUP(F845,Rural!$F$2:$J$403,5,0),0)</f>
        <v>Rural 1</v>
      </c>
      <c r="AI845" s="18" t="str">
        <f>+IFERROR(VLOOKUP(F845,Frontera!$F$3:$J$438,5,0),0)</f>
        <v>Frontera</v>
      </c>
      <c r="AJ845" s="18" t="str">
        <f>+IFERROR(VLOOKUP(F845,'Censo 2023 Direccion'!$A$2:$L$910,9,0),0)</f>
        <v>Rural</v>
      </c>
      <c r="AK845" s="18">
        <f>+IFERROR(VLOOKUP(F845,'Instituciones Educativas'!$A$2:$T$900,12,0),0)</f>
        <v>40</v>
      </c>
      <c r="AL845" s="21">
        <f t="shared" si="411"/>
        <v>596.84999999999991</v>
      </c>
      <c r="AM845" s="18">
        <f>+IFERROR(VLOOKUP(F845,'Instituciones Educativas'!$A$2:$T$900,13,0),0)-AN845</f>
        <v>33</v>
      </c>
      <c r="AO845" s="18">
        <f>+AM845-20.2</f>
        <v>12.8</v>
      </c>
    </row>
    <row r="846" spans="1:41" x14ac:dyDescent="0.25">
      <c r="A846" s="108" t="s">
        <v>1571</v>
      </c>
      <c r="B846" s="17">
        <v>46</v>
      </c>
      <c r="C846" s="49" t="str">
        <f>+VLOOKUP(A846,'Instituciones Educativas'!$A$2:$T$900,6,0)</f>
        <v>MAÑAZO</v>
      </c>
      <c r="D846" s="49" t="str">
        <f>IFERROR(VLOOKUP(A846,'Instituciones Educativas'!$A$2:$T$900,7,0),0)</f>
        <v>CARI CARI</v>
      </c>
      <c r="E846" s="49" t="str">
        <f>+VLOOKUP(A846,'Censo 2023 Direccion'!$A$2:$M$910,6,0)</f>
        <v>CARI CARI</v>
      </c>
      <c r="F846" s="49" t="str">
        <f>+VLOOKUP(A846,'Instituciones Educativas'!$A$2:$T$900,1,0)</f>
        <v>1571470</v>
      </c>
      <c r="G846" s="49" t="str">
        <f>+VLOOKUP(A846,'Instituciones Educativas'!$A$2:$T$900,8,0)</f>
        <v>SAN MIGUEL</v>
      </c>
      <c r="H846" s="49" t="str">
        <f>+VLOOKUP(A846,'Instituciones Educativas'!$A$2:$T$900,9,0)</f>
        <v xml:space="preserve">F0 - Secundaria                    </v>
      </c>
      <c r="I846" s="18">
        <f t="shared" si="402"/>
        <v>102</v>
      </c>
      <c r="J846" s="18" t="str">
        <f t="shared" si="412"/>
        <v>Rural</v>
      </c>
      <c r="K846" s="18">
        <f t="shared" si="413"/>
        <v>118</v>
      </c>
      <c r="O846" s="18">
        <f t="shared" si="414"/>
        <v>-16</v>
      </c>
      <c r="Q846" s="21">
        <f t="shared" si="399"/>
        <v>3261.9599999999996</v>
      </c>
      <c r="R846" s="52">
        <f t="shared" si="403"/>
        <v>87.288135593220346</v>
      </c>
      <c r="S846" s="52">
        <f t="shared" si="404"/>
        <v>7956</v>
      </c>
      <c r="T846" s="21">
        <f t="shared" si="415"/>
        <v>7956</v>
      </c>
      <c r="U846" s="70">
        <v>4248</v>
      </c>
      <c r="V846" s="21">
        <f t="shared" si="401"/>
        <v>6120</v>
      </c>
      <c r="W846" s="21">
        <f t="shared" si="405"/>
        <v>550.79999999999995</v>
      </c>
      <c r="X846" s="21">
        <f t="shared" si="394"/>
        <v>0</v>
      </c>
      <c r="Y846" s="21">
        <f t="shared" si="400"/>
        <v>0</v>
      </c>
      <c r="Z846" s="21">
        <f t="shared" si="406"/>
        <v>61.2</v>
      </c>
      <c r="AA846" s="21">
        <f t="shared" si="407"/>
        <v>489.6</v>
      </c>
      <c r="AB846" s="21">
        <f t="shared" si="408"/>
        <v>0</v>
      </c>
      <c r="AC846" s="18">
        <f t="shared" si="409"/>
        <v>3427.2</v>
      </c>
      <c r="AD846" s="18">
        <f t="shared" si="410"/>
        <v>1591.1999999999998</v>
      </c>
      <c r="AE846" s="18">
        <f>IFERROR(VLOOKUP(F846,'Unid. Mult.'!$F$3:$J$313,5,0),0)</f>
        <v>0</v>
      </c>
      <c r="AF846" s="18">
        <f>IFERROR(VLOOKUP(F846,'IIEE EIB'!$F$3:$L$219,5,0),0)</f>
        <v>0</v>
      </c>
      <c r="AG846" s="18">
        <f>IFERROR(VLOOKUP(F846,'IIEE EIB'!$F$3:$L$219,6,0),0)</f>
        <v>0</v>
      </c>
      <c r="AH846" s="18" t="str">
        <f>IFERROR(VLOOKUP(F846,Rural!$F$2:$J$403,5,0),0)</f>
        <v>Rural 2</v>
      </c>
      <c r="AI846" s="18">
        <f>+IFERROR(VLOOKUP(F846,Frontera!$F$3:$J$438,5,0),0)</f>
        <v>0</v>
      </c>
      <c r="AJ846" s="18" t="str">
        <f>+IFERROR(VLOOKUP(F846,'Censo 2023 Direccion'!$A$2:$L$910,9,0),0)</f>
        <v>Rural</v>
      </c>
      <c r="AK846" s="18">
        <f>+IFERROR(VLOOKUP(F846,'Instituciones Educativas'!$A$2:$T$900,12,0),0)</f>
        <v>102</v>
      </c>
      <c r="AL846" s="21">
        <f t="shared" si="411"/>
        <v>1872</v>
      </c>
      <c r="AM846" s="18">
        <f>+IFERROR(VLOOKUP(F846,'Instituciones Educativas'!$A$2:$T$900,13,0),0)-AN846</f>
        <v>118</v>
      </c>
    </row>
    <row r="847" spans="1:41" x14ac:dyDescent="0.25">
      <c r="A847" s="108" t="s">
        <v>1573</v>
      </c>
      <c r="B847" s="17">
        <v>47</v>
      </c>
      <c r="C847" s="49" t="str">
        <f>+VLOOKUP(A847,'Instituciones Educativas'!$A$2:$T$900,6,0)</f>
        <v>MAÑAZO</v>
      </c>
      <c r="D847" s="49" t="str">
        <f>IFERROR(VLOOKUP(A847,'Instituciones Educativas'!$A$2:$T$900,7,0),0)</f>
        <v>CHARAMAYA</v>
      </c>
      <c r="E847" s="49" t="str">
        <f>+VLOOKUP(A847,'Censo 2023 Direccion'!$A$2:$M$910,6,0)</f>
        <v>CHARAMAYA S/N</v>
      </c>
      <c r="F847" s="49" t="str">
        <f>+VLOOKUP(A847,'Instituciones Educativas'!$A$2:$T$900,1,0)</f>
        <v>1372861</v>
      </c>
      <c r="G847" s="49" t="str">
        <f>+VLOOKUP(A847,'Instituciones Educativas'!$A$2:$T$900,8,0)</f>
        <v>TECNICO AGROPECUARIO CHARAMAYA</v>
      </c>
      <c r="H847" s="49" t="str">
        <f>+VLOOKUP(A847,'Instituciones Educativas'!$A$2:$T$900,9,0)</f>
        <v xml:space="preserve">F0 - Secundaria                    </v>
      </c>
      <c r="I847" s="18">
        <f t="shared" si="402"/>
        <v>12</v>
      </c>
      <c r="J847" s="18" t="str">
        <f t="shared" si="412"/>
        <v>Rural</v>
      </c>
      <c r="K847" s="18">
        <f t="shared" si="413"/>
        <v>12</v>
      </c>
      <c r="O847" s="18">
        <f t="shared" si="414"/>
        <v>0</v>
      </c>
      <c r="Q847" s="21">
        <f t="shared" si="399"/>
        <v>1374.9840000000004</v>
      </c>
      <c r="R847" s="52">
        <f t="shared" si="403"/>
        <v>-19.035087719298232</v>
      </c>
      <c r="S847" s="52">
        <f t="shared" si="404"/>
        <v>1057.6800000000003</v>
      </c>
      <c r="T847" s="21">
        <f t="shared" si="415"/>
        <v>1057.6800000000003</v>
      </c>
      <c r="U847" s="70">
        <v>1306.3436619718311</v>
      </c>
      <c r="V847" s="21">
        <f t="shared" si="401"/>
        <v>813.60000000000014</v>
      </c>
      <c r="W847" s="21">
        <f t="shared" si="405"/>
        <v>64.800000000000011</v>
      </c>
      <c r="X847" s="21">
        <f t="shared" si="394"/>
        <v>0</v>
      </c>
      <c r="Y847" s="21">
        <f t="shared" si="400"/>
        <v>0</v>
      </c>
      <c r="Z847" s="21">
        <f t="shared" si="406"/>
        <v>7.2000000000000011</v>
      </c>
      <c r="AA847" s="21">
        <f t="shared" si="407"/>
        <v>50.399999999999991</v>
      </c>
      <c r="AB847" s="21">
        <f t="shared" si="408"/>
        <v>0</v>
      </c>
      <c r="AC847" s="18">
        <f t="shared" si="409"/>
        <v>504</v>
      </c>
      <c r="AD847" s="18">
        <f t="shared" si="410"/>
        <v>187.20000000000002</v>
      </c>
      <c r="AE847" s="18">
        <f>IFERROR(VLOOKUP(F847,'Unid. Mult.'!$F$3:$J$313,5,0),0)</f>
        <v>0</v>
      </c>
      <c r="AF847" s="18" t="str">
        <f>IFERROR(VLOOKUP(F847,'IIEE EIB'!$F$3:$L$219,5,0),0)</f>
        <v>QUECHUA SUREÑO</v>
      </c>
      <c r="AG847" s="18" t="str">
        <f>IFERROR(VLOOKUP(F847,'IIEE EIB'!$F$3:$L$219,6,0),0)</f>
        <v/>
      </c>
      <c r="AH847" s="18" t="str">
        <f>IFERROR(VLOOKUP(F847,Rural!$F$2:$J$403,5,0),0)</f>
        <v>Rural 1</v>
      </c>
      <c r="AI847" s="18">
        <f>+IFERROR(VLOOKUP(F847,Frontera!$F$3:$J$438,5,0),0)</f>
        <v>0</v>
      </c>
      <c r="AJ847" s="18" t="str">
        <f>+IFERROR(VLOOKUP(F847,'Censo 2023 Direccion'!$A$2:$L$910,9,0),0)</f>
        <v>Rural</v>
      </c>
      <c r="AK847" s="18">
        <f>+IFERROR(VLOOKUP(F847,'Instituciones Educativas'!$A$2:$T$900,12,0),0)</f>
        <v>12</v>
      </c>
      <c r="AL847" s="21">
        <f t="shared" si="411"/>
        <v>-492.74366197183099</v>
      </c>
      <c r="AM847" s="18">
        <f>+IFERROR(VLOOKUP(F847,'Instituciones Educativas'!$A$2:$T$900,13,0),0)-AN847</f>
        <v>12</v>
      </c>
    </row>
    <row r="848" spans="1:41" x14ac:dyDescent="0.25">
      <c r="A848" s="108" t="s">
        <v>1569</v>
      </c>
      <c r="B848" s="17">
        <v>48</v>
      </c>
      <c r="C848" s="49" t="str">
        <f>+VLOOKUP(A848,'Instituciones Educativas'!$A$2:$T$900,6,0)</f>
        <v>MAÑAZO</v>
      </c>
      <c r="D848" s="49" t="str">
        <f>IFERROR(VLOOKUP(A848,'Instituciones Educativas'!$A$2:$T$900,7,0),0)</f>
        <v>MAÑAZO</v>
      </c>
      <c r="E848" s="49" t="str">
        <f>+VLOOKUP(A848,'Censo 2023 Direccion'!$A$2:$M$910,6,0)</f>
        <v>ALFONSO UGARTE</v>
      </c>
      <c r="F848" s="49" t="str">
        <f>+VLOOKUP(A848,'Instituciones Educativas'!$A$2:$T$900,1,0)</f>
        <v>1746304</v>
      </c>
      <c r="G848" s="49" t="str">
        <f>+VLOOKUP(A848,'Instituciones Educativas'!$A$2:$T$900,8,0)</f>
        <v>INMACULADA CONCEPCION</v>
      </c>
      <c r="H848" s="49" t="str">
        <f>+VLOOKUP(A848,'Instituciones Educativas'!$A$2:$T$900,9,0)</f>
        <v xml:space="preserve">F0 - Secundaria                    </v>
      </c>
      <c r="I848" s="18">
        <f t="shared" si="402"/>
        <v>68</v>
      </c>
      <c r="J848" s="18" t="str">
        <f t="shared" si="412"/>
        <v>Urbana</v>
      </c>
      <c r="K848" s="18">
        <f t="shared" si="413"/>
        <v>60</v>
      </c>
      <c r="O848" s="18">
        <f t="shared" si="414"/>
        <v>8</v>
      </c>
      <c r="Q848" s="21">
        <f t="shared" ref="Q848:Q849" si="416">+IF(AJ848="Urbana",IF(AK848&lt;=5,S848*(2.8),IF(AK848&lt;=10,S848*(2.1),IF(AK848&lt;=13,S848*(1.9),IF(AK848&lt;=22,S848*(1.6),IF(AK848&lt;=50,S848*(1.41),IF(AK848&lt;=100,S848*(0.9),IF(AK848&lt;=194,S848*(0.8),IF(AK848&lt;=230,S848*(0.63),IF(AK848&lt;=405,S848*(0.55),IF(AK848&lt;=620,S848*(0.44),IF(AK848&lt;=968,S848*(0.35),IF(AK848&lt;=1000,S848*(0.37),IF(AK848&lt;=1200,S848*(0.39),IF(AK848&lt;=1800,S848*(0.26))))))))))))))))</f>
        <v>1670.7600000000002</v>
      </c>
      <c r="R848" s="52">
        <f t="shared" si="403"/>
        <v>12.101449275362338</v>
      </c>
      <c r="S848" s="52">
        <f t="shared" si="404"/>
        <v>1856.4000000000003</v>
      </c>
      <c r="T848" s="21">
        <f t="shared" si="415"/>
        <v>1856.4000000000003</v>
      </c>
      <c r="U848" s="70">
        <v>1656</v>
      </c>
      <c r="V848" s="21">
        <f t="shared" si="401"/>
        <v>1428.0000000000002</v>
      </c>
      <c r="W848" s="21">
        <f t="shared" si="405"/>
        <v>367.20000000000005</v>
      </c>
      <c r="X848" s="21">
        <f t="shared" si="394"/>
        <v>0</v>
      </c>
      <c r="Y848" s="21">
        <f t="shared" si="400"/>
        <v>0</v>
      </c>
      <c r="Z848" s="21">
        <f t="shared" si="406"/>
        <v>40.800000000000004</v>
      </c>
      <c r="AA848" s="21">
        <f t="shared" si="407"/>
        <v>326.40000000000003</v>
      </c>
      <c r="AB848" s="21">
        <f t="shared" si="408"/>
        <v>0</v>
      </c>
      <c r="AC848" s="18">
        <f t="shared" si="409"/>
        <v>40.800000000000004</v>
      </c>
      <c r="AD848" s="18">
        <f t="shared" si="410"/>
        <v>652.80000000000007</v>
      </c>
      <c r="AE848" s="18">
        <f>IFERROR(VLOOKUP(F848,'Unid. Mult.'!$F$3:$J$313,5,0),0)</f>
        <v>0</v>
      </c>
      <c r="AF848" s="18">
        <f>IFERROR(VLOOKUP(F848,'IIEE EIB'!$F$3:$L$219,5,0),0)</f>
        <v>0</v>
      </c>
      <c r="AG848" s="18">
        <f>IFERROR(VLOOKUP(F848,'IIEE EIB'!$F$3:$L$219,6,0),0)</f>
        <v>0</v>
      </c>
      <c r="AH848" s="18">
        <f>IFERROR(VLOOKUP(F848,Rural!$F$2:$J$403,5,0),0)</f>
        <v>0</v>
      </c>
      <c r="AI848" s="18">
        <f>+IFERROR(VLOOKUP(F848,Frontera!$F$3:$J$438,5,0),0)</f>
        <v>0</v>
      </c>
      <c r="AJ848" s="18" t="str">
        <f>+IFERROR(VLOOKUP(F848,'Censo 2023 Direccion'!$A$2:$L$910,9,0),0)</f>
        <v>Urbana</v>
      </c>
      <c r="AK848" s="18">
        <f>+IFERROR(VLOOKUP(F848,'Instituciones Educativas'!$A$2:$T$900,12,0),0)</f>
        <v>68</v>
      </c>
      <c r="AL848" s="21">
        <f t="shared" si="411"/>
        <v>-227.99999999999977</v>
      </c>
      <c r="AM848" s="18">
        <f>+IFERROR(VLOOKUP(F848,'Instituciones Educativas'!$A$2:$T$900,13,0),0)-AN848</f>
        <v>60</v>
      </c>
    </row>
    <row r="849" spans="1:41" x14ac:dyDescent="0.25">
      <c r="A849" s="108" t="s">
        <v>1570</v>
      </c>
      <c r="B849" s="17">
        <v>49</v>
      </c>
      <c r="C849" s="49" t="str">
        <f>+VLOOKUP(A849,'Instituciones Educativas'!$A$2:$T$900,6,0)</f>
        <v>MAÑAZO</v>
      </c>
      <c r="D849" s="49" t="str">
        <f>IFERROR(VLOOKUP(A849,'Instituciones Educativas'!$A$2:$T$900,7,0),0)</f>
        <v>ALTO ALIANZA</v>
      </c>
      <c r="E849" s="49" t="str">
        <f>+VLOOKUP(A849,'Censo 2023 Direccion'!$A$2:$M$910,6,0)</f>
        <v>AVENIDA LA CULTURA S/N</v>
      </c>
      <c r="F849" s="49" t="str">
        <f>+VLOOKUP(A849,'Instituciones Educativas'!$A$2:$T$900,1,0)</f>
        <v>0474569</v>
      </c>
      <c r="G849" s="49" t="str">
        <f>+VLOOKUP(A849,'Instituciones Educativas'!$A$2:$T$900,8,0)</f>
        <v>MAÑAZO</v>
      </c>
      <c r="H849" s="49" t="str">
        <f>+VLOOKUP(A849,'Instituciones Educativas'!$A$2:$T$900,9,0)</f>
        <v xml:space="preserve">F0 - Secundaria                    </v>
      </c>
      <c r="I849" s="18">
        <f t="shared" si="402"/>
        <v>239</v>
      </c>
      <c r="J849" s="18" t="str">
        <f t="shared" si="412"/>
        <v>Urbana</v>
      </c>
      <c r="K849" s="18">
        <f t="shared" si="413"/>
        <v>241</v>
      </c>
      <c r="O849" s="18">
        <f t="shared" si="414"/>
        <v>-2</v>
      </c>
      <c r="Q849" s="21">
        <f t="shared" si="416"/>
        <v>3588.585</v>
      </c>
      <c r="R849" s="52">
        <f t="shared" si="403"/>
        <v>71.894882434301522</v>
      </c>
      <c r="S849" s="52">
        <f t="shared" si="404"/>
        <v>6524.7</v>
      </c>
      <c r="T849" s="21">
        <f t="shared" si="415"/>
        <v>6524.7</v>
      </c>
      <c r="U849" s="70">
        <v>3795.75</v>
      </c>
      <c r="V849" s="21">
        <f t="shared" si="401"/>
        <v>5019</v>
      </c>
      <c r="W849" s="21">
        <f t="shared" si="405"/>
        <v>1290.5999999999999</v>
      </c>
      <c r="X849" s="21">
        <f t="shared" si="394"/>
        <v>0</v>
      </c>
      <c r="Y849" s="21">
        <f t="shared" si="400"/>
        <v>0</v>
      </c>
      <c r="Z849" s="21">
        <f t="shared" si="406"/>
        <v>143.4</v>
      </c>
      <c r="AA849" s="21">
        <f t="shared" si="407"/>
        <v>1147.2</v>
      </c>
      <c r="AB849" s="21">
        <f t="shared" si="408"/>
        <v>0</v>
      </c>
      <c r="AC849" s="18">
        <f t="shared" si="409"/>
        <v>143.4</v>
      </c>
      <c r="AD849" s="18">
        <f t="shared" si="410"/>
        <v>2294.4</v>
      </c>
      <c r="AE849" s="18">
        <f>IFERROR(VLOOKUP(F849,'Unid. Mult.'!$F$3:$J$313,5,0),0)</f>
        <v>0</v>
      </c>
      <c r="AF849" s="18">
        <f>IFERROR(VLOOKUP(F849,'IIEE EIB'!$F$3:$L$219,5,0),0)</f>
        <v>0</v>
      </c>
      <c r="AG849" s="18">
        <f>IFERROR(VLOOKUP(F849,'IIEE EIB'!$F$3:$L$219,6,0),0)</f>
        <v>0</v>
      </c>
      <c r="AH849" s="18">
        <f>IFERROR(VLOOKUP(F849,Rural!$F$2:$J$403,5,0),0)</f>
        <v>0</v>
      </c>
      <c r="AI849" s="18">
        <f>+IFERROR(VLOOKUP(F849,Frontera!$F$3:$J$438,5,0),0)</f>
        <v>0</v>
      </c>
      <c r="AJ849" s="18" t="str">
        <f>+IFERROR(VLOOKUP(F849,'Censo 2023 Direccion'!$A$2:$L$910,9,0),0)</f>
        <v>Urbana</v>
      </c>
      <c r="AK849" s="18">
        <f>+IFERROR(VLOOKUP(F849,'Instituciones Educativas'!$A$2:$T$900,12,0),0)</f>
        <v>239</v>
      </c>
      <c r="AL849" s="21">
        <f t="shared" si="411"/>
        <v>1223.25</v>
      </c>
      <c r="AM849" s="18">
        <f>+IFERROR(VLOOKUP(F849,'Instituciones Educativas'!$A$2:$T$900,13,0),0)-AN849</f>
        <v>241</v>
      </c>
    </row>
    <row r="850" spans="1:41" x14ac:dyDescent="0.25">
      <c r="A850" s="108" t="s">
        <v>1577</v>
      </c>
      <c r="B850" s="17">
        <v>50</v>
      </c>
      <c r="C850" s="49" t="str">
        <f>+VLOOKUP(A850,'Instituciones Educativas'!$A$2:$T$900,6,0)</f>
        <v>PAUCARCOLLA</v>
      </c>
      <c r="D850" s="49" t="str">
        <f>IFERROR(VLOOKUP(A850,'Instituciones Educativas'!$A$2:$T$900,7,0),0)</f>
        <v>PAUCARCOLLA</v>
      </c>
      <c r="E850" s="49" t="str">
        <f>+VLOOKUP(A850,'Censo 2023 Direccion'!$A$2:$M$910,6,0)</f>
        <v>JIRON CAHUIDE 260</v>
      </c>
      <c r="F850" s="49" t="str">
        <f>+VLOOKUP(A850,'Instituciones Educativas'!$A$2:$T$900,1,0)</f>
        <v>0522292</v>
      </c>
      <c r="G850" s="49" t="str">
        <f>+VLOOKUP(A850,'Instituciones Educativas'!$A$2:$T$900,8,0)</f>
        <v>TUPAC AMARU</v>
      </c>
      <c r="H850" s="49" t="str">
        <f>+VLOOKUP(A850,'Instituciones Educativas'!$A$2:$T$900,9,0)</f>
        <v xml:space="preserve">F0 - Secundaria                    </v>
      </c>
      <c r="I850" s="18">
        <f t="shared" si="402"/>
        <v>116</v>
      </c>
      <c r="J850" s="18" t="str">
        <f t="shared" si="412"/>
        <v>Rural</v>
      </c>
      <c r="K850" s="18">
        <f t="shared" si="413"/>
        <v>124</v>
      </c>
      <c r="O850" s="18">
        <f t="shared" si="414"/>
        <v>-8</v>
      </c>
      <c r="Q850" s="21">
        <f t="shared" ref="Q850:Q851" si="417">+IF(AJ850="rural",IF(AK850&lt;=1,S850*(5),IF(AK850&lt;=2,S850*(3.25),IF(AK850&lt;=3,S850*(2.42),IF(AK850&lt;=4,S850*(2),IF(AK850&lt;=5,S850*(1.8),IF(AK850&lt;=10,S850*(1.6),IF(AK850&lt;=16,S850*(1.3),IF(AK850&lt;=20,S850*(1),IF(AK850&lt;=60,S850*(0.85),IF(AK850&lt;=100,S850*(0.56),IF(AK850&lt;=152,S850*(0.41),IF(AK850&lt;=180,S850*(0.38),IF(AK850&lt;=200,S850*(0.36),IF(AK850&lt;=300,S850*(0.3),S850)))))))))))))))</f>
        <v>3153.2280000000001</v>
      </c>
      <c r="R850" s="52">
        <f t="shared" si="403"/>
        <v>102.68817204301077</v>
      </c>
      <c r="S850" s="52">
        <f t="shared" si="404"/>
        <v>7690.8</v>
      </c>
      <c r="T850" s="21">
        <f t="shared" si="415"/>
        <v>7690.8</v>
      </c>
      <c r="U850" s="70">
        <v>3794.3999999999996</v>
      </c>
      <c r="V850" s="21">
        <f t="shared" si="401"/>
        <v>5916</v>
      </c>
      <c r="W850" s="21">
        <f t="shared" si="405"/>
        <v>626.40000000000009</v>
      </c>
      <c r="X850" s="21">
        <f t="shared" ref="X850:X887" si="418">IF(H850=$M$13,AK850*1*12,IF(H850=$M$14,AK850*1*12,IF(H850=$M$16,AK850*1*12,0)))</f>
        <v>0</v>
      </c>
      <c r="Y850" s="21">
        <f t="shared" si="400"/>
        <v>0</v>
      </c>
      <c r="Z850" s="21">
        <f t="shared" si="406"/>
        <v>139.20000000000002</v>
      </c>
      <c r="AA850" s="21">
        <f t="shared" si="407"/>
        <v>556.80000000000007</v>
      </c>
      <c r="AB850" s="21">
        <f t="shared" si="408"/>
        <v>0</v>
      </c>
      <c r="AC850" s="18">
        <f t="shared" si="409"/>
        <v>2784</v>
      </c>
      <c r="AD850" s="18">
        <f t="shared" si="410"/>
        <v>1809.6000000000001</v>
      </c>
      <c r="AE850" s="18">
        <f>IFERROR(VLOOKUP(F850,'Unid. Mult.'!$F$3:$J$313,5,0),0)</f>
        <v>0</v>
      </c>
      <c r="AF850" s="18">
        <f>IFERROR(VLOOKUP(F850,'IIEE EIB'!$F$3:$L$219,5,0),0)</f>
        <v>0</v>
      </c>
      <c r="AG850" s="18">
        <f>IFERROR(VLOOKUP(F850,'IIEE EIB'!$F$3:$L$219,6,0),0)</f>
        <v>0</v>
      </c>
      <c r="AH850" s="18" t="str">
        <f>IFERROR(VLOOKUP(F850,Rural!$F$2:$J$403,5,0),0)</f>
        <v>Rural 3</v>
      </c>
      <c r="AI850" s="18" t="str">
        <f>+IFERROR(VLOOKUP(F850,Frontera!$F$3:$J$438,5,0),0)</f>
        <v>Frontera</v>
      </c>
      <c r="AJ850" s="18" t="str">
        <f>+IFERROR(VLOOKUP(F850,'Censo 2023 Direccion'!$A$2:$L$910,9,0),0)</f>
        <v>Rural</v>
      </c>
      <c r="AK850" s="18">
        <f>+IFERROR(VLOOKUP(F850,'Instituciones Educativas'!$A$2:$T$900,12,0),0)</f>
        <v>116</v>
      </c>
      <c r="AL850" s="21">
        <f t="shared" si="411"/>
        <v>2121.6000000000004</v>
      </c>
      <c r="AM850" s="18">
        <f>+IFERROR(VLOOKUP(F850,'Instituciones Educativas'!$A$2:$T$900,13,0),0)-AN850</f>
        <v>124</v>
      </c>
      <c r="AO850" s="18">
        <f>+AM850-29</f>
        <v>95</v>
      </c>
    </row>
    <row r="851" spans="1:41" x14ac:dyDescent="0.25">
      <c r="A851" s="108" t="s">
        <v>1575</v>
      </c>
      <c r="B851" s="17">
        <v>51</v>
      </c>
      <c r="C851" s="49" t="str">
        <f>+VLOOKUP(A851,'Instituciones Educativas'!$A$2:$T$900,6,0)</f>
        <v>PAUCARCOLLA</v>
      </c>
      <c r="D851" s="49" t="str">
        <f>IFERROR(VLOOKUP(A851,'Instituciones Educativas'!$A$2:$T$900,7,0),0)</f>
        <v>MORO</v>
      </c>
      <c r="E851" s="49" t="str">
        <f>+VLOOKUP(A851,'Censo 2023 Direccion'!$A$2:$M$910,6,0)</f>
        <v>SANTA BARBARA DE MORO</v>
      </c>
      <c r="F851" s="49" t="str">
        <f>+VLOOKUP(A851,'Instituciones Educativas'!$A$2:$T$900,1,0)</f>
        <v>1571587</v>
      </c>
      <c r="G851" s="49" t="str">
        <f>+VLOOKUP(A851,'Instituciones Educativas'!$A$2:$T$900,8,0)</f>
        <v>CESAR VALLEJO</v>
      </c>
      <c r="H851" s="49" t="str">
        <f>+VLOOKUP(A851,'Instituciones Educativas'!$A$2:$T$900,9,0)</f>
        <v xml:space="preserve">F0 - Secundaria                    </v>
      </c>
      <c r="I851" s="18">
        <f t="shared" si="402"/>
        <v>35</v>
      </c>
      <c r="J851" s="18" t="str">
        <f t="shared" si="412"/>
        <v>Rural</v>
      </c>
      <c r="K851" s="18">
        <f t="shared" si="413"/>
        <v>29</v>
      </c>
      <c r="O851" s="18">
        <f t="shared" si="414"/>
        <v>6</v>
      </c>
      <c r="Q851" s="21">
        <f t="shared" si="417"/>
        <v>1949.2200000000003</v>
      </c>
      <c r="R851" s="52">
        <f t="shared" si="403"/>
        <v>65.154264972776815</v>
      </c>
      <c r="S851" s="52">
        <f t="shared" si="404"/>
        <v>2293.2000000000003</v>
      </c>
      <c r="T851" s="21">
        <f t="shared" si="415"/>
        <v>2293.2000000000003</v>
      </c>
      <c r="U851" s="70">
        <v>1388.5199999999998</v>
      </c>
      <c r="V851" s="21">
        <f t="shared" si="401"/>
        <v>1764</v>
      </c>
      <c r="W851" s="21">
        <f t="shared" si="405"/>
        <v>189</v>
      </c>
      <c r="X851" s="21">
        <f t="shared" si="418"/>
        <v>0</v>
      </c>
      <c r="Y851" s="21">
        <f t="shared" si="400"/>
        <v>0</v>
      </c>
      <c r="Z851" s="21">
        <f t="shared" si="406"/>
        <v>42</v>
      </c>
      <c r="AA851" s="21">
        <f t="shared" si="407"/>
        <v>147</v>
      </c>
      <c r="AB851" s="21">
        <f t="shared" si="408"/>
        <v>0</v>
      </c>
      <c r="AC851" s="18">
        <f t="shared" si="409"/>
        <v>840</v>
      </c>
      <c r="AD851" s="18">
        <f t="shared" si="410"/>
        <v>546</v>
      </c>
      <c r="AE851" s="18">
        <f>IFERROR(VLOOKUP(F851,'Unid. Mult.'!$F$3:$J$313,5,0),0)</f>
        <v>0</v>
      </c>
      <c r="AF851" s="18" t="str">
        <f>IFERROR(VLOOKUP(F851,'IIEE EIB'!$F$3:$L$219,5,0),0)</f>
        <v>QUECHUA SUREÑO</v>
      </c>
      <c r="AG851" s="18" t="str">
        <f>IFERROR(VLOOKUP(F851,'IIEE EIB'!$F$3:$L$219,6,0),0)</f>
        <v/>
      </c>
      <c r="AH851" s="18" t="str">
        <f>IFERROR(VLOOKUP(F851,Rural!$F$2:$J$403,5,0),0)</f>
        <v>Rural 3</v>
      </c>
      <c r="AI851" s="18" t="str">
        <f>+IFERROR(VLOOKUP(F851,Frontera!$F$3:$J$438,5,0),0)</f>
        <v>Frontera</v>
      </c>
      <c r="AJ851" s="18" t="str">
        <f>+IFERROR(VLOOKUP(F851,'Censo 2023 Direccion'!$A$2:$L$910,9,0),0)</f>
        <v>Rural</v>
      </c>
      <c r="AK851" s="18">
        <f>+IFERROR(VLOOKUP(F851,'Instituciones Educativas'!$A$2:$T$900,12,0),0)</f>
        <v>35</v>
      </c>
      <c r="AL851" s="21">
        <f t="shared" si="411"/>
        <v>375.48000000000025</v>
      </c>
      <c r="AM851" s="18">
        <f>+IFERROR(VLOOKUP(F851,'Instituciones Educativas'!$A$2:$T$900,13,0),0)-AN851</f>
        <v>29</v>
      </c>
    </row>
    <row r="852" spans="1:41" x14ac:dyDescent="0.25">
      <c r="A852" s="108" t="s">
        <v>1578</v>
      </c>
      <c r="B852" s="17">
        <v>52</v>
      </c>
      <c r="C852" s="49" t="str">
        <f>+VLOOKUP(A852,'Instituciones Educativas'!$A$2:$T$900,6,0)</f>
        <v>PICHACANI</v>
      </c>
      <c r="D852" s="49" t="str">
        <f>IFERROR(VLOOKUP(A852,'Instituciones Educativas'!$A$2:$T$900,7,0),0)</f>
        <v>LARAQUERI</v>
      </c>
      <c r="E852" s="49" t="str">
        <f>+VLOOKUP(A852,'Censo 2023 Direccion'!$A$2:$M$910,6,0)</f>
        <v>ANCCACA</v>
      </c>
      <c r="F852" s="49" t="str">
        <f>+VLOOKUP(A852,'Instituciones Educativas'!$A$2:$T$900,1,0)</f>
        <v>0489963</v>
      </c>
      <c r="G852" s="49" t="str">
        <f>+VLOOKUP(A852,'Instituciones Educativas'!$A$2:$T$900,8,0)</f>
        <v>EDUARDO BENIGNO LUQUE ROMERO</v>
      </c>
      <c r="H852" s="49" t="str">
        <f>+VLOOKUP(A852,'Instituciones Educativas'!$A$2:$T$900,9,0)</f>
        <v xml:space="preserve">F0 - Secundaria                    </v>
      </c>
      <c r="I852" s="18">
        <f t="shared" si="402"/>
        <v>225</v>
      </c>
      <c r="J852" s="18" t="str">
        <f t="shared" si="412"/>
        <v>Urbana</v>
      </c>
      <c r="K852" s="18">
        <f t="shared" si="413"/>
        <v>231</v>
      </c>
      <c r="O852" s="18">
        <f t="shared" si="414"/>
        <v>-6</v>
      </c>
      <c r="Q852" s="21">
        <f t="shared" ref="Q852" si="419">+IF(AJ852="Urbana",IF(AK852&lt;=5,S852*(2.8),IF(AK852&lt;=10,S852*(2.1),IF(AK852&lt;=13,S852*(1.9),IF(AK852&lt;=22,S852*(1.6),IF(AK852&lt;=50,S852*(1.41),IF(AK852&lt;=100,S852*(0.9),IF(AK852&lt;=194,S852*(0.8),IF(AK852&lt;=230,S852*(0.63),IF(AK852&lt;=405,S852*(0.55),IF(AK852&lt;=620,S852*(0.44),IF(AK852&lt;=968,S852*(0.35),IF(AK852&lt;=1000,S852*(0.37),IF(AK852&lt;=1200,S852*(0.39),IF(AK852&lt;=1800,S852*(0.26))))))))))))))))</f>
        <v>3869.7750000000001</v>
      </c>
      <c r="R852" s="52">
        <f t="shared" si="403"/>
        <v>68.831168831168839</v>
      </c>
      <c r="S852" s="52">
        <f t="shared" si="404"/>
        <v>6142.5</v>
      </c>
      <c r="T852" s="21">
        <f t="shared" si="415"/>
        <v>6142.5</v>
      </c>
      <c r="U852" s="70">
        <v>3638.25</v>
      </c>
      <c r="V852" s="21">
        <f t="shared" si="401"/>
        <v>4725</v>
      </c>
      <c r="W852" s="21">
        <f t="shared" si="405"/>
        <v>1215</v>
      </c>
      <c r="X852" s="21">
        <f t="shared" si="418"/>
        <v>0</v>
      </c>
      <c r="Y852" s="21">
        <f t="shared" si="400"/>
        <v>0</v>
      </c>
      <c r="Z852" s="21">
        <f t="shared" si="406"/>
        <v>135</v>
      </c>
      <c r="AA852" s="21">
        <f t="shared" si="407"/>
        <v>1080</v>
      </c>
      <c r="AB852" s="21">
        <f t="shared" si="408"/>
        <v>0</v>
      </c>
      <c r="AC852" s="18">
        <f t="shared" si="409"/>
        <v>135</v>
      </c>
      <c r="AD852" s="18">
        <f t="shared" si="410"/>
        <v>2160</v>
      </c>
      <c r="AE852" s="18">
        <f>IFERROR(VLOOKUP(F852,'Unid. Mult.'!$F$3:$J$313,5,0),0)</f>
        <v>0</v>
      </c>
      <c r="AF852" s="18">
        <f>IFERROR(VLOOKUP(F852,'IIEE EIB'!$F$3:$L$219,5,0),0)</f>
        <v>0</v>
      </c>
      <c r="AG852" s="18">
        <f>IFERROR(VLOOKUP(F852,'IIEE EIB'!$F$3:$L$219,6,0),0)</f>
        <v>0</v>
      </c>
      <c r="AH852" s="18">
        <f>IFERROR(VLOOKUP(F852,Rural!$F$2:$J$403,5,0),0)</f>
        <v>0</v>
      </c>
      <c r="AI852" s="18">
        <f>+IFERROR(VLOOKUP(F852,Frontera!$F$3:$J$438,5,0),0)</f>
        <v>0</v>
      </c>
      <c r="AJ852" s="18" t="str">
        <f>+IFERROR(VLOOKUP(F852,'Censo 2023 Direccion'!$A$2:$L$910,9,0),0)</f>
        <v>Urbana</v>
      </c>
      <c r="AK852" s="18">
        <f>+IFERROR(VLOOKUP(F852,'Instituciones Educativas'!$A$2:$T$900,12,0),0)</f>
        <v>225</v>
      </c>
      <c r="AL852" s="21">
        <f t="shared" si="411"/>
        <v>1086.75</v>
      </c>
      <c r="AM852" s="18">
        <f>+IFERROR(VLOOKUP(F852,'Instituciones Educativas'!$A$2:$T$900,13,0),0)-AN852</f>
        <v>231</v>
      </c>
    </row>
    <row r="853" spans="1:41" x14ac:dyDescent="0.25">
      <c r="A853" s="108" t="s">
        <v>1581</v>
      </c>
      <c r="B853" s="17">
        <v>53</v>
      </c>
      <c r="C853" s="49" t="str">
        <f>+VLOOKUP(A853,'Instituciones Educativas'!$A$2:$T$900,6,0)</f>
        <v>PICHACANI</v>
      </c>
      <c r="D853" s="49" t="str">
        <f>IFERROR(VLOOKUP(A853,'Instituciones Educativas'!$A$2:$T$900,7,0),0)</f>
        <v>PICHACANI</v>
      </c>
      <c r="E853" s="49" t="str">
        <f>+VLOOKUP(A853,'Censo 2023 Direccion'!$A$2:$M$910,6,0)</f>
        <v>PICHACANI</v>
      </c>
      <c r="F853" s="49" t="str">
        <f>+VLOOKUP(A853,'Instituciones Educativas'!$A$2:$T$900,1,0)</f>
        <v>1023928</v>
      </c>
      <c r="G853" s="49" t="str">
        <f>+VLOOKUP(A853,'Instituciones Educativas'!$A$2:$T$900,8,0)</f>
        <v>MARISCAL SUCRE</v>
      </c>
      <c r="H853" s="49" t="str">
        <f>+VLOOKUP(A853,'Instituciones Educativas'!$A$2:$T$900,9,0)</f>
        <v xml:space="preserve">F0 - Secundaria                    </v>
      </c>
      <c r="I853" s="18">
        <f t="shared" si="402"/>
        <v>17</v>
      </c>
      <c r="J853" s="18" t="str">
        <f t="shared" si="412"/>
        <v>Rural</v>
      </c>
      <c r="K853" s="18">
        <f t="shared" si="413"/>
        <v>17</v>
      </c>
      <c r="O853" s="18">
        <f t="shared" si="414"/>
        <v>0</v>
      </c>
      <c r="Q853" s="21">
        <f t="shared" ref="Q853:Q861" si="420">+IF(AJ853="rural",IF(AK853&lt;=1,S853*(5),IF(AK853&lt;=2,S853*(3.25),IF(AK853&lt;=3,S853*(2.42),IF(AK853&lt;=4,S853*(2),IF(AK853&lt;=5,S853*(1.8),IF(AK853&lt;=10,S853*(1.6),IF(AK853&lt;=16,S853*(1.3),IF(AK853&lt;=20,S853*(1),IF(AK853&lt;=60,S853*(0.85),IF(AK853&lt;=100,S853*(0.56),IF(AK853&lt;=152,S853*(0.41),IF(AK853&lt;=180,S853*(0.38),IF(AK853&lt;=200,S853*(0.36),IF(AK853&lt;=300,S853*(0.3),S853)))))))))))))))</f>
        <v>1312.74</v>
      </c>
      <c r="R853" s="52">
        <f t="shared" si="403"/>
        <v>-7.4303405572755308</v>
      </c>
      <c r="S853" s="52">
        <f t="shared" si="404"/>
        <v>1312.74</v>
      </c>
      <c r="T853" s="21">
        <f t="shared" si="415"/>
        <v>1312.74</v>
      </c>
      <c r="U853" s="70">
        <v>1418.1104347826085</v>
      </c>
      <c r="V853" s="21">
        <f t="shared" si="401"/>
        <v>1009.8</v>
      </c>
      <c r="W853" s="21">
        <f t="shared" si="405"/>
        <v>91.800000000000011</v>
      </c>
      <c r="X853" s="21">
        <f t="shared" si="418"/>
        <v>0</v>
      </c>
      <c r="Y853" s="21">
        <f t="shared" si="400"/>
        <v>0</v>
      </c>
      <c r="Z853" s="21">
        <f t="shared" si="406"/>
        <v>10.200000000000001</v>
      </c>
      <c r="AA853" s="21">
        <f t="shared" si="407"/>
        <v>71.399999999999991</v>
      </c>
      <c r="AB853" s="21">
        <f t="shared" si="408"/>
        <v>0</v>
      </c>
      <c r="AC853" s="18">
        <f t="shared" si="409"/>
        <v>571.19999999999993</v>
      </c>
      <c r="AD853" s="18">
        <f t="shared" si="410"/>
        <v>265.20000000000005</v>
      </c>
      <c r="AE853" s="18">
        <f>IFERROR(VLOOKUP(F853,'Unid. Mult.'!$F$3:$J$313,5,0),0)</f>
        <v>0</v>
      </c>
      <c r="AF853" s="18" t="str">
        <f>IFERROR(VLOOKUP(F853,'IIEE EIB'!$F$3:$L$219,5,0),0)</f>
        <v>AIMARA</v>
      </c>
      <c r="AG853" s="18" t="str">
        <f>IFERROR(VLOOKUP(F853,'IIEE EIB'!$F$3:$L$219,6,0),0)</f>
        <v/>
      </c>
      <c r="AH853" s="18" t="str">
        <f>IFERROR(VLOOKUP(F853,Rural!$F$2:$J$403,5,0),0)</f>
        <v>Rural 2</v>
      </c>
      <c r="AI853" s="18">
        <f>+IFERROR(VLOOKUP(F853,Frontera!$F$3:$J$438,5,0),0)</f>
        <v>0</v>
      </c>
      <c r="AJ853" s="18" t="str">
        <f>+IFERROR(VLOOKUP(F853,'Censo 2023 Direccion'!$A$2:$L$910,9,0),0)</f>
        <v>Rural</v>
      </c>
      <c r="AK853" s="18">
        <f>+IFERROR(VLOOKUP(F853,'Instituciones Educativas'!$A$2:$T$900,12,0),0)</f>
        <v>17</v>
      </c>
      <c r="AL853" s="21">
        <f t="shared" si="411"/>
        <v>-408.31043478260858</v>
      </c>
      <c r="AM853" s="18">
        <f>+IFERROR(VLOOKUP(F853,'Instituciones Educativas'!$A$2:$T$900,13,0),0)-AN853</f>
        <v>17</v>
      </c>
      <c r="AO853" s="18">
        <f>+AM853-26.999</f>
        <v>-9.9989999999999988</v>
      </c>
    </row>
    <row r="854" spans="1:41" x14ac:dyDescent="0.25">
      <c r="A854" s="108" t="s">
        <v>1580</v>
      </c>
      <c r="B854" s="17">
        <v>54</v>
      </c>
      <c r="C854" s="49" t="str">
        <f>+VLOOKUP(A854,'Instituciones Educativas'!$A$2:$T$900,6,0)</f>
        <v>PICHACANI</v>
      </c>
      <c r="D854" s="49" t="str">
        <f>IFERROR(VLOOKUP(A854,'Instituciones Educativas'!$A$2:$T$900,7,0),0)</f>
        <v>HUACCOCHULLO JATUCACHI</v>
      </c>
      <c r="E854" s="49" t="str">
        <f>+VLOOKUP(A854,'Censo 2023 Direccion'!$A$2:$M$910,6,0)</f>
        <v>HUACCOCHULLO</v>
      </c>
      <c r="F854" s="49" t="str">
        <f>+VLOOKUP(A854,'Instituciones Educativas'!$A$2:$T$900,1,0)</f>
        <v>1025808</v>
      </c>
      <c r="G854" s="49" t="str">
        <f>+VLOOKUP(A854,'Instituciones Educativas'!$A$2:$T$900,8,0)</f>
        <v>HUACOCHULLO</v>
      </c>
      <c r="H854" s="49" t="str">
        <f>+VLOOKUP(A854,'Instituciones Educativas'!$A$2:$T$900,9,0)</f>
        <v xml:space="preserve">F0 - Secundaria                    </v>
      </c>
      <c r="I854" s="18">
        <f t="shared" si="402"/>
        <v>27</v>
      </c>
      <c r="J854" s="18" t="str">
        <f t="shared" si="412"/>
        <v>Rural</v>
      </c>
      <c r="K854" s="18">
        <f t="shared" si="413"/>
        <v>27</v>
      </c>
      <c r="O854" s="18">
        <f t="shared" si="414"/>
        <v>0</v>
      </c>
      <c r="Q854" s="21">
        <f t="shared" si="420"/>
        <v>1772.1990000000001</v>
      </c>
      <c r="R854" s="52">
        <f t="shared" si="403"/>
        <v>36.842105263157912</v>
      </c>
      <c r="S854" s="52">
        <f t="shared" si="404"/>
        <v>2084.94</v>
      </c>
      <c r="T854" s="21">
        <f t="shared" si="415"/>
        <v>2084.94</v>
      </c>
      <c r="U854" s="70">
        <v>1523.61</v>
      </c>
      <c r="V854" s="21">
        <f t="shared" si="401"/>
        <v>1603.8</v>
      </c>
      <c r="W854" s="21">
        <f t="shared" si="405"/>
        <v>145.80000000000001</v>
      </c>
      <c r="X854" s="21">
        <f t="shared" si="418"/>
        <v>0</v>
      </c>
      <c r="Y854" s="21">
        <f t="shared" si="400"/>
        <v>0</v>
      </c>
      <c r="Z854" s="21">
        <f t="shared" si="406"/>
        <v>16.200000000000003</v>
      </c>
      <c r="AA854" s="21">
        <f t="shared" si="407"/>
        <v>113.39999999999999</v>
      </c>
      <c r="AB854" s="21">
        <f t="shared" si="408"/>
        <v>0</v>
      </c>
      <c r="AC854" s="18">
        <f t="shared" si="409"/>
        <v>907.19999999999993</v>
      </c>
      <c r="AD854" s="18">
        <f t="shared" si="410"/>
        <v>421.20000000000005</v>
      </c>
      <c r="AE854" s="18">
        <f>IFERROR(VLOOKUP(F854,'Unid. Mult.'!$F$3:$J$313,5,0),0)</f>
        <v>0</v>
      </c>
      <c r="AF854" s="18" t="str">
        <f>IFERROR(VLOOKUP(F854,'IIEE EIB'!$F$3:$L$219,5,0),0)</f>
        <v>AIMARA</v>
      </c>
      <c r="AG854" s="18" t="str">
        <f>IFERROR(VLOOKUP(F854,'IIEE EIB'!$F$3:$L$219,6,0),0)</f>
        <v/>
      </c>
      <c r="AH854" s="18" t="str">
        <f>IFERROR(VLOOKUP(F854,Rural!$F$2:$J$403,5,0),0)</f>
        <v>Rural 2</v>
      </c>
      <c r="AI854" s="18">
        <f>+IFERROR(VLOOKUP(F854,Frontera!$F$3:$J$438,5,0),0)</f>
        <v>0</v>
      </c>
      <c r="AJ854" s="18" t="str">
        <f>+IFERROR(VLOOKUP(F854,'Censo 2023 Direccion'!$A$2:$L$910,9,0),0)</f>
        <v>Rural</v>
      </c>
      <c r="AK854" s="18">
        <f>+IFERROR(VLOOKUP(F854,'Instituciones Educativas'!$A$2:$T$900,12,0),0)</f>
        <v>27</v>
      </c>
      <c r="AL854" s="21">
        <f t="shared" si="411"/>
        <v>80.190000000000055</v>
      </c>
      <c r="AM854" s="18">
        <f>+IFERROR(VLOOKUP(F854,'Instituciones Educativas'!$A$2:$T$900,13,0),0)-AN854</f>
        <v>27</v>
      </c>
      <c r="AO854" s="18">
        <f>+AM854-38</f>
        <v>-11</v>
      </c>
    </row>
    <row r="855" spans="1:41" x14ac:dyDescent="0.25">
      <c r="A855" s="108" t="s">
        <v>1583</v>
      </c>
      <c r="B855" s="17">
        <v>55</v>
      </c>
      <c r="C855" s="49" t="str">
        <f>+VLOOKUP(A855,'Instituciones Educativas'!$A$2:$T$900,6,0)</f>
        <v>PICHACANI</v>
      </c>
      <c r="D855" s="49" t="str">
        <f>IFERROR(VLOOKUP(A855,'Instituciones Educativas'!$A$2:$T$900,7,0),0)</f>
        <v>HUARIJUYO</v>
      </c>
      <c r="E855" s="49" t="str">
        <f>+VLOOKUP(A855,'Censo 2023 Direccion'!$A$2:$M$910,6,0)</f>
        <v>HUARIJUYO</v>
      </c>
      <c r="F855" s="49" t="str">
        <f>+VLOOKUP(A855,'Instituciones Educativas'!$A$2:$T$900,1,0)</f>
        <v>1025816</v>
      </c>
      <c r="G855" s="49" t="str">
        <f>+VLOOKUP(A855,'Instituciones Educativas'!$A$2:$T$900,8,0)</f>
        <v>MIGUEL GRAU</v>
      </c>
      <c r="H855" s="49" t="str">
        <f>+VLOOKUP(A855,'Instituciones Educativas'!$A$2:$T$900,9,0)</f>
        <v xml:space="preserve">F0 - Secundaria                    </v>
      </c>
      <c r="I855" s="18">
        <f t="shared" si="402"/>
        <v>39</v>
      </c>
      <c r="J855" s="18" t="str">
        <f t="shared" si="412"/>
        <v>Rural</v>
      </c>
      <c r="K855" s="18">
        <f t="shared" si="413"/>
        <v>38</v>
      </c>
      <c r="O855" s="18">
        <f t="shared" si="414"/>
        <v>1</v>
      </c>
      <c r="Q855" s="21">
        <f t="shared" si="420"/>
        <v>2559.8429999999998</v>
      </c>
      <c r="R855" s="52">
        <f t="shared" si="403"/>
        <v>40.443213296398909</v>
      </c>
      <c r="S855" s="52">
        <f t="shared" si="404"/>
        <v>3011.58</v>
      </c>
      <c r="T855" s="21">
        <f t="shared" si="415"/>
        <v>3011.58</v>
      </c>
      <c r="U855" s="70">
        <v>2144.3399999999997</v>
      </c>
      <c r="V855" s="21">
        <f t="shared" si="401"/>
        <v>2316.6</v>
      </c>
      <c r="W855" s="21">
        <f t="shared" si="405"/>
        <v>210.60000000000002</v>
      </c>
      <c r="X855" s="21">
        <f t="shared" si="418"/>
        <v>0</v>
      </c>
      <c r="Y855" s="21">
        <f t="shared" si="400"/>
        <v>0</v>
      </c>
      <c r="Z855" s="21">
        <f t="shared" si="406"/>
        <v>23.400000000000002</v>
      </c>
      <c r="AA855" s="21">
        <f t="shared" si="407"/>
        <v>163.79999999999998</v>
      </c>
      <c r="AB855" s="21">
        <f t="shared" si="408"/>
        <v>0</v>
      </c>
      <c r="AC855" s="18">
        <f t="shared" si="409"/>
        <v>1310.3999999999999</v>
      </c>
      <c r="AD855" s="18">
        <f t="shared" si="410"/>
        <v>608.40000000000009</v>
      </c>
      <c r="AE855" s="18">
        <f>IFERROR(VLOOKUP(F855,'Unid. Mult.'!$F$3:$J$313,5,0),0)</f>
        <v>0</v>
      </c>
      <c r="AF855" s="18" t="str">
        <f>IFERROR(VLOOKUP(F855,'IIEE EIB'!$F$3:$L$219,5,0),0)</f>
        <v>AIMARA</v>
      </c>
      <c r="AG855" s="18" t="str">
        <f>IFERROR(VLOOKUP(F855,'IIEE EIB'!$F$3:$L$219,6,0),0)</f>
        <v/>
      </c>
      <c r="AH855" s="18" t="str">
        <f>IFERROR(VLOOKUP(F855,Rural!$F$2:$J$403,5,0),0)</f>
        <v>Rural 2</v>
      </c>
      <c r="AI855" s="18">
        <f>+IFERROR(VLOOKUP(F855,Frontera!$F$3:$J$438,5,0),0)</f>
        <v>0</v>
      </c>
      <c r="AJ855" s="18" t="str">
        <f>+IFERROR(VLOOKUP(F855,'Censo 2023 Direccion'!$A$2:$L$910,9,0),0)</f>
        <v>Rural</v>
      </c>
      <c r="AK855" s="18">
        <f>+IFERROR(VLOOKUP(F855,'Instituciones Educativas'!$A$2:$T$900,12,0),0)</f>
        <v>39</v>
      </c>
      <c r="AL855" s="21">
        <f t="shared" si="411"/>
        <v>172.26000000000022</v>
      </c>
      <c r="AM855" s="18">
        <f>+IFERROR(VLOOKUP(F855,'Instituciones Educativas'!$A$2:$T$900,13,0),0)-AN855</f>
        <v>38</v>
      </c>
      <c r="AN855" s="64"/>
      <c r="AO855" s="18">
        <f>+AM855-11.5</f>
        <v>26.5</v>
      </c>
    </row>
    <row r="856" spans="1:41" x14ac:dyDescent="0.25">
      <c r="A856" s="108" t="s">
        <v>1584</v>
      </c>
      <c r="B856" s="17">
        <v>56</v>
      </c>
      <c r="C856" s="49" t="str">
        <f>+VLOOKUP(A856,'Instituciones Educativas'!$A$2:$T$900,6,0)</f>
        <v>PLATERIA</v>
      </c>
      <c r="D856" s="49" t="str">
        <f>IFERROR(VLOOKUP(A856,'Instituciones Educativas'!$A$2:$T$900,7,0),0)</f>
        <v>TITILACA</v>
      </c>
      <c r="E856" s="49" t="str">
        <f>+VLOOKUP(A856,'Censo 2023 Direccion'!$A$2:$M$910,6,0)</f>
        <v>TITILACA</v>
      </c>
      <c r="F856" s="49" t="str">
        <f>+VLOOKUP(A856,'Instituciones Educativas'!$A$2:$T$900,1,0)</f>
        <v>1024041</v>
      </c>
      <c r="G856" s="49" t="str">
        <f>+VLOOKUP(A856,'Instituciones Educativas'!$A$2:$T$900,8,0)</f>
        <v>ANDRES AVELINO CACERES</v>
      </c>
      <c r="H856" s="49" t="str">
        <f>+VLOOKUP(A856,'Instituciones Educativas'!$A$2:$T$900,9,0)</f>
        <v xml:space="preserve">F0 - Secundaria                    </v>
      </c>
      <c r="I856" s="18">
        <f t="shared" si="402"/>
        <v>24</v>
      </c>
      <c r="J856" s="18" t="str">
        <f t="shared" si="412"/>
        <v>Rural</v>
      </c>
      <c r="K856" s="18">
        <f t="shared" si="413"/>
        <v>25</v>
      </c>
      <c r="O856" s="18">
        <f t="shared" si="414"/>
        <v>-1</v>
      </c>
      <c r="Q856" s="21">
        <f t="shared" si="420"/>
        <v>1591.2</v>
      </c>
      <c r="R856" s="52">
        <f t="shared" si="403"/>
        <v>23.171031578947371</v>
      </c>
      <c r="S856" s="52">
        <f t="shared" si="404"/>
        <v>1872</v>
      </c>
      <c r="T856" s="21">
        <f t="shared" si="415"/>
        <v>1872</v>
      </c>
      <c r="U856" s="70">
        <v>1519.8378839590443</v>
      </c>
      <c r="V856" s="21">
        <f t="shared" si="401"/>
        <v>1440</v>
      </c>
      <c r="W856" s="21">
        <f t="shared" si="405"/>
        <v>129.60000000000002</v>
      </c>
      <c r="X856" s="21">
        <f t="shared" si="418"/>
        <v>0</v>
      </c>
      <c r="Y856" s="21">
        <f t="shared" si="400"/>
        <v>0</v>
      </c>
      <c r="Z856" s="21">
        <f t="shared" si="406"/>
        <v>28.800000000000004</v>
      </c>
      <c r="AA856" s="21">
        <f t="shared" si="407"/>
        <v>100.79999999999998</v>
      </c>
      <c r="AB856" s="21">
        <f t="shared" si="408"/>
        <v>0</v>
      </c>
      <c r="AC856" s="18">
        <f t="shared" si="409"/>
        <v>806.39999999999986</v>
      </c>
      <c r="AD856" s="18">
        <f t="shared" si="410"/>
        <v>374.40000000000003</v>
      </c>
      <c r="AE856" s="18">
        <f>IFERROR(VLOOKUP(F856,'Unid. Mult.'!$F$3:$J$313,5,0),0)</f>
        <v>0</v>
      </c>
      <c r="AF856" s="18" t="str">
        <f>IFERROR(VLOOKUP(F856,'IIEE EIB'!$F$3:$L$219,5,0),0)</f>
        <v>AIMARA</v>
      </c>
      <c r="AG856" s="18" t="str">
        <f>IFERROR(VLOOKUP(F856,'IIEE EIB'!$F$3:$L$219,6,0),0)</f>
        <v/>
      </c>
      <c r="AH856" s="18" t="str">
        <f>IFERROR(VLOOKUP(F856,Rural!$F$2:$J$403,5,0),0)</f>
        <v>Rural 2</v>
      </c>
      <c r="AI856" s="18" t="str">
        <f>+IFERROR(VLOOKUP(F856,Frontera!$F$3:$J$438,5,0),0)</f>
        <v>Frontera</v>
      </c>
      <c r="AJ856" s="18" t="str">
        <f>+IFERROR(VLOOKUP(F856,'Censo 2023 Direccion'!$A$2:$L$910,9,0),0)</f>
        <v>Rural</v>
      </c>
      <c r="AK856" s="18">
        <f>+IFERROR(VLOOKUP(F856,'Instituciones Educativas'!$A$2:$T$900,12,0),0)</f>
        <v>24</v>
      </c>
      <c r="AL856" s="21">
        <f t="shared" si="411"/>
        <v>-79.837883959044348</v>
      </c>
      <c r="AM856" s="18">
        <f>+IFERROR(VLOOKUP(F856,'Instituciones Educativas'!$A$2:$T$900,13,0),0)-AN856</f>
        <v>25</v>
      </c>
      <c r="AO856" s="18">
        <f>+AM856-23.44</f>
        <v>1.5599999999999987</v>
      </c>
    </row>
    <row r="857" spans="1:41" x14ac:dyDescent="0.25">
      <c r="A857" s="108" t="s">
        <v>1586</v>
      </c>
      <c r="B857" s="17">
        <v>57</v>
      </c>
      <c r="C857" s="49" t="str">
        <f>+VLOOKUP(A857,'Instituciones Educativas'!$A$2:$T$900,6,0)</f>
        <v>PLATERIA</v>
      </c>
      <c r="D857" s="49" t="str">
        <f>IFERROR(VLOOKUP(A857,'Instituciones Educativas'!$A$2:$T$900,7,0),0)</f>
        <v>CARUCAYA</v>
      </c>
      <c r="E857" s="49" t="str">
        <f>+VLOOKUP(A857,'Censo 2023 Direccion'!$A$2:$M$910,6,0)</f>
        <v>CARUCAYA</v>
      </c>
      <c r="F857" s="49" t="str">
        <f>+VLOOKUP(A857,'Instituciones Educativas'!$A$2:$T$900,1,0)</f>
        <v>1024082</v>
      </c>
      <c r="G857" s="49" t="str">
        <f>+VLOOKUP(A857,'Instituciones Educativas'!$A$2:$T$900,8,0)</f>
        <v>GAMALIEL CHURATA</v>
      </c>
      <c r="H857" s="49" t="str">
        <f>+VLOOKUP(A857,'Instituciones Educativas'!$A$2:$T$900,9,0)</f>
        <v xml:space="preserve">F0 - Secundaria                    </v>
      </c>
      <c r="I857" s="18">
        <f t="shared" si="402"/>
        <v>19</v>
      </c>
      <c r="J857" s="18" t="str">
        <f t="shared" si="412"/>
        <v>Rural</v>
      </c>
      <c r="K857" s="18">
        <f t="shared" si="413"/>
        <v>14</v>
      </c>
      <c r="O857" s="18">
        <f t="shared" si="414"/>
        <v>5</v>
      </c>
      <c r="Q857" s="21">
        <f t="shared" si="420"/>
        <v>1482</v>
      </c>
      <c r="R857" s="52">
        <f t="shared" si="403"/>
        <v>-0.51020408163264697</v>
      </c>
      <c r="S857" s="52">
        <f t="shared" si="404"/>
        <v>1482</v>
      </c>
      <c r="T857" s="21">
        <f t="shared" si="415"/>
        <v>1482</v>
      </c>
      <c r="U857" s="70">
        <v>1489.6</v>
      </c>
      <c r="V857" s="21">
        <f t="shared" si="401"/>
        <v>1140</v>
      </c>
      <c r="W857" s="21">
        <f t="shared" si="405"/>
        <v>102.60000000000001</v>
      </c>
      <c r="X857" s="21">
        <f t="shared" si="418"/>
        <v>0</v>
      </c>
      <c r="Y857" s="21">
        <f t="shared" si="400"/>
        <v>0</v>
      </c>
      <c r="Z857" s="21">
        <f t="shared" si="406"/>
        <v>22.8</v>
      </c>
      <c r="AA857" s="21">
        <f t="shared" si="407"/>
        <v>79.8</v>
      </c>
      <c r="AB857" s="21">
        <f t="shared" si="408"/>
        <v>0</v>
      </c>
      <c r="AC857" s="18">
        <f t="shared" si="409"/>
        <v>638.4</v>
      </c>
      <c r="AD857" s="18">
        <f t="shared" si="410"/>
        <v>296.39999999999998</v>
      </c>
      <c r="AE857" s="18">
        <f>IFERROR(VLOOKUP(F857,'Unid. Mult.'!$F$3:$J$313,5,0),0)</f>
        <v>0</v>
      </c>
      <c r="AF857" s="18" t="str">
        <f>IFERROR(VLOOKUP(F857,'IIEE EIB'!$F$3:$L$219,5,0),0)</f>
        <v>AIMARA</v>
      </c>
      <c r="AG857" s="18" t="str">
        <f>IFERROR(VLOOKUP(F857,'IIEE EIB'!$F$3:$L$219,6,0),0)</f>
        <v/>
      </c>
      <c r="AH857" s="18" t="str">
        <f>IFERROR(VLOOKUP(F857,Rural!$F$2:$J$403,5,0),0)</f>
        <v>Rural 2</v>
      </c>
      <c r="AI857" s="18" t="str">
        <f>+IFERROR(VLOOKUP(F857,Frontera!$F$3:$J$438,5,0),0)</f>
        <v>Frontera</v>
      </c>
      <c r="AJ857" s="18" t="str">
        <f>+IFERROR(VLOOKUP(F857,'Censo 2023 Direccion'!$A$2:$L$910,9,0),0)</f>
        <v>Rural</v>
      </c>
      <c r="AK857" s="18">
        <f>+IFERROR(VLOOKUP(F857,'Instituciones Educativas'!$A$2:$T$900,12,0),0)</f>
        <v>19</v>
      </c>
      <c r="AL857" s="21">
        <f t="shared" si="411"/>
        <v>-349.59999999999991</v>
      </c>
      <c r="AM857" s="18">
        <f>+IFERROR(VLOOKUP(F857,'Instituciones Educativas'!$A$2:$T$900,13,0),0)-AN857</f>
        <v>14</v>
      </c>
      <c r="AN857" s="64"/>
      <c r="AO857" s="18">
        <f>+AM857-7.5</f>
        <v>6.5</v>
      </c>
    </row>
    <row r="858" spans="1:41" x14ac:dyDescent="0.25">
      <c r="A858" s="108" t="s">
        <v>1585</v>
      </c>
      <c r="B858" s="17">
        <v>58</v>
      </c>
      <c r="C858" s="49" t="str">
        <f>+VLOOKUP(A858,'Instituciones Educativas'!$A$2:$T$900,6,0)</f>
        <v>PLATERIA</v>
      </c>
      <c r="D858" s="49" t="str">
        <f>IFERROR(VLOOKUP(A858,'Instituciones Educativas'!$A$2:$T$900,7,0),0)</f>
        <v>CCOTA</v>
      </c>
      <c r="E858" s="49" t="str">
        <f>+VLOOKUP(A858,'Censo 2023 Direccion'!$A$2:$M$910,6,0)</f>
        <v>CCOTA</v>
      </c>
      <c r="F858" s="49" t="str">
        <f>+VLOOKUP(A858,'Instituciones Educativas'!$A$2:$T$900,1,0)</f>
        <v>0474502</v>
      </c>
      <c r="G858" s="49" t="str">
        <f>+VLOOKUP(A858,'Instituciones Educativas'!$A$2:$T$900,8,0)</f>
        <v>AGROINDUSTRIAL DE CCOTA</v>
      </c>
      <c r="H858" s="49" t="str">
        <f>+VLOOKUP(A858,'Instituciones Educativas'!$A$2:$T$900,9,0)</f>
        <v xml:space="preserve">F0 - Secundaria                    </v>
      </c>
      <c r="I858" s="18">
        <f t="shared" si="402"/>
        <v>35</v>
      </c>
      <c r="J858" s="18" t="str">
        <f t="shared" si="412"/>
        <v>Rural</v>
      </c>
      <c r="K858" s="18">
        <f t="shared" si="413"/>
        <v>38</v>
      </c>
      <c r="O858" s="18">
        <f t="shared" si="414"/>
        <v>-3</v>
      </c>
      <c r="Q858" s="21">
        <f t="shared" si="420"/>
        <v>1972.425</v>
      </c>
      <c r="R858" s="52">
        <f t="shared" si="403"/>
        <v>26.038781163434908</v>
      </c>
      <c r="S858" s="52">
        <f t="shared" si="404"/>
        <v>2320.5</v>
      </c>
      <c r="T858" s="21">
        <f t="shared" si="415"/>
        <v>2320.5</v>
      </c>
      <c r="U858" s="70">
        <v>1841.1</v>
      </c>
      <c r="V858" s="21">
        <f t="shared" si="401"/>
        <v>1785</v>
      </c>
      <c r="W858" s="21">
        <f t="shared" si="405"/>
        <v>189</v>
      </c>
      <c r="X858" s="21">
        <f t="shared" si="418"/>
        <v>0</v>
      </c>
      <c r="Y858" s="21">
        <f t="shared" si="400"/>
        <v>0</v>
      </c>
      <c r="Z858" s="21">
        <f t="shared" si="406"/>
        <v>42</v>
      </c>
      <c r="AA858" s="21">
        <f t="shared" si="407"/>
        <v>168</v>
      </c>
      <c r="AB858" s="21">
        <f t="shared" si="408"/>
        <v>0</v>
      </c>
      <c r="AC858" s="18">
        <f t="shared" si="409"/>
        <v>840</v>
      </c>
      <c r="AD858" s="18">
        <f t="shared" si="410"/>
        <v>546</v>
      </c>
      <c r="AE858" s="18">
        <f>IFERROR(VLOOKUP(F858,'Unid. Mult.'!$F$3:$J$313,5,0),0)</f>
        <v>0</v>
      </c>
      <c r="AF858" s="18">
        <f>IFERROR(VLOOKUP(F858,'IIEE EIB'!$F$3:$L$219,5,0),0)</f>
        <v>0</v>
      </c>
      <c r="AG858" s="18">
        <f>IFERROR(VLOOKUP(F858,'IIEE EIB'!$F$3:$L$219,6,0),0)</f>
        <v>0</v>
      </c>
      <c r="AH858" s="18" t="str">
        <f>IFERROR(VLOOKUP(F858,Rural!$F$2:$J$403,5,0),0)</f>
        <v>Rural 3</v>
      </c>
      <c r="AI858" s="18" t="str">
        <f>+IFERROR(VLOOKUP(F858,Frontera!$F$3:$J$438,5,0),0)</f>
        <v>Frontera</v>
      </c>
      <c r="AJ858" s="18" t="str">
        <f>+IFERROR(VLOOKUP(F858,'Censo 2023 Direccion'!$A$2:$L$910,9,0),0)</f>
        <v>Rural</v>
      </c>
      <c r="AK858" s="18">
        <f>+IFERROR(VLOOKUP(F858,'Instituciones Educativas'!$A$2:$T$900,12,0),0)</f>
        <v>35</v>
      </c>
      <c r="AL858" s="21">
        <f t="shared" si="411"/>
        <v>-56.099999999999909</v>
      </c>
      <c r="AM858" s="18">
        <f>+IFERROR(VLOOKUP(F858,'Instituciones Educativas'!$A$2:$T$900,13,0),0)-AN858</f>
        <v>38</v>
      </c>
      <c r="AO858" s="18">
        <f>+AM858-47</f>
        <v>-9</v>
      </c>
    </row>
    <row r="859" spans="1:41" x14ac:dyDescent="0.25">
      <c r="A859" s="108" t="s">
        <v>1590</v>
      </c>
      <c r="B859" s="17">
        <v>59</v>
      </c>
      <c r="C859" s="49" t="str">
        <f>+VLOOKUP(A859,'Instituciones Educativas'!$A$2:$T$900,6,0)</f>
        <v>PLATERIA</v>
      </c>
      <c r="D859" s="49" t="str">
        <f>IFERROR(VLOOKUP(A859,'Instituciones Educativas'!$A$2:$T$900,7,0),0)</f>
        <v>PLATERIA</v>
      </c>
      <c r="E859" s="49" t="str">
        <f>+VLOOKUP(A859,'Censo 2023 Direccion'!$A$2:$M$910,6,0)</f>
        <v>JIRON TEODORO VALCARCEL 280</v>
      </c>
      <c r="F859" s="49" t="str">
        <f>+VLOOKUP(A859,'Instituciones Educativas'!$A$2:$T$900,1,0)</f>
        <v>0474510</v>
      </c>
      <c r="G859" s="49" t="str">
        <f>+VLOOKUP(A859,'Instituciones Educativas'!$A$2:$T$900,8,0)</f>
        <v>MANUEL ZUÑIGA CAMACHO</v>
      </c>
      <c r="H859" s="49" t="str">
        <f>+VLOOKUP(A859,'Instituciones Educativas'!$A$2:$T$900,9,0)</f>
        <v xml:space="preserve">F0 - Secundaria                    </v>
      </c>
      <c r="I859" s="18">
        <f t="shared" si="402"/>
        <v>62</v>
      </c>
      <c r="J859" s="18" t="str">
        <f t="shared" si="412"/>
        <v>Rural</v>
      </c>
      <c r="K859" s="18">
        <f t="shared" si="413"/>
        <v>65</v>
      </c>
      <c r="O859" s="18">
        <f t="shared" si="414"/>
        <v>-3</v>
      </c>
      <c r="Q859" s="21">
        <f t="shared" si="420"/>
        <v>2301.9360000000006</v>
      </c>
      <c r="R859" s="52">
        <f t="shared" si="403"/>
        <v>47.619047619047642</v>
      </c>
      <c r="S859" s="52">
        <f t="shared" si="404"/>
        <v>4110.6000000000004</v>
      </c>
      <c r="T859" s="21">
        <f t="shared" si="415"/>
        <v>4110.6000000000004</v>
      </c>
      <c r="U859" s="70">
        <v>2784.6</v>
      </c>
      <c r="V859" s="21">
        <f t="shared" si="401"/>
        <v>3162</v>
      </c>
      <c r="W859" s="21">
        <f t="shared" si="405"/>
        <v>334.8</v>
      </c>
      <c r="X859" s="21">
        <f t="shared" si="418"/>
        <v>0</v>
      </c>
      <c r="Y859" s="21">
        <f t="shared" si="400"/>
        <v>0</v>
      </c>
      <c r="Z859" s="21">
        <f t="shared" si="406"/>
        <v>74.400000000000006</v>
      </c>
      <c r="AA859" s="21">
        <f t="shared" si="407"/>
        <v>297.60000000000002</v>
      </c>
      <c r="AB859" s="21">
        <f t="shared" si="408"/>
        <v>0</v>
      </c>
      <c r="AC859" s="18">
        <f t="shared" si="409"/>
        <v>1488</v>
      </c>
      <c r="AD859" s="18">
        <f t="shared" si="410"/>
        <v>967.2</v>
      </c>
      <c r="AE859" s="18">
        <f>IFERROR(VLOOKUP(F859,'Unid. Mult.'!$F$3:$J$313,5,0),0)</f>
        <v>0</v>
      </c>
      <c r="AF859" s="18">
        <f>IFERROR(VLOOKUP(F859,'IIEE EIB'!$F$3:$L$219,5,0),0)</f>
        <v>0</v>
      </c>
      <c r="AG859" s="18">
        <f>IFERROR(VLOOKUP(F859,'IIEE EIB'!$F$3:$L$219,6,0),0)</f>
        <v>0</v>
      </c>
      <c r="AH859" s="18" t="str">
        <f>IFERROR(VLOOKUP(F859,Rural!$F$2:$J$403,5,0),0)</f>
        <v>Rural 3</v>
      </c>
      <c r="AI859" s="18" t="str">
        <f>+IFERROR(VLOOKUP(F859,Frontera!$F$3:$J$438,5,0),0)</f>
        <v>Frontera</v>
      </c>
      <c r="AJ859" s="18" t="str">
        <f>+IFERROR(VLOOKUP(F859,'Censo 2023 Direccion'!$A$2:$L$910,9,0),0)</f>
        <v>Rural</v>
      </c>
      <c r="AK859" s="18">
        <f>+IFERROR(VLOOKUP(F859,'Instituciones Educativas'!$A$2:$T$900,12,0),0)</f>
        <v>62</v>
      </c>
      <c r="AL859" s="21">
        <f t="shared" si="411"/>
        <v>377.40000000000009</v>
      </c>
      <c r="AM859" s="18">
        <f>+IFERROR(VLOOKUP(F859,'Instituciones Educativas'!$A$2:$T$900,13,0),0)-AN859</f>
        <v>65</v>
      </c>
      <c r="AO859" s="18">
        <f>+AM859-37</f>
        <v>28</v>
      </c>
    </row>
    <row r="860" spans="1:41" x14ac:dyDescent="0.25">
      <c r="A860" s="108" t="s">
        <v>1591</v>
      </c>
      <c r="B860" s="17">
        <v>60</v>
      </c>
      <c r="C860" s="49" t="str">
        <f>+VLOOKUP(A860,'Instituciones Educativas'!$A$2:$T$900,6,0)</f>
        <v>PLATERIA</v>
      </c>
      <c r="D860" s="49" t="str">
        <f>IFERROR(VLOOKUP(A860,'Instituciones Educativas'!$A$2:$T$900,7,0),0)</f>
        <v>PERCA</v>
      </c>
      <c r="E860" s="49" t="str">
        <f>+VLOOKUP(A860,'Censo 2023 Direccion'!$A$2:$M$910,6,0)</f>
        <v>PERKA</v>
      </c>
      <c r="F860" s="49" t="str">
        <f>+VLOOKUP(A860,'Instituciones Educativas'!$A$2:$T$900,1,0)</f>
        <v>0521799</v>
      </c>
      <c r="G860" s="49" t="str">
        <f>+VLOOKUP(A860,'Instituciones Educativas'!$A$2:$T$900,8,0)</f>
        <v>VICTOR RAUL HAYA DE LA TORRE</v>
      </c>
      <c r="H860" s="49" t="str">
        <f>+VLOOKUP(A860,'Instituciones Educativas'!$A$2:$T$900,9,0)</f>
        <v xml:space="preserve">F0 - Secundaria                    </v>
      </c>
      <c r="I860" s="18">
        <f t="shared" si="402"/>
        <v>34</v>
      </c>
      <c r="J860" s="18" t="str">
        <f t="shared" si="412"/>
        <v>Rural</v>
      </c>
      <c r="K860" s="18">
        <f t="shared" si="413"/>
        <v>37</v>
      </c>
      <c r="O860" s="18">
        <f t="shared" si="414"/>
        <v>-3</v>
      </c>
      <c r="Q860" s="21">
        <f t="shared" si="420"/>
        <v>2276.7420000000002</v>
      </c>
      <c r="R860" s="52">
        <f t="shared" si="403"/>
        <v>25.746799431009997</v>
      </c>
      <c r="S860" s="52">
        <f t="shared" si="404"/>
        <v>2678.5200000000004</v>
      </c>
      <c r="T860" s="21">
        <f t="shared" si="415"/>
        <v>2678.5200000000004</v>
      </c>
      <c r="U860" s="70">
        <v>2130.0899999999997</v>
      </c>
      <c r="V860" s="21">
        <f t="shared" si="401"/>
        <v>2060.4</v>
      </c>
      <c r="W860" s="21">
        <f t="shared" si="405"/>
        <v>183.60000000000002</v>
      </c>
      <c r="X860" s="21">
        <f t="shared" si="418"/>
        <v>0</v>
      </c>
      <c r="Y860" s="21">
        <f t="shared" si="400"/>
        <v>0</v>
      </c>
      <c r="Z860" s="21">
        <f t="shared" si="406"/>
        <v>40.800000000000004</v>
      </c>
      <c r="AA860" s="21">
        <f t="shared" si="407"/>
        <v>163.20000000000002</v>
      </c>
      <c r="AB860" s="21">
        <f t="shared" si="408"/>
        <v>0</v>
      </c>
      <c r="AC860" s="18">
        <f t="shared" si="409"/>
        <v>1142.3999999999999</v>
      </c>
      <c r="AD860" s="18">
        <f t="shared" si="410"/>
        <v>530.40000000000009</v>
      </c>
      <c r="AE860" s="18">
        <f>IFERROR(VLOOKUP(F860,'Unid. Mult.'!$F$3:$J$313,5,0),0)</f>
        <v>0</v>
      </c>
      <c r="AF860" s="18">
        <f>IFERROR(VLOOKUP(F860,'IIEE EIB'!$F$3:$L$219,5,0),0)</f>
        <v>0</v>
      </c>
      <c r="AG860" s="18">
        <f>IFERROR(VLOOKUP(F860,'IIEE EIB'!$F$3:$L$219,6,0),0)</f>
        <v>0</v>
      </c>
      <c r="AH860" s="18" t="str">
        <f>IFERROR(VLOOKUP(F860,Rural!$F$2:$J$403,5,0),0)</f>
        <v>Rural 2</v>
      </c>
      <c r="AI860" s="18" t="str">
        <f>+IFERROR(VLOOKUP(F860,Frontera!$F$3:$J$438,5,0),0)</f>
        <v>Frontera</v>
      </c>
      <c r="AJ860" s="18" t="str">
        <f>+IFERROR(VLOOKUP(F860,'Censo 2023 Direccion'!$A$2:$L$910,9,0),0)</f>
        <v>Rural</v>
      </c>
      <c r="AK860" s="18">
        <f>+IFERROR(VLOOKUP(F860,'Instituciones Educativas'!$A$2:$T$900,12,0),0)</f>
        <v>34</v>
      </c>
      <c r="AL860" s="21">
        <f t="shared" si="411"/>
        <v>-69.6899999999996</v>
      </c>
      <c r="AM860" s="18">
        <f>+IFERROR(VLOOKUP(F860,'Instituciones Educativas'!$A$2:$T$900,13,0),0)-AN860</f>
        <v>37</v>
      </c>
      <c r="AO860" s="18">
        <f>+AM860-38</f>
        <v>-1</v>
      </c>
    </row>
    <row r="861" spans="1:41" x14ac:dyDescent="0.25">
      <c r="A861" s="108" t="s">
        <v>1588</v>
      </c>
      <c r="B861" s="17">
        <v>61</v>
      </c>
      <c r="C861" s="49" t="str">
        <f>+VLOOKUP(A861,'Instituciones Educativas'!$A$2:$T$900,6,0)</f>
        <v>PLATERIA</v>
      </c>
      <c r="D861" s="49" t="str">
        <f>IFERROR(VLOOKUP(A861,'Instituciones Educativas'!$A$2:$T$900,7,0),0)</f>
        <v>PALLALLA</v>
      </c>
      <c r="E861" s="49" t="str">
        <f>+VLOOKUP(A861,'Censo 2023 Direccion'!$A$2:$M$910,6,0)</f>
        <v>PALLALLA</v>
      </c>
      <c r="F861" s="49" t="str">
        <f>+VLOOKUP(A861,'Instituciones Educativas'!$A$2:$T$900,1,0)</f>
        <v>0615203</v>
      </c>
      <c r="G861" s="49" t="str">
        <f>+VLOOKUP(A861,'Instituciones Educativas'!$A$2:$T$900,8,0)</f>
        <v>JULIO GONZALES RUIZ</v>
      </c>
      <c r="H861" s="49" t="str">
        <f>+VLOOKUP(A861,'Instituciones Educativas'!$A$2:$T$900,9,0)</f>
        <v xml:space="preserve">F0 - Secundaria                    </v>
      </c>
      <c r="I861" s="18">
        <f t="shared" si="402"/>
        <v>46</v>
      </c>
      <c r="J861" s="18" t="str">
        <f t="shared" si="412"/>
        <v>Rural</v>
      </c>
      <c r="K861" s="18">
        <f t="shared" si="413"/>
        <v>47</v>
      </c>
      <c r="O861" s="18">
        <f t="shared" si="414"/>
        <v>-1</v>
      </c>
      <c r="Q861" s="21">
        <f t="shared" si="420"/>
        <v>3049.7999999999997</v>
      </c>
      <c r="R861" s="52">
        <f t="shared" si="403"/>
        <v>33.930571108622622</v>
      </c>
      <c r="S861" s="52">
        <f t="shared" si="404"/>
        <v>3588</v>
      </c>
      <c r="T861" s="21">
        <f t="shared" si="415"/>
        <v>3588</v>
      </c>
      <c r="U861" s="70">
        <v>2679</v>
      </c>
      <c r="V861" s="21">
        <f t="shared" si="401"/>
        <v>2760</v>
      </c>
      <c r="W861" s="21">
        <f t="shared" si="405"/>
        <v>248.39999999999998</v>
      </c>
      <c r="X861" s="21">
        <f t="shared" si="418"/>
        <v>0</v>
      </c>
      <c r="Y861" s="21">
        <f t="shared" si="400"/>
        <v>0</v>
      </c>
      <c r="Z861" s="21">
        <f t="shared" si="406"/>
        <v>55.2</v>
      </c>
      <c r="AA861" s="21">
        <f t="shared" si="407"/>
        <v>193.2</v>
      </c>
      <c r="AB861" s="21">
        <f t="shared" si="408"/>
        <v>0</v>
      </c>
      <c r="AC861" s="18">
        <f t="shared" si="409"/>
        <v>1545.6</v>
      </c>
      <c r="AD861" s="18">
        <f t="shared" si="410"/>
        <v>717.6</v>
      </c>
      <c r="AE861" s="18">
        <f>IFERROR(VLOOKUP(F861,'Unid. Mult.'!$F$3:$J$313,5,0),0)</f>
        <v>0</v>
      </c>
      <c r="AF861" s="18" t="str">
        <f>IFERROR(VLOOKUP(F861,'IIEE EIB'!$F$3:$L$219,5,0),0)</f>
        <v>AIMARA</v>
      </c>
      <c r="AG861" s="18" t="str">
        <f>IFERROR(VLOOKUP(F861,'IIEE EIB'!$F$3:$L$219,6,0),0)</f>
        <v/>
      </c>
      <c r="AH861" s="18" t="str">
        <f>IFERROR(VLOOKUP(F861,Rural!$F$2:$J$403,5,0),0)</f>
        <v>Rural 2</v>
      </c>
      <c r="AI861" s="18" t="str">
        <f>+IFERROR(VLOOKUP(F861,Frontera!$F$3:$J$438,5,0),0)</f>
        <v>Frontera</v>
      </c>
      <c r="AJ861" s="18" t="str">
        <f>+IFERROR(VLOOKUP(F861,'Censo 2023 Direccion'!$A$2:$L$910,9,0),0)</f>
        <v>Rural</v>
      </c>
      <c r="AK861" s="18">
        <f>+IFERROR(VLOOKUP(F861,'Instituciones Educativas'!$A$2:$T$900,12,0),0)</f>
        <v>46</v>
      </c>
      <c r="AL861" s="21">
        <f t="shared" si="411"/>
        <v>81</v>
      </c>
      <c r="AM861" s="18">
        <f>+IFERROR(VLOOKUP(F861,'Instituciones Educativas'!$A$2:$T$900,13,0),0)-AN861</f>
        <v>47</v>
      </c>
      <c r="AO861" s="18">
        <f>+AM861-65</f>
        <v>-18</v>
      </c>
    </row>
    <row r="862" spans="1:41" x14ac:dyDescent="0.25">
      <c r="A862" s="108" t="s">
        <v>1619</v>
      </c>
      <c r="B862" s="17">
        <v>62</v>
      </c>
      <c r="C862" s="49" t="str">
        <f>+VLOOKUP(A862,'Instituciones Educativas'!$A$2:$T$900,6,0)</f>
        <v>PUNO</v>
      </c>
      <c r="D862" s="49" t="str">
        <f>IFERROR(VLOOKUP(A862,'Instituciones Educativas'!$A$2:$T$900,7,0),0)</f>
        <v>ALTO PUNO</v>
      </c>
      <c r="E862" s="49" t="str">
        <f>+VLOOKUP(A862,'Censo 2023 Direccion'!$A$2:$M$910,6,0)</f>
        <v>MZ J</v>
      </c>
      <c r="F862" s="49" t="str">
        <f>+VLOOKUP(A862,'Instituciones Educativas'!$A$2:$T$900,1,0)</f>
        <v>1721471</v>
      </c>
      <c r="G862" s="49" t="str">
        <f>+VLOOKUP(A862,'Instituciones Educativas'!$A$2:$T$900,8,0)</f>
        <v>SAN SALVADOR</v>
      </c>
      <c r="H862" s="49" t="str">
        <f>+VLOOKUP(A862,'Instituciones Educativas'!$A$2:$T$900,9,0)</f>
        <v xml:space="preserve">F0 - Secundaria                    </v>
      </c>
      <c r="I862" s="18">
        <f t="shared" si="402"/>
        <v>74</v>
      </c>
      <c r="J862" s="18" t="str">
        <f t="shared" si="412"/>
        <v>Urbana</v>
      </c>
      <c r="K862" s="18">
        <f t="shared" si="413"/>
        <v>94</v>
      </c>
      <c r="O862" s="18">
        <f t="shared" si="414"/>
        <v>-20</v>
      </c>
      <c r="Q862" s="21">
        <f t="shared" ref="Q862:Q863" si="421">+IF(AJ862="Urbana",IF(AK862&lt;=5,S862*(2.8),IF(AK862&lt;=10,S862*(2.1),IF(AK862&lt;=13,S862*(1.9),IF(AK862&lt;=22,S862*(1.6),IF(AK862&lt;=50,S862*(1.41),IF(AK862&lt;=100,S862*(0.9),IF(AK862&lt;=194,S862*(0.8),IF(AK862&lt;=230,S862*(0.63),IF(AK862&lt;=405,S862*(0.55),IF(AK862&lt;=620,S862*(0.44),IF(AK862&lt;=968,S862*(0.35),IF(AK862&lt;=1000,S862*(0.37),IF(AK862&lt;=1200,S862*(0.39),IF(AK862&lt;=1800,S862*(0.26))))))))))))))))</f>
        <v>1870.1280000000002</v>
      </c>
      <c r="R862" s="52">
        <f t="shared" si="403"/>
        <v>-10.06160568425612</v>
      </c>
      <c r="S862" s="52">
        <f t="shared" si="404"/>
        <v>2077.92</v>
      </c>
      <c r="T862" s="21">
        <f t="shared" si="415"/>
        <v>2077.92</v>
      </c>
      <c r="U862" s="70">
        <v>2310.381473684211</v>
      </c>
      <c r="V862" s="21">
        <f t="shared" si="401"/>
        <v>1598.4</v>
      </c>
      <c r="W862" s="21">
        <f t="shared" si="405"/>
        <v>399.6</v>
      </c>
      <c r="X862" s="21">
        <f t="shared" si="418"/>
        <v>0</v>
      </c>
      <c r="Y862" s="21">
        <f t="shared" si="400"/>
        <v>0</v>
      </c>
      <c r="Z862" s="21">
        <f t="shared" si="406"/>
        <v>88.800000000000011</v>
      </c>
      <c r="AA862" s="21">
        <f t="shared" si="407"/>
        <v>355.20000000000005</v>
      </c>
      <c r="AB862" s="21">
        <f t="shared" si="408"/>
        <v>0</v>
      </c>
      <c r="AC862" s="18">
        <f t="shared" si="409"/>
        <v>44.400000000000006</v>
      </c>
      <c r="AD862" s="18">
        <f t="shared" si="410"/>
        <v>710.40000000000009</v>
      </c>
      <c r="AE862" s="18">
        <f>IFERROR(VLOOKUP(F862,'Unid. Mult.'!$F$3:$J$313,5,0),0)</f>
        <v>0</v>
      </c>
      <c r="AF862" s="18">
        <f>IFERROR(VLOOKUP(F862,'IIEE EIB'!$F$3:$L$219,5,0),0)</f>
        <v>0</v>
      </c>
      <c r="AG862" s="18">
        <f>IFERROR(VLOOKUP(F862,'IIEE EIB'!$F$3:$L$219,6,0),0)</f>
        <v>0</v>
      </c>
      <c r="AH862" s="18">
        <f>IFERROR(VLOOKUP(F862,Rural!$F$2:$J$403,5,0),0)</f>
        <v>0</v>
      </c>
      <c r="AI862" s="18" t="str">
        <f>+IFERROR(VLOOKUP(F862,Frontera!$F$3:$J$438,5,0),0)</f>
        <v>Frontera</v>
      </c>
      <c r="AJ862" s="18" t="str">
        <f>+IFERROR(VLOOKUP(F862,'Censo 2023 Direccion'!$A$2:$L$910,9,0),0)</f>
        <v>Urbana</v>
      </c>
      <c r="AK862" s="18">
        <f>+IFERROR(VLOOKUP(F862,'Instituciones Educativas'!$A$2:$T$900,12,0),0)</f>
        <v>74</v>
      </c>
      <c r="AL862" s="21">
        <f t="shared" si="411"/>
        <v>-711.98147368421087</v>
      </c>
      <c r="AM862" s="18">
        <f>+IFERROR(VLOOKUP(F862,'Instituciones Educativas'!$A$2:$T$900,13,0),0)-AN862</f>
        <v>94</v>
      </c>
    </row>
    <row r="863" spans="1:41" x14ac:dyDescent="0.25">
      <c r="A863" s="108" t="s">
        <v>1603</v>
      </c>
      <c r="B863" s="17">
        <v>63</v>
      </c>
      <c r="C863" s="49" t="str">
        <f>+VLOOKUP(A863,'Instituciones Educativas'!$A$2:$T$900,6,0)</f>
        <v>PUNO</v>
      </c>
      <c r="D863" s="49" t="str">
        <f>IFERROR(VLOOKUP(A863,'Instituciones Educativas'!$A$2:$T$900,7,0),0)</f>
        <v>CHANU CHANU ETAPA 1</v>
      </c>
      <c r="E863" s="49" t="str">
        <f>+VLOOKUP(A863,'Censo 2023 Direccion'!$A$2:$M$910,6,0)</f>
        <v>AVENIDA EJERCITO S/N</v>
      </c>
      <c r="F863" s="49" t="str">
        <f>+VLOOKUP(A863,'Instituciones Educativas'!$A$2:$T$900,1,0)</f>
        <v>1372879</v>
      </c>
      <c r="G863" s="49" t="str">
        <f>+VLOOKUP(A863,'Instituciones Educativas'!$A$2:$T$900,8,0)</f>
        <v>INCA MANCO CAPAC</v>
      </c>
      <c r="H863" s="49" t="str">
        <f>+VLOOKUP(A863,'Instituciones Educativas'!$A$2:$T$900,9,0)</f>
        <v xml:space="preserve">F0 - Secundaria                    </v>
      </c>
      <c r="I863" s="18">
        <f t="shared" si="402"/>
        <v>172</v>
      </c>
      <c r="J863" s="18" t="str">
        <f t="shared" si="412"/>
        <v>Urbana</v>
      </c>
      <c r="K863" s="18">
        <f t="shared" si="413"/>
        <v>184</v>
      </c>
      <c r="O863" s="18">
        <f t="shared" si="414"/>
        <v>-12</v>
      </c>
      <c r="Q863" s="21">
        <f t="shared" si="421"/>
        <v>3863.8080000000004</v>
      </c>
      <c r="R863" s="52">
        <f t="shared" si="403"/>
        <v>32.088846880907369</v>
      </c>
      <c r="S863" s="52">
        <f t="shared" si="404"/>
        <v>4829.76</v>
      </c>
      <c r="T863" s="21">
        <f t="shared" si="415"/>
        <v>4829.76</v>
      </c>
      <c r="U863" s="70">
        <v>3656.4480000000003</v>
      </c>
      <c r="V863" s="21">
        <f t="shared" si="401"/>
        <v>3715.2</v>
      </c>
      <c r="W863" s="21">
        <f t="shared" si="405"/>
        <v>928.80000000000007</v>
      </c>
      <c r="X863" s="21">
        <f t="shared" si="418"/>
        <v>0</v>
      </c>
      <c r="Y863" s="21">
        <f t="shared" si="400"/>
        <v>0</v>
      </c>
      <c r="Z863" s="21">
        <f t="shared" si="406"/>
        <v>206.39999999999998</v>
      </c>
      <c r="AA863" s="21">
        <f t="shared" si="407"/>
        <v>825.59999999999991</v>
      </c>
      <c r="AB863" s="21">
        <f t="shared" si="408"/>
        <v>0</v>
      </c>
      <c r="AC863" s="18">
        <f t="shared" si="409"/>
        <v>103.19999999999999</v>
      </c>
      <c r="AD863" s="18">
        <f t="shared" si="410"/>
        <v>1651.1999999999998</v>
      </c>
      <c r="AE863" s="18">
        <f>IFERROR(VLOOKUP(F863,'Unid. Mult.'!$F$3:$J$313,5,0),0)</f>
        <v>0</v>
      </c>
      <c r="AF863" s="18">
        <f>IFERROR(VLOOKUP(F863,'IIEE EIB'!$F$3:$L$219,5,0),0)</f>
        <v>0</v>
      </c>
      <c r="AG863" s="18">
        <f>IFERROR(VLOOKUP(F863,'IIEE EIB'!$F$3:$L$219,6,0),0)</f>
        <v>0</v>
      </c>
      <c r="AH863" s="18">
        <f>IFERROR(VLOOKUP(F863,Rural!$F$2:$J$403,5,0),0)</f>
        <v>0</v>
      </c>
      <c r="AI863" s="18" t="str">
        <f>+IFERROR(VLOOKUP(F863,Frontera!$F$3:$J$438,5,0),0)</f>
        <v>Frontera</v>
      </c>
      <c r="AJ863" s="18" t="str">
        <f>+IFERROR(VLOOKUP(F863,'Censo 2023 Direccion'!$A$2:$L$910,9,0),0)</f>
        <v>Urbana</v>
      </c>
      <c r="AK863" s="18">
        <f>+IFERROR(VLOOKUP(F863,'Instituciones Educativas'!$A$2:$T$900,12,0),0)</f>
        <v>172</v>
      </c>
      <c r="AL863" s="21">
        <f t="shared" si="411"/>
        <v>58.751999999999498</v>
      </c>
      <c r="AM863" s="18">
        <f>+IFERROR(VLOOKUP(F863,'Instituciones Educativas'!$A$2:$T$900,13,0),0)-AN863</f>
        <v>184</v>
      </c>
    </row>
    <row r="864" spans="1:41" x14ac:dyDescent="0.25">
      <c r="A864" s="108" t="s">
        <v>5133</v>
      </c>
      <c r="B864" s="17">
        <v>64</v>
      </c>
      <c r="C864" s="49" t="str">
        <f>+VLOOKUP(A864,'Instituciones Educativas'!$A$2:$T$900,6,0)</f>
        <v>PUNO</v>
      </c>
      <c r="D864" s="49" t="str">
        <f>IFERROR(VLOOKUP(A864,'Instituciones Educativas'!$A$2:$T$900,7,0),0)</f>
        <v>TUNUHUIRI CHICO</v>
      </c>
      <c r="E864" s="49" t="str">
        <f>+VLOOKUP(A864,'Censo 2023 Direccion'!$A$2:$M$910,6,0)</f>
        <v>THUNUHUIRE CHICO</v>
      </c>
      <c r="F864" s="49" t="str">
        <f>+VLOOKUP(A864,'Instituciones Educativas'!$A$2:$T$900,1,0)</f>
        <v>3018579</v>
      </c>
      <c r="G864" s="49" t="str">
        <f>+VLOOKUP(A864,'Instituciones Educativas'!$A$2:$T$900,8,0)</f>
        <v>70092</v>
      </c>
      <c r="H864" s="49" t="str">
        <f>+VLOOKUP(A864,'Instituciones Educativas'!$A$2:$T$900,9,0)</f>
        <v xml:space="preserve">F0 - Secundaria                    </v>
      </c>
      <c r="I864" s="18">
        <f t="shared" si="402"/>
        <v>8</v>
      </c>
      <c r="J864" s="18" t="str">
        <f t="shared" si="412"/>
        <v>Rural</v>
      </c>
      <c r="K864" s="18">
        <f t="shared" si="413"/>
        <v>0</v>
      </c>
      <c r="O864" s="18">
        <f t="shared" si="414"/>
        <v>8</v>
      </c>
      <c r="Q864" s="21">
        <f>+IF(AJ864="rural",IF(AK864&lt;=1,S864*(5),IF(AK864&lt;=2,S864*(3.25),IF(AK864&lt;=3,S864*(2.42),IF(AK864&lt;=4,S864*(2),IF(AK864&lt;=5,S864*(1.8),IF(AK864&lt;=10,S864*(1.6),IF(AK864&lt;=16,S864*(1.3),IF(AK864&lt;=20,S864*(1),IF(AK864&lt;=60,S864*(0.85),IF(AK864&lt;=100,S864*(0.56),IF(AK864&lt;=152,S864*(0.41),IF(AK864&lt;=180,S864*(0.38),IF(AK864&lt;=200,S864*(0.36),IF(AK864&lt;=300,S864*(0.3),S864)))))))))))))))</f>
        <v>449.28000000000003</v>
      </c>
      <c r="R864" s="52" t="e">
        <f t="shared" si="403"/>
        <v>#DIV/0!</v>
      </c>
      <c r="S864" s="52">
        <f t="shared" si="404"/>
        <v>280.8</v>
      </c>
      <c r="T864" s="21">
        <f t="shared" si="415"/>
        <v>280.8</v>
      </c>
      <c r="U864" s="70">
        <v>0</v>
      </c>
      <c r="V864" s="21">
        <f t="shared" si="401"/>
        <v>216</v>
      </c>
      <c r="W864" s="21">
        <f t="shared" si="405"/>
        <v>43.2</v>
      </c>
      <c r="X864" s="21">
        <f t="shared" si="418"/>
        <v>0</v>
      </c>
      <c r="Y864" s="21">
        <f t="shared" si="400"/>
        <v>0</v>
      </c>
      <c r="Z864" s="21">
        <f t="shared" si="406"/>
        <v>4.8000000000000007</v>
      </c>
      <c r="AA864" s="21">
        <f t="shared" si="407"/>
        <v>38.400000000000006</v>
      </c>
      <c r="AB864" s="21">
        <f t="shared" si="408"/>
        <v>0</v>
      </c>
      <c r="AC864" s="18">
        <f t="shared" si="409"/>
        <v>4.8000000000000007</v>
      </c>
      <c r="AD864" s="18">
        <f t="shared" si="410"/>
        <v>124.80000000000001</v>
      </c>
      <c r="AE864" s="18">
        <f>IFERROR(VLOOKUP(F864,'Unid. Mult.'!$F$3:$J$313,5,0),0)</f>
        <v>0</v>
      </c>
      <c r="AF864" s="18">
        <f>IFERROR(VLOOKUP(F864,'IIEE EIB'!$F$3:$L$219,5,0),0)</f>
        <v>0</v>
      </c>
      <c r="AG864" s="18">
        <f>IFERROR(VLOOKUP(F864,'IIEE EIB'!$F$3:$L$219,6,0),0)</f>
        <v>0</v>
      </c>
      <c r="AH864" s="18">
        <f>IFERROR(VLOOKUP(F864,Rural!$F$2:$J$403,5,0),0)</f>
        <v>0</v>
      </c>
      <c r="AI864" s="18">
        <f>+IFERROR(VLOOKUP(F864,Frontera!$F$3:$J$438,5,0),0)</f>
        <v>0</v>
      </c>
      <c r="AJ864" s="18" t="str">
        <f>+IFERROR(VLOOKUP(F864,'Censo 2023 Direccion'!$A$2:$L$910,9,0),0)</f>
        <v>Rural</v>
      </c>
      <c r="AK864" s="18">
        <f>+IFERROR(VLOOKUP(F864,'Instituciones Educativas'!$A$2:$T$900,12,0),0)</f>
        <v>8</v>
      </c>
      <c r="AL864" s="21">
        <f t="shared" si="411"/>
        <v>216</v>
      </c>
      <c r="AM864" s="18">
        <f>+IFERROR(VLOOKUP(F864,'Instituciones Educativas'!$A$2:$T$900,13,0),0)-AN864</f>
        <v>0</v>
      </c>
    </row>
    <row r="865" spans="1:39" x14ac:dyDescent="0.25">
      <c r="A865" s="108" t="s">
        <v>1617</v>
      </c>
      <c r="B865" s="17">
        <v>65</v>
      </c>
      <c r="C865" s="49" t="str">
        <f>+VLOOKUP(A865,'Instituciones Educativas'!$A$2:$T$900,6,0)</f>
        <v>PUNO</v>
      </c>
      <c r="D865" s="49" t="str">
        <f>IFERROR(VLOOKUP(A865,'Instituciones Educativas'!$A$2:$T$900,7,0),0)</f>
        <v>SALCEDO</v>
      </c>
      <c r="E865" s="49" t="str">
        <f>+VLOOKUP(A865,'Censo 2023 Direccion'!$A$2:$M$910,6,0)</f>
        <v>DON BOSCO</v>
      </c>
      <c r="F865" s="49" t="str">
        <f>+VLOOKUP(A865,'Instituciones Educativas'!$A$2:$T$900,1,0)</f>
        <v>0239798</v>
      </c>
      <c r="G865" s="49" t="str">
        <f>+VLOOKUP(A865,'Instituciones Educativas'!$A$2:$T$900,8,0)</f>
        <v>SAN JUAN BOSCO</v>
      </c>
      <c r="H865" s="49" t="str">
        <f>+VLOOKUP(A865,'Instituciones Educativas'!$A$2:$T$900,9,0)</f>
        <v xml:space="preserve">F0 - Secundaria                    </v>
      </c>
      <c r="I865" s="18">
        <f t="shared" si="402"/>
        <v>220</v>
      </c>
      <c r="J865" s="18" t="str">
        <f t="shared" si="412"/>
        <v>Urbana</v>
      </c>
      <c r="K865" s="18">
        <f t="shared" si="413"/>
        <v>231</v>
      </c>
      <c r="O865" s="18">
        <f t="shared" si="414"/>
        <v>-11</v>
      </c>
      <c r="Q865" s="21">
        <f t="shared" ref="Q865:Q873" si="422">+IF(AJ865="Urbana",IF(AK865&lt;=5,S865*(2.8),IF(AK865&lt;=10,S865*(2.1),IF(AK865&lt;=13,S865*(1.9),IF(AK865&lt;=22,S865*(1.6),IF(AK865&lt;=50,S865*(1.41),IF(AK865&lt;=100,S865*(0.9),IF(AK865&lt;=194,S865*(0.8),IF(AK865&lt;=230,S865*(0.63),IF(AK865&lt;=405,S865*(0.55),IF(AK865&lt;=620,S865*(0.44),IF(AK865&lt;=968,S865*(0.35),IF(AK865&lt;=1000,S865*(0.37),IF(AK865&lt;=1200,S865*(0.39),IF(AK865&lt;=1800,S865*(0.26))))))))))))))))</f>
        <v>3891.8880000000004</v>
      </c>
      <c r="R865" s="52">
        <f t="shared" si="403"/>
        <v>65.079365079365076</v>
      </c>
      <c r="S865" s="52">
        <f t="shared" si="404"/>
        <v>6177.6</v>
      </c>
      <c r="T865" s="21">
        <f t="shared" si="415"/>
        <v>6177.6</v>
      </c>
      <c r="U865" s="70">
        <v>3742.2000000000003</v>
      </c>
      <c r="V865" s="21">
        <f t="shared" si="401"/>
        <v>4752</v>
      </c>
      <c r="W865" s="21">
        <f t="shared" si="405"/>
        <v>1188</v>
      </c>
      <c r="X865" s="21">
        <f t="shared" si="418"/>
        <v>0</v>
      </c>
      <c r="Y865" s="21">
        <f t="shared" si="400"/>
        <v>0</v>
      </c>
      <c r="Z865" s="21">
        <f t="shared" si="406"/>
        <v>264</v>
      </c>
      <c r="AA865" s="21">
        <f t="shared" si="407"/>
        <v>1056</v>
      </c>
      <c r="AB865" s="21">
        <f t="shared" si="408"/>
        <v>0</v>
      </c>
      <c r="AC865" s="18">
        <f t="shared" si="409"/>
        <v>132</v>
      </c>
      <c r="AD865" s="18">
        <f t="shared" si="410"/>
        <v>2112</v>
      </c>
      <c r="AE865" s="18">
        <f>IFERROR(VLOOKUP(F865,'Unid. Mult.'!$F$3:$J$313,5,0),0)</f>
        <v>0</v>
      </c>
      <c r="AF865" s="18">
        <f>IFERROR(VLOOKUP(F865,'IIEE EIB'!$F$3:$L$219,5,0),0)</f>
        <v>0</v>
      </c>
      <c r="AG865" s="18">
        <f>IFERROR(VLOOKUP(F865,'IIEE EIB'!$F$3:$L$219,6,0),0)</f>
        <v>0</v>
      </c>
      <c r="AH865" s="18">
        <f>IFERROR(VLOOKUP(F865,Rural!$F$2:$J$403,5,0),0)</f>
        <v>0</v>
      </c>
      <c r="AI865" s="18" t="str">
        <f>+IFERROR(VLOOKUP(F865,Frontera!$F$3:$J$438,5,0),0)</f>
        <v>Frontera</v>
      </c>
      <c r="AJ865" s="18" t="str">
        <f>+IFERROR(VLOOKUP(F865,'Censo 2023 Direccion'!$A$2:$L$910,9,0),0)</f>
        <v>Urbana</v>
      </c>
      <c r="AK865" s="18">
        <f>+IFERROR(VLOOKUP(F865,'Instituciones Educativas'!$A$2:$T$900,12,0),0)</f>
        <v>220</v>
      </c>
      <c r="AL865" s="21">
        <f t="shared" si="411"/>
        <v>1009.7999999999997</v>
      </c>
      <c r="AM865" s="18">
        <f>+IFERROR(VLOOKUP(F865,'Instituciones Educativas'!$A$2:$T$900,13,0),0)-AN865</f>
        <v>231</v>
      </c>
    </row>
    <row r="866" spans="1:39" x14ac:dyDescent="0.25">
      <c r="A866" s="108" t="s">
        <v>1593</v>
      </c>
      <c r="B866" s="17">
        <v>66</v>
      </c>
      <c r="C866" s="49" t="str">
        <f>+VLOOKUP(A866,'Instituciones Educativas'!$A$2:$T$900,6,0)</f>
        <v>PUNO</v>
      </c>
      <c r="D866" s="49" t="str">
        <f>IFERROR(VLOOKUP(A866,'Instituciones Educativas'!$A$2:$T$900,7,0),0)</f>
        <v>VICTORIA/BARRIO VICTORIA</v>
      </c>
      <c r="E866" s="49" t="str">
        <f>+VLOOKUP(A866,'Censo 2023 Direccion'!$A$2:$M$910,6,0)</f>
        <v>JIRON HUANCANE 154</v>
      </c>
      <c r="F866" s="49" t="str">
        <f>+VLOOKUP(A866,'Instituciones Educativas'!$A$2:$T$900,1,0)</f>
        <v>0239814</v>
      </c>
      <c r="G866" s="49" t="str">
        <f>+VLOOKUP(A866,'Instituciones Educativas'!$A$2:$T$900,8,0)</f>
        <v>45 EMILIO ROMERO PADILLA</v>
      </c>
      <c r="H866" s="49" t="str">
        <f>+VLOOKUP(A866,'Instituciones Educativas'!$A$2:$T$900,9,0)</f>
        <v xml:space="preserve">F0 - Secundaria                    </v>
      </c>
      <c r="I866" s="18">
        <f t="shared" si="402"/>
        <v>999</v>
      </c>
      <c r="J866" s="18" t="str">
        <f t="shared" si="412"/>
        <v>Urbana</v>
      </c>
      <c r="K866" s="18">
        <f t="shared" si="413"/>
        <v>964</v>
      </c>
      <c r="O866" s="18">
        <f t="shared" si="414"/>
        <v>35</v>
      </c>
      <c r="Q866" s="21">
        <f t="shared" si="422"/>
        <v>10379.2104</v>
      </c>
      <c r="R866" s="52">
        <f t="shared" si="403"/>
        <v>124.53319502074689</v>
      </c>
      <c r="S866" s="52">
        <f t="shared" si="404"/>
        <v>28051.920000000002</v>
      </c>
      <c r="T866" s="21">
        <f t="shared" si="415"/>
        <v>28051.920000000002</v>
      </c>
      <c r="U866" s="70">
        <v>12493.44</v>
      </c>
      <c r="V866" s="21">
        <f t="shared" si="401"/>
        <v>21578.400000000001</v>
      </c>
      <c r="W866" s="21">
        <f t="shared" si="405"/>
        <v>5394.6</v>
      </c>
      <c r="X866" s="21">
        <f t="shared" si="418"/>
        <v>0</v>
      </c>
      <c r="Y866" s="21">
        <f t="shared" si="400"/>
        <v>0</v>
      </c>
      <c r="Z866" s="21">
        <f t="shared" si="406"/>
        <v>1198.8000000000002</v>
      </c>
      <c r="AA866" s="21">
        <f t="shared" si="407"/>
        <v>4795.2000000000007</v>
      </c>
      <c r="AB866" s="21">
        <f t="shared" si="408"/>
        <v>0</v>
      </c>
      <c r="AC866" s="18">
        <f t="shared" si="409"/>
        <v>599.40000000000009</v>
      </c>
      <c r="AD866" s="18">
        <f t="shared" si="410"/>
        <v>9590.4000000000015</v>
      </c>
      <c r="AE866" s="18">
        <f>IFERROR(VLOOKUP(F866,'Unid. Mult.'!$F$3:$J$313,5,0),0)</f>
        <v>0</v>
      </c>
      <c r="AF866" s="18">
        <f>IFERROR(VLOOKUP(F866,'IIEE EIB'!$F$3:$L$219,5,0),0)</f>
        <v>0</v>
      </c>
      <c r="AG866" s="18">
        <f>IFERROR(VLOOKUP(F866,'IIEE EIB'!$F$3:$L$219,6,0),0)</f>
        <v>0</v>
      </c>
      <c r="AH866" s="18">
        <f>IFERROR(VLOOKUP(F866,Rural!$F$2:$J$403,5,0),0)</f>
        <v>0</v>
      </c>
      <c r="AI866" s="18" t="str">
        <f>+IFERROR(VLOOKUP(F866,Frontera!$F$3:$J$438,5,0),0)</f>
        <v>Frontera</v>
      </c>
      <c r="AJ866" s="18" t="str">
        <f>+IFERROR(VLOOKUP(F866,'Censo 2023 Direccion'!$A$2:$L$910,9,0),0)</f>
        <v>Urbana</v>
      </c>
      <c r="AK866" s="18">
        <f>+IFERROR(VLOOKUP(F866,'Instituciones Educativas'!$A$2:$T$900,12,0),0)</f>
        <v>999</v>
      </c>
      <c r="AL866" s="21">
        <f t="shared" si="411"/>
        <v>9084.9600000000009</v>
      </c>
      <c r="AM866" s="18">
        <f>+IFERROR(VLOOKUP(F866,'Instituciones Educativas'!$A$2:$T$900,13,0),0)-AN866</f>
        <v>964</v>
      </c>
    </row>
    <row r="867" spans="1:39" x14ac:dyDescent="0.25">
      <c r="A867" s="108" t="s">
        <v>1592</v>
      </c>
      <c r="B867" s="17">
        <v>67</v>
      </c>
      <c r="C867" s="49" t="str">
        <f>+VLOOKUP(A867,'Instituciones Educativas'!$A$2:$T$900,6,0)</f>
        <v>PUNO</v>
      </c>
      <c r="D867" s="49" t="str">
        <f>IFERROR(VLOOKUP(A867,'Instituciones Educativas'!$A$2:$T$900,7,0),0)</f>
        <v>TUPAC AMARU</v>
      </c>
      <c r="E867" s="49" t="str">
        <f>+VLOOKUP(A867,'Censo 2023 Direccion'!$A$2:$M$910,6,0)</f>
        <v>JIRON SIMON BOLIVAR 1505</v>
      </c>
      <c r="F867" s="49" t="str">
        <f>+VLOOKUP(A867,'Instituciones Educativas'!$A$2:$T$900,1,0)</f>
        <v>0239822</v>
      </c>
      <c r="G867" s="49" t="str">
        <f>+VLOOKUP(A867,'Instituciones Educativas'!$A$2:$T$900,8,0)</f>
        <v>32</v>
      </c>
      <c r="H867" s="49" t="str">
        <f>+VLOOKUP(A867,'Instituciones Educativas'!$A$2:$T$900,9,0)</f>
        <v xml:space="preserve">F0 - Secundaria                    </v>
      </c>
      <c r="I867" s="18">
        <f t="shared" si="402"/>
        <v>554</v>
      </c>
      <c r="J867" s="18" t="str">
        <f t="shared" si="412"/>
        <v>Urbana</v>
      </c>
      <c r="K867" s="18">
        <f t="shared" si="413"/>
        <v>600</v>
      </c>
      <c r="O867" s="18">
        <f t="shared" si="414"/>
        <v>-46</v>
      </c>
      <c r="Q867" s="21">
        <f t="shared" si="422"/>
        <v>6844.7808000000005</v>
      </c>
      <c r="R867" s="52">
        <f t="shared" si="403"/>
        <v>71.476190476190496</v>
      </c>
      <c r="S867" s="52">
        <f t="shared" si="404"/>
        <v>15556.320000000002</v>
      </c>
      <c r="T867" s="21">
        <f t="shared" si="415"/>
        <v>15556.320000000002</v>
      </c>
      <c r="U867" s="70">
        <v>9072</v>
      </c>
      <c r="V867" s="21">
        <f t="shared" si="401"/>
        <v>11966.400000000001</v>
      </c>
      <c r="W867" s="21">
        <f t="shared" si="405"/>
        <v>2991.6000000000004</v>
      </c>
      <c r="X867" s="21">
        <f t="shared" si="418"/>
        <v>0</v>
      </c>
      <c r="Y867" s="21">
        <f t="shared" si="400"/>
        <v>0</v>
      </c>
      <c r="Z867" s="21">
        <f t="shared" si="406"/>
        <v>664.80000000000007</v>
      </c>
      <c r="AA867" s="21">
        <f t="shared" si="407"/>
        <v>2659.2000000000003</v>
      </c>
      <c r="AB867" s="21">
        <f t="shared" si="408"/>
        <v>0</v>
      </c>
      <c r="AC867" s="18">
        <f t="shared" si="409"/>
        <v>332.40000000000003</v>
      </c>
      <c r="AD867" s="18">
        <f t="shared" si="410"/>
        <v>5318.4000000000005</v>
      </c>
      <c r="AE867" s="18">
        <f>IFERROR(VLOOKUP(F867,'Unid. Mult.'!$F$3:$J$313,5,0),0)</f>
        <v>0</v>
      </c>
      <c r="AF867" s="18">
        <f>IFERROR(VLOOKUP(F867,'IIEE EIB'!$F$3:$L$219,5,0),0)</f>
        <v>0</v>
      </c>
      <c r="AG867" s="18">
        <f>IFERROR(VLOOKUP(F867,'IIEE EIB'!$F$3:$L$219,6,0),0)</f>
        <v>0</v>
      </c>
      <c r="AH867" s="18">
        <f>IFERROR(VLOOKUP(F867,Rural!$F$2:$J$403,5,0),0)</f>
        <v>0</v>
      </c>
      <c r="AI867" s="18" t="str">
        <f>+IFERROR(VLOOKUP(F867,Frontera!$F$3:$J$438,5,0),0)</f>
        <v>Frontera</v>
      </c>
      <c r="AJ867" s="18" t="str">
        <f>+IFERROR(VLOOKUP(F867,'Censo 2023 Direccion'!$A$2:$L$910,9,0),0)</f>
        <v>Urbana</v>
      </c>
      <c r="AK867" s="18">
        <f>+IFERROR(VLOOKUP(F867,'Instituciones Educativas'!$A$2:$T$900,12,0),0)</f>
        <v>554</v>
      </c>
      <c r="AL867" s="21">
        <f t="shared" si="411"/>
        <v>2894.4000000000015</v>
      </c>
      <c r="AM867" s="18">
        <f>+IFERROR(VLOOKUP(F867,'Instituciones Educativas'!$A$2:$T$900,13,0),0)-AN867</f>
        <v>600</v>
      </c>
    </row>
    <row r="868" spans="1:39" x14ac:dyDescent="0.25">
      <c r="A868" s="108" t="s">
        <v>1621</v>
      </c>
      <c r="B868" s="17">
        <v>68</v>
      </c>
      <c r="C868" s="49" t="str">
        <f>+VLOOKUP(A868,'Instituciones Educativas'!$A$2:$T$900,6,0)</f>
        <v>PUNO</v>
      </c>
      <c r="D868" s="49" t="str">
        <f>IFERROR(VLOOKUP(A868,'Instituciones Educativas'!$A$2:$T$900,7,0),0)</f>
        <v>ORKAPATA</v>
      </c>
      <c r="E868" s="49" t="str">
        <f>+VLOOKUP(A868,'Censo 2023 Direccion'!$A$2:$M$910,6,0)</f>
        <v>JIRON DEUSTUA 715</v>
      </c>
      <c r="F868" s="49" t="str">
        <f>+VLOOKUP(A868,'Instituciones Educativas'!$A$2:$T$900,1,0)</f>
        <v>0240259</v>
      </c>
      <c r="G868" s="49" t="str">
        <f>+VLOOKUP(A868,'Instituciones Educativas'!$A$2:$T$900,8,0)</f>
        <v>SANTA ROSA</v>
      </c>
      <c r="H868" s="49" t="str">
        <f>+VLOOKUP(A868,'Instituciones Educativas'!$A$2:$T$900,9,0)</f>
        <v xml:space="preserve">F0 - Secundaria                    </v>
      </c>
      <c r="I868" s="18">
        <f t="shared" si="402"/>
        <v>991</v>
      </c>
      <c r="J868" s="18" t="str">
        <f t="shared" si="412"/>
        <v>Urbana</v>
      </c>
      <c r="K868" s="18">
        <f t="shared" si="413"/>
        <v>990</v>
      </c>
      <c r="O868" s="18">
        <f t="shared" si="414"/>
        <v>1</v>
      </c>
      <c r="Q868" s="21">
        <f t="shared" si="422"/>
        <v>10296.0936</v>
      </c>
      <c r="R868" s="52">
        <f t="shared" si="403"/>
        <v>116.88552188552188</v>
      </c>
      <c r="S868" s="52">
        <f t="shared" si="404"/>
        <v>27827.279999999999</v>
      </c>
      <c r="T868" s="21">
        <f t="shared" si="415"/>
        <v>27827.279999999999</v>
      </c>
      <c r="U868" s="70">
        <v>12830.4</v>
      </c>
      <c r="V868" s="21">
        <f t="shared" si="401"/>
        <v>21405.599999999999</v>
      </c>
      <c r="W868" s="21">
        <f t="shared" si="405"/>
        <v>5351.4</v>
      </c>
      <c r="X868" s="21">
        <f t="shared" si="418"/>
        <v>0</v>
      </c>
      <c r="Y868" s="21">
        <f t="shared" si="400"/>
        <v>0</v>
      </c>
      <c r="Z868" s="21">
        <f t="shared" si="406"/>
        <v>1189.2</v>
      </c>
      <c r="AA868" s="21">
        <f t="shared" si="407"/>
        <v>4756.8</v>
      </c>
      <c r="AB868" s="21">
        <f t="shared" si="408"/>
        <v>0</v>
      </c>
      <c r="AC868" s="18">
        <f t="shared" si="409"/>
        <v>594.6</v>
      </c>
      <c r="AD868" s="18">
        <f t="shared" si="410"/>
        <v>9513.6</v>
      </c>
      <c r="AE868" s="18">
        <f>IFERROR(VLOOKUP(F868,'Unid. Mult.'!$F$3:$J$313,5,0),0)</f>
        <v>0</v>
      </c>
      <c r="AF868" s="18">
        <f>IFERROR(VLOOKUP(F868,'IIEE EIB'!$F$3:$L$219,5,0),0)</f>
        <v>0</v>
      </c>
      <c r="AG868" s="18">
        <f>IFERROR(VLOOKUP(F868,'IIEE EIB'!$F$3:$L$219,6,0),0)</f>
        <v>0</v>
      </c>
      <c r="AH868" s="18">
        <f>IFERROR(VLOOKUP(F868,Rural!$F$2:$J$403,5,0),0)</f>
        <v>0</v>
      </c>
      <c r="AI868" s="18" t="str">
        <f>+IFERROR(VLOOKUP(F868,Frontera!$F$3:$J$438,5,0),0)</f>
        <v>Frontera</v>
      </c>
      <c r="AJ868" s="18" t="str">
        <f>+IFERROR(VLOOKUP(F868,'Censo 2023 Direccion'!$A$2:$L$910,9,0),0)</f>
        <v>Urbana</v>
      </c>
      <c r="AK868" s="18">
        <f>+IFERROR(VLOOKUP(F868,'Instituciones Educativas'!$A$2:$T$900,12,0),0)</f>
        <v>991</v>
      </c>
      <c r="AL868" s="21">
        <f t="shared" si="411"/>
        <v>8575.1999999999989</v>
      </c>
      <c r="AM868" s="18">
        <f>+IFERROR(VLOOKUP(F868,'Instituciones Educativas'!$A$2:$T$900,13,0),0)-AN868</f>
        <v>990</v>
      </c>
    </row>
    <row r="869" spans="1:39" x14ac:dyDescent="0.25">
      <c r="A869" s="108" t="s">
        <v>1609</v>
      </c>
      <c r="B869" s="17">
        <v>69</v>
      </c>
      <c r="C869" s="49" t="str">
        <f>+VLOOKUP(A869,'Instituciones Educativas'!$A$2:$T$900,6,0)</f>
        <v>PUNO</v>
      </c>
      <c r="D869" s="49" t="str">
        <f>IFERROR(VLOOKUP(A869,'Instituciones Educativas'!$A$2:$T$900,7,0),0)</f>
        <v>AZOGUINE</v>
      </c>
      <c r="E869" s="49" t="str">
        <f>+VLOOKUP(A869,'Censo 2023 Direccion'!$A$2:$M$910,6,0)</f>
        <v>JIRON LAMBAYEQUE 591</v>
      </c>
      <c r="F869" s="49" t="str">
        <f>+VLOOKUP(A869,'Instituciones Educativas'!$A$2:$T$900,1,0)</f>
        <v>0240267</v>
      </c>
      <c r="G869" s="49" t="str">
        <f>+VLOOKUP(A869,'Instituciones Educativas'!$A$2:$T$900,8,0)</f>
        <v>MARIA AUXILIADORA</v>
      </c>
      <c r="H869" s="49" t="str">
        <f>+VLOOKUP(A869,'Instituciones Educativas'!$A$2:$T$900,9,0)</f>
        <v xml:space="preserve">F0 - Secundaria                    </v>
      </c>
      <c r="I869" s="18">
        <f t="shared" si="402"/>
        <v>774</v>
      </c>
      <c r="J869" s="18" t="str">
        <f t="shared" si="412"/>
        <v>Urbana</v>
      </c>
      <c r="K869" s="18">
        <f t="shared" si="413"/>
        <v>812</v>
      </c>
      <c r="O869" s="18">
        <f t="shared" si="414"/>
        <v>-38</v>
      </c>
      <c r="Q869" s="21">
        <f t="shared" si="422"/>
        <v>7606.8720000000003</v>
      </c>
      <c r="R869" s="52">
        <f t="shared" si="403"/>
        <v>106.52709359605912</v>
      </c>
      <c r="S869" s="52">
        <f t="shared" si="404"/>
        <v>21733.920000000002</v>
      </c>
      <c r="T869" s="21">
        <f t="shared" si="415"/>
        <v>21733.920000000002</v>
      </c>
      <c r="U869" s="70">
        <v>10523.52</v>
      </c>
      <c r="V869" s="21">
        <f t="shared" si="401"/>
        <v>16718.400000000001</v>
      </c>
      <c r="W869" s="21">
        <f t="shared" si="405"/>
        <v>4179.6000000000004</v>
      </c>
      <c r="X869" s="21">
        <f t="shared" si="418"/>
        <v>0</v>
      </c>
      <c r="Y869" s="21">
        <f t="shared" si="400"/>
        <v>0</v>
      </c>
      <c r="Z869" s="21">
        <f t="shared" si="406"/>
        <v>928.80000000000007</v>
      </c>
      <c r="AA869" s="21">
        <f t="shared" si="407"/>
        <v>3715.2000000000003</v>
      </c>
      <c r="AB869" s="21">
        <f t="shared" si="408"/>
        <v>0</v>
      </c>
      <c r="AC869" s="18">
        <f t="shared" si="409"/>
        <v>464.40000000000003</v>
      </c>
      <c r="AD869" s="18">
        <f t="shared" si="410"/>
        <v>7430.4000000000005</v>
      </c>
      <c r="AE869" s="18">
        <f>IFERROR(VLOOKUP(F869,'Unid. Mult.'!$F$3:$J$313,5,0),0)</f>
        <v>0</v>
      </c>
      <c r="AF869" s="18">
        <f>IFERROR(VLOOKUP(F869,'IIEE EIB'!$F$3:$L$219,5,0),0)</f>
        <v>0</v>
      </c>
      <c r="AG869" s="18">
        <f>IFERROR(VLOOKUP(F869,'IIEE EIB'!$F$3:$L$219,6,0),0)</f>
        <v>0</v>
      </c>
      <c r="AH869" s="18">
        <f>IFERROR(VLOOKUP(F869,Rural!$F$2:$J$403,5,0),0)</f>
        <v>0</v>
      </c>
      <c r="AI869" s="18" t="str">
        <f>+IFERROR(VLOOKUP(F869,Frontera!$F$3:$J$438,5,0),0)</f>
        <v>Frontera</v>
      </c>
      <c r="AJ869" s="18" t="str">
        <f>+IFERROR(VLOOKUP(F869,'Censo 2023 Direccion'!$A$2:$L$910,9,0),0)</f>
        <v>Urbana</v>
      </c>
      <c r="AK869" s="18">
        <f>+IFERROR(VLOOKUP(F869,'Instituciones Educativas'!$A$2:$T$900,12,0),0)</f>
        <v>774</v>
      </c>
      <c r="AL869" s="21">
        <f t="shared" si="411"/>
        <v>6194.880000000001</v>
      </c>
      <c r="AM869" s="18">
        <f>+IFERROR(VLOOKUP(F869,'Instituciones Educativas'!$A$2:$T$900,13,0),0)-AN869</f>
        <v>812</v>
      </c>
    </row>
    <row r="870" spans="1:39" x14ac:dyDescent="0.25">
      <c r="A870" s="108" t="s">
        <v>1601</v>
      </c>
      <c r="B870" s="17">
        <v>70</v>
      </c>
      <c r="C870" s="49" t="str">
        <f>+VLOOKUP(A870,'Instituciones Educativas'!$A$2:$T$900,6,0)</f>
        <v>PUNO</v>
      </c>
      <c r="D870" s="49" t="str">
        <f>IFERROR(VLOOKUP(A870,'Instituciones Educativas'!$A$2:$T$900,7,0),0)</f>
        <v>PORTEÑO</v>
      </c>
      <c r="E870" s="49" t="str">
        <f>+VLOOKUP(A870,'Censo 2023 Direccion'!$A$2:$M$910,6,0)</f>
        <v>JIRON CARABAYA S/N</v>
      </c>
      <c r="F870" s="49" t="str">
        <f>+VLOOKUP(A870,'Instituciones Educativas'!$A$2:$T$900,1,0)</f>
        <v>0240176</v>
      </c>
      <c r="G870" s="49" t="str">
        <f>+VLOOKUP(A870,'Instituciones Educativas'!$A$2:$T$900,8,0)</f>
        <v>GRAN UNIDAD ESCOLAR SAN CARLOS</v>
      </c>
      <c r="H870" s="49" t="str">
        <f>+VLOOKUP(A870,'Instituciones Educativas'!$A$2:$T$900,9,0)</f>
        <v xml:space="preserve">F0 - Secundaria                    </v>
      </c>
      <c r="I870" s="18">
        <f t="shared" si="402"/>
        <v>1755</v>
      </c>
      <c r="J870" s="18" t="str">
        <f t="shared" si="412"/>
        <v>Urbana</v>
      </c>
      <c r="K870" s="18">
        <f t="shared" si="413"/>
        <v>1660</v>
      </c>
      <c r="O870" s="18">
        <f t="shared" si="414"/>
        <v>95</v>
      </c>
      <c r="Q870" s="21">
        <f t="shared" si="422"/>
        <v>12812.904</v>
      </c>
      <c r="R870" s="52">
        <f t="shared" si="403"/>
        <v>271.45880820579617</v>
      </c>
      <c r="S870" s="52">
        <f t="shared" si="404"/>
        <v>49280.4</v>
      </c>
      <c r="T870" s="21">
        <f t="shared" si="415"/>
        <v>49280.4</v>
      </c>
      <c r="U870" s="70">
        <v>13266.72</v>
      </c>
      <c r="V870" s="21">
        <f t="shared" si="401"/>
        <v>37908</v>
      </c>
      <c r="W870" s="21">
        <f t="shared" si="405"/>
        <v>9477</v>
      </c>
      <c r="X870" s="21">
        <f t="shared" si="418"/>
        <v>0</v>
      </c>
      <c r="Y870" s="21">
        <f t="shared" si="400"/>
        <v>0</v>
      </c>
      <c r="Z870" s="21">
        <f t="shared" si="406"/>
        <v>2106</v>
      </c>
      <c r="AA870" s="21">
        <f t="shared" si="407"/>
        <v>8424</v>
      </c>
      <c r="AB870" s="21">
        <f t="shared" si="408"/>
        <v>0</v>
      </c>
      <c r="AC870" s="18">
        <f t="shared" si="409"/>
        <v>1053</v>
      </c>
      <c r="AD870" s="18">
        <f t="shared" si="410"/>
        <v>16848</v>
      </c>
      <c r="AE870" s="18">
        <f>IFERROR(VLOOKUP(F870,'Unid. Mult.'!$F$3:$J$313,5,0),0)</f>
        <v>0</v>
      </c>
      <c r="AF870" s="18">
        <f>IFERROR(VLOOKUP(F870,'IIEE EIB'!$F$3:$L$219,5,0),0)</f>
        <v>0</v>
      </c>
      <c r="AG870" s="18">
        <f>IFERROR(VLOOKUP(F870,'IIEE EIB'!$F$3:$L$219,6,0),0)</f>
        <v>0</v>
      </c>
      <c r="AH870" s="18">
        <f>IFERROR(VLOOKUP(F870,Rural!$F$2:$J$403,5,0),0)</f>
        <v>0</v>
      </c>
      <c r="AI870" s="18" t="str">
        <f>+IFERROR(VLOOKUP(F870,Frontera!$F$3:$J$438,5,0),0)</f>
        <v>Frontera</v>
      </c>
      <c r="AJ870" s="18" t="str">
        <f>+IFERROR(VLOOKUP(F870,'Censo 2023 Direccion'!$A$2:$L$910,9,0),0)</f>
        <v>Urbana</v>
      </c>
      <c r="AK870" s="18">
        <f>+IFERROR(VLOOKUP(F870,'Instituciones Educativas'!$A$2:$T$900,12,0),0)</f>
        <v>1755</v>
      </c>
      <c r="AL870" s="21">
        <f t="shared" si="411"/>
        <v>24641.279999999999</v>
      </c>
      <c r="AM870" s="18">
        <f>+IFERROR(VLOOKUP(F870,'Instituciones Educativas'!$A$2:$T$900,13,0),0)-AN870</f>
        <v>1660</v>
      </c>
    </row>
    <row r="871" spans="1:39" x14ac:dyDescent="0.25">
      <c r="A871" s="108" t="s">
        <v>1599</v>
      </c>
      <c r="B871" s="17">
        <v>71</v>
      </c>
      <c r="C871" s="49" t="str">
        <f>+VLOOKUP(A871,'Instituciones Educativas'!$A$2:$T$900,6,0)</f>
        <v>PUNO</v>
      </c>
      <c r="D871" s="49" t="str">
        <f>IFERROR(VLOOKUP(A871,'Instituciones Educativas'!$A$2:$T$900,7,0),0)</f>
        <v>PUNO</v>
      </c>
      <c r="E871" s="49" t="str">
        <f>+VLOOKUP(A871,'Censo 2023 Direccion'!$A$2:$M$910,6,0)</f>
        <v>JIRON AREQUIPA 245</v>
      </c>
      <c r="F871" s="49" t="str">
        <f>+VLOOKUP(A871,'Instituciones Educativas'!$A$2:$T$900,1,0)</f>
        <v>0240184</v>
      </c>
      <c r="G871" s="49" t="str">
        <f>+VLOOKUP(A871,'Instituciones Educativas'!$A$2:$T$900,8,0)</f>
        <v>GLORIOSO SAN CARLOS</v>
      </c>
      <c r="H871" s="49" t="str">
        <f>+VLOOKUP(A871,'Instituciones Educativas'!$A$2:$T$900,9,0)</f>
        <v xml:space="preserve">F0 - Secundaria                    </v>
      </c>
      <c r="I871" s="18">
        <f t="shared" si="402"/>
        <v>1139</v>
      </c>
      <c r="J871" s="18" t="str">
        <f t="shared" si="412"/>
        <v>Urbana</v>
      </c>
      <c r="K871" s="18">
        <f t="shared" si="413"/>
        <v>1136</v>
      </c>
      <c r="O871" s="18">
        <f t="shared" si="414"/>
        <v>3</v>
      </c>
      <c r="Q871" s="21">
        <f t="shared" si="422"/>
        <v>12473.416800000001</v>
      </c>
      <c r="R871" s="52">
        <f t="shared" si="403"/>
        <v>160.68661971830988</v>
      </c>
      <c r="S871" s="52">
        <f t="shared" si="404"/>
        <v>31983.120000000003</v>
      </c>
      <c r="T871" s="21">
        <f t="shared" si="415"/>
        <v>31983.120000000003</v>
      </c>
      <c r="U871" s="70">
        <v>12268.8</v>
      </c>
      <c r="V871" s="21">
        <f t="shared" si="401"/>
        <v>24602.400000000001</v>
      </c>
      <c r="W871" s="21">
        <f t="shared" si="405"/>
        <v>6150.6</v>
      </c>
      <c r="X871" s="21">
        <f t="shared" si="418"/>
        <v>0</v>
      </c>
      <c r="Y871" s="21">
        <f t="shared" si="400"/>
        <v>0</v>
      </c>
      <c r="Z871" s="21">
        <f t="shared" si="406"/>
        <v>1366.8000000000002</v>
      </c>
      <c r="AA871" s="21">
        <f t="shared" si="407"/>
        <v>5467.2000000000007</v>
      </c>
      <c r="AB871" s="21">
        <f t="shared" si="408"/>
        <v>0</v>
      </c>
      <c r="AC871" s="18">
        <f t="shared" si="409"/>
        <v>683.40000000000009</v>
      </c>
      <c r="AD871" s="18">
        <f t="shared" si="410"/>
        <v>10934.400000000001</v>
      </c>
      <c r="AE871" s="18">
        <f>IFERROR(VLOOKUP(F871,'Unid. Mult.'!$F$3:$J$313,5,0),0)</f>
        <v>0</v>
      </c>
      <c r="AF871" s="18">
        <f>IFERROR(VLOOKUP(F871,'IIEE EIB'!$F$3:$L$219,5,0),0)</f>
        <v>0</v>
      </c>
      <c r="AG871" s="18">
        <f>IFERROR(VLOOKUP(F871,'IIEE EIB'!$F$3:$L$219,6,0),0)</f>
        <v>0</v>
      </c>
      <c r="AH871" s="18">
        <f>IFERROR(VLOOKUP(F871,Rural!$F$2:$J$403,5,0),0)</f>
        <v>0</v>
      </c>
      <c r="AI871" s="18" t="str">
        <f>+IFERROR(VLOOKUP(F871,Frontera!$F$3:$J$438,5,0),0)</f>
        <v>Frontera</v>
      </c>
      <c r="AJ871" s="18" t="str">
        <f>+IFERROR(VLOOKUP(F871,'Censo 2023 Direccion'!$A$2:$L$910,9,0),0)</f>
        <v>Urbana</v>
      </c>
      <c r="AK871" s="18">
        <f>+IFERROR(VLOOKUP(F871,'Instituciones Educativas'!$A$2:$T$900,12,0),0)</f>
        <v>1139</v>
      </c>
      <c r="AL871" s="21">
        <f t="shared" si="411"/>
        <v>12333.600000000002</v>
      </c>
      <c r="AM871" s="18">
        <f>+IFERROR(VLOOKUP(F871,'Instituciones Educativas'!$A$2:$T$900,13,0),0)-AN871</f>
        <v>1136</v>
      </c>
    </row>
    <row r="872" spans="1:39" x14ac:dyDescent="0.25">
      <c r="A872" s="108" t="s">
        <v>1605</v>
      </c>
      <c r="B872" s="17">
        <v>72</v>
      </c>
      <c r="C872" s="49" t="str">
        <f>+VLOOKUP(A872,'Instituciones Educativas'!$A$2:$T$900,6,0)</f>
        <v>PUNO</v>
      </c>
      <c r="D872" s="49" t="str">
        <f>IFERROR(VLOOKUP(A872,'Instituciones Educativas'!$A$2:$T$900,7,0),0)</f>
        <v>BELLAVISTA</v>
      </c>
      <c r="E872" s="49" t="str">
        <f>+VLOOKUP(A872,'Censo 2023 Direccion'!$A$2:$M$910,6,0)</f>
        <v>PASAJE HIPOLITO UNANUE 152</v>
      </c>
      <c r="F872" s="49" t="str">
        <f>+VLOOKUP(A872,'Instituciones Educativas'!$A$2:$T$900,1,0)</f>
        <v>0578773</v>
      </c>
      <c r="G872" s="49" t="str">
        <f>+VLOOKUP(A872,'Instituciones Educativas'!$A$2:$T$900,8,0)</f>
        <v>INDEPENDENCIA NACIONAL</v>
      </c>
      <c r="H872" s="49" t="str">
        <f>+VLOOKUP(A872,'Instituciones Educativas'!$A$2:$T$900,9,0)</f>
        <v xml:space="preserve">F0 - Secundaria                    </v>
      </c>
      <c r="I872" s="18">
        <f t="shared" si="402"/>
        <v>605</v>
      </c>
      <c r="J872" s="18" t="str">
        <f t="shared" si="412"/>
        <v>Urbana</v>
      </c>
      <c r="K872" s="18">
        <f t="shared" si="413"/>
        <v>554</v>
      </c>
      <c r="O872" s="18">
        <f t="shared" si="414"/>
        <v>51</v>
      </c>
      <c r="Q872" s="21">
        <f t="shared" si="422"/>
        <v>7474.8960000000006</v>
      </c>
      <c r="R872" s="52">
        <f t="shared" si="403"/>
        <v>86.703015995069862</v>
      </c>
      <c r="S872" s="52">
        <f t="shared" si="404"/>
        <v>16988.400000000001</v>
      </c>
      <c r="T872" s="21">
        <f t="shared" si="415"/>
        <v>16988.400000000001</v>
      </c>
      <c r="U872" s="70">
        <v>9099.156705882353</v>
      </c>
      <c r="V872" s="21">
        <f t="shared" si="401"/>
        <v>13068</v>
      </c>
      <c r="W872" s="21">
        <f t="shared" si="405"/>
        <v>3267</v>
      </c>
      <c r="X872" s="21">
        <f t="shared" si="418"/>
        <v>0</v>
      </c>
      <c r="Y872" s="21">
        <f t="shared" si="400"/>
        <v>0</v>
      </c>
      <c r="Z872" s="21">
        <f t="shared" si="406"/>
        <v>726</v>
      </c>
      <c r="AA872" s="21">
        <f t="shared" si="407"/>
        <v>2904</v>
      </c>
      <c r="AB872" s="21">
        <f t="shared" si="408"/>
        <v>0</v>
      </c>
      <c r="AC872" s="18">
        <f t="shared" si="409"/>
        <v>363</v>
      </c>
      <c r="AD872" s="18">
        <f t="shared" si="410"/>
        <v>5808</v>
      </c>
      <c r="AE872" s="18">
        <f>IFERROR(VLOOKUP(F872,'Unid. Mult.'!$F$3:$J$313,5,0),0)</f>
        <v>0</v>
      </c>
      <c r="AF872" s="18">
        <f>IFERROR(VLOOKUP(F872,'IIEE EIB'!$F$3:$L$219,5,0),0)</f>
        <v>0</v>
      </c>
      <c r="AG872" s="18">
        <f>IFERROR(VLOOKUP(F872,'IIEE EIB'!$F$3:$L$219,6,0),0)</f>
        <v>0</v>
      </c>
      <c r="AH872" s="18">
        <f>IFERROR(VLOOKUP(F872,Rural!$F$2:$J$403,5,0),0)</f>
        <v>0</v>
      </c>
      <c r="AI872" s="18" t="str">
        <f>+IFERROR(VLOOKUP(F872,Frontera!$F$3:$J$438,5,0),0)</f>
        <v>Frontera</v>
      </c>
      <c r="AJ872" s="18" t="str">
        <f>+IFERROR(VLOOKUP(F872,'Censo 2023 Direccion'!$A$2:$L$910,9,0),0)</f>
        <v>Urbana</v>
      </c>
      <c r="AK872" s="18">
        <f>+IFERROR(VLOOKUP(F872,'Instituciones Educativas'!$A$2:$T$900,12,0),0)</f>
        <v>605</v>
      </c>
      <c r="AL872" s="21">
        <f t="shared" si="411"/>
        <v>3968.843294117647</v>
      </c>
      <c r="AM872" s="18">
        <f>+IFERROR(VLOOKUP(F872,'Instituciones Educativas'!$A$2:$T$900,13,0),0)-AN872</f>
        <v>554</v>
      </c>
    </row>
    <row r="873" spans="1:39" x14ac:dyDescent="0.25">
      <c r="A873" s="108" t="s">
        <v>1606</v>
      </c>
      <c r="B873" s="17">
        <v>73</v>
      </c>
      <c r="C873" s="49" t="str">
        <f>+VLOOKUP(A873,'Instituciones Educativas'!$A$2:$T$900,6,0)</f>
        <v>PUNO</v>
      </c>
      <c r="D873" s="49" t="str">
        <f>IFERROR(VLOOKUP(A873,'Instituciones Educativas'!$A$2:$T$900,7,0),0)</f>
        <v>JOSE ANTONIO ENCINAS</v>
      </c>
      <c r="E873" s="49" t="str">
        <f>+VLOOKUP(A873,'Censo 2023 Direccion'!$A$2:$M$910,6,0)</f>
        <v>JIRON LOS ANDES 246</v>
      </c>
      <c r="F873" s="49" t="str">
        <f>+VLOOKUP(A873,'Instituciones Educativas'!$A$2:$T$900,1,0)</f>
        <v>0578799</v>
      </c>
      <c r="G873" s="49" t="str">
        <f>+VLOOKUP(A873,'Instituciones Educativas'!$A$2:$T$900,8,0)</f>
        <v>JOSE ANTONIO ENCINAS</v>
      </c>
      <c r="H873" s="49" t="str">
        <f>+VLOOKUP(A873,'Instituciones Educativas'!$A$2:$T$900,9,0)</f>
        <v xml:space="preserve">F0 - Secundaria                    </v>
      </c>
      <c r="I873" s="18">
        <f t="shared" si="402"/>
        <v>121</v>
      </c>
      <c r="J873" s="18" t="str">
        <f t="shared" si="412"/>
        <v>Urbana</v>
      </c>
      <c r="K873" s="18">
        <f t="shared" si="413"/>
        <v>138</v>
      </c>
      <c r="O873" s="18">
        <f t="shared" si="414"/>
        <v>-17</v>
      </c>
      <c r="Q873" s="21">
        <f t="shared" si="422"/>
        <v>2718.1440000000007</v>
      </c>
      <c r="R873" s="52">
        <f t="shared" si="403"/>
        <v>11.328000146114752</v>
      </c>
      <c r="S873" s="52">
        <f t="shared" si="404"/>
        <v>3397.6800000000007</v>
      </c>
      <c r="T873" s="21">
        <f t="shared" si="415"/>
        <v>3397.6800000000007</v>
      </c>
      <c r="U873" s="70">
        <v>3051.9545806451611</v>
      </c>
      <c r="V873" s="21">
        <f t="shared" si="401"/>
        <v>2613.6000000000004</v>
      </c>
      <c r="W873" s="21">
        <f t="shared" si="405"/>
        <v>653.40000000000009</v>
      </c>
      <c r="X873" s="21">
        <f t="shared" si="418"/>
        <v>0</v>
      </c>
      <c r="Y873" s="21">
        <f t="shared" si="400"/>
        <v>0</v>
      </c>
      <c r="Z873" s="21">
        <f t="shared" si="406"/>
        <v>145.20000000000002</v>
      </c>
      <c r="AA873" s="21">
        <f t="shared" si="407"/>
        <v>580.80000000000007</v>
      </c>
      <c r="AB873" s="21">
        <f t="shared" si="408"/>
        <v>0</v>
      </c>
      <c r="AC873" s="18">
        <f t="shared" si="409"/>
        <v>72.600000000000009</v>
      </c>
      <c r="AD873" s="18">
        <f t="shared" si="410"/>
        <v>1161.6000000000001</v>
      </c>
      <c r="AE873" s="18">
        <f>IFERROR(VLOOKUP(F873,'Unid. Mult.'!$F$3:$J$313,5,0),0)</f>
        <v>0</v>
      </c>
      <c r="AF873" s="18">
        <f>IFERROR(VLOOKUP(F873,'IIEE EIB'!$F$3:$L$219,5,0),0)</f>
        <v>0</v>
      </c>
      <c r="AG873" s="18">
        <f>IFERROR(VLOOKUP(F873,'IIEE EIB'!$F$3:$L$219,6,0),0)</f>
        <v>0</v>
      </c>
      <c r="AH873" s="18">
        <f>IFERROR(VLOOKUP(F873,Rural!$F$2:$J$403,5,0),0)</f>
        <v>0</v>
      </c>
      <c r="AI873" s="18" t="str">
        <f>+IFERROR(VLOOKUP(F873,Frontera!$F$3:$J$438,5,0),0)</f>
        <v>Frontera</v>
      </c>
      <c r="AJ873" s="18" t="str">
        <f>+IFERROR(VLOOKUP(F873,'Censo 2023 Direccion'!$A$2:$L$910,9,0),0)</f>
        <v>Urbana</v>
      </c>
      <c r="AK873" s="18">
        <f>+IFERROR(VLOOKUP(F873,'Instituciones Educativas'!$A$2:$T$900,12,0),0)</f>
        <v>121</v>
      </c>
      <c r="AL873" s="21">
        <f t="shared" si="411"/>
        <v>-438.35458064516069</v>
      </c>
      <c r="AM873" s="18">
        <f>+IFERROR(VLOOKUP(F873,'Instituciones Educativas'!$A$2:$T$900,13,0),0)-AN873</f>
        <v>138</v>
      </c>
    </row>
    <row r="874" spans="1:39" x14ac:dyDescent="0.25">
      <c r="A874" s="108" t="s">
        <v>1598</v>
      </c>
      <c r="B874" s="17">
        <v>74</v>
      </c>
      <c r="C874" s="49" t="str">
        <f>+VLOOKUP(A874,'Instituciones Educativas'!$A$2:$T$900,6,0)</f>
        <v>PUNO</v>
      </c>
      <c r="D874" s="49" t="str">
        <f>IFERROR(VLOOKUP(A874,'Instituciones Educativas'!$A$2:$T$900,7,0),0)</f>
        <v>HACIENDA COLLACACHI</v>
      </c>
      <c r="E874" s="49" t="str">
        <f>+VLOOKUP(A874,'Censo 2023 Direccion'!$A$2:$M$910,6,0)</f>
        <v>COLLACACHI</v>
      </c>
      <c r="F874" s="49" t="str">
        <f>+VLOOKUP(A874,'Instituciones Educativas'!$A$2:$T$900,1,0)</f>
        <v>0578815</v>
      </c>
      <c r="G874" s="49" t="str">
        <f>+VLOOKUP(A874,'Instituciones Educativas'!$A$2:$T$900,8,0)</f>
        <v>COMPLEJO EDUCATIVO AGROPECUARIO</v>
      </c>
      <c r="H874" s="49" t="str">
        <f>+VLOOKUP(A874,'Instituciones Educativas'!$A$2:$T$900,9,0)</f>
        <v xml:space="preserve">F0 - Secundaria                    </v>
      </c>
      <c r="I874" s="18">
        <f t="shared" si="402"/>
        <v>13</v>
      </c>
      <c r="J874" s="18" t="str">
        <f t="shared" si="412"/>
        <v>Rural</v>
      </c>
      <c r="K874" s="18">
        <f t="shared" si="413"/>
        <v>17</v>
      </c>
      <c r="O874" s="18">
        <f t="shared" si="414"/>
        <v>-4</v>
      </c>
      <c r="Q874" s="21">
        <f>+IF(AJ874="rural",IF(AK874&lt;=1,S874*(5),IF(AK874&lt;=2,S874*(3.25),IF(AK874&lt;=3,S874*(2.42),IF(AK874&lt;=4,S874*(2),IF(AK874&lt;=5,S874*(1.8),IF(AK874&lt;=10,S874*(1.6),IF(AK874&lt;=16,S874*(1.3),IF(AK874&lt;=20,S874*(1),IF(AK874&lt;=60,S874*(0.85),IF(AK874&lt;=100,S874*(0.56),IF(AK874&lt;=152,S874*(0.41),IF(AK874&lt;=180,S874*(0.38),IF(AK874&lt;=200,S874*(0.36),IF(AK874&lt;=300,S874*(0.3),S874)))))))))))))))</f>
        <v>1410.4740000000002</v>
      </c>
      <c r="R874" s="52">
        <f t="shared" si="403"/>
        <v>-29.2114368967401</v>
      </c>
      <c r="S874" s="52">
        <f t="shared" si="404"/>
        <v>1084.98</v>
      </c>
      <c r="T874" s="21">
        <f t="shared" si="415"/>
        <v>1084.98</v>
      </c>
      <c r="U874" s="70">
        <v>1532.7052173913039</v>
      </c>
      <c r="V874" s="21">
        <f t="shared" si="401"/>
        <v>834.59999999999991</v>
      </c>
      <c r="W874" s="21">
        <f t="shared" si="405"/>
        <v>70.2</v>
      </c>
      <c r="X874" s="21">
        <f t="shared" si="418"/>
        <v>0</v>
      </c>
      <c r="Y874" s="21">
        <f t="shared" si="400"/>
        <v>0</v>
      </c>
      <c r="Z874" s="21">
        <f t="shared" si="406"/>
        <v>15.600000000000001</v>
      </c>
      <c r="AA874" s="21">
        <f t="shared" si="407"/>
        <v>109.19999999999999</v>
      </c>
      <c r="AB874" s="21">
        <f t="shared" si="408"/>
        <v>0</v>
      </c>
      <c r="AC874" s="18">
        <f t="shared" si="409"/>
        <v>436.79999999999995</v>
      </c>
      <c r="AD874" s="18">
        <f t="shared" si="410"/>
        <v>202.8</v>
      </c>
      <c r="AE874" s="18">
        <f>IFERROR(VLOOKUP(F874,'Unid. Mult.'!$F$3:$J$313,5,0),0)</f>
        <v>0</v>
      </c>
      <c r="AF874" s="18" t="str">
        <f>IFERROR(VLOOKUP(F874,'IIEE EIB'!$F$3:$L$219,5,0),0)</f>
        <v>AIMARA</v>
      </c>
      <c r="AG874" s="18" t="str">
        <f>IFERROR(VLOOKUP(F874,'IIEE EIB'!$F$3:$L$219,6,0),0)</f>
        <v>QUECHUA SUREÑO</v>
      </c>
      <c r="AH874" s="18" t="str">
        <f>IFERROR(VLOOKUP(F874,Rural!$F$2:$J$403,5,0),0)</f>
        <v>Rural 2</v>
      </c>
      <c r="AI874" s="18" t="str">
        <f>+IFERROR(VLOOKUP(F874,Frontera!$F$3:$J$438,5,0),0)</f>
        <v>Frontera</v>
      </c>
      <c r="AJ874" s="18" t="str">
        <f>+IFERROR(VLOOKUP(F874,'Censo 2023 Direccion'!$A$2:$L$910,9,0),0)</f>
        <v>Rural</v>
      </c>
      <c r="AK874" s="18">
        <f>+IFERROR(VLOOKUP(F874,'Instituciones Educativas'!$A$2:$T$900,12,0),0)</f>
        <v>13</v>
      </c>
      <c r="AL874" s="21">
        <f t="shared" si="411"/>
        <v>-698.105217391304</v>
      </c>
      <c r="AM874" s="18">
        <f>+IFERROR(VLOOKUP(F874,'Instituciones Educativas'!$A$2:$T$900,13,0),0)-AN874</f>
        <v>17</v>
      </c>
    </row>
    <row r="875" spans="1:39" x14ac:dyDescent="0.25">
      <c r="A875" s="108" t="s">
        <v>1596</v>
      </c>
      <c r="B875" s="17">
        <v>75</v>
      </c>
      <c r="C875" s="49" t="str">
        <f>+VLOOKUP(A875,'Instituciones Educativas'!$A$2:$T$900,6,0)</f>
        <v>PUNO</v>
      </c>
      <c r="D875" s="49" t="str">
        <f>IFERROR(VLOOKUP(A875,'Instituciones Educativas'!$A$2:$T$900,7,0),0)</f>
        <v>PUNO</v>
      </c>
      <c r="E875" s="49" t="str">
        <f>+VLOOKUP(A875,'Censo 2023 Direccion'!$A$2:$M$910,6,0)</f>
        <v>JIRON GRAU 388</v>
      </c>
      <c r="F875" s="49" t="str">
        <f>+VLOOKUP(A875,'Instituciones Educativas'!$A$2:$T$900,1,0)</f>
        <v>0578823</v>
      </c>
      <c r="G875" s="49" t="str">
        <f>+VLOOKUP(A875,'Instituciones Educativas'!$A$2:$T$900,8,0)</f>
        <v>CARLOS RUBINA BURGOS</v>
      </c>
      <c r="H875" s="49" t="str">
        <f>+VLOOKUP(A875,'Instituciones Educativas'!$A$2:$T$900,9,0)</f>
        <v xml:space="preserve">F0 - Secundaria                    </v>
      </c>
      <c r="I875" s="18">
        <f t="shared" si="402"/>
        <v>405</v>
      </c>
      <c r="J875" s="18" t="str">
        <f t="shared" si="412"/>
        <v>Urbana</v>
      </c>
      <c r="K875" s="18">
        <f t="shared" si="413"/>
        <v>403</v>
      </c>
      <c r="O875" s="18">
        <f t="shared" si="414"/>
        <v>2</v>
      </c>
      <c r="Q875" s="21">
        <f t="shared" ref="Q875:Q878" si="423">+IF(AJ875="Urbana",IF(AK875&lt;=5,S875*(2.8),IF(AK875&lt;=10,S875*(2.1),IF(AK875&lt;=13,S875*(1.9),IF(AK875&lt;=22,S875*(1.6),IF(AK875&lt;=50,S875*(1.41),IF(AK875&lt;=100,S875*(0.9),IF(AK875&lt;=194,S875*(0.8),IF(AK875&lt;=230,S875*(0.63),IF(AK875&lt;=405,S875*(0.55),IF(AK875&lt;=620,S875*(0.44),IF(AK875&lt;=968,S875*(0.35),IF(AK875&lt;=1000,S875*(0.37),IF(AK875&lt;=1200,S875*(0.39),IF(AK875&lt;=1800,S875*(0.26))))))))))))))))</f>
        <v>6254.8200000000006</v>
      </c>
      <c r="R875" s="52">
        <f t="shared" si="403"/>
        <v>86.635944700460868</v>
      </c>
      <c r="S875" s="52">
        <f t="shared" si="404"/>
        <v>11372.4</v>
      </c>
      <c r="T875" s="21">
        <f t="shared" si="415"/>
        <v>11372.4</v>
      </c>
      <c r="U875" s="70">
        <v>6093.3599999999988</v>
      </c>
      <c r="V875" s="21">
        <f t="shared" si="401"/>
        <v>8748</v>
      </c>
      <c r="W875" s="21">
        <f t="shared" si="405"/>
        <v>2187</v>
      </c>
      <c r="X875" s="21">
        <f t="shared" si="418"/>
        <v>0</v>
      </c>
      <c r="Y875" s="21">
        <f t="shared" si="400"/>
        <v>0</v>
      </c>
      <c r="Z875" s="21">
        <f t="shared" si="406"/>
        <v>486</v>
      </c>
      <c r="AA875" s="21">
        <f t="shared" si="407"/>
        <v>1944</v>
      </c>
      <c r="AB875" s="21">
        <f t="shared" si="408"/>
        <v>0</v>
      </c>
      <c r="AC875" s="18">
        <f t="shared" si="409"/>
        <v>243</v>
      </c>
      <c r="AD875" s="18">
        <f t="shared" si="410"/>
        <v>3888</v>
      </c>
      <c r="AE875" s="18">
        <f>IFERROR(VLOOKUP(F875,'Unid. Mult.'!$F$3:$J$313,5,0),0)</f>
        <v>0</v>
      </c>
      <c r="AF875" s="18">
        <f>IFERROR(VLOOKUP(F875,'IIEE EIB'!$F$3:$L$219,5,0),0)</f>
        <v>0</v>
      </c>
      <c r="AG875" s="18">
        <f>IFERROR(VLOOKUP(F875,'IIEE EIB'!$F$3:$L$219,6,0),0)</f>
        <v>0</v>
      </c>
      <c r="AH875" s="18">
        <f>IFERROR(VLOOKUP(F875,Rural!$F$2:$J$403,5,0),0)</f>
        <v>0</v>
      </c>
      <c r="AI875" s="18" t="str">
        <f>+IFERROR(VLOOKUP(F875,Frontera!$F$3:$J$438,5,0),0)</f>
        <v>Frontera</v>
      </c>
      <c r="AJ875" s="18" t="str">
        <f>+IFERROR(VLOOKUP(F875,'Censo 2023 Direccion'!$A$2:$L$910,9,0),0)</f>
        <v>Urbana</v>
      </c>
      <c r="AK875" s="18">
        <f>+IFERROR(VLOOKUP(F875,'Instituciones Educativas'!$A$2:$T$900,12,0),0)</f>
        <v>405</v>
      </c>
      <c r="AL875" s="21">
        <f t="shared" si="411"/>
        <v>2654.6400000000012</v>
      </c>
      <c r="AM875" s="18">
        <f>+IFERROR(VLOOKUP(F875,'Instituciones Educativas'!$A$2:$T$900,13,0),0)-AN875</f>
        <v>403</v>
      </c>
    </row>
    <row r="876" spans="1:39" x14ac:dyDescent="0.25">
      <c r="A876" s="108" t="s">
        <v>1611</v>
      </c>
      <c r="B876" s="17">
        <v>76</v>
      </c>
      <c r="C876" s="49" t="str">
        <f>+VLOOKUP(A876,'Instituciones Educativas'!$A$2:$T$900,6,0)</f>
        <v>PUNO</v>
      </c>
      <c r="D876" s="49" t="str">
        <f>IFERROR(VLOOKUP(A876,'Instituciones Educativas'!$A$2:$T$900,7,0),0)</f>
        <v>PUNO</v>
      </c>
      <c r="E876" s="49" t="str">
        <f>+VLOOKUP(A876,'Censo 2023 Direccion'!$A$2:$M$910,6,0)</f>
        <v>JIRON ANTONIO MACHADO 140</v>
      </c>
      <c r="F876" s="49" t="str">
        <f>+VLOOKUP(A876,'Instituciones Educativas'!$A$2:$T$900,1,0)</f>
        <v>0618447</v>
      </c>
      <c r="G876" s="49" t="str">
        <f>+VLOOKUP(A876,'Instituciones Educativas'!$A$2:$T$900,8,0)</f>
        <v>POLITECNICO HUASCAR</v>
      </c>
      <c r="H876" s="49" t="str">
        <f>+VLOOKUP(A876,'Instituciones Educativas'!$A$2:$T$900,9,0)</f>
        <v xml:space="preserve">F0 - Secundaria                    </v>
      </c>
      <c r="I876" s="18">
        <f t="shared" si="402"/>
        <v>123</v>
      </c>
      <c r="J876" s="18" t="str">
        <f t="shared" si="412"/>
        <v>Urbana</v>
      </c>
      <c r="K876" s="18">
        <f t="shared" si="413"/>
        <v>131</v>
      </c>
      <c r="O876" s="18">
        <f t="shared" si="414"/>
        <v>-8</v>
      </c>
      <c r="Q876" s="21">
        <f t="shared" si="423"/>
        <v>2763.0720000000001</v>
      </c>
      <c r="R876" s="52">
        <f t="shared" si="403"/>
        <v>28.623927358038813</v>
      </c>
      <c r="S876" s="52">
        <f t="shared" si="404"/>
        <v>3453.84</v>
      </c>
      <c r="T876" s="21">
        <f t="shared" si="415"/>
        <v>3453.84</v>
      </c>
      <c r="U876" s="70">
        <v>2685.2235590551186</v>
      </c>
      <c r="V876" s="21">
        <f t="shared" si="401"/>
        <v>2656.8</v>
      </c>
      <c r="W876" s="21">
        <f t="shared" si="405"/>
        <v>664.2</v>
      </c>
      <c r="X876" s="21">
        <f t="shared" si="418"/>
        <v>0</v>
      </c>
      <c r="Y876" s="21">
        <f t="shared" si="400"/>
        <v>0</v>
      </c>
      <c r="Z876" s="21">
        <f t="shared" si="406"/>
        <v>147.60000000000002</v>
      </c>
      <c r="AA876" s="21">
        <f t="shared" si="407"/>
        <v>590.40000000000009</v>
      </c>
      <c r="AB876" s="21">
        <f t="shared" si="408"/>
        <v>0</v>
      </c>
      <c r="AC876" s="18">
        <f t="shared" si="409"/>
        <v>73.800000000000011</v>
      </c>
      <c r="AD876" s="18">
        <f t="shared" si="410"/>
        <v>1180.8000000000002</v>
      </c>
      <c r="AE876" s="18">
        <f>IFERROR(VLOOKUP(F876,'Unid. Mult.'!$F$3:$J$313,5,0),0)</f>
        <v>0</v>
      </c>
      <c r="AF876" s="18">
        <f>IFERROR(VLOOKUP(F876,'IIEE EIB'!$F$3:$L$219,5,0),0)</f>
        <v>0</v>
      </c>
      <c r="AG876" s="18">
        <f>IFERROR(VLOOKUP(F876,'IIEE EIB'!$F$3:$L$219,6,0),0)</f>
        <v>0</v>
      </c>
      <c r="AH876" s="18">
        <f>IFERROR(VLOOKUP(F876,Rural!$F$2:$J$403,5,0),0)</f>
        <v>0</v>
      </c>
      <c r="AI876" s="18" t="str">
        <f>+IFERROR(VLOOKUP(F876,Frontera!$F$3:$J$438,5,0),0)</f>
        <v>Frontera</v>
      </c>
      <c r="AJ876" s="18" t="str">
        <f>+IFERROR(VLOOKUP(F876,'Censo 2023 Direccion'!$A$2:$L$910,9,0),0)</f>
        <v>Urbana</v>
      </c>
      <c r="AK876" s="18">
        <f>+IFERROR(VLOOKUP(F876,'Instituciones Educativas'!$A$2:$T$900,12,0),0)</f>
        <v>123</v>
      </c>
      <c r="AL876" s="21">
        <f t="shared" si="411"/>
        <v>-28.423559055118403</v>
      </c>
      <c r="AM876" s="18">
        <f>+IFERROR(VLOOKUP(F876,'Instituciones Educativas'!$A$2:$T$900,13,0),0)-AN876</f>
        <v>131</v>
      </c>
    </row>
    <row r="877" spans="1:39" x14ac:dyDescent="0.25">
      <c r="A877" s="108" t="s">
        <v>1595</v>
      </c>
      <c r="B877" s="17">
        <v>77</v>
      </c>
      <c r="C877" s="49" t="str">
        <f>+VLOOKUP(A877,'Instituciones Educativas'!$A$2:$T$900,6,0)</f>
        <v>PUNO</v>
      </c>
      <c r="D877" s="49" t="str">
        <f>IFERROR(VLOOKUP(A877,'Instituciones Educativas'!$A$2:$T$900,7,0),0)</f>
        <v>JAYLLIHUAYA</v>
      </c>
      <c r="E877" s="49" t="str">
        <f>+VLOOKUP(A877,'Censo 2023 Direccion'!$A$2:$M$910,6,0)</f>
        <v>JAYLLIHUAYA</v>
      </c>
      <c r="F877" s="49" t="str">
        <f>+VLOOKUP(A877,'Instituciones Educativas'!$A$2:$T$900,1,0)</f>
        <v>1024074</v>
      </c>
      <c r="G877" s="49" t="str">
        <f>+VLOOKUP(A877,'Instituciones Educativas'!$A$2:$T$900,8,0)</f>
        <v>CARLOS DANTE NAVA</v>
      </c>
      <c r="H877" s="49" t="str">
        <f>+VLOOKUP(A877,'Instituciones Educativas'!$A$2:$T$900,9,0)</f>
        <v xml:space="preserve">F0 - Secundaria                    </v>
      </c>
      <c r="I877" s="18">
        <f t="shared" si="402"/>
        <v>27</v>
      </c>
      <c r="J877" s="18" t="str">
        <f t="shared" si="412"/>
        <v>Urbana</v>
      </c>
      <c r="K877" s="18">
        <f t="shared" si="413"/>
        <v>26</v>
      </c>
      <c r="O877" s="18">
        <f t="shared" si="414"/>
        <v>1</v>
      </c>
      <c r="Q877" s="21">
        <f t="shared" si="423"/>
        <v>1069.0056</v>
      </c>
      <c r="R877" s="52">
        <f t="shared" si="403"/>
        <v>-20.986622073578605</v>
      </c>
      <c r="S877" s="52">
        <f t="shared" si="404"/>
        <v>758.16000000000008</v>
      </c>
      <c r="T877" s="21">
        <f t="shared" si="415"/>
        <v>758.16000000000008</v>
      </c>
      <c r="U877" s="70">
        <v>959.5337142857145</v>
      </c>
      <c r="V877" s="21">
        <f t="shared" si="401"/>
        <v>583.20000000000005</v>
      </c>
      <c r="W877" s="21">
        <f t="shared" si="405"/>
        <v>145.80000000000001</v>
      </c>
      <c r="X877" s="21">
        <f t="shared" si="418"/>
        <v>0</v>
      </c>
      <c r="Y877" s="21">
        <f t="shared" si="400"/>
        <v>0</v>
      </c>
      <c r="Z877" s="21">
        <f t="shared" si="406"/>
        <v>32.400000000000006</v>
      </c>
      <c r="AA877" s="21">
        <f t="shared" si="407"/>
        <v>129.60000000000002</v>
      </c>
      <c r="AB877" s="21">
        <f t="shared" si="408"/>
        <v>0</v>
      </c>
      <c r="AC877" s="18">
        <f t="shared" si="409"/>
        <v>16.200000000000003</v>
      </c>
      <c r="AD877" s="18">
        <f t="shared" si="410"/>
        <v>259.20000000000005</v>
      </c>
      <c r="AE877" s="18">
        <f>IFERROR(VLOOKUP(F877,'Unid. Mult.'!$F$3:$J$313,5,0),0)</f>
        <v>0</v>
      </c>
      <c r="AF877" s="18">
        <f>IFERROR(VLOOKUP(F877,'IIEE EIB'!$F$3:$L$219,5,0),0)</f>
        <v>0</v>
      </c>
      <c r="AG877" s="18">
        <f>IFERROR(VLOOKUP(F877,'IIEE EIB'!$F$3:$L$219,6,0),0)</f>
        <v>0</v>
      </c>
      <c r="AH877" s="18">
        <f>IFERROR(VLOOKUP(F877,Rural!$F$2:$J$403,5,0),0)</f>
        <v>0</v>
      </c>
      <c r="AI877" s="18" t="str">
        <f>+IFERROR(VLOOKUP(F877,Frontera!$F$3:$J$438,5,0),0)</f>
        <v>Frontera</v>
      </c>
      <c r="AJ877" s="18" t="str">
        <f>+IFERROR(VLOOKUP(F877,'Censo 2023 Direccion'!$A$2:$L$910,9,0),0)</f>
        <v>Urbana</v>
      </c>
      <c r="AK877" s="18">
        <f>+IFERROR(VLOOKUP(F877,'Instituciones Educativas'!$A$2:$T$900,12,0),0)</f>
        <v>27</v>
      </c>
      <c r="AL877" s="21">
        <f t="shared" si="411"/>
        <v>-376.33371428571445</v>
      </c>
      <c r="AM877" s="18">
        <f>+IFERROR(VLOOKUP(F877,'Instituciones Educativas'!$A$2:$T$900,13,0),0)-AN877</f>
        <v>26</v>
      </c>
    </row>
    <row r="878" spans="1:39" x14ac:dyDescent="0.25">
      <c r="A878" s="108" t="s">
        <v>1607</v>
      </c>
      <c r="B878" s="17">
        <v>78</v>
      </c>
      <c r="C878" s="49" t="str">
        <f>+VLOOKUP(A878,'Instituciones Educativas'!$A$2:$T$900,6,0)</f>
        <v>PUNO</v>
      </c>
      <c r="D878" s="49" t="str">
        <f>IFERROR(VLOOKUP(A878,'Instituciones Educativas'!$A$2:$T$900,7,0),0)</f>
        <v>CIUDAD UNIVERSITARIA</v>
      </c>
      <c r="E878" s="49" t="str">
        <f>+VLOOKUP(A878,'Censo 2023 Direccion'!$A$2:$M$910,6,0)</f>
        <v>JIRON JORGE BASADRE S/N</v>
      </c>
      <c r="F878" s="49" t="str">
        <f>+VLOOKUP(A878,'Instituciones Educativas'!$A$2:$T$900,1,0)</f>
        <v>1024033</v>
      </c>
      <c r="G878" s="49" t="str">
        <f>+VLOOKUP(A878,'Instituciones Educativas'!$A$2:$T$900,8,0)</f>
        <v>JOSE CARLOS MARIATEGUI APLICACION UNA</v>
      </c>
      <c r="H878" s="49" t="str">
        <f>+VLOOKUP(A878,'Instituciones Educativas'!$A$2:$T$900,9,0)</f>
        <v xml:space="preserve">F0 - Secundaria                    </v>
      </c>
      <c r="I878" s="18">
        <f t="shared" si="402"/>
        <v>398</v>
      </c>
      <c r="J878" s="18" t="str">
        <f t="shared" si="412"/>
        <v>Urbana</v>
      </c>
      <c r="K878" s="18">
        <f t="shared" si="413"/>
        <v>334</v>
      </c>
      <c r="O878" s="18">
        <f t="shared" si="414"/>
        <v>64</v>
      </c>
      <c r="Q878" s="21">
        <f t="shared" si="423"/>
        <v>6146.7120000000004</v>
      </c>
      <c r="R878" s="52">
        <f t="shared" si="403"/>
        <v>106.54690618762478</v>
      </c>
      <c r="S878" s="52">
        <f t="shared" si="404"/>
        <v>11175.84</v>
      </c>
      <c r="T878" s="21">
        <f t="shared" si="415"/>
        <v>11175.84</v>
      </c>
      <c r="U878" s="70">
        <v>5410.7999999999993</v>
      </c>
      <c r="V878" s="21">
        <f t="shared" si="401"/>
        <v>8596.7999999999993</v>
      </c>
      <c r="W878" s="21">
        <f t="shared" si="405"/>
        <v>2149.1999999999998</v>
      </c>
      <c r="X878" s="21">
        <f t="shared" si="418"/>
        <v>0</v>
      </c>
      <c r="Y878" s="21">
        <f t="shared" si="400"/>
        <v>0</v>
      </c>
      <c r="Z878" s="21">
        <f t="shared" si="406"/>
        <v>477.6</v>
      </c>
      <c r="AA878" s="21">
        <f t="shared" si="407"/>
        <v>1910.4</v>
      </c>
      <c r="AB878" s="21">
        <f t="shared" si="408"/>
        <v>0</v>
      </c>
      <c r="AC878" s="18">
        <f t="shared" si="409"/>
        <v>238.8</v>
      </c>
      <c r="AD878" s="18">
        <f t="shared" si="410"/>
        <v>3820.8</v>
      </c>
      <c r="AE878" s="18">
        <f>IFERROR(VLOOKUP(F878,'Unid. Mult.'!$F$3:$J$313,5,0),0)</f>
        <v>0</v>
      </c>
      <c r="AF878" s="18">
        <f>IFERROR(VLOOKUP(F878,'IIEE EIB'!$F$3:$L$219,5,0),0)</f>
        <v>0</v>
      </c>
      <c r="AG878" s="18">
        <f>IFERROR(VLOOKUP(F878,'IIEE EIB'!$F$3:$L$219,6,0),0)</f>
        <v>0</v>
      </c>
      <c r="AH878" s="18">
        <f>IFERROR(VLOOKUP(F878,Rural!$F$2:$J$403,5,0),0)</f>
        <v>0</v>
      </c>
      <c r="AI878" s="18" t="str">
        <f>+IFERROR(VLOOKUP(F878,Frontera!$F$3:$J$438,5,0),0)</f>
        <v>Frontera</v>
      </c>
      <c r="AJ878" s="18" t="str">
        <f>+IFERROR(VLOOKUP(F878,'Censo 2023 Direccion'!$A$2:$L$910,9,0),0)</f>
        <v>Urbana</v>
      </c>
      <c r="AK878" s="18">
        <f>+IFERROR(VLOOKUP(F878,'Instituciones Educativas'!$A$2:$T$900,12,0),0)</f>
        <v>398</v>
      </c>
      <c r="AL878" s="21">
        <f t="shared" si="411"/>
        <v>3186</v>
      </c>
      <c r="AM878" s="18">
        <f>+IFERROR(VLOOKUP(F878,'Instituciones Educativas'!$A$2:$T$900,13,0),0)-AN878</f>
        <v>334</v>
      </c>
    </row>
    <row r="879" spans="1:39" x14ac:dyDescent="0.25">
      <c r="A879" s="108" t="s">
        <v>1622</v>
      </c>
      <c r="B879" s="17">
        <v>79</v>
      </c>
      <c r="C879" s="49" t="str">
        <f>+VLOOKUP(A879,'Instituciones Educativas'!$A$2:$T$900,6,0)</f>
        <v>PUNO</v>
      </c>
      <c r="D879" s="49" t="str">
        <f>IFERROR(VLOOKUP(A879,'Instituciones Educativas'!$A$2:$T$900,7,0),0)</f>
        <v>UROS CHULLUNI</v>
      </c>
      <c r="E879" s="49" t="str">
        <f>+VLOOKUP(A879,'Censo 2023 Direccion'!$A$2:$M$910,6,0)</f>
        <v>CHULLUNI</v>
      </c>
      <c r="F879" s="49" t="str">
        <f>+VLOOKUP(A879,'Instituciones Educativas'!$A$2:$T$900,1,0)</f>
        <v>1025774</v>
      </c>
      <c r="G879" s="49" t="str">
        <f>+VLOOKUP(A879,'Instituciones Educativas'!$A$2:$T$900,8,0)</f>
        <v>UROS CHULLUNI</v>
      </c>
      <c r="H879" s="49" t="str">
        <f>+VLOOKUP(A879,'Instituciones Educativas'!$A$2:$T$900,9,0)</f>
        <v xml:space="preserve">F0 - Secundaria                    </v>
      </c>
      <c r="I879" s="18">
        <f t="shared" si="402"/>
        <v>45</v>
      </c>
      <c r="J879" s="18" t="str">
        <f t="shared" si="412"/>
        <v>Rural</v>
      </c>
      <c r="K879" s="18">
        <f t="shared" si="413"/>
        <v>46</v>
      </c>
      <c r="O879" s="18">
        <f t="shared" si="414"/>
        <v>-1</v>
      </c>
      <c r="Q879" s="21">
        <f>+IF(AJ879="rural",IF(AK879&lt;=1,S879*(5),IF(AK879&lt;=2,S879*(3.25),IF(AK879&lt;=3,S879*(2.42),IF(AK879&lt;=4,S879*(2),IF(AK879&lt;=5,S879*(1.8),IF(AK879&lt;=10,S879*(1.6),IF(AK879&lt;=16,S879*(1.3),IF(AK879&lt;=20,S879*(1),IF(AK879&lt;=60,S879*(0.85),IF(AK879&lt;=100,S879*(0.56),IF(AK879&lt;=152,S879*(0.41),IF(AK879&lt;=180,S879*(0.38),IF(AK879&lt;=200,S879*(0.36),IF(AK879&lt;=300,S879*(0.3),S879)))))))))))))))</f>
        <v>2535.9749999999999</v>
      </c>
      <c r="R879" s="52">
        <f t="shared" si="403"/>
        <v>33.867276887871867</v>
      </c>
      <c r="S879" s="52">
        <f t="shared" si="404"/>
        <v>2983.5</v>
      </c>
      <c r="T879" s="21">
        <f t="shared" si="415"/>
        <v>2983.5</v>
      </c>
      <c r="U879" s="70">
        <v>2228.6999999999998</v>
      </c>
      <c r="V879" s="21">
        <f t="shared" si="401"/>
        <v>2295</v>
      </c>
      <c r="W879" s="21">
        <f t="shared" si="405"/>
        <v>243</v>
      </c>
      <c r="X879" s="21">
        <f t="shared" si="418"/>
        <v>0</v>
      </c>
      <c r="Y879" s="21">
        <f t="shared" si="400"/>
        <v>0</v>
      </c>
      <c r="Z879" s="21">
        <f t="shared" si="406"/>
        <v>54</v>
      </c>
      <c r="AA879" s="21">
        <f t="shared" si="407"/>
        <v>216</v>
      </c>
      <c r="AB879" s="21">
        <f t="shared" si="408"/>
        <v>0</v>
      </c>
      <c r="AC879" s="18">
        <f t="shared" si="409"/>
        <v>1080</v>
      </c>
      <c r="AD879" s="18">
        <f t="shared" si="410"/>
        <v>702</v>
      </c>
      <c r="AE879" s="18">
        <f>IFERROR(VLOOKUP(F879,'Unid. Mult.'!$F$3:$J$313,5,0),0)</f>
        <v>0</v>
      </c>
      <c r="AF879" s="18">
        <f>IFERROR(VLOOKUP(F879,'IIEE EIB'!$F$3:$L$219,5,0),0)</f>
        <v>0</v>
      </c>
      <c r="AG879" s="18">
        <f>IFERROR(VLOOKUP(F879,'IIEE EIB'!$F$3:$L$219,6,0),0)</f>
        <v>0</v>
      </c>
      <c r="AH879" s="18" t="str">
        <f>IFERROR(VLOOKUP(F879,Rural!$F$2:$J$403,5,0),0)</f>
        <v>Rural 3</v>
      </c>
      <c r="AI879" s="18" t="str">
        <f>+IFERROR(VLOOKUP(F879,Frontera!$F$3:$J$438,5,0),0)</f>
        <v>Frontera</v>
      </c>
      <c r="AJ879" s="18" t="str">
        <f>+IFERROR(VLOOKUP(F879,'Censo 2023 Direccion'!$A$2:$L$910,9,0),0)</f>
        <v>Rural</v>
      </c>
      <c r="AK879" s="18">
        <f>+IFERROR(VLOOKUP(F879,'Instituciones Educativas'!$A$2:$T$900,12,0),0)</f>
        <v>45</v>
      </c>
      <c r="AL879" s="21">
        <f t="shared" si="411"/>
        <v>66.300000000000182</v>
      </c>
      <c r="AM879" s="18">
        <f>+IFERROR(VLOOKUP(F879,'Instituciones Educativas'!$A$2:$T$900,13,0),0)-AN879</f>
        <v>46</v>
      </c>
    </row>
    <row r="880" spans="1:39" x14ac:dyDescent="0.25">
      <c r="A880" s="108" t="s">
        <v>1613</v>
      </c>
      <c r="B880" s="17">
        <v>80</v>
      </c>
      <c r="C880" s="49" t="str">
        <f>+VLOOKUP(A880,'Instituciones Educativas'!$A$2:$T$900,6,0)</f>
        <v>PUNO</v>
      </c>
      <c r="D880" s="49" t="str">
        <f>IFERROR(VLOOKUP(A880,'Instituciones Educativas'!$A$2:$T$900,7,0),0)</f>
        <v>SAN ANTONIO</v>
      </c>
      <c r="E880" s="49" t="str">
        <f>+VLOOKUP(A880,'Censo 2023 Direccion'!$A$2:$M$910,6,0)</f>
        <v>DANIEL ALCIDES CARRION</v>
      </c>
      <c r="F880" s="49" t="str">
        <f>+VLOOKUP(A880,'Instituciones Educativas'!$A$2:$T$900,1,0)</f>
        <v>1029974</v>
      </c>
      <c r="G880" s="49" t="str">
        <f>+VLOOKUP(A880,'Instituciones Educativas'!$A$2:$T$900,8,0)</f>
        <v>SAN ANTONIO DE PADUA</v>
      </c>
      <c r="H880" s="49" t="str">
        <f>+VLOOKUP(A880,'Instituciones Educativas'!$A$2:$T$900,9,0)</f>
        <v xml:space="preserve">F0 - Secundaria                    </v>
      </c>
      <c r="I880" s="18">
        <f t="shared" si="402"/>
        <v>111</v>
      </c>
      <c r="J880" s="18" t="str">
        <f t="shared" si="412"/>
        <v>Urbana</v>
      </c>
      <c r="K880" s="18">
        <f t="shared" si="413"/>
        <v>107</v>
      </c>
      <c r="O880" s="18">
        <f t="shared" si="414"/>
        <v>4</v>
      </c>
      <c r="Q880" s="21">
        <f t="shared" ref="Q880:Q882" si="424">+IF(AJ880="Urbana",IF(AK880&lt;=5,S880*(2.8),IF(AK880&lt;=10,S880*(2.1),IF(AK880&lt;=13,S880*(1.9),IF(AK880&lt;=22,S880*(1.6),IF(AK880&lt;=50,S880*(1.41),IF(AK880&lt;=100,S880*(0.9),IF(AK880&lt;=194,S880*(0.8),IF(AK880&lt;=230,S880*(0.63),IF(AK880&lt;=405,S880*(0.55),IF(AK880&lt;=620,S880*(0.44),IF(AK880&lt;=968,S880*(0.35),IF(AK880&lt;=1000,S880*(0.37),IF(AK880&lt;=1200,S880*(0.39),IF(AK880&lt;=1800,S880*(0.26))))))))))))))))</f>
        <v>2493.5040000000008</v>
      </c>
      <c r="R880" s="52">
        <f t="shared" si="403"/>
        <v>27.40717814732254</v>
      </c>
      <c r="S880" s="52">
        <f t="shared" si="404"/>
        <v>3116.8800000000006</v>
      </c>
      <c r="T880" s="21">
        <f t="shared" si="415"/>
        <v>3116.8800000000006</v>
      </c>
      <c r="U880" s="70">
        <v>2446.3927741935486</v>
      </c>
      <c r="V880" s="21">
        <f t="shared" si="401"/>
        <v>2397.6000000000004</v>
      </c>
      <c r="W880" s="21">
        <f t="shared" si="405"/>
        <v>599.40000000000009</v>
      </c>
      <c r="X880" s="21">
        <f t="shared" si="418"/>
        <v>0</v>
      </c>
      <c r="Y880" s="21">
        <f t="shared" si="400"/>
        <v>0</v>
      </c>
      <c r="Z880" s="21">
        <f t="shared" si="406"/>
        <v>133.20000000000002</v>
      </c>
      <c r="AA880" s="21">
        <f t="shared" si="407"/>
        <v>532.80000000000007</v>
      </c>
      <c r="AB880" s="21">
        <f t="shared" si="408"/>
        <v>0</v>
      </c>
      <c r="AC880" s="18">
        <f t="shared" si="409"/>
        <v>66.600000000000009</v>
      </c>
      <c r="AD880" s="18">
        <f t="shared" si="410"/>
        <v>1065.6000000000001</v>
      </c>
      <c r="AE880" s="18">
        <f>IFERROR(VLOOKUP(F880,'Unid. Mult.'!$F$3:$J$313,5,0),0)</f>
        <v>0</v>
      </c>
      <c r="AF880" s="18">
        <f>IFERROR(VLOOKUP(F880,'IIEE EIB'!$F$3:$L$219,5,0),0)</f>
        <v>0</v>
      </c>
      <c r="AG880" s="18">
        <f>IFERROR(VLOOKUP(F880,'IIEE EIB'!$F$3:$L$219,6,0),0)</f>
        <v>0</v>
      </c>
      <c r="AH880" s="18">
        <f>IFERROR(VLOOKUP(F880,Rural!$F$2:$J$403,5,0),0)</f>
        <v>0</v>
      </c>
      <c r="AI880" s="18" t="str">
        <f>+IFERROR(VLOOKUP(F880,Frontera!$F$3:$J$438,5,0),0)</f>
        <v>Frontera</v>
      </c>
      <c r="AJ880" s="18" t="str">
        <f>+IFERROR(VLOOKUP(F880,'Censo 2023 Direccion'!$A$2:$L$910,9,0),0)</f>
        <v>Urbana</v>
      </c>
      <c r="AK880" s="18">
        <f>+IFERROR(VLOOKUP(F880,'Instituciones Educativas'!$A$2:$T$900,12,0),0)</f>
        <v>111</v>
      </c>
      <c r="AL880" s="21">
        <f t="shared" si="411"/>
        <v>-48.792774193548212</v>
      </c>
      <c r="AM880" s="18">
        <f>+IFERROR(VLOOKUP(F880,'Instituciones Educativas'!$A$2:$T$900,13,0),0)-AN880</f>
        <v>107</v>
      </c>
    </row>
    <row r="881" spans="1:41" x14ac:dyDescent="0.25">
      <c r="A881" s="108" t="s">
        <v>1623</v>
      </c>
      <c r="B881" s="17">
        <v>81</v>
      </c>
      <c r="C881" s="49" t="str">
        <f>+VLOOKUP(A881,'Instituciones Educativas'!$A$2:$T$900,6,0)</f>
        <v>PUNO</v>
      </c>
      <c r="D881" s="49" t="str">
        <f>IFERROR(VLOOKUP(A881,'Instituciones Educativas'!$A$2:$T$900,7,0),0)</f>
        <v>VILLA DEL LAGO</v>
      </c>
      <c r="E881" s="49" t="str">
        <f>+VLOOKUP(A881,'Censo 2023 Direccion'!$A$2:$M$910,6,0)</f>
        <v>AVENIDA NORTE S/N</v>
      </c>
      <c r="F881" s="49" t="str">
        <f>+VLOOKUP(A881,'Instituciones Educativas'!$A$2:$T$900,1,0)</f>
        <v>1029644</v>
      </c>
      <c r="G881" s="49" t="str">
        <f>+VLOOKUP(A881,'Instituciones Educativas'!$A$2:$T$900,8,0)</f>
        <v>VILLA DEL LAGO</v>
      </c>
      <c r="H881" s="49" t="str">
        <f>+VLOOKUP(A881,'Instituciones Educativas'!$A$2:$T$900,9,0)</f>
        <v xml:space="preserve">F0 - Secundaria                    </v>
      </c>
      <c r="I881" s="18">
        <f t="shared" si="402"/>
        <v>142</v>
      </c>
      <c r="J881" s="18" t="str">
        <f t="shared" si="412"/>
        <v>Urbana</v>
      </c>
      <c r="K881" s="18">
        <f t="shared" si="413"/>
        <v>188</v>
      </c>
      <c r="O881" s="18">
        <f t="shared" si="414"/>
        <v>-46</v>
      </c>
      <c r="Q881" s="21">
        <f t="shared" si="424"/>
        <v>3189.8879999999999</v>
      </c>
      <c r="R881" s="52">
        <f t="shared" si="403"/>
        <v>6.72987974098056</v>
      </c>
      <c r="S881" s="52">
        <f t="shared" si="404"/>
        <v>3987.3599999999997</v>
      </c>
      <c r="T881" s="21">
        <f t="shared" si="415"/>
        <v>3987.3599999999997</v>
      </c>
      <c r="U881" s="70">
        <v>3735.9360000000001</v>
      </c>
      <c r="V881" s="21">
        <f t="shared" si="401"/>
        <v>3067.2</v>
      </c>
      <c r="W881" s="21">
        <f t="shared" si="405"/>
        <v>766.8</v>
      </c>
      <c r="X881" s="21">
        <f t="shared" si="418"/>
        <v>0</v>
      </c>
      <c r="Y881" s="21">
        <f t="shared" si="400"/>
        <v>0</v>
      </c>
      <c r="Z881" s="21">
        <f t="shared" si="406"/>
        <v>170.4</v>
      </c>
      <c r="AA881" s="21">
        <f t="shared" si="407"/>
        <v>681.6</v>
      </c>
      <c r="AB881" s="21">
        <f t="shared" si="408"/>
        <v>0</v>
      </c>
      <c r="AC881" s="18">
        <f t="shared" si="409"/>
        <v>85.2</v>
      </c>
      <c r="AD881" s="18">
        <f t="shared" si="410"/>
        <v>1363.2</v>
      </c>
      <c r="AE881" s="18">
        <f>IFERROR(VLOOKUP(F881,'Unid. Mult.'!$F$3:$J$313,5,0),0)</f>
        <v>0</v>
      </c>
      <c r="AF881" s="18">
        <f>IFERROR(VLOOKUP(F881,'IIEE EIB'!$F$3:$L$219,5,0),0)</f>
        <v>0</v>
      </c>
      <c r="AG881" s="18">
        <f>IFERROR(VLOOKUP(F881,'IIEE EIB'!$F$3:$L$219,6,0),0)</f>
        <v>0</v>
      </c>
      <c r="AH881" s="18">
        <f>IFERROR(VLOOKUP(F881,Rural!$F$2:$J$403,5,0),0)</f>
        <v>0</v>
      </c>
      <c r="AI881" s="18" t="str">
        <f>+IFERROR(VLOOKUP(F881,Frontera!$F$3:$J$438,5,0),0)</f>
        <v>Frontera</v>
      </c>
      <c r="AJ881" s="18" t="str">
        <f>+IFERROR(VLOOKUP(F881,'Censo 2023 Direccion'!$A$2:$L$910,9,0),0)</f>
        <v>Urbana</v>
      </c>
      <c r="AK881" s="18">
        <f>+IFERROR(VLOOKUP(F881,'Instituciones Educativas'!$A$2:$T$900,12,0),0)</f>
        <v>142</v>
      </c>
      <c r="AL881" s="21">
        <f t="shared" si="411"/>
        <v>-668.73600000000033</v>
      </c>
      <c r="AM881" s="18">
        <f>+IFERROR(VLOOKUP(F881,'Instituciones Educativas'!$A$2:$T$900,13,0),0)-AN881</f>
        <v>188</v>
      </c>
    </row>
    <row r="882" spans="1:41" x14ac:dyDescent="0.25">
      <c r="A882" s="108" t="s">
        <v>1615</v>
      </c>
      <c r="B882" s="17">
        <v>82</v>
      </c>
      <c r="C882" s="49" t="str">
        <f>+VLOOKUP(A882,'Instituciones Educativas'!$A$2:$T$900,6,0)</f>
        <v>PUNO</v>
      </c>
      <c r="D882" s="49" t="str">
        <f>IFERROR(VLOOKUP(A882,'Instituciones Educativas'!$A$2:$T$900,7,0),0)</f>
        <v>PUNO</v>
      </c>
      <c r="E882" s="49" t="str">
        <f>+VLOOKUP(A882,'Censo 2023 Direccion'!$A$2:$M$910,6,0)</f>
        <v>PASAJE ALTO DE LA LUNA S/N</v>
      </c>
      <c r="F882" s="49" t="str">
        <f>+VLOOKUP(A882,'Instituciones Educativas'!$A$2:$T$900,1,0)</f>
        <v>0701557</v>
      </c>
      <c r="G882" s="49" t="str">
        <f>+VLOOKUP(A882,'Instituciones Educativas'!$A$2:$T$900,8,0)</f>
        <v>SAN JOSE</v>
      </c>
      <c r="H882" s="49" t="str">
        <f>+VLOOKUP(A882,'Instituciones Educativas'!$A$2:$T$900,9,0)</f>
        <v xml:space="preserve">F0 - Secundaria                    </v>
      </c>
      <c r="I882" s="18">
        <f t="shared" si="402"/>
        <v>75</v>
      </c>
      <c r="J882" s="18" t="str">
        <f t="shared" si="412"/>
        <v>Urbana</v>
      </c>
      <c r="K882" s="18">
        <f t="shared" si="413"/>
        <v>86</v>
      </c>
      <c r="O882" s="18">
        <f t="shared" si="414"/>
        <v>-11</v>
      </c>
      <c r="Q882" s="21">
        <f t="shared" si="424"/>
        <v>1895.4</v>
      </c>
      <c r="R882" s="52">
        <f t="shared" si="403"/>
        <v>-5.4277282667481961</v>
      </c>
      <c r="S882" s="52">
        <f t="shared" si="404"/>
        <v>2106</v>
      </c>
      <c r="T882" s="21">
        <f t="shared" si="415"/>
        <v>2106</v>
      </c>
      <c r="U882" s="70">
        <v>2226.8683636363639</v>
      </c>
      <c r="V882" s="21">
        <f t="shared" si="401"/>
        <v>1620</v>
      </c>
      <c r="W882" s="21">
        <f t="shared" si="405"/>
        <v>405</v>
      </c>
      <c r="X882" s="21">
        <f t="shared" si="418"/>
        <v>0</v>
      </c>
      <c r="Y882" s="21">
        <f t="shared" si="400"/>
        <v>0</v>
      </c>
      <c r="Z882" s="21">
        <f t="shared" si="406"/>
        <v>90</v>
      </c>
      <c r="AA882" s="21">
        <f t="shared" si="407"/>
        <v>360</v>
      </c>
      <c r="AB882" s="21">
        <f t="shared" si="408"/>
        <v>0</v>
      </c>
      <c r="AC882" s="18">
        <f t="shared" si="409"/>
        <v>45</v>
      </c>
      <c r="AD882" s="18">
        <f t="shared" si="410"/>
        <v>720</v>
      </c>
      <c r="AE882" s="18">
        <f>IFERROR(VLOOKUP(F882,'Unid. Mult.'!$F$3:$J$313,5,0),0)</f>
        <v>0</v>
      </c>
      <c r="AF882" s="18">
        <f>IFERROR(VLOOKUP(F882,'IIEE EIB'!$F$3:$L$219,5,0),0)</f>
        <v>0</v>
      </c>
      <c r="AG882" s="18">
        <f>IFERROR(VLOOKUP(F882,'IIEE EIB'!$F$3:$L$219,6,0),0)</f>
        <v>0</v>
      </c>
      <c r="AH882" s="18">
        <f>IFERROR(VLOOKUP(F882,Rural!$F$2:$J$403,5,0),0)</f>
        <v>0</v>
      </c>
      <c r="AI882" s="18" t="str">
        <f>+IFERROR(VLOOKUP(F882,Frontera!$F$3:$J$438,5,0),0)</f>
        <v>Frontera</v>
      </c>
      <c r="AJ882" s="18" t="str">
        <f>+IFERROR(VLOOKUP(F882,'Censo 2023 Direccion'!$A$2:$L$910,9,0),0)</f>
        <v>Urbana</v>
      </c>
      <c r="AK882" s="18">
        <f>+IFERROR(VLOOKUP(F882,'Instituciones Educativas'!$A$2:$T$900,12,0),0)</f>
        <v>75</v>
      </c>
      <c r="AL882" s="21">
        <f t="shared" si="411"/>
        <v>-606.86836363636394</v>
      </c>
      <c r="AM882" s="18">
        <f>+IFERROR(VLOOKUP(F882,'Instituciones Educativas'!$A$2:$T$900,13,0),0)-AN882</f>
        <v>86</v>
      </c>
    </row>
    <row r="883" spans="1:41" x14ac:dyDescent="0.25">
      <c r="A883" s="108" t="s">
        <v>1624</v>
      </c>
      <c r="B883" s="17">
        <v>83</v>
      </c>
      <c r="C883" s="49" t="str">
        <f>+VLOOKUP(A883,'Instituciones Educativas'!$A$2:$T$900,6,0)</f>
        <v>SAN ANTONIO</v>
      </c>
      <c r="D883" s="49" t="str">
        <f>IFERROR(VLOOKUP(A883,'Instituciones Educativas'!$A$2:$T$900,7,0),0)</f>
        <v>JUNCAL</v>
      </c>
      <c r="E883" s="49" t="str">
        <f>+VLOOKUP(A883,'Censo 2023 Direccion'!$A$2:$M$910,6,0)</f>
        <v>JIRON SAN ANTONIO S/N</v>
      </c>
      <c r="F883" s="49" t="str">
        <f>+VLOOKUP(A883,'Instituciones Educativas'!$A$2:$T$900,1,0)</f>
        <v>1024124</v>
      </c>
      <c r="G883" s="49" t="str">
        <f>+VLOOKUP(A883,'Instituciones Educativas'!$A$2:$T$900,8,0)</f>
        <v>LOS ANDES</v>
      </c>
      <c r="H883" s="49" t="str">
        <f>+VLOOKUP(A883,'Instituciones Educativas'!$A$2:$T$900,9,0)</f>
        <v xml:space="preserve">F0 - Secundaria                    </v>
      </c>
      <c r="I883" s="18">
        <f t="shared" si="402"/>
        <v>22</v>
      </c>
      <c r="J883" s="18" t="str">
        <f t="shared" si="412"/>
        <v>Rural</v>
      </c>
      <c r="K883" s="18">
        <f t="shared" si="413"/>
        <v>32</v>
      </c>
      <c r="O883" s="18">
        <f t="shared" si="414"/>
        <v>-10</v>
      </c>
      <c r="Q883" s="21">
        <f t="shared" ref="Q883:Q887" si="425">+IF(AJ883="rural",IF(AK883&lt;=1,S883*(5),IF(AK883&lt;=2,S883*(3.25),IF(AK883&lt;=3,S883*(2.42),IF(AK883&lt;=4,S883*(2),IF(AK883&lt;=5,S883*(1.8),IF(AK883&lt;=10,S883*(1.6),IF(AK883&lt;=16,S883*(1.3),IF(AK883&lt;=20,S883*(1),IF(AK883&lt;=60,S883*(0.85),IF(AK883&lt;=100,S883*(0.56),IF(AK883&lt;=152,S883*(0.41),IF(AK883&lt;=180,S883*(0.38),IF(AK883&lt;=200,S883*(0.36),IF(AK883&lt;=300,S883*(0.3),S883)))))))))))))))</f>
        <v>1648.2179999999998</v>
      </c>
      <c r="R883" s="52">
        <f t="shared" si="403"/>
        <v>-5.921052631578946</v>
      </c>
      <c r="S883" s="52">
        <f t="shared" si="404"/>
        <v>1939.08</v>
      </c>
      <c r="T883" s="21">
        <f t="shared" si="415"/>
        <v>1939.08</v>
      </c>
      <c r="U883" s="70">
        <v>2061.12</v>
      </c>
      <c r="V883" s="21">
        <f t="shared" si="401"/>
        <v>1491.6</v>
      </c>
      <c r="W883" s="21">
        <f t="shared" si="405"/>
        <v>118.80000000000001</v>
      </c>
      <c r="X883" s="21">
        <f t="shared" si="418"/>
        <v>0</v>
      </c>
      <c r="Y883" s="21">
        <f t="shared" si="400"/>
        <v>0</v>
      </c>
      <c r="Z883" s="21">
        <f t="shared" si="406"/>
        <v>13.200000000000001</v>
      </c>
      <c r="AA883" s="21">
        <f t="shared" si="407"/>
        <v>92.399999999999991</v>
      </c>
      <c r="AB883" s="21">
        <f t="shared" si="408"/>
        <v>0</v>
      </c>
      <c r="AC883" s="18">
        <f t="shared" si="409"/>
        <v>924</v>
      </c>
      <c r="AD883" s="18">
        <f t="shared" si="410"/>
        <v>343.20000000000005</v>
      </c>
      <c r="AE883" s="18">
        <f>IFERROR(VLOOKUP(F883,'Unid. Mult.'!$F$3:$J$313,5,0),0)</f>
        <v>0</v>
      </c>
      <c r="AF883" s="18" t="str">
        <f>IFERROR(VLOOKUP(F883,'IIEE EIB'!$F$3:$L$219,5,0),0)</f>
        <v>QUECHUA SUREÑO</v>
      </c>
      <c r="AG883" s="18" t="str">
        <f>IFERROR(VLOOKUP(F883,'IIEE EIB'!$F$3:$L$219,6,0),0)</f>
        <v/>
      </c>
      <c r="AH883" s="18" t="str">
        <f>IFERROR(VLOOKUP(F883,Rural!$F$2:$J$403,5,0),0)</f>
        <v>Rural 1</v>
      </c>
      <c r="AI883" s="18">
        <f>+IFERROR(VLOOKUP(F883,Frontera!$F$3:$J$438,5,0),0)</f>
        <v>0</v>
      </c>
      <c r="AJ883" s="18" t="str">
        <f>+IFERROR(VLOOKUP(F883,'Censo 2023 Direccion'!$A$2:$L$910,9,0),0)</f>
        <v>Rural</v>
      </c>
      <c r="AK883" s="18">
        <f>+IFERROR(VLOOKUP(F883,'Instituciones Educativas'!$A$2:$T$900,12,0),0)</f>
        <v>22</v>
      </c>
      <c r="AL883" s="21">
        <f t="shared" si="411"/>
        <v>-569.52</v>
      </c>
      <c r="AM883" s="18">
        <f>+IFERROR(VLOOKUP(F883,'Instituciones Educativas'!$A$2:$T$900,13,0),0)-AN883</f>
        <v>32</v>
      </c>
      <c r="AO883" s="18">
        <f>+AM883-14</f>
        <v>18</v>
      </c>
    </row>
    <row r="884" spans="1:41" x14ac:dyDescent="0.25">
      <c r="A884" s="108" t="s">
        <v>1625</v>
      </c>
      <c r="B884" s="17">
        <v>84</v>
      </c>
      <c r="C884" s="49" t="str">
        <f>+VLOOKUP(A884,'Instituciones Educativas'!$A$2:$T$900,6,0)</f>
        <v>SAN ANTONIO</v>
      </c>
      <c r="D884" s="49" t="str">
        <f>IFERROR(VLOOKUP(A884,'Instituciones Educativas'!$A$2:$T$900,7,0),0)</f>
        <v>CACHIPASCANA</v>
      </c>
      <c r="E884" s="49" t="str">
        <f>+VLOOKUP(A884,'Censo 2023 Direccion'!$A$2:$M$910,6,0)</f>
        <v>CACHIPASCANA</v>
      </c>
      <c r="F884" s="49" t="str">
        <f>+VLOOKUP(A884,'Instituciones Educativas'!$A$2:$T$900,1,0)</f>
        <v>1571439</v>
      </c>
      <c r="G884" s="49" t="str">
        <f>+VLOOKUP(A884,'Instituciones Educativas'!$A$2:$T$900,8,0)</f>
        <v>SEÑOR DE HUANCA</v>
      </c>
      <c r="H884" s="49" t="str">
        <f>+VLOOKUP(A884,'Instituciones Educativas'!$A$2:$T$900,9,0)</f>
        <v xml:space="preserve">F0 - Secundaria                    </v>
      </c>
      <c r="I884" s="18">
        <f t="shared" si="402"/>
        <v>18</v>
      </c>
      <c r="J884" s="18" t="str">
        <f t="shared" si="412"/>
        <v>Rural</v>
      </c>
      <c r="K884" s="18">
        <f t="shared" si="413"/>
        <v>19</v>
      </c>
      <c r="O884" s="18">
        <f t="shared" si="414"/>
        <v>-1</v>
      </c>
      <c r="Q884" s="21">
        <f t="shared" si="425"/>
        <v>1586.5200000000002</v>
      </c>
      <c r="R884" s="52">
        <f t="shared" si="403"/>
        <v>-4.4758711182387909</v>
      </c>
      <c r="S884" s="52">
        <f t="shared" si="404"/>
        <v>1586.5200000000002</v>
      </c>
      <c r="T884" s="21">
        <f t="shared" si="415"/>
        <v>1586.5200000000002</v>
      </c>
      <c r="U884" s="70">
        <v>1660.857857142857</v>
      </c>
      <c r="V884" s="21">
        <f t="shared" si="401"/>
        <v>1220.4000000000001</v>
      </c>
      <c r="W884" s="21">
        <f t="shared" si="405"/>
        <v>97.199999999999989</v>
      </c>
      <c r="X884" s="21">
        <f t="shared" si="418"/>
        <v>0</v>
      </c>
      <c r="Y884" s="21">
        <f t="shared" si="400"/>
        <v>0</v>
      </c>
      <c r="Z884" s="21">
        <f t="shared" si="406"/>
        <v>10.8</v>
      </c>
      <c r="AA884" s="21">
        <f t="shared" si="407"/>
        <v>75.599999999999994</v>
      </c>
      <c r="AB884" s="21">
        <f t="shared" si="408"/>
        <v>0</v>
      </c>
      <c r="AC884" s="18">
        <f t="shared" si="409"/>
        <v>756</v>
      </c>
      <c r="AD884" s="18">
        <f t="shared" si="410"/>
        <v>280.8</v>
      </c>
      <c r="AE884" s="18">
        <f>IFERROR(VLOOKUP(F884,'Unid. Mult.'!$F$3:$J$313,5,0),0)</f>
        <v>0</v>
      </c>
      <c r="AF884" s="18" t="str">
        <f>IFERROR(VLOOKUP(F884,'IIEE EIB'!$F$3:$L$219,5,0),0)</f>
        <v>QUECHUA SUREÑO</v>
      </c>
      <c r="AG884" s="18" t="str">
        <f>IFERROR(VLOOKUP(F884,'IIEE EIB'!$F$3:$L$219,6,0),0)</f>
        <v/>
      </c>
      <c r="AH884" s="18" t="str">
        <f>IFERROR(VLOOKUP(F884,Rural!$F$2:$J$403,5,0),0)</f>
        <v>Rural 1</v>
      </c>
      <c r="AI884" s="18">
        <f>+IFERROR(VLOOKUP(F884,Frontera!$F$3:$J$438,5,0),0)</f>
        <v>0</v>
      </c>
      <c r="AJ884" s="18" t="str">
        <f>+IFERROR(VLOOKUP(F884,'Censo 2023 Direccion'!$A$2:$L$910,9,0),0)</f>
        <v>Rural</v>
      </c>
      <c r="AK884" s="18">
        <f>+IFERROR(VLOOKUP(F884,'Instituciones Educativas'!$A$2:$T$900,12,0),0)</f>
        <v>18</v>
      </c>
      <c r="AL884" s="21">
        <f t="shared" si="411"/>
        <v>-440.45785714285694</v>
      </c>
      <c r="AM884" s="18">
        <f>+IFERROR(VLOOKUP(F884,'Instituciones Educativas'!$A$2:$T$900,13,0),0)-AN884</f>
        <v>19</v>
      </c>
    </row>
    <row r="885" spans="1:41" x14ac:dyDescent="0.25">
      <c r="A885" s="108" t="s">
        <v>1626</v>
      </c>
      <c r="B885" s="17">
        <v>85</v>
      </c>
      <c r="C885" s="49" t="str">
        <f>+VLOOKUP(A885,'Instituciones Educativas'!$A$2:$T$900,6,0)</f>
        <v>TIQUILLACA</v>
      </c>
      <c r="D885" s="49" t="str">
        <f>IFERROR(VLOOKUP(A885,'Instituciones Educativas'!$A$2:$T$900,7,0),0)</f>
        <v>TIQUILLACA</v>
      </c>
      <c r="E885" s="49" t="str">
        <f>+VLOOKUP(A885,'Censo 2023 Direccion'!$A$2:$M$910,6,0)</f>
        <v>JIRON 4 DE NOVIEMBRE 182</v>
      </c>
      <c r="F885" s="49" t="str">
        <f>+VLOOKUP(A885,'Instituciones Educativas'!$A$2:$T$900,1,0)</f>
        <v>0536912</v>
      </c>
      <c r="G885" s="49" t="str">
        <f>+VLOOKUP(A885,'Instituciones Educativas'!$A$2:$T$900,8,0)</f>
        <v>SAN FRANCISCO</v>
      </c>
      <c r="H885" s="49" t="str">
        <f>+VLOOKUP(A885,'Instituciones Educativas'!$A$2:$T$900,9,0)</f>
        <v xml:space="preserve">F0 - Secundaria                    </v>
      </c>
      <c r="I885" s="18">
        <f t="shared" si="402"/>
        <v>57</v>
      </c>
      <c r="J885" s="18" t="str">
        <f t="shared" si="412"/>
        <v>Rural</v>
      </c>
      <c r="K885" s="18">
        <f t="shared" si="413"/>
        <v>58</v>
      </c>
      <c r="O885" s="18">
        <f t="shared" si="414"/>
        <v>-1</v>
      </c>
      <c r="Q885" s="21">
        <f t="shared" si="425"/>
        <v>3741.3089999999997</v>
      </c>
      <c r="R885" s="52">
        <f t="shared" si="403"/>
        <v>34.482758620689665</v>
      </c>
      <c r="S885" s="52">
        <f t="shared" si="404"/>
        <v>4401.54</v>
      </c>
      <c r="T885" s="21">
        <f t="shared" si="415"/>
        <v>4401.54</v>
      </c>
      <c r="U885" s="70">
        <v>3272.9399999999996</v>
      </c>
      <c r="V885" s="21">
        <f t="shared" si="401"/>
        <v>3385.8</v>
      </c>
      <c r="W885" s="21">
        <f t="shared" si="405"/>
        <v>307.8</v>
      </c>
      <c r="X885" s="21">
        <f t="shared" si="418"/>
        <v>0</v>
      </c>
      <c r="Y885" s="21">
        <f t="shared" si="400"/>
        <v>0</v>
      </c>
      <c r="Z885" s="21">
        <f t="shared" si="406"/>
        <v>34.200000000000003</v>
      </c>
      <c r="AA885" s="21">
        <f t="shared" si="407"/>
        <v>239.39999999999998</v>
      </c>
      <c r="AB885" s="21">
        <f t="shared" si="408"/>
        <v>0</v>
      </c>
      <c r="AC885" s="18">
        <f t="shared" si="409"/>
        <v>1915.1999999999998</v>
      </c>
      <c r="AD885" s="18">
        <f t="shared" si="410"/>
        <v>889.2</v>
      </c>
      <c r="AE885" s="18">
        <f>IFERROR(VLOOKUP(F885,'Unid. Mult.'!$F$3:$J$313,5,0),0)</f>
        <v>0</v>
      </c>
      <c r="AF885" s="18" t="str">
        <f>IFERROR(VLOOKUP(F885,'IIEE EIB'!$F$3:$L$219,5,0),0)</f>
        <v>QUECHUA SUREÑO</v>
      </c>
      <c r="AG885" s="18" t="str">
        <f>IFERROR(VLOOKUP(F885,'IIEE EIB'!$F$3:$L$219,6,0),0)</f>
        <v/>
      </c>
      <c r="AH885" s="18" t="str">
        <f>IFERROR(VLOOKUP(F885,Rural!$F$2:$J$403,5,0),0)</f>
        <v>Rural 2</v>
      </c>
      <c r="AI885" s="18">
        <f>+IFERROR(VLOOKUP(F885,Frontera!$F$3:$J$438,5,0),0)</f>
        <v>0</v>
      </c>
      <c r="AJ885" s="18" t="str">
        <f>+IFERROR(VLOOKUP(F885,'Censo 2023 Direccion'!$A$2:$L$910,9,0),0)</f>
        <v>Rural</v>
      </c>
      <c r="AK885" s="18">
        <f>+IFERROR(VLOOKUP(F885,'Instituciones Educativas'!$A$2:$T$900,12,0),0)</f>
        <v>57</v>
      </c>
      <c r="AL885" s="21">
        <f t="shared" si="411"/>
        <v>112.86000000000058</v>
      </c>
      <c r="AM885" s="18">
        <f>+IFERROR(VLOOKUP(F885,'Instituciones Educativas'!$A$2:$T$900,13,0),0)-AN885</f>
        <v>58</v>
      </c>
    </row>
    <row r="886" spans="1:41" x14ac:dyDescent="0.25">
      <c r="A886" s="108" t="s">
        <v>1628</v>
      </c>
      <c r="B886" s="17">
        <v>86</v>
      </c>
      <c r="C886" s="49" t="str">
        <f>+VLOOKUP(A886,'Instituciones Educativas'!$A$2:$T$900,6,0)</f>
        <v>VILQUE</v>
      </c>
      <c r="D886" s="49" t="str">
        <f>IFERROR(VLOOKUP(A886,'Instituciones Educativas'!$A$2:$T$900,7,0),0)</f>
        <v>VILQUE</v>
      </c>
      <c r="E886" s="49" t="str">
        <f>+VLOOKUP(A886,'Censo 2023 Direccion'!$A$2:$M$910,6,0)</f>
        <v>CALLE CABANILLAS 194</v>
      </c>
      <c r="F886" s="49" t="str">
        <f>+VLOOKUP(A886,'Instituciones Educativas'!$A$2:$T$900,1,0)</f>
        <v>0631333</v>
      </c>
      <c r="G886" s="49" t="str">
        <f>+VLOOKUP(A886,'Instituciones Educativas'!$A$2:$T$900,8,0)</f>
        <v>JUAN BUSTAMANTE DUEÑAS</v>
      </c>
      <c r="H886" s="49" t="str">
        <f>+VLOOKUP(A886,'Instituciones Educativas'!$A$2:$T$900,9,0)</f>
        <v xml:space="preserve">F0 - Secundaria                    </v>
      </c>
      <c r="I886" s="18">
        <f t="shared" si="402"/>
        <v>145</v>
      </c>
      <c r="J886" s="18" t="str">
        <f t="shared" si="412"/>
        <v>Rural</v>
      </c>
      <c r="K886" s="18">
        <f t="shared" si="413"/>
        <v>143</v>
      </c>
      <c r="O886" s="18">
        <f t="shared" si="414"/>
        <v>2</v>
      </c>
      <c r="Q886" s="21">
        <f t="shared" si="425"/>
        <v>3895.1639999999998</v>
      </c>
      <c r="R886" s="52">
        <f t="shared" si="403"/>
        <v>119.6969696969697</v>
      </c>
      <c r="S886" s="52">
        <f t="shared" si="404"/>
        <v>9500.4</v>
      </c>
      <c r="T886" s="21">
        <f t="shared" si="415"/>
        <v>9500.4</v>
      </c>
      <c r="U886" s="70">
        <v>4324.32</v>
      </c>
      <c r="V886" s="21">
        <f t="shared" si="401"/>
        <v>7308</v>
      </c>
      <c r="W886" s="21">
        <f t="shared" si="405"/>
        <v>783</v>
      </c>
      <c r="X886" s="21">
        <f t="shared" si="418"/>
        <v>0</v>
      </c>
      <c r="Y886" s="21">
        <f t="shared" si="400"/>
        <v>0</v>
      </c>
      <c r="Z886" s="21">
        <f t="shared" si="406"/>
        <v>87</v>
      </c>
      <c r="AA886" s="21">
        <f t="shared" si="407"/>
        <v>696</v>
      </c>
      <c r="AB886" s="21">
        <f t="shared" si="408"/>
        <v>0</v>
      </c>
      <c r="AC886" s="18">
        <f t="shared" si="409"/>
        <v>3480</v>
      </c>
      <c r="AD886" s="18">
        <f t="shared" si="410"/>
        <v>2262</v>
      </c>
      <c r="AE886" s="18">
        <f>IFERROR(VLOOKUP(F886,'Unid. Mult.'!$F$3:$J$313,5,0),0)</f>
        <v>0</v>
      </c>
      <c r="AF886" s="18">
        <f>IFERROR(VLOOKUP(F886,'IIEE EIB'!$F$3:$L$219,5,0),0)</f>
        <v>0</v>
      </c>
      <c r="AG886" s="18">
        <f>IFERROR(VLOOKUP(F886,'IIEE EIB'!$F$3:$L$219,6,0),0)</f>
        <v>0</v>
      </c>
      <c r="AH886" s="18" t="str">
        <f>IFERROR(VLOOKUP(F886,Rural!$F$2:$J$403,5,0),0)</f>
        <v>Rural 3</v>
      </c>
      <c r="AI886" s="18">
        <f>+IFERROR(VLOOKUP(F886,Frontera!$F$3:$J$438,5,0),0)</f>
        <v>0</v>
      </c>
      <c r="AJ886" s="18" t="str">
        <f>+IFERROR(VLOOKUP(F886,'Censo 2023 Direccion'!$A$2:$L$910,9,0),0)</f>
        <v>Rural</v>
      </c>
      <c r="AK886" s="18">
        <f>+IFERROR(VLOOKUP(F886,'Instituciones Educativas'!$A$2:$T$900,12,0),0)</f>
        <v>145</v>
      </c>
      <c r="AL886" s="21">
        <f t="shared" si="411"/>
        <v>2983.6800000000003</v>
      </c>
      <c r="AM886" s="18">
        <f>+IFERROR(VLOOKUP(F886,'Instituciones Educativas'!$A$2:$T$900,13,0),0)-AN886</f>
        <v>143</v>
      </c>
      <c r="AO886" s="18">
        <f>+AM886-28.2</f>
        <v>114.8</v>
      </c>
    </row>
    <row r="887" spans="1:41" x14ac:dyDescent="0.25">
      <c r="A887" s="108" t="s">
        <v>1630</v>
      </c>
      <c r="B887" s="17">
        <v>87</v>
      </c>
      <c r="C887" s="49" t="str">
        <f>+VLOOKUP(A887,'Instituciones Educativas'!$A$2:$T$900,6,0)</f>
        <v>VILQUE</v>
      </c>
      <c r="D887" s="49" t="str">
        <f>IFERROR(VLOOKUP(A887,'Instituciones Educativas'!$A$2:$T$900,7,0),0)</f>
        <v>SAN JUAN DE MACHACMARCA</v>
      </c>
      <c r="E887" s="49" t="str">
        <f>+VLOOKUP(A887,'Censo 2023 Direccion'!$A$2:$M$910,6,0)</f>
        <v>SAN JUAN DE MACHACMARCA</v>
      </c>
      <c r="F887" s="49" t="str">
        <f>+VLOOKUP(A887,'Instituciones Educativas'!$A$2:$T$900,1,0)</f>
        <v>1569219</v>
      </c>
      <c r="G887" s="49" t="str">
        <f>+VLOOKUP(A887,'Instituciones Educativas'!$A$2:$T$900,8,0)</f>
        <v>SAN JUAN DE MACHACMARCA</v>
      </c>
      <c r="H887" s="49" t="str">
        <f>+VLOOKUP(A887,'Instituciones Educativas'!$A$2:$T$900,9,0)</f>
        <v xml:space="preserve">F0 - Secundaria                    </v>
      </c>
      <c r="I887" s="18">
        <f t="shared" ref="I887:I897" si="426">+AK887</f>
        <v>33</v>
      </c>
      <c r="J887" s="18" t="str">
        <f t="shared" ref="J887" si="427">+AJ887</f>
        <v>Rural</v>
      </c>
      <c r="K887" s="18">
        <f t="shared" si="413"/>
        <v>28</v>
      </c>
      <c r="O887" s="18">
        <f t="shared" si="414"/>
        <v>5</v>
      </c>
      <c r="Q887" s="21">
        <f t="shared" si="425"/>
        <v>2187.9</v>
      </c>
      <c r="R887" s="52">
        <f t="shared" ref="R887" si="428">+(S887-U887)/U887*100</f>
        <v>61.278195488721806</v>
      </c>
      <c r="S887" s="52">
        <f t="shared" ref="S887" si="429">+T887</f>
        <v>2574</v>
      </c>
      <c r="T887" s="21">
        <f t="shared" si="415"/>
        <v>2574</v>
      </c>
      <c r="U887" s="70">
        <v>1596</v>
      </c>
      <c r="V887" s="21">
        <f>+Z887+AA887+AB887+AC887+AD887+Y887+X887+W887</f>
        <v>1980</v>
      </c>
      <c r="W887" s="21">
        <f t="shared" ref="W887" si="430">AK887*0.45*12</f>
        <v>178.2</v>
      </c>
      <c r="X887" s="21">
        <f t="shared" si="418"/>
        <v>0</v>
      </c>
      <c r="Y887" s="21">
        <f t="shared" si="400"/>
        <v>0</v>
      </c>
      <c r="Z887" s="21">
        <f t="shared" si="406"/>
        <v>19.8</v>
      </c>
      <c r="AA887" s="21">
        <f t="shared" si="407"/>
        <v>158.4</v>
      </c>
      <c r="AB887" s="21">
        <f t="shared" si="408"/>
        <v>0</v>
      </c>
      <c r="AC887" s="18">
        <f t="shared" si="409"/>
        <v>1108.8</v>
      </c>
      <c r="AD887" s="18">
        <f t="shared" si="410"/>
        <v>514.79999999999995</v>
      </c>
      <c r="AE887" s="18">
        <f>IFERROR(VLOOKUP(F887,'Unid. Mult.'!$F$3:$J$313,5,0),0)</f>
        <v>0</v>
      </c>
      <c r="AF887" s="18">
        <f>IFERROR(VLOOKUP(F887,'IIEE EIB'!$F$3:$L$219,5,0),0)</f>
        <v>0</v>
      </c>
      <c r="AG887" s="18">
        <f>IFERROR(VLOOKUP(F887,'IIEE EIB'!$F$3:$L$219,6,0),0)</f>
        <v>0</v>
      </c>
      <c r="AH887" s="18" t="str">
        <f>IFERROR(VLOOKUP(F887,Rural!$F$2:$J$403,5,0),0)</f>
        <v>Rural 2</v>
      </c>
      <c r="AI887" s="18">
        <f>+IFERROR(VLOOKUP(F887,Frontera!$F$3:$J$438,5,0),0)</f>
        <v>0</v>
      </c>
      <c r="AJ887" s="18" t="str">
        <f>+IFERROR(VLOOKUP(F887,'Censo 2023 Direccion'!$A$2:$L$910,9,0),0)</f>
        <v>Rural</v>
      </c>
      <c r="AK887" s="18">
        <f>+IFERROR(VLOOKUP(F887,'Instituciones Educativas'!$A$2:$T$900,12,0),0)</f>
        <v>33</v>
      </c>
      <c r="AL887" s="21">
        <f t="shared" si="411"/>
        <v>384</v>
      </c>
      <c r="AM887" s="18">
        <f>+IFERROR(VLOOKUP(F887,'Instituciones Educativas'!$A$2:$T$900,13,0),0)-AN887</f>
        <v>28</v>
      </c>
      <c r="AO887" s="18">
        <f>+AM887-28.2</f>
        <v>-0.19999999999999929</v>
      </c>
    </row>
    <row r="888" spans="1:41" x14ac:dyDescent="0.25">
      <c r="C888" s="49"/>
      <c r="D888" s="49"/>
      <c r="E888" s="49"/>
      <c r="F888" s="49"/>
      <c r="G888" s="49"/>
      <c r="H888" s="49"/>
      <c r="K888" s="18">
        <f t="shared" si="413"/>
        <v>0</v>
      </c>
      <c r="Q888" s="21">
        <f>SUM(A1)</f>
        <v>0</v>
      </c>
      <c r="R888" s="52"/>
      <c r="S888" s="52"/>
      <c r="T888" s="21"/>
      <c r="U888" s="70"/>
      <c r="V888" s="21"/>
      <c r="W888" s="21"/>
      <c r="X888" s="21"/>
      <c r="Y888" s="21"/>
      <c r="Z888" s="21"/>
      <c r="AA888" s="21"/>
      <c r="AB888" s="21"/>
      <c r="AL888" s="21"/>
    </row>
    <row r="889" spans="1:41" ht="24" customHeight="1" x14ac:dyDescent="0.25">
      <c r="A889" s="18" t="str">
        <f>+F889</f>
        <v>0240069</v>
      </c>
      <c r="B889" s="23">
        <v>1</v>
      </c>
      <c r="C889" s="49" t="str">
        <f>+VLOOKUP(F889,'Censo 2023 Direccion'!$A$2:$K$899,9,0)</f>
        <v>Urbana</v>
      </c>
      <c r="D889" s="49" t="str">
        <f>+VLOOKUP(F889,'Censo 2023 Direccion'!$A$2:$K$899,6,0)</f>
        <v>JIRON ILAVE 269</v>
      </c>
      <c r="E889" s="49" t="str">
        <f>+VLOOKUP(F889,'Censo 2023 Direccion'!$A$2:$E$899,5,0)</f>
        <v>Sector Educación</v>
      </c>
      <c r="F889" s="49" t="s">
        <v>1647</v>
      </c>
      <c r="G889" s="49" t="str">
        <f>+VLOOKUP(F889,'Censo 2023 Direccion'!$A$2:$E$899,2,0)</f>
        <v>PUNO</v>
      </c>
      <c r="H889" s="49" t="str">
        <f>+VLOOKUP(F889,'Censo 2023 Direccion'!$A$2:$E$899,3,0)</f>
        <v>Técnico Productiva</v>
      </c>
      <c r="I889" s="18">
        <f t="shared" si="426"/>
        <v>2148</v>
      </c>
      <c r="J889" s="18" t="str">
        <f t="shared" ref="J889:J897" si="431">+AJ889</f>
        <v>Urbana</v>
      </c>
      <c r="K889" s="18">
        <f>+AM889</f>
        <v>737</v>
      </c>
      <c r="Q889" s="21">
        <f>+IF(AJ889="Urbana",IF(AK889&lt;=64,S889*(3.2),IF(AK889&lt;=197,S889*(2),IF(AK889&lt;=285,S889*(1.92),IF(AK889&lt;=350,S889*(0.63),IF(AK889&lt;=550,S889*(1.2),IF(AK889&lt;=2200,S889*(0.32))))))))</f>
        <v>5031.4751999999999</v>
      </c>
      <c r="R889" s="52">
        <f t="shared" ref="R889" si="432">+(S889-U889)/U889*100</f>
        <v>241.89541801482099</v>
      </c>
      <c r="S889" s="52">
        <f t="shared" ref="S889" si="433">+T889</f>
        <v>15723.36</v>
      </c>
      <c r="T889" s="21">
        <f>+V889</f>
        <v>15723.36</v>
      </c>
      <c r="U889" s="70">
        <v>4598.88</v>
      </c>
      <c r="V889" s="21">
        <f>+Z889+AA889+AB889+AC889+AD889+Y889+X889+W889</f>
        <v>15723.36</v>
      </c>
      <c r="W889" s="21">
        <f>AK889*0.45*12</f>
        <v>11599.2</v>
      </c>
      <c r="X889" s="21">
        <f t="shared" ref="X889:X897" si="434">IF(H889=$M$13,AK889*1*12,IF(H889=$M$14,AK889*1*12,IF(H889=$M$16,AK889*1*12,0)))</f>
        <v>0</v>
      </c>
      <c r="Y889" s="21">
        <f t="shared" ref="Y889:Y897" si="435">IF(H889=$M$12,IF(AJ889="Urbana",AK889*1.2*12,IF(AJ889="Rural",AK889*2.2*12)),0)</f>
        <v>0</v>
      </c>
      <c r="Z889" s="21">
        <f>+IF(AI889="Frontera",I889*0.06*12,IF(AI889=0,I889*0.01*12,0))</f>
        <v>1546.56</v>
      </c>
      <c r="AA889" s="21">
        <f>+IF(AF889="aimara",I889*0.35*12,IF(AF889="quechua sureño",I889*0.35*12,IF(AF889=0,I889*0.01*12,0)))</f>
        <v>257.76</v>
      </c>
      <c r="AB889" s="21">
        <f>+IF(AE889="Unidocente",I889*0.8*12,IF(AE889="Multigrado",I889*0.6*12,IF(AE889=0,I889*0*12,0)))</f>
        <v>0</v>
      </c>
      <c r="AC889" s="18">
        <f t="shared" ref="AC889:AC893" si="436">+IF(AH889="Rural 1",I889*1.2*12,IF(AH889="Rural 2",I889*0.6*12,IF(AH889="Rural 3",I889*0.2*12,IF(AH889= 0,I889*0.01*12,0))))</f>
        <v>257.76</v>
      </c>
      <c r="AD889" s="18">
        <f>IF(H889=$M$12,0,IF(AJ889="Urbana",AK889*0.08*12,AK889*1*12))</f>
        <v>2062.08</v>
      </c>
      <c r="AE889" s="18">
        <f>IFERROR(VLOOKUP(F889,'Unid. Mult.'!$F$3:$J$313,5,0),0)</f>
        <v>0</v>
      </c>
      <c r="AF889" s="18">
        <f>IFERROR(VLOOKUP(F889,'IIEE EIB'!$F$3:$L$219,5,0),0)</f>
        <v>0</v>
      </c>
      <c r="AG889" s="18">
        <f>IFERROR(VLOOKUP(F889,'IIEE EIB'!$F$3:$L$219,6,0),0)</f>
        <v>0</v>
      </c>
      <c r="AH889" s="18">
        <f>IFERROR(VLOOKUP(F889,Rural!$F$2:$J$403,5,0),0)</f>
        <v>0</v>
      </c>
      <c r="AI889" s="18" t="str">
        <f>+IFERROR(VLOOKUP(F889,Frontera!$F$3:$J$438,5,0),0)</f>
        <v>Frontera</v>
      </c>
      <c r="AJ889" s="18" t="str">
        <f>+IFERROR(VLOOKUP(F889,'Censo 2023 Direccion'!$A$2:$L$910,9,0),0)</f>
        <v>Urbana</v>
      </c>
      <c r="AK889" s="18">
        <v>2148</v>
      </c>
      <c r="AL889" s="21">
        <f>+V889-U889</f>
        <v>11124.48</v>
      </c>
      <c r="AM889" s="18">
        <v>737</v>
      </c>
    </row>
    <row r="890" spans="1:41" ht="24" customHeight="1" x14ac:dyDescent="0.25">
      <c r="A890" s="18" t="str">
        <f t="shared" ref="A890:A897" si="437">+F890</f>
        <v>0701649</v>
      </c>
      <c r="B890" s="23">
        <v>2</v>
      </c>
      <c r="C890" s="49" t="str">
        <f>+VLOOKUP(F890,'Censo 2023 Direccion'!$A$2:$K$899,9,0)</f>
        <v>Urbana</v>
      </c>
      <c r="D890" s="49" t="str">
        <f>+VLOOKUP(F890,'Censo 2023 Direccion'!$A$2:$K$899,6,0)</f>
        <v>JIRON PUNO 415</v>
      </c>
      <c r="E890" s="49" t="str">
        <f>+VLOOKUP(F890,'Censo 2023 Direccion'!$A$2:$E$899,5,0)</f>
        <v>Sector Educación</v>
      </c>
      <c r="F890" s="49" t="s">
        <v>1643</v>
      </c>
      <c r="G890" s="49" t="str">
        <f>+VLOOKUP(F890,'Censo 2023 Direccion'!$A$2:$E$899,2,0)</f>
        <v>ARTE Y FOLKLORE</v>
      </c>
      <c r="H890" s="49" t="str">
        <f>+VLOOKUP(F890,'Censo 2023 Direccion'!$A$2:$E$899,3,0)</f>
        <v>Técnico Productiva</v>
      </c>
      <c r="I890" s="18">
        <f t="shared" si="426"/>
        <v>549</v>
      </c>
      <c r="J890" s="18" t="str">
        <f t="shared" si="431"/>
        <v>Urbana</v>
      </c>
      <c r="K890" s="18">
        <f t="shared" si="413"/>
        <v>351</v>
      </c>
      <c r="Q890" s="21">
        <f>+IF(AJ890="Urbana",IF(AK890&lt;=64,S890*(3.2),IF(AK890&lt;=197,S890*(2),IF(AK890&lt;=285,S890*(1.92),IF(AK890&lt;=350,S890*(0.63),IF(AK890&lt;=550,S890*(1.2),IF(AK890&lt;=2200,S890*(0.32))))))))</f>
        <v>4822.4160000000002</v>
      </c>
      <c r="R890" s="52">
        <f t="shared" ref="R890:R897" si="438">+(S890-U890)/U890*100</f>
        <v>-25.866156635387398</v>
      </c>
      <c r="S890" s="52">
        <f t="shared" ref="S890:S897" si="439">+T890</f>
        <v>4018.6800000000003</v>
      </c>
      <c r="T890" s="21">
        <f t="shared" ref="T890:T897" si="440">+V890</f>
        <v>4018.6800000000003</v>
      </c>
      <c r="U890" s="70">
        <v>5420.8440000000001</v>
      </c>
      <c r="V890" s="21">
        <f t="shared" ref="V890:V897" si="441">+Z890+AA890+AB890+AC890+AD890+Y890+X890+W890</f>
        <v>4018.6800000000003</v>
      </c>
      <c r="W890" s="21">
        <f t="shared" ref="W890:W897" si="442">AK890*0.45*12</f>
        <v>2964.6000000000004</v>
      </c>
      <c r="X890" s="21">
        <f t="shared" si="434"/>
        <v>0</v>
      </c>
      <c r="Y890" s="21">
        <f t="shared" si="435"/>
        <v>0</v>
      </c>
      <c r="Z890" s="21">
        <f t="shared" ref="Z890:Z897" si="443">+IF(AI890="Frontera",I890*0.06*12,IF(AI890=0,I890*0.01*12,0))</f>
        <v>395.28</v>
      </c>
      <c r="AA890" s="21">
        <f t="shared" ref="AA890:AA897" si="444">+IF(AF890="aimara",I890*0.35*12,IF(AF890="quechua sureño",I890*0.35*12,IF(AF890=0,I890*0.01*12,0)))</f>
        <v>65.88</v>
      </c>
      <c r="AB890" s="21">
        <f t="shared" ref="AB890:AB897" si="445">+IF(AE890="Unidocente",I890*0.8*12,IF(AE890="Multigrado",I890*0.6*12,IF(AE890=0,I890*0*12,0)))</f>
        <v>0</v>
      </c>
      <c r="AC890" s="18">
        <f t="shared" si="436"/>
        <v>65.88</v>
      </c>
      <c r="AD890" s="18">
        <f t="shared" ref="AD890:AD897" si="446">IF(H890=$M$12,0,IF(AJ890="Urbana",AK890*0.08*12,AK890*1*12))</f>
        <v>527.04</v>
      </c>
      <c r="AE890" s="18">
        <f>IFERROR(VLOOKUP(F890,'Unid. Mult.'!$F$3:$J$313,5,0),0)</f>
        <v>0</v>
      </c>
      <c r="AF890" s="18">
        <f>IFERROR(VLOOKUP(F890,'IIEE EIB'!$F$3:$L$219,5,0),0)</f>
        <v>0</v>
      </c>
      <c r="AG890" s="18">
        <f>IFERROR(VLOOKUP(F890,'IIEE EIB'!$F$3:$L$219,6,0),0)</f>
        <v>0</v>
      </c>
      <c r="AH890" s="18">
        <f>IFERROR(VLOOKUP(F890,Rural!$F$2:$J$403,5,0),0)</f>
        <v>0</v>
      </c>
      <c r="AI890" s="18" t="str">
        <f>+IFERROR(VLOOKUP(F890,Frontera!$F$3:$J$438,5,0),0)</f>
        <v>Frontera</v>
      </c>
      <c r="AJ890" s="18" t="str">
        <f>+IFERROR(VLOOKUP(F890,'Censo 2023 Direccion'!$A$2:$L$910,9,0),0)</f>
        <v>Urbana</v>
      </c>
      <c r="AK890" s="18">
        <v>549</v>
      </c>
      <c r="AL890" s="21">
        <f t="shared" ref="AL890:AL898" si="447">+V890-U890</f>
        <v>-1402.1639999999998</v>
      </c>
      <c r="AM890" s="18">
        <v>351</v>
      </c>
    </row>
    <row r="891" spans="1:41" ht="24" customHeight="1" x14ac:dyDescent="0.25">
      <c r="A891" s="18" t="str">
        <f t="shared" si="437"/>
        <v>1024678</v>
      </c>
      <c r="B891" s="23">
        <v>3</v>
      </c>
      <c r="C891" s="49" t="str">
        <f>+VLOOKUP(F891,'Censo 2023 Direccion'!$A$2:$K$899,9,0)</f>
        <v>Rural</v>
      </c>
      <c r="D891" s="49" t="str">
        <f>+VLOOKUP(F891,'Censo 2023 Direccion'!$A$2:$K$899,6,0)</f>
        <v>ESTABLECIMIENTO PENAL YANAMAYO</v>
      </c>
      <c r="E891" s="49" t="str">
        <f>+VLOOKUP(F891,'Censo 2023 Direccion'!$A$2:$E$899,5,0)</f>
        <v>Otro sector público (FF.AA.)</v>
      </c>
      <c r="F891" s="49" t="s">
        <v>1649</v>
      </c>
      <c r="G891" s="49" t="str">
        <f>+VLOOKUP(F891,'Censo 2023 Direccion'!$A$2:$E$899,2,0)</f>
        <v>SAN MARTIN DE PORRAS</v>
      </c>
      <c r="H891" s="49" t="str">
        <f>+VLOOKUP(F891,'Censo 2023 Direccion'!$A$2:$E$899,3,0)</f>
        <v>Técnico Productiva</v>
      </c>
      <c r="I891" s="18">
        <f t="shared" si="426"/>
        <v>342</v>
      </c>
      <c r="J891" s="18" t="str">
        <f t="shared" si="431"/>
        <v>Rural</v>
      </c>
      <c r="K891" s="18">
        <f t="shared" si="413"/>
        <v>90</v>
      </c>
      <c r="Q891" s="21">
        <f>+IF(AJ891="Rural",IF(AK891&lt;=64,S891*(1.41),IF(AK891&lt;=197,S891*(2),IF(AK891&lt;=240,S891*(0.6),IF(AK891&lt;=350,S891*(0.5),IF(AK891&lt;=550,S891*(0.55),IF(AK891&lt;=2200,S891*(0.26))))))))</f>
        <v>3529.44</v>
      </c>
      <c r="R891" s="52">
        <f t="shared" si="438"/>
        <v>172.33333333333334</v>
      </c>
      <c r="S891" s="52">
        <f t="shared" si="439"/>
        <v>7058.88</v>
      </c>
      <c r="T891" s="21">
        <f t="shared" si="440"/>
        <v>7058.88</v>
      </c>
      <c r="U891" s="70">
        <v>2592</v>
      </c>
      <c r="V891" s="21">
        <f t="shared" si="441"/>
        <v>7058.88</v>
      </c>
      <c r="W891" s="21">
        <f t="shared" si="442"/>
        <v>1846.8000000000002</v>
      </c>
      <c r="X891" s="21">
        <f t="shared" si="434"/>
        <v>0</v>
      </c>
      <c r="Y891" s="21">
        <f t="shared" si="435"/>
        <v>0</v>
      </c>
      <c r="Z891" s="21">
        <f t="shared" si="443"/>
        <v>246.24</v>
      </c>
      <c r="AA891" s="21">
        <f t="shared" si="444"/>
        <v>41.04</v>
      </c>
      <c r="AB891" s="21">
        <f t="shared" si="445"/>
        <v>0</v>
      </c>
      <c r="AC891" s="18">
        <f t="shared" si="436"/>
        <v>820.80000000000007</v>
      </c>
      <c r="AD891" s="18">
        <f t="shared" si="446"/>
        <v>4104</v>
      </c>
      <c r="AE891" s="18">
        <f>IFERROR(VLOOKUP(F891,'Unid. Mult.'!$F$3:$J$313,5,0),0)</f>
        <v>0</v>
      </c>
      <c r="AF891" s="18">
        <f>IFERROR(VLOOKUP(F891,'IIEE EIB'!$F$3:$L$219,5,0),0)</f>
        <v>0</v>
      </c>
      <c r="AG891" s="18">
        <f>IFERROR(VLOOKUP(F891,'IIEE EIB'!$F$3:$L$219,6,0),0)</f>
        <v>0</v>
      </c>
      <c r="AH891" s="18" t="str">
        <f>IFERROR(VLOOKUP(F891,Rural!$F$2:$J$403,5,0),0)</f>
        <v>Rural 3</v>
      </c>
      <c r="AI891" s="18" t="str">
        <f>+IFERROR(VLOOKUP(F891,Frontera!$F$3:$J$438,5,0),0)</f>
        <v>Frontera</v>
      </c>
      <c r="AJ891" s="18" t="str">
        <f>+IFERROR(VLOOKUP(F891,'Censo 2023 Direccion'!$A$2:$L$910,9,0),0)</f>
        <v>Rural</v>
      </c>
      <c r="AK891" s="18">
        <v>342</v>
      </c>
      <c r="AL891" s="21">
        <f t="shared" si="447"/>
        <v>4466.88</v>
      </c>
      <c r="AM891" s="18">
        <v>90</v>
      </c>
    </row>
    <row r="892" spans="1:41" ht="24" customHeight="1" x14ac:dyDescent="0.25">
      <c r="A892" s="18" t="str">
        <f t="shared" si="437"/>
        <v>1259449</v>
      </c>
      <c r="B892" s="23">
        <v>4</v>
      </c>
      <c r="C892" s="49" t="str">
        <f>+VLOOKUP(F892,'Censo 2023 Direccion'!$A$2:$K$899,9,0)</f>
        <v>Urbana</v>
      </c>
      <c r="D892" s="49" t="str">
        <f>+VLOOKUP(F892,'Censo 2023 Direccion'!$A$2:$K$899,6,0)</f>
        <v>AVENIDA EJERCITO S/N ETAPA I</v>
      </c>
      <c r="E892" s="49" t="str">
        <f>+VLOOKUP(F892,'Censo 2023 Direccion'!$A$2:$E$899,5,0)</f>
        <v>Otro sector público (FF.AA.)</v>
      </c>
      <c r="F892" s="49" t="s">
        <v>1645</v>
      </c>
      <c r="G892" s="49" t="str">
        <f>+VLOOKUP(F892,'Censo 2023 Direccion'!$A$2:$E$899,2,0)</f>
        <v>MANCO CAPAC</v>
      </c>
      <c r="H892" s="49" t="str">
        <f>+VLOOKUP(F892,'Censo 2023 Direccion'!$A$2:$E$899,3,0)</f>
        <v>Técnico Productiva</v>
      </c>
      <c r="I892" s="18">
        <f t="shared" si="426"/>
        <v>285</v>
      </c>
      <c r="J892" s="18" t="str">
        <f t="shared" si="431"/>
        <v>Urbana</v>
      </c>
      <c r="K892" s="18">
        <f t="shared" si="413"/>
        <v>254</v>
      </c>
      <c r="Q892" s="21">
        <f>+IF(AJ892="Urbana",IF(AK892&lt;=64,S892*(3.2),IF(AK892&lt;=197,S892*(2),IF(AK892&lt;=285,S892*(1.92),IF(AK892&lt;=350,S892*(0.63),IF(AK892&lt;=550,S892*(1.2),IF(AK892&lt;=2200,S892*(0.32))))))))</f>
        <v>4005.5039999999995</v>
      </c>
      <c r="R892" s="52">
        <f t="shared" si="438"/>
        <v>-47.350090854027862</v>
      </c>
      <c r="S892" s="52">
        <f t="shared" si="439"/>
        <v>2086.1999999999998</v>
      </c>
      <c r="T892" s="21">
        <f t="shared" si="440"/>
        <v>2086.1999999999998</v>
      </c>
      <c r="U892" s="70">
        <v>3962.3999999999996</v>
      </c>
      <c r="V892" s="21">
        <f t="shared" si="441"/>
        <v>2086.1999999999998</v>
      </c>
      <c r="W892" s="21">
        <f t="shared" si="442"/>
        <v>1539</v>
      </c>
      <c r="X892" s="21">
        <f t="shared" si="434"/>
        <v>0</v>
      </c>
      <c r="Y892" s="21">
        <f t="shared" si="435"/>
        <v>0</v>
      </c>
      <c r="Z892" s="21">
        <f t="shared" si="443"/>
        <v>205.2</v>
      </c>
      <c r="AA892" s="21">
        <f t="shared" si="444"/>
        <v>34.200000000000003</v>
      </c>
      <c r="AB892" s="21">
        <f t="shared" si="445"/>
        <v>0</v>
      </c>
      <c r="AC892" s="18">
        <f t="shared" si="436"/>
        <v>34.200000000000003</v>
      </c>
      <c r="AD892" s="18">
        <f t="shared" si="446"/>
        <v>273.60000000000002</v>
      </c>
      <c r="AE892" s="18">
        <f>IFERROR(VLOOKUP(F892,'Unid. Mult.'!$F$3:$J$313,5,0),0)</f>
        <v>0</v>
      </c>
      <c r="AF892" s="18">
        <f>IFERROR(VLOOKUP(F892,'IIEE EIB'!$F$3:$L$219,5,0),0)</f>
        <v>0</v>
      </c>
      <c r="AG892" s="18">
        <f>IFERROR(VLOOKUP(F892,'IIEE EIB'!$F$3:$L$219,6,0),0)</f>
        <v>0</v>
      </c>
      <c r="AH892" s="18">
        <f>IFERROR(VLOOKUP(F892,Rural!$F$2:$J$403,5,0),0)</f>
        <v>0</v>
      </c>
      <c r="AI892" s="18" t="str">
        <f>+IFERROR(VLOOKUP(F892,Frontera!$F$3:$J$438,5,0),0)</f>
        <v>Frontera</v>
      </c>
      <c r="AJ892" s="18" t="str">
        <f>+IFERROR(VLOOKUP(F892,'Censo 2023 Direccion'!$A$2:$L$910,9,0),0)</f>
        <v>Urbana</v>
      </c>
      <c r="AK892" s="18">
        <v>285</v>
      </c>
      <c r="AL892" s="21">
        <f t="shared" si="447"/>
        <v>-1876.1999999999998</v>
      </c>
      <c r="AM892" s="18">
        <v>254</v>
      </c>
    </row>
    <row r="893" spans="1:41" ht="24" customHeight="1" x14ac:dyDescent="0.25">
      <c r="A893" s="18" t="str">
        <f t="shared" si="437"/>
        <v>1025311</v>
      </c>
      <c r="B893" s="23">
        <v>5</v>
      </c>
      <c r="C893" s="49" t="str">
        <f>+VLOOKUP(F893,'Censo 2023 Direccion'!$A$2:$K$899,9,0)</f>
        <v>Urbana</v>
      </c>
      <c r="D893" s="49" t="str">
        <f>+VLOOKUP(F893,'Censo 2023 Direccion'!$A$2:$K$899,6,0)</f>
        <v>CENTRO CIVICO COMERCIAL</v>
      </c>
      <c r="E893" s="49" t="str">
        <f>+VLOOKUP(F893,'Censo 2023 Direccion'!$A$2:$E$899,5,0)</f>
        <v>Sector Educación</v>
      </c>
      <c r="F893" s="49" t="s">
        <v>1632</v>
      </c>
      <c r="G893" s="49" t="str">
        <f>+VLOOKUP(F893,'Censo 2023 Direccion'!$A$2:$E$899,2,0)</f>
        <v>ACORA</v>
      </c>
      <c r="H893" s="49" t="str">
        <f>+VLOOKUP(F893,'Censo 2023 Direccion'!$A$2:$E$899,3,0)</f>
        <v>Técnico Productiva</v>
      </c>
      <c r="I893" s="18">
        <f t="shared" si="426"/>
        <v>197</v>
      </c>
      <c r="J893" s="18" t="str">
        <f t="shared" si="431"/>
        <v>Urbana</v>
      </c>
      <c r="K893" s="18">
        <f t="shared" si="413"/>
        <v>102</v>
      </c>
      <c r="Q893" s="21">
        <f>+IF(AJ893="Urbana",IF(AK893&lt;=64,S893*(3.2),IF(AK893&lt;=197,S893*(2),IF(AK893&lt;=285,S893*(1.92),IF(AK893&lt;=350,S893*(0.63),IF(AK893&lt;=550,S893*(1.2),IF(AK893&lt;=2200,S893*(0.32))))))))</f>
        <v>2884.0800000000004</v>
      </c>
      <c r="R893" s="52">
        <f t="shared" si="438"/>
        <v>-24.47838109602813</v>
      </c>
      <c r="S893" s="52">
        <f t="shared" si="439"/>
        <v>1442.0400000000002</v>
      </c>
      <c r="T893" s="21">
        <f t="shared" si="440"/>
        <v>1442.0400000000002</v>
      </c>
      <c r="U893" s="70">
        <v>1909.4399999999996</v>
      </c>
      <c r="V893" s="21">
        <f t="shared" si="441"/>
        <v>1442.0400000000002</v>
      </c>
      <c r="W893" s="21">
        <f t="shared" si="442"/>
        <v>1063.8000000000002</v>
      </c>
      <c r="X893" s="21">
        <f t="shared" si="434"/>
        <v>0</v>
      </c>
      <c r="Y893" s="21">
        <f t="shared" si="435"/>
        <v>0</v>
      </c>
      <c r="Z893" s="21">
        <f t="shared" si="443"/>
        <v>141.84</v>
      </c>
      <c r="AA893" s="21">
        <f t="shared" si="444"/>
        <v>23.64</v>
      </c>
      <c r="AB893" s="21">
        <f t="shared" si="445"/>
        <v>0</v>
      </c>
      <c r="AC893" s="18">
        <f t="shared" si="436"/>
        <v>23.64</v>
      </c>
      <c r="AD893" s="18">
        <f t="shared" si="446"/>
        <v>189.12</v>
      </c>
      <c r="AE893" s="18">
        <f>IFERROR(VLOOKUP(F893,'Unid. Mult.'!$F$3:$J$313,5,0),0)</f>
        <v>0</v>
      </c>
      <c r="AF893" s="18">
        <f>IFERROR(VLOOKUP(F893,'IIEE EIB'!$F$3:$L$219,5,0),0)</f>
        <v>0</v>
      </c>
      <c r="AG893" s="18">
        <f>IFERROR(VLOOKUP(F893,'IIEE EIB'!$F$3:$L$219,6,0),0)</f>
        <v>0</v>
      </c>
      <c r="AH893" s="18">
        <f>IFERROR(VLOOKUP(F893,Rural!$F$2:$J$403,5,0),0)</f>
        <v>0</v>
      </c>
      <c r="AI893" s="18" t="str">
        <f>+IFERROR(VLOOKUP(F893,Frontera!$F$3:$J$438,5,0),0)</f>
        <v>Frontera</v>
      </c>
      <c r="AJ893" s="18" t="str">
        <f>+IFERROR(VLOOKUP(F893,'Censo 2023 Direccion'!$A$2:$L$910,9,0),0)</f>
        <v>Urbana</v>
      </c>
      <c r="AK893" s="18">
        <v>197</v>
      </c>
      <c r="AL893" s="21">
        <f t="shared" si="447"/>
        <v>-467.39999999999941</v>
      </c>
      <c r="AM893" s="18">
        <v>102</v>
      </c>
    </row>
    <row r="894" spans="1:41" ht="24" customHeight="1" x14ac:dyDescent="0.25">
      <c r="A894" s="18" t="str">
        <f t="shared" si="437"/>
        <v>0701623</v>
      </c>
      <c r="B894" s="23">
        <v>6</v>
      </c>
      <c r="C894" s="49" t="str">
        <f>+VLOOKUP(F894,'Censo 2023 Direccion'!$A$2:$K$899,9,0)</f>
        <v>Rural</v>
      </c>
      <c r="D894" s="49" t="str">
        <f>+VLOOKUP(F894,'Censo 2023 Direccion'!$A$2:$K$899,6,0)</f>
        <v>JIRON LIMA S/N</v>
      </c>
      <c r="E894" s="49" t="str">
        <f>+VLOOKUP(F894,'Censo 2023 Direccion'!$A$2:$E$899,5,0)</f>
        <v>Sector Educación</v>
      </c>
      <c r="F894" s="49" t="s">
        <v>1635</v>
      </c>
      <c r="G894" s="49" t="str">
        <f>+VLOOKUP(F894,'Censo 2023 Direccion'!$A$2:$E$899,2,0)</f>
        <v>HUATTA</v>
      </c>
      <c r="H894" s="49" t="str">
        <f>+VLOOKUP(F894,'Censo 2023 Direccion'!$A$2:$E$899,3,0)</f>
        <v>Técnico Productiva</v>
      </c>
      <c r="I894" s="18">
        <f t="shared" si="426"/>
        <v>236</v>
      </c>
      <c r="J894" s="18" t="str">
        <f t="shared" si="431"/>
        <v>Rural</v>
      </c>
      <c r="K894" s="18">
        <f t="shared" si="413"/>
        <v>80</v>
      </c>
      <c r="L894" s="21"/>
      <c r="Q894" s="21">
        <f>+IF(AJ894="Rural",IF(AK894&lt;=64,S894*(1.41),IF(AK894&lt;=197,S894*(2),IF(AK894&lt;=240,S894*(0.6),IF(AK894&lt;=350,S894*(0.5),IF(AK894&lt;=550,S894*(0.55),IF(AK894&lt;=2200,S894*(0.26))))))))</f>
        <v>3602.3040000000001</v>
      </c>
      <c r="R894" s="52">
        <f t="shared" si="438"/>
        <v>160.58333333333334</v>
      </c>
      <c r="S894" s="52">
        <f t="shared" si="439"/>
        <v>6003.84</v>
      </c>
      <c r="T894" s="21">
        <f t="shared" si="440"/>
        <v>6003.84</v>
      </c>
      <c r="U894" s="70">
        <v>2304</v>
      </c>
      <c r="V894" s="21">
        <f t="shared" si="441"/>
        <v>6003.84</v>
      </c>
      <c r="W894" s="21">
        <f t="shared" si="442"/>
        <v>1274.4000000000001</v>
      </c>
      <c r="X894" s="21">
        <f t="shared" si="434"/>
        <v>0</v>
      </c>
      <c r="Y894" s="21">
        <f t="shared" si="435"/>
        <v>0</v>
      </c>
      <c r="Z894" s="21">
        <f t="shared" si="443"/>
        <v>169.92000000000002</v>
      </c>
      <c r="AA894" s="21">
        <f t="shared" si="444"/>
        <v>28.32</v>
      </c>
      <c r="AB894" s="21">
        <f t="shared" si="445"/>
        <v>0</v>
      </c>
      <c r="AC894" s="18">
        <f>+IF(AH894="Rural 1",I894*1.2*12,IF(AH894="Rural 2",I894*0.6*12,IF(AH894="Rural 3",I894*0.2*12,IF(AH894= 0,I894*0.01*12,0))))</f>
        <v>1699.1999999999998</v>
      </c>
      <c r="AD894" s="18">
        <f t="shared" si="446"/>
        <v>2832</v>
      </c>
      <c r="AE894" s="18">
        <f>IFERROR(VLOOKUP(F894,'Unid. Mult.'!$F$3:$J$313,5,0),0)</f>
        <v>0</v>
      </c>
      <c r="AF894" s="18">
        <f>IFERROR(VLOOKUP(F894,'IIEE EIB'!$F$3:$L$219,5,0),0)</f>
        <v>0</v>
      </c>
      <c r="AG894" s="18">
        <f>IFERROR(VLOOKUP(F894,'IIEE EIB'!$F$3:$L$219,6,0),0)</f>
        <v>0</v>
      </c>
      <c r="AH894" s="18" t="str">
        <f>IFERROR(VLOOKUP(F894,Rural!$F$2:$J$403,5,0),0)</f>
        <v>Rural 2</v>
      </c>
      <c r="AI894" s="18" t="str">
        <f>+IFERROR(VLOOKUP(F894,Frontera!$F$3:$J$438,5,0),0)</f>
        <v>Frontera</v>
      </c>
      <c r="AJ894" s="18" t="str">
        <f>+IFERROR(VLOOKUP(F894,'Censo 2023 Direccion'!$A$2:$L$910,9,0),0)</f>
        <v>Rural</v>
      </c>
      <c r="AK894" s="18">
        <v>236</v>
      </c>
      <c r="AL894" s="21">
        <f t="shared" si="447"/>
        <v>3699.84</v>
      </c>
      <c r="AM894" s="18">
        <v>80</v>
      </c>
    </row>
    <row r="895" spans="1:41" ht="24" customHeight="1" x14ac:dyDescent="0.25">
      <c r="A895" s="18" t="str">
        <f t="shared" si="437"/>
        <v>1155308</v>
      </c>
      <c r="B895" s="23">
        <v>7</v>
      </c>
      <c r="C895" s="49" t="str">
        <f>+VLOOKUP(F895,'Censo 2023 Direccion'!$A$2:$K$899,9,0)</f>
        <v>Urbana</v>
      </c>
      <c r="D895" s="49" t="str">
        <f>+VLOOKUP(F895,'Censo 2023 Direccion'!$A$2:$K$899,6,0)</f>
        <v>JIRON JOSE CARLOS MARIATEGUI S/N</v>
      </c>
      <c r="E895" s="49" t="str">
        <f>+VLOOKUP(F895,'Censo 2023 Direccion'!$A$2:$E$899,5,0)</f>
        <v>Sector Educación</v>
      </c>
      <c r="F895" s="49" t="s">
        <v>1637</v>
      </c>
      <c r="G895" s="49" t="str">
        <f>+VLOOKUP(F895,'Censo 2023 Direccion'!$A$2:$E$899,2,0)</f>
        <v>MAÑAZO</v>
      </c>
      <c r="H895" s="49" t="str">
        <f>+VLOOKUP(F895,'Censo 2023 Direccion'!$A$2:$E$899,3,0)</f>
        <v>Técnico Productiva</v>
      </c>
      <c r="I895" s="18">
        <f t="shared" si="426"/>
        <v>64</v>
      </c>
      <c r="J895" s="18" t="str">
        <f t="shared" si="431"/>
        <v>Urbana</v>
      </c>
      <c r="K895" s="18">
        <f t="shared" si="413"/>
        <v>41</v>
      </c>
      <c r="L895" s="21"/>
      <c r="Q895" s="21">
        <f>+IF(AJ895="Urbana",IF(AK895&lt;=64,S895*(3.2),IF(AK895&lt;=197,S895*(2),IF(AK895&lt;=285,S895*(1.92),IF(AK895&lt;=350,S895*(0.63),IF(AK895&lt;=550,S895*(1.2),IF(AK895&lt;=2200,S895*(0.32))))))))</f>
        <v>1376.2560000000003</v>
      </c>
      <c r="R895" s="52">
        <f t="shared" si="438"/>
        <v>-43.964978111319567</v>
      </c>
      <c r="S895" s="52">
        <f t="shared" si="439"/>
        <v>430.08000000000004</v>
      </c>
      <c r="T895" s="21">
        <f t="shared" si="440"/>
        <v>430.08000000000004</v>
      </c>
      <c r="U895" s="70">
        <v>767.52</v>
      </c>
      <c r="V895" s="21">
        <f t="shared" si="441"/>
        <v>430.08000000000004</v>
      </c>
      <c r="W895" s="21">
        <f t="shared" si="442"/>
        <v>345.6</v>
      </c>
      <c r="X895" s="21">
        <f t="shared" si="434"/>
        <v>0</v>
      </c>
      <c r="Y895" s="21">
        <f t="shared" si="435"/>
        <v>0</v>
      </c>
      <c r="Z895" s="21">
        <f t="shared" si="443"/>
        <v>7.68</v>
      </c>
      <c r="AA895" s="21">
        <f t="shared" si="444"/>
        <v>7.68</v>
      </c>
      <c r="AB895" s="21">
        <f t="shared" si="445"/>
        <v>0</v>
      </c>
      <c r="AC895" s="18">
        <f t="shared" ref="AC895:AC897" si="448">+IF(AH895="Rural 1",I895*1.2*12,IF(AH895="Rural 2",I895*0.6*12,IF(AH895="Rural 3",I895*0.2*12,IF(AH895= 0,I895*0.01*12,0))))</f>
        <v>7.68</v>
      </c>
      <c r="AD895" s="18">
        <f t="shared" si="446"/>
        <v>61.44</v>
      </c>
      <c r="AE895" s="18">
        <f>IFERROR(VLOOKUP(F895,'Unid. Mult.'!$F$3:$J$313,5,0),0)</f>
        <v>0</v>
      </c>
      <c r="AF895" s="18">
        <f>IFERROR(VLOOKUP(F895,'IIEE EIB'!$F$3:$L$219,5,0),0)</f>
        <v>0</v>
      </c>
      <c r="AG895" s="18">
        <f>IFERROR(VLOOKUP(F895,'IIEE EIB'!$F$3:$L$219,6,0),0)</f>
        <v>0</v>
      </c>
      <c r="AH895" s="18">
        <f>IFERROR(VLOOKUP(F895,Rural!$F$2:$J$403,5,0),0)</f>
        <v>0</v>
      </c>
      <c r="AI895" s="18">
        <f>+IFERROR(VLOOKUP(F895,Frontera!$F$3:$J$438,5,0),0)</f>
        <v>0</v>
      </c>
      <c r="AJ895" s="18" t="str">
        <f>+IFERROR(VLOOKUP(F895,'Censo 2023 Direccion'!$A$2:$L$910,9,0),0)</f>
        <v>Urbana</v>
      </c>
      <c r="AK895" s="18">
        <v>64</v>
      </c>
      <c r="AL895" s="21">
        <f t="shared" si="447"/>
        <v>-337.43999999999994</v>
      </c>
      <c r="AM895" s="18">
        <v>41</v>
      </c>
    </row>
    <row r="896" spans="1:41" ht="24" customHeight="1" x14ac:dyDescent="0.25">
      <c r="A896" s="18" t="str">
        <f t="shared" si="437"/>
        <v>0547414</v>
      </c>
      <c r="B896" s="23">
        <v>8</v>
      </c>
      <c r="C896" s="49" t="str">
        <f>+VLOOKUP(F896,'Censo 2023 Direccion'!$A$2:$K$899,9,0)</f>
        <v>Rural</v>
      </c>
      <c r="D896" s="49" t="str">
        <f>+VLOOKUP(F896,'Censo 2023 Direccion'!$A$2:$K$899,6,0)</f>
        <v>CCOTA</v>
      </c>
      <c r="E896" s="49" t="str">
        <f>+VLOOKUP(F896,'Censo 2023 Direccion'!$A$2:$E$899,5,0)</f>
        <v>Sector Educación</v>
      </c>
      <c r="F896" s="76" t="s">
        <v>1641</v>
      </c>
      <c r="G896" s="49" t="str">
        <f>+VLOOKUP(F896,'Censo 2023 Direccion'!$A$2:$E$899,2,0)</f>
        <v>CCOTA</v>
      </c>
      <c r="H896" s="49" t="str">
        <f>+VLOOKUP(F896,'Censo 2023 Direccion'!$A$2:$E$899,3,0)</f>
        <v>Técnico Productiva</v>
      </c>
      <c r="I896" s="18">
        <f t="shared" si="426"/>
        <v>308</v>
      </c>
      <c r="J896" s="18" t="str">
        <f t="shared" si="431"/>
        <v>Rural</v>
      </c>
      <c r="K896" s="18">
        <f t="shared" si="413"/>
        <v>101</v>
      </c>
      <c r="M896" s="71"/>
      <c r="Q896" s="21">
        <f>+IF(AJ896="Rural",IF(AK896&lt;=64,S896*(1.41),IF(AK896&lt;=197,S896*(2),IF(AK896&lt;=240,S896*(0.6),IF(AK896&lt;=350,S896*(0.5),IF(AK896&lt;=550,S896*(0.55),IF(AK896&lt;=2200,S896*(0.26))))))))</f>
        <v>3178.56</v>
      </c>
      <c r="R896" s="52">
        <f t="shared" si="438"/>
        <v>118.54785478547856</v>
      </c>
      <c r="S896" s="52">
        <f t="shared" si="439"/>
        <v>6357.12</v>
      </c>
      <c r="T896" s="21">
        <f t="shared" si="440"/>
        <v>6357.12</v>
      </c>
      <c r="U896" s="70">
        <v>2908.7999999999997</v>
      </c>
      <c r="V896" s="21">
        <f t="shared" si="441"/>
        <v>6357.12</v>
      </c>
      <c r="W896" s="21">
        <f t="shared" si="442"/>
        <v>1663.1999999999998</v>
      </c>
      <c r="X896" s="21">
        <f t="shared" si="434"/>
        <v>0</v>
      </c>
      <c r="Y896" s="21">
        <f t="shared" si="435"/>
        <v>0</v>
      </c>
      <c r="Z896" s="21">
        <f t="shared" si="443"/>
        <v>221.76</v>
      </c>
      <c r="AA896" s="21">
        <f t="shared" si="444"/>
        <v>36.96</v>
      </c>
      <c r="AB896" s="21">
        <f t="shared" si="445"/>
        <v>0</v>
      </c>
      <c r="AC896" s="18">
        <f t="shared" si="448"/>
        <v>739.2</v>
      </c>
      <c r="AD896" s="18">
        <f t="shared" si="446"/>
        <v>3696</v>
      </c>
      <c r="AE896" s="18">
        <f>IFERROR(VLOOKUP(F896,'Unid. Mult.'!$F$3:$J$313,5,0),0)</f>
        <v>0</v>
      </c>
      <c r="AF896" s="18">
        <f>IFERROR(VLOOKUP(F896,'IIEE EIB'!$F$3:$L$219,5,0),0)</f>
        <v>0</v>
      </c>
      <c r="AG896" s="18">
        <f>IFERROR(VLOOKUP(F896,'IIEE EIB'!$F$3:$L$219,6,0),0)</f>
        <v>0</v>
      </c>
      <c r="AH896" s="18" t="str">
        <f>IFERROR(VLOOKUP(F896,Rural!$F$2:$J$403,5,0),0)</f>
        <v>Rural 3</v>
      </c>
      <c r="AI896" s="18" t="str">
        <f>+IFERROR(VLOOKUP(F896,Frontera!$F$3:$J$438,5,0),0)</f>
        <v>Frontera</v>
      </c>
      <c r="AJ896" s="18" t="str">
        <f>+IFERROR(VLOOKUP(F896,'Censo 2023 Direccion'!$A$2:$L$910,9,0),0)</f>
        <v>Rural</v>
      </c>
      <c r="AK896" s="18">
        <v>308</v>
      </c>
      <c r="AL896" s="21">
        <f t="shared" si="447"/>
        <v>3448.32</v>
      </c>
      <c r="AM896" s="18">
        <v>101</v>
      </c>
    </row>
    <row r="897" spans="1:39" ht="24" customHeight="1" x14ac:dyDescent="0.25">
      <c r="A897" s="18" t="str">
        <f t="shared" si="437"/>
        <v>0701607</v>
      </c>
      <c r="B897" s="23">
        <v>9</v>
      </c>
      <c r="C897" s="49" t="str">
        <f>+VLOOKUP(F897,'Censo 2023 Direccion'!$A$2:$K$899,9,0)</f>
        <v>Rural</v>
      </c>
      <c r="D897" s="49" t="str">
        <f>+VLOOKUP(F897,'Censo 2023 Direccion'!$A$2:$K$899,6,0)</f>
        <v>CAMATA</v>
      </c>
      <c r="E897" s="49" t="str">
        <f>+VLOOKUP(F897,'Censo 2023 Direccion'!$A$2:$E$899,5,0)</f>
        <v>Sector Educación</v>
      </c>
      <c r="F897" s="76" t="s">
        <v>1640</v>
      </c>
      <c r="G897" s="49" t="str">
        <f>+VLOOKUP(F897,'Censo 2023 Direccion'!$A$2:$E$899,2,0)</f>
        <v>CAMATA</v>
      </c>
      <c r="H897" s="49" t="str">
        <f>+VLOOKUP(F897,'Censo 2023 Direccion'!$A$2:$E$899,3,0)</f>
        <v>Técnico Productiva</v>
      </c>
      <c r="I897" s="18">
        <f t="shared" si="426"/>
        <v>313</v>
      </c>
      <c r="J897" s="18" t="str">
        <f t="shared" si="431"/>
        <v>Rural</v>
      </c>
      <c r="K897" s="18">
        <f t="shared" si="413"/>
        <v>576</v>
      </c>
      <c r="Q897" s="21">
        <f>+IF(AJ897="Rural",IF(AK897&lt;=64,S897*(1.41),IF(AK897&lt;=197,S897*(2),IF(AK897&lt;=240,S897*(0.6),IF(AK897&lt;=350,S897*(0.5),IF(AK897&lt;=550,S897*(0.55),IF(AK897&lt;=2200,S897*(0.26))))))))</f>
        <v>3981.36</v>
      </c>
      <c r="R897" s="52">
        <f t="shared" si="438"/>
        <v>44.001736111111107</v>
      </c>
      <c r="S897" s="52">
        <f t="shared" si="439"/>
        <v>7962.72</v>
      </c>
      <c r="T897" s="21">
        <f t="shared" si="440"/>
        <v>7962.72</v>
      </c>
      <c r="U897" s="70">
        <v>5529.6</v>
      </c>
      <c r="V897" s="21">
        <f t="shared" si="441"/>
        <v>7962.72</v>
      </c>
      <c r="W897" s="21">
        <f t="shared" si="442"/>
        <v>1690.1999999999998</v>
      </c>
      <c r="X897" s="21">
        <f t="shared" si="434"/>
        <v>0</v>
      </c>
      <c r="Y897" s="21">
        <f t="shared" si="435"/>
        <v>0</v>
      </c>
      <c r="Z897" s="21">
        <f t="shared" si="443"/>
        <v>225.35999999999996</v>
      </c>
      <c r="AA897" s="21">
        <f t="shared" si="444"/>
        <v>37.56</v>
      </c>
      <c r="AB897" s="21">
        <f t="shared" si="445"/>
        <v>0</v>
      </c>
      <c r="AC897" s="18">
        <f t="shared" si="448"/>
        <v>2253.6</v>
      </c>
      <c r="AD897" s="18">
        <f t="shared" si="446"/>
        <v>3756</v>
      </c>
      <c r="AE897" s="18">
        <f>IFERROR(VLOOKUP(F897,'Unid. Mult.'!$F$3:$J$313,5,0),0)</f>
        <v>0</v>
      </c>
      <c r="AF897" s="18">
        <f>IFERROR(VLOOKUP(F897,'IIEE EIB'!$F$3:$L$219,5,0),0)</f>
        <v>0</v>
      </c>
      <c r="AG897" s="18">
        <f>IFERROR(VLOOKUP(F897,'IIEE EIB'!$F$3:$L$219,6,0),0)</f>
        <v>0</v>
      </c>
      <c r="AH897" s="18" t="str">
        <f>IFERROR(VLOOKUP(F897,Rural!$F$2:$J$403,5,0),0)</f>
        <v>Rural 2</v>
      </c>
      <c r="AI897" s="18" t="str">
        <f>+IFERROR(VLOOKUP(F897,Frontera!$F$3:$J$438,5,0),0)</f>
        <v>Frontera</v>
      </c>
      <c r="AJ897" s="18" t="str">
        <f>+IFERROR(VLOOKUP(F897,'Censo 2023 Direccion'!$A$2:$L$910,9,0),0)</f>
        <v>Rural</v>
      </c>
      <c r="AK897" s="18">
        <v>313</v>
      </c>
      <c r="AL897" s="21">
        <f t="shared" si="447"/>
        <v>2433.12</v>
      </c>
      <c r="AM897" s="18">
        <v>576</v>
      </c>
    </row>
    <row r="898" spans="1:39" x14ac:dyDescent="0.25">
      <c r="B898" s="23">
        <v>10</v>
      </c>
      <c r="C898" s="24"/>
      <c r="D898" s="24"/>
      <c r="E898" s="24"/>
      <c r="F898" s="26"/>
      <c r="G898" s="25"/>
      <c r="H898" s="24"/>
      <c r="I898" s="18" t="e">
        <f>+VLOOKUP(F898,'Censo 2023 Direccion'!$A$2:$L$899,10,0)</f>
        <v>#N/A</v>
      </c>
      <c r="J898" s="24"/>
      <c r="K898" s="18">
        <f t="shared" si="413"/>
        <v>1</v>
      </c>
      <c r="T898" s="21">
        <f t="shared" ref="T898" si="449">+IF(AK898&lt;AM898,V898,(V898*(AK898/AM898)))</f>
        <v>0</v>
      </c>
      <c r="U898" s="22"/>
      <c r="V898" s="22"/>
      <c r="W898" s="22"/>
      <c r="X898" s="22"/>
      <c r="Y898" s="21">
        <f t="shared" ref="Y898" si="450">IF(H898=$M$12,IF(AJ898="Urbana",AK898*5*12,IF(AJ898="Rural",AK898*1*12)),0)</f>
        <v>0</v>
      </c>
      <c r="Z898" s="22"/>
      <c r="AA898" s="22"/>
      <c r="AB898" s="22"/>
      <c r="AL898" s="21">
        <f t="shared" si="447"/>
        <v>0</v>
      </c>
      <c r="AM898" s="18">
        <v>1</v>
      </c>
    </row>
    <row r="899" spans="1:39" x14ac:dyDescent="0.25">
      <c r="K899" s="18">
        <f t="shared" ref="K899:K900" si="451">+AM899</f>
        <v>0</v>
      </c>
      <c r="Q899" s="72">
        <f>SUM(Q2:Q898)</f>
        <v>1289811.1396320015</v>
      </c>
      <c r="S899" s="72">
        <f>SUM(S2:S898)</f>
        <v>1675423.2480000011</v>
      </c>
      <c r="T899" s="72">
        <f>SUM(T2:T898)</f>
        <v>1675423.2480000011</v>
      </c>
      <c r="U899" s="72">
        <v>1182858.3550399998</v>
      </c>
      <c r="V899" s="72">
        <f>SUM(V2:V898)</f>
        <v>1300575.4800000007</v>
      </c>
      <c r="W899" s="27"/>
      <c r="X899" s="27"/>
      <c r="Y899" s="27"/>
      <c r="Z899" s="27"/>
      <c r="AA899" s="27"/>
      <c r="AB899" s="27"/>
    </row>
    <row r="900" spans="1:39" x14ac:dyDescent="0.25">
      <c r="K900" s="18">
        <f t="shared" si="451"/>
        <v>0</v>
      </c>
      <c r="Q900" s="21"/>
      <c r="Z900" s="18">
        <v>91.800000000000011</v>
      </c>
    </row>
    <row r="901" spans="1:39" x14ac:dyDescent="0.25">
      <c r="Q901" s="21"/>
      <c r="U901" s="21"/>
    </row>
    <row r="902" spans="1:39" x14ac:dyDescent="0.25">
      <c r="Q902" s="21"/>
      <c r="R902" s="21"/>
      <c r="S902" s="21"/>
      <c r="T902" s="21"/>
      <c r="U902" s="21"/>
      <c r="AC902" s="109" t="s">
        <v>4356</v>
      </c>
    </row>
    <row r="903" spans="1:39" x14ac:dyDescent="0.25">
      <c r="Q903" s="21"/>
      <c r="S903" s="21"/>
    </row>
    <row r="905" spans="1:39" x14ac:dyDescent="0.25">
      <c r="D905" s="18" t="s">
        <v>5303</v>
      </c>
    </row>
    <row r="907" spans="1:39" x14ac:dyDescent="0.25">
      <c r="P907" s="27"/>
    </row>
  </sheetData>
  <sheetProtection algorithmName="SHA-512" hashValue="1uURgiZo/RK50GmwH/mwGPIXCzybKAYcK7+rpA/Ghn3BXn8nodiOBGAB9W50yhTwrzTpVLYvcuC0KKDHezdnqQ==" saltValue="lFtF4VFrZvcmI27qiwxq0w==" spinCount="100000" sheet="1" objects="1" scenarios="1"/>
  <sortState ref="B2:J889">
    <sortCondition ref="H2:H889"/>
    <sortCondition ref="C2:C889"/>
    <sortCondition ref="G2:G889"/>
  </sortState>
  <customSheetViews>
    <customSheetView guid="{CF84CFFB-6EA4-4410-B9A4-3DFFBE9C39A1}" scale="80" showAutoFilter="1">
      <pane ySplit="1" topLeftCell="A837" activePane="bottomLeft" state="frozen"/>
      <selection pane="bottomLeft" activeCell="C864" sqref="C864"/>
      <pageMargins left="0.7" right="0.7" top="0.75" bottom="0.75" header="0.3" footer="0.3"/>
      <pageSetup paperSize="9" orientation="portrait" r:id="rId1"/>
      <autoFilter ref="A1:U898"/>
    </customSheetView>
    <customSheetView guid="{8473C790-8521-4A75-B221-BD61411A1DBA}" scale="80" showAutoFilter="1">
      <pane ySplit="1" topLeftCell="A2" activePane="bottomLeft" state="frozen"/>
      <selection pane="bottomLeft" activeCell="T15" sqref="T15"/>
      <pageMargins left="0.7" right="0.7" top="0.75" bottom="0.75" header="0.3" footer="0.3"/>
      <pageSetup paperSize="9" orientation="portrait" r:id="rId2"/>
      <autoFilter ref="A1:U896"/>
    </customSheetView>
    <customSheetView guid="{6F0D0C0E-D4A7-4E8A-8B24-342BA835C688}" scale="80" showAutoFilter="1">
      <pane ySplit="1" topLeftCell="A819" activePane="bottomLeft" state="frozen"/>
      <selection pane="bottomLeft" activeCell="C864" sqref="C864"/>
      <pageMargins left="0.7" right="0.7" top="0.75" bottom="0.75" header="0.3" footer="0.3"/>
      <pageSetup paperSize="9" orientation="portrait" r:id="rId3"/>
      <autoFilter ref="A1:U898"/>
    </customSheetView>
  </customSheetViews>
  <conditionalFormatting sqref="Y898 U2:AB897">
    <cfRule type="expression" priority="9">
      <formula>#REF!</formula>
    </cfRule>
  </conditionalFormatting>
  <hyperlinks>
    <hyperlink ref="AC902" r:id="rId4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268"/>
  <sheetViews>
    <sheetView workbookViewId="0">
      <selection activeCell="O24" sqref="O24"/>
    </sheetView>
  </sheetViews>
  <sheetFormatPr baseColWidth="10" defaultColWidth="11.42578125" defaultRowHeight="15" x14ac:dyDescent="0.25"/>
  <sheetData>
    <row r="2" spans="1:17" x14ac:dyDescent="0.25">
      <c r="A2" t="s">
        <v>1651</v>
      </c>
    </row>
    <row r="3" spans="1:17" x14ac:dyDescent="0.25">
      <c r="B3" t="s">
        <v>1652</v>
      </c>
    </row>
    <row r="6" spans="1:17" x14ac:dyDescent="0.25">
      <c r="B6" s="2">
        <v>36</v>
      </c>
      <c r="C6" s="7">
        <v>168</v>
      </c>
      <c r="D6" s="5">
        <f>+C6+B6</f>
        <v>204</v>
      </c>
      <c r="F6" s="4">
        <f>+B6-D6</f>
        <v>-168</v>
      </c>
      <c r="H6" s="3">
        <f>IF(AND(B6&gt;=0,B6&lt;=93.6),B6+C6,IF(AND(B6&gt;=108,B6&lt;=3990),B6+C6,IF(AND(B6&gt;=3990, B6&lt;=4080), B6+C6,IF(AND(B6&gt;=4392,B6&lt;=5010), B6+C6,IF(AND(B6&gt;=5160,B6&lt;=6910.8), B6+C6,IF(AND(B6&gt;=7164,B6&lt;=9656.4), B6+C6,IF(AND(B6&gt;=1080,B6&lt;=15350.4), B6+C6,IF(AND(B6&gt;=15582, B6&lt;=26000), B6+C6,IF(B6&gt;=27000,B6+B6, "No ha ingresado datos válidos")))))))))</f>
        <v>204</v>
      </c>
      <c r="I6" s="3">
        <f>+D6-H6</f>
        <v>0</v>
      </c>
    </row>
    <row r="7" spans="1:17" x14ac:dyDescent="0.25">
      <c r="B7" s="2">
        <v>42</v>
      </c>
      <c r="C7" s="2">
        <f>+C6</f>
        <v>168</v>
      </c>
      <c r="D7" s="5">
        <f t="shared" ref="D7:D70" si="0">+C7+B7</f>
        <v>210</v>
      </c>
      <c r="F7" s="4">
        <f t="shared" ref="F7:F70" si="1">+B7-D7</f>
        <v>-168</v>
      </c>
      <c r="H7" s="3">
        <f t="shared" ref="H7:H70" si="2">IF(AND(B7&gt;=0,B7&lt;=93.6),B7+C7,IF(AND(B7&gt;=108,B7&lt;=3990),B7+C7,IF(AND(B7&gt;=3990, B7&lt;=4080), B7+C7,IF(AND(B7&gt;=4392,B7&lt;=5010), B7+C7,IF(AND(B7&gt;=5160,B7&lt;=6910.8), B7+C7,IF(AND(B7&gt;=7164,B7&lt;=9656.4), B7+C7,IF(AND(B7&gt;=1080,B7&lt;=15350.4), B7+C7,IF(AND(B7&gt;=15582, B7&lt;=26000), B7+C7,IF(B7&gt;=27000,B7+B7, "No ha ingresado datos válidos")))))))))</f>
        <v>210</v>
      </c>
      <c r="I7" s="3">
        <f t="shared" ref="I7:I70" si="3">+D7-H7</f>
        <v>0</v>
      </c>
      <c r="M7">
        <v>36</v>
      </c>
      <c r="N7">
        <v>93.6</v>
      </c>
      <c r="O7">
        <v>170</v>
      </c>
      <c r="P7">
        <v>0</v>
      </c>
      <c r="Q7">
        <v>100</v>
      </c>
    </row>
    <row r="8" spans="1:17" x14ac:dyDescent="0.25">
      <c r="B8" s="2">
        <v>46.800000000000004</v>
      </c>
      <c r="C8" s="2">
        <f t="shared" ref="C8:C71" si="4">+C7</f>
        <v>168</v>
      </c>
      <c r="D8" s="5">
        <f t="shared" si="0"/>
        <v>214.8</v>
      </c>
      <c r="F8" s="4">
        <f t="shared" si="1"/>
        <v>-168</v>
      </c>
      <c r="H8" s="3">
        <f t="shared" si="2"/>
        <v>214.8</v>
      </c>
      <c r="I8" s="3">
        <f t="shared" si="3"/>
        <v>0</v>
      </c>
      <c r="M8">
        <v>108</v>
      </c>
      <c r="N8">
        <v>4080</v>
      </c>
      <c r="O8">
        <v>160</v>
      </c>
      <c r="P8">
        <v>100.01</v>
      </c>
      <c r="Q8">
        <v>4391</v>
      </c>
    </row>
    <row r="9" spans="1:17" x14ac:dyDescent="0.25">
      <c r="B9" s="2">
        <v>62.400000000000006</v>
      </c>
      <c r="C9" s="2">
        <f t="shared" si="4"/>
        <v>168</v>
      </c>
      <c r="D9" s="5">
        <f t="shared" si="0"/>
        <v>230.4</v>
      </c>
      <c r="F9" s="4">
        <f t="shared" si="1"/>
        <v>-168</v>
      </c>
      <c r="H9" s="3">
        <f t="shared" si="2"/>
        <v>230.4</v>
      </c>
      <c r="I9" s="3">
        <f t="shared" si="3"/>
        <v>0</v>
      </c>
      <c r="M9">
        <v>4392</v>
      </c>
      <c r="N9">
        <v>5010</v>
      </c>
      <c r="O9">
        <v>150</v>
      </c>
      <c r="P9">
        <v>4391.01</v>
      </c>
      <c r="Q9">
        <v>5160</v>
      </c>
    </row>
    <row r="10" spans="1:17" x14ac:dyDescent="0.25">
      <c r="B10" s="2">
        <v>72</v>
      </c>
      <c r="C10" s="2">
        <f t="shared" si="4"/>
        <v>168</v>
      </c>
      <c r="D10" s="5">
        <f t="shared" si="0"/>
        <v>240</v>
      </c>
      <c r="F10" s="4">
        <f t="shared" si="1"/>
        <v>-168</v>
      </c>
      <c r="H10" s="3">
        <f t="shared" si="2"/>
        <v>240</v>
      </c>
      <c r="I10" s="3">
        <f t="shared" si="3"/>
        <v>0</v>
      </c>
      <c r="M10">
        <v>5160</v>
      </c>
      <c r="N10">
        <v>6910.8</v>
      </c>
      <c r="O10">
        <v>130</v>
      </c>
      <c r="P10">
        <v>5160.01</v>
      </c>
      <c r="Q10">
        <v>6911</v>
      </c>
    </row>
    <row r="11" spans="1:17" x14ac:dyDescent="0.25">
      <c r="B11" s="2">
        <v>78</v>
      </c>
      <c r="C11" s="2">
        <f t="shared" si="4"/>
        <v>168</v>
      </c>
      <c r="D11" s="5">
        <f t="shared" si="0"/>
        <v>246</v>
      </c>
      <c r="F11" s="4">
        <f t="shared" si="1"/>
        <v>-168</v>
      </c>
      <c r="H11" s="3">
        <f t="shared" si="2"/>
        <v>246</v>
      </c>
      <c r="I11" s="3">
        <f t="shared" si="3"/>
        <v>0</v>
      </c>
      <c r="M11">
        <v>7164</v>
      </c>
      <c r="N11">
        <v>9656.4</v>
      </c>
      <c r="O11">
        <v>120</v>
      </c>
      <c r="P11">
        <v>6911.01</v>
      </c>
      <c r="Q11">
        <v>10080</v>
      </c>
    </row>
    <row r="12" spans="1:17" x14ac:dyDescent="0.25">
      <c r="B12" s="2">
        <v>84</v>
      </c>
      <c r="C12" s="2">
        <f t="shared" si="4"/>
        <v>168</v>
      </c>
      <c r="D12" s="5">
        <f t="shared" si="0"/>
        <v>252</v>
      </c>
      <c r="F12" s="4">
        <f t="shared" si="1"/>
        <v>-168</v>
      </c>
      <c r="H12" s="3">
        <f t="shared" si="2"/>
        <v>252</v>
      </c>
      <c r="I12" s="3">
        <f t="shared" si="3"/>
        <v>0</v>
      </c>
      <c r="M12">
        <v>10080</v>
      </c>
      <c r="N12">
        <v>15350.4</v>
      </c>
      <c r="O12">
        <v>110</v>
      </c>
      <c r="P12">
        <v>10080.01</v>
      </c>
      <c r="Q12">
        <v>15582</v>
      </c>
    </row>
    <row r="13" spans="1:17" x14ac:dyDescent="0.25">
      <c r="B13" s="2">
        <v>90</v>
      </c>
      <c r="C13" s="2">
        <f t="shared" si="4"/>
        <v>168</v>
      </c>
      <c r="D13" s="5">
        <f t="shared" si="0"/>
        <v>258</v>
      </c>
      <c r="F13" s="4">
        <f t="shared" si="1"/>
        <v>-168</v>
      </c>
      <c r="H13" s="3">
        <f t="shared" si="2"/>
        <v>258</v>
      </c>
      <c r="I13" s="3">
        <f t="shared" si="3"/>
        <v>0</v>
      </c>
      <c r="M13">
        <v>15582</v>
      </c>
      <c r="N13">
        <v>25677.599999999999</v>
      </c>
      <c r="O13">
        <v>100</v>
      </c>
      <c r="P13">
        <v>15582.01</v>
      </c>
      <c r="Q13">
        <v>26000</v>
      </c>
    </row>
    <row r="14" spans="1:17" x14ac:dyDescent="0.25">
      <c r="B14" s="2">
        <v>93.600000000000009</v>
      </c>
      <c r="C14" s="2">
        <f t="shared" si="4"/>
        <v>168</v>
      </c>
      <c r="D14" s="5">
        <f t="shared" si="0"/>
        <v>261.60000000000002</v>
      </c>
      <c r="F14" s="4">
        <f t="shared" si="1"/>
        <v>-168</v>
      </c>
      <c r="H14" s="3">
        <f t="shared" si="2"/>
        <v>261.60000000000002</v>
      </c>
      <c r="I14" s="3">
        <f t="shared" si="3"/>
        <v>0</v>
      </c>
    </row>
    <row r="15" spans="1:17" x14ac:dyDescent="0.25">
      <c r="B15" s="2">
        <v>108</v>
      </c>
      <c r="C15" s="2">
        <f>+C14-10</f>
        <v>158</v>
      </c>
      <c r="D15" s="5">
        <f t="shared" si="0"/>
        <v>266</v>
      </c>
      <c r="E15" s="3"/>
      <c r="F15" s="4">
        <f t="shared" si="1"/>
        <v>-158</v>
      </c>
      <c r="H15" s="3">
        <f t="shared" si="2"/>
        <v>266</v>
      </c>
      <c r="I15" s="3">
        <f t="shared" si="3"/>
        <v>0</v>
      </c>
    </row>
    <row r="16" spans="1:17" x14ac:dyDescent="0.25">
      <c r="B16" s="2">
        <v>109.19999999999999</v>
      </c>
      <c r="C16" s="2">
        <f t="shared" si="4"/>
        <v>158</v>
      </c>
      <c r="D16" s="5">
        <f t="shared" si="0"/>
        <v>267.2</v>
      </c>
      <c r="F16" s="4">
        <f t="shared" si="1"/>
        <v>-158</v>
      </c>
      <c r="H16" s="3">
        <f t="shared" si="2"/>
        <v>267.2</v>
      </c>
      <c r="I16" s="3">
        <f t="shared" si="3"/>
        <v>0</v>
      </c>
    </row>
    <row r="17" spans="2:9" x14ac:dyDescent="0.25">
      <c r="B17" s="2">
        <v>120</v>
      </c>
      <c r="C17" s="2">
        <f t="shared" si="4"/>
        <v>158</v>
      </c>
      <c r="D17" s="5">
        <f t="shared" si="0"/>
        <v>278</v>
      </c>
      <c r="F17" s="4">
        <f t="shared" si="1"/>
        <v>-158</v>
      </c>
      <c r="H17" s="3">
        <f t="shared" si="2"/>
        <v>278</v>
      </c>
      <c r="I17" s="3">
        <f t="shared" si="3"/>
        <v>0</v>
      </c>
    </row>
    <row r="18" spans="2:9" x14ac:dyDescent="0.25">
      <c r="B18" s="2">
        <v>124.80000000000001</v>
      </c>
      <c r="C18" s="2">
        <f t="shared" si="4"/>
        <v>158</v>
      </c>
      <c r="D18" s="5">
        <f t="shared" si="0"/>
        <v>282.8</v>
      </c>
      <c r="F18" s="4">
        <f t="shared" si="1"/>
        <v>-158</v>
      </c>
      <c r="H18" s="3">
        <f t="shared" si="2"/>
        <v>282.8</v>
      </c>
      <c r="I18" s="3">
        <f t="shared" si="3"/>
        <v>0</v>
      </c>
    </row>
    <row r="19" spans="2:9" x14ac:dyDescent="0.25">
      <c r="B19" s="2">
        <v>126</v>
      </c>
      <c r="C19" s="2">
        <f t="shared" si="4"/>
        <v>158</v>
      </c>
      <c r="D19" s="5">
        <f t="shared" si="0"/>
        <v>284</v>
      </c>
      <c r="F19" s="4">
        <f t="shared" si="1"/>
        <v>-158</v>
      </c>
      <c r="H19" s="3">
        <f t="shared" si="2"/>
        <v>284</v>
      </c>
      <c r="I19" s="3">
        <f t="shared" si="3"/>
        <v>0</v>
      </c>
    </row>
    <row r="20" spans="2:9" x14ac:dyDescent="0.25">
      <c r="B20" s="2">
        <v>140.4</v>
      </c>
      <c r="C20" s="2">
        <f t="shared" si="4"/>
        <v>158</v>
      </c>
      <c r="D20" s="5">
        <f t="shared" si="0"/>
        <v>298.39999999999998</v>
      </c>
      <c r="F20" s="4">
        <f t="shared" si="1"/>
        <v>-157.99999999999997</v>
      </c>
      <c r="H20" s="3">
        <f t="shared" si="2"/>
        <v>298.39999999999998</v>
      </c>
      <c r="I20" s="3">
        <f t="shared" si="3"/>
        <v>0</v>
      </c>
    </row>
    <row r="21" spans="2:9" x14ac:dyDescent="0.25">
      <c r="B21" s="2">
        <v>144</v>
      </c>
      <c r="C21" s="2">
        <f t="shared" si="4"/>
        <v>158</v>
      </c>
      <c r="D21" s="5">
        <f t="shared" si="0"/>
        <v>302</v>
      </c>
      <c r="F21" s="4">
        <f t="shared" si="1"/>
        <v>-158</v>
      </c>
      <c r="H21" s="3">
        <f t="shared" si="2"/>
        <v>302</v>
      </c>
      <c r="I21" s="3">
        <f t="shared" si="3"/>
        <v>0</v>
      </c>
    </row>
    <row r="22" spans="2:9" x14ac:dyDescent="0.25">
      <c r="B22" s="2">
        <v>156</v>
      </c>
      <c r="C22" s="2">
        <f t="shared" si="4"/>
        <v>158</v>
      </c>
      <c r="D22" s="5">
        <f t="shared" si="0"/>
        <v>314</v>
      </c>
      <c r="F22" s="4">
        <f t="shared" si="1"/>
        <v>-158</v>
      </c>
      <c r="H22" s="3">
        <f t="shared" si="2"/>
        <v>314</v>
      </c>
      <c r="I22" s="3">
        <f t="shared" si="3"/>
        <v>0</v>
      </c>
    </row>
    <row r="23" spans="2:9" x14ac:dyDescent="0.25">
      <c r="B23" s="2">
        <v>168</v>
      </c>
      <c r="C23" s="2">
        <f t="shared" si="4"/>
        <v>158</v>
      </c>
      <c r="D23" s="5">
        <f t="shared" si="0"/>
        <v>326</v>
      </c>
      <c r="F23" s="4">
        <f t="shared" si="1"/>
        <v>-158</v>
      </c>
      <c r="H23" s="3">
        <f t="shared" si="2"/>
        <v>326</v>
      </c>
      <c r="I23" s="3">
        <f t="shared" si="3"/>
        <v>0</v>
      </c>
    </row>
    <row r="24" spans="2:9" x14ac:dyDescent="0.25">
      <c r="B24" s="2">
        <v>171.60000000000002</v>
      </c>
      <c r="C24" s="2">
        <f t="shared" si="4"/>
        <v>158</v>
      </c>
      <c r="D24" s="5">
        <f t="shared" si="0"/>
        <v>329.6</v>
      </c>
      <c r="F24" s="4">
        <f t="shared" si="1"/>
        <v>-158</v>
      </c>
      <c r="H24" s="3">
        <f t="shared" si="2"/>
        <v>329.6</v>
      </c>
      <c r="I24" s="3">
        <f t="shared" si="3"/>
        <v>0</v>
      </c>
    </row>
    <row r="25" spans="2:9" x14ac:dyDescent="0.25">
      <c r="B25" s="2">
        <v>180</v>
      </c>
      <c r="C25" s="2">
        <f t="shared" si="4"/>
        <v>158</v>
      </c>
      <c r="D25" s="5">
        <f t="shared" si="0"/>
        <v>338</v>
      </c>
      <c r="F25" s="4">
        <f t="shared" si="1"/>
        <v>-158</v>
      </c>
      <c r="H25" s="3">
        <f t="shared" si="2"/>
        <v>338</v>
      </c>
      <c r="I25" s="3">
        <f t="shared" si="3"/>
        <v>0</v>
      </c>
    </row>
    <row r="26" spans="2:9" x14ac:dyDescent="0.25">
      <c r="B26" s="2">
        <v>187.20000000000002</v>
      </c>
      <c r="C26" s="2">
        <f t="shared" si="4"/>
        <v>158</v>
      </c>
      <c r="D26" s="5">
        <f t="shared" si="0"/>
        <v>345.20000000000005</v>
      </c>
      <c r="F26" s="4">
        <f t="shared" si="1"/>
        <v>-158.00000000000003</v>
      </c>
      <c r="H26" s="3">
        <f t="shared" si="2"/>
        <v>345.20000000000005</v>
      </c>
      <c r="I26" s="3">
        <f t="shared" si="3"/>
        <v>0</v>
      </c>
    </row>
    <row r="27" spans="2:9" x14ac:dyDescent="0.25">
      <c r="B27" s="2">
        <v>202.8</v>
      </c>
      <c r="C27" s="2">
        <f t="shared" si="4"/>
        <v>158</v>
      </c>
      <c r="D27" s="5">
        <f t="shared" si="0"/>
        <v>360.8</v>
      </c>
      <c r="F27" s="4">
        <f t="shared" si="1"/>
        <v>-158</v>
      </c>
      <c r="H27" s="3">
        <f t="shared" si="2"/>
        <v>360.8</v>
      </c>
      <c r="I27" s="3">
        <f t="shared" si="3"/>
        <v>0</v>
      </c>
    </row>
    <row r="28" spans="2:9" x14ac:dyDescent="0.25">
      <c r="B28" s="2">
        <v>210</v>
      </c>
      <c r="C28" s="2">
        <f t="shared" si="4"/>
        <v>158</v>
      </c>
      <c r="D28" s="5">
        <f t="shared" si="0"/>
        <v>368</v>
      </c>
      <c r="F28" s="4">
        <f t="shared" si="1"/>
        <v>-158</v>
      </c>
      <c r="H28" s="3">
        <f t="shared" si="2"/>
        <v>368</v>
      </c>
      <c r="I28" s="3">
        <f t="shared" si="3"/>
        <v>0</v>
      </c>
    </row>
    <row r="29" spans="2:9" x14ac:dyDescent="0.25">
      <c r="B29" s="2">
        <v>216</v>
      </c>
      <c r="C29" s="2">
        <f t="shared" si="4"/>
        <v>158</v>
      </c>
      <c r="D29" s="5">
        <f t="shared" si="0"/>
        <v>374</v>
      </c>
      <c r="F29" s="4">
        <f t="shared" si="1"/>
        <v>-158</v>
      </c>
      <c r="H29" s="3">
        <f t="shared" si="2"/>
        <v>374</v>
      </c>
      <c r="I29" s="3">
        <f t="shared" si="3"/>
        <v>0</v>
      </c>
    </row>
    <row r="30" spans="2:9" x14ac:dyDescent="0.25">
      <c r="B30" s="2">
        <v>218.39999999999998</v>
      </c>
      <c r="C30" s="2">
        <f t="shared" si="4"/>
        <v>158</v>
      </c>
      <c r="D30" s="5">
        <f t="shared" si="0"/>
        <v>376.4</v>
      </c>
      <c r="F30" s="4">
        <f t="shared" si="1"/>
        <v>-158</v>
      </c>
      <c r="H30" s="3">
        <f t="shared" si="2"/>
        <v>376.4</v>
      </c>
      <c r="I30" s="3">
        <f t="shared" si="3"/>
        <v>0</v>
      </c>
    </row>
    <row r="31" spans="2:9" x14ac:dyDescent="0.25">
      <c r="B31" s="2">
        <v>234</v>
      </c>
      <c r="C31" s="2">
        <f t="shared" si="4"/>
        <v>158</v>
      </c>
      <c r="D31" s="5">
        <f t="shared" si="0"/>
        <v>392</v>
      </c>
      <c r="F31" s="4">
        <f t="shared" si="1"/>
        <v>-158</v>
      </c>
      <c r="H31" s="3">
        <f t="shared" si="2"/>
        <v>392</v>
      </c>
      <c r="I31" s="3">
        <f t="shared" si="3"/>
        <v>0</v>
      </c>
    </row>
    <row r="32" spans="2:9" x14ac:dyDescent="0.25">
      <c r="B32" s="2">
        <v>240</v>
      </c>
      <c r="C32" s="2">
        <f t="shared" si="4"/>
        <v>158</v>
      </c>
      <c r="D32" s="5">
        <f t="shared" si="0"/>
        <v>398</v>
      </c>
      <c r="F32" s="4">
        <f t="shared" si="1"/>
        <v>-158</v>
      </c>
      <c r="H32" s="3">
        <f t="shared" si="2"/>
        <v>398</v>
      </c>
      <c r="I32" s="3">
        <f t="shared" si="3"/>
        <v>0</v>
      </c>
    </row>
    <row r="33" spans="2:9" x14ac:dyDescent="0.25">
      <c r="B33" s="2">
        <v>249.60000000000002</v>
      </c>
      <c r="C33" s="2">
        <f t="shared" si="4"/>
        <v>158</v>
      </c>
      <c r="D33" s="5">
        <f t="shared" si="0"/>
        <v>407.6</v>
      </c>
      <c r="F33" s="4">
        <f t="shared" si="1"/>
        <v>-158</v>
      </c>
      <c r="H33" s="3">
        <f t="shared" si="2"/>
        <v>407.6</v>
      </c>
      <c r="I33" s="3">
        <f t="shared" si="3"/>
        <v>0</v>
      </c>
    </row>
    <row r="34" spans="2:9" x14ac:dyDescent="0.25">
      <c r="B34" s="2">
        <v>252</v>
      </c>
      <c r="C34" s="2">
        <f t="shared" si="4"/>
        <v>158</v>
      </c>
      <c r="D34" s="5">
        <f t="shared" si="0"/>
        <v>410</v>
      </c>
      <c r="F34" s="4">
        <f t="shared" si="1"/>
        <v>-158</v>
      </c>
      <c r="H34" s="3">
        <f t="shared" si="2"/>
        <v>410</v>
      </c>
      <c r="I34" s="3">
        <f t="shared" si="3"/>
        <v>0</v>
      </c>
    </row>
    <row r="35" spans="2:9" x14ac:dyDescent="0.25">
      <c r="B35" s="2">
        <v>265.20000000000005</v>
      </c>
      <c r="C35" s="2">
        <f t="shared" si="4"/>
        <v>158</v>
      </c>
      <c r="D35" s="5">
        <f t="shared" si="0"/>
        <v>423.20000000000005</v>
      </c>
      <c r="F35" s="4">
        <f t="shared" si="1"/>
        <v>-158</v>
      </c>
      <c r="H35" s="3">
        <f t="shared" si="2"/>
        <v>423.20000000000005</v>
      </c>
      <c r="I35" s="3">
        <f t="shared" si="3"/>
        <v>0</v>
      </c>
    </row>
    <row r="36" spans="2:9" x14ac:dyDescent="0.25">
      <c r="B36" s="2">
        <v>270</v>
      </c>
      <c r="C36" s="2">
        <f t="shared" si="4"/>
        <v>158</v>
      </c>
      <c r="D36" s="5">
        <f t="shared" si="0"/>
        <v>428</v>
      </c>
      <c r="F36" s="4">
        <f t="shared" si="1"/>
        <v>-158</v>
      </c>
      <c r="H36" s="3">
        <f t="shared" si="2"/>
        <v>428</v>
      </c>
      <c r="I36" s="3">
        <f t="shared" si="3"/>
        <v>0</v>
      </c>
    </row>
    <row r="37" spans="2:9" x14ac:dyDescent="0.25">
      <c r="B37" s="2">
        <v>280.8</v>
      </c>
      <c r="C37" s="2">
        <f t="shared" si="4"/>
        <v>158</v>
      </c>
      <c r="D37" s="5">
        <f t="shared" si="0"/>
        <v>438.8</v>
      </c>
      <c r="F37" s="4">
        <f t="shared" si="1"/>
        <v>-158</v>
      </c>
      <c r="H37" s="3">
        <f t="shared" si="2"/>
        <v>438.8</v>
      </c>
      <c r="I37" s="3">
        <f t="shared" si="3"/>
        <v>0</v>
      </c>
    </row>
    <row r="38" spans="2:9" x14ac:dyDescent="0.25">
      <c r="B38" s="2">
        <v>288</v>
      </c>
      <c r="C38" s="2">
        <f t="shared" si="4"/>
        <v>158</v>
      </c>
      <c r="D38" s="5">
        <f t="shared" si="0"/>
        <v>446</v>
      </c>
      <c r="F38" s="4">
        <f t="shared" si="1"/>
        <v>-158</v>
      </c>
      <c r="H38" s="3">
        <f t="shared" si="2"/>
        <v>446</v>
      </c>
      <c r="I38" s="3">
        <f t="shared" si="3"/>
        <v>0</v>
      </c>
    </row>
    <row r="39" spans="2:9" x14ac:dyDescent="0.25">
      <c r="B39" s="2">
        <v>294</v>
      </c>
      <c r="C39" s="2">
        <f t="shared" si="4"/>
        <v>158</v>
      </c>
      <c r="D39" s="5">
        <f t="shared" si="0"/>
        <v>452</v>
      </c>
      <c r="F39" s="4">
        <f t="shared" si="1"/>
        <v>-158</v>
      </c>
      <c r="H39" s="3">
        <f t="shared" si="2"/>
        <v>452</v>
      </c>
      <c r="I39" s="3">
        <f t="shared" si="3"/>
        <v>0</v>
      </c>
    </row>
    <row r="40" spans="2:9" x14ac:dyDescent="0.25">
      <c r="B40" s="2">
        <v>296.39999999999998</v>
      </c>
      <c r="C40" s="2">
        <f t="shared" si="4"/>
        <v>158</v>
      </c>
      <c r="D40" s="5">
        <f t="shared" si="0"/>
        <v>454.4</v>
      </c>
      <c r="F40" s="4">
        <f t="shared" si="1"/>
        <v>-158</v>
      </c>
      <c r="H40" s="3">
        <f t="shared" si="2"/>
        <v>454.4</v>
      </c>
      <c r="I40" s="3">
        <f t="shared" si="3"/>
        <v>0</v>
      </c>
    </row>
    <row r="41" spans="2:9" x14ac:dyDescent="0.25">
      <c r="B41" s="2">
        <v>300</v>
      </c>
      <c r="C41" s="2">
        <f t="shared" si="4"/>
        <v>158</v>
      </c>
      <c r="D41" s="5">
        <f t="shared" si="0"/>
        <v>458</v>
      </c>
      <c r="F41" s="4">
        <f t="shared" si="1"/>
        <v>-158</v>
      </c>
      <c r="H41" s="3">
        <f t="shared" si="2"/>
        <v>458</v>
      </c>
      <c r="I41" s="3">
        <f t="shared" si="3"/>
        <v>0</v>
      </c>
    </row>
    <row r="42" spans="2:9" x14ac:dyDescent="0.25">
      <c r="B42" s="2">
        <v>312</v>
      </c>
      <c r="C42" s="2">
        <f t="shared" si="4"/>
        <v>158</v>
      </c>
      <c r="D42" s="5">
        <f t="shared" si="0"/>
        <v>470</v>
      </c>
      <c r="F42" s="4">
        <f t="shared" si="1"/>
        <v>-158</v>
      </c>
      <c r="H42" s="3">
        <f t="shared" si="2"/>
        <v>470</v>
      </c>
      <c r="I42" s="3">
        <f t="shared" si="3"/>
        <v>0</v>
      </c>
    </row>
    <row r="43" spans="2:9" x14ac:dyDescent="0.25">
      <c r="B43" s="2">
        <v>324</v>
      </c>
      <c r="C43" s="2">
        <f t="shared" si="4"/>
        <v>158</v>
      </c>
      <c r="D43" s="5">
        <f t="shared" si="0"/>
        <v>482</v>
      </c>
      <c r="F43" s="4">
        <f t="shared" si="1"/>
        <v>-158</v>
      </c>
      <c r="H43" s="3">
        <f t="shared" si="2"/>
        <v>482</v>
      </c>
      <c r="I43" s="3">
        <f t="shared" si="3"/>
        <v>0</v>
      </c>
    </row>
    <row r="44" spans="2:9" x14ac:dyDescent="0.25">
      <c r="B44" s="2">
        <v>327.60000000000002</v>
      </c>
      <c r="C44" s="2">
        <f t="shared" si="4"/>
        <v>158</v>
      </c>
      <c r="D44" s="5">
        <f t="shared" si="0"/>
        <v>485.6</v>
      </c>
      <c r="F44" s="4">
        <f t="shared" si="1"/>
        <v>-158</v>
      </c>
      <c r="H44" s="3">
        <f t="shared" si="2"/>
        <v>485.6</v>
      </c>
      <c r="I44" s="3">
        <f t="shared" si="3"/>
        <v>0</v>
      </c>
    </row>
    <row r="45" spans="2:9" x14ac:dyDescent="0.25">
      <c r="B45" s="2">
        <v>330</v>
      </c>
      <c r="C45" s="2">
        <f t="shared" si="4"/>
        <v>158</v>
      </c>
      <c r="D45" s="5">
        <f t="shared" si="0"/>
        <v>488</v>
      </c>
      <c r="F45" s="4">
        <f t="shared" si="1"/>
        <v>-158</v>
      </c>
      <c r="H45" s="3">
        <f t="shared" si="2"/>
        <v>488</v>
      </c>
      <c r="I45" s="3">
        <f t="shared" si="3"/>
        <v>0</v>
      </c>
    </row>
    <row r="46" spans="2:9" x14ac:dyDescent="0.25">
      <c r="B46" s="2">
        <v>336</v>
      </c>
      <c r="C46" s="2">
        <f t="shared" si="4"/>
        <v>158</v>
      </c>
      <c r="D46" s="5">
        <f t="shared" si="0"/>
        <v>494</v>
      </c>
      <c r="F46" s="4">
        <f t="shared" si="1"/>
        <v>-158</v>
      </c>
      <c r="H46" s="3">
        <f t="shared" si="2"/>
        <v>494</v>
      </c>
      <c r="I46" s="3">
        <f t="shared" si="3"/>
        <v>0</v>
      </c>
    </row>
    <row r="47" spans="2:9" x14ac:dyDescent="0.25">
      <c r="B47" s="2">
        <v>358.8</v>
      </c>
      <c r="C47" s="2">
        <f t="shared" si="4"/>
        <v>158</v>
      </c>
      <c r="D47" s="5">
        <f t="shared" si="0"/>
        <v>516.79999999999995</v>
      </c>
      <c r="F47" s="4">
        <f t="shared" si="1"/>
        <v>-157.99999999999994</v>
      </c>
      <c r="H47" s="3">
        <f t="shared" si="2"/>
        <v>516.79999999999995</v>
      </c>
      <c r="I47" s="3">
        <f t="shared" si="3"/>
        <v>0</v>
      </c>
    </row>
    <row r="48" spans="2:9" x14ac:dyDescent="0.25">
      <c r="B48" s="2">
        <v>360</v>
      </c>
      <c r="C48" s="2">
        <f t="shared" si="4"/>
        <v>158</v>
      </c>
      <c r="D48" s="5">
        <f t="shared" si="0"/>
        <v>518</v>
      </c>
      <c r="F48" s="4">
        <f t="shared" si="1"/>
        <v>-158</v>
      </c>
      <c r="H48" s="3">
        <f t="shared" si="2"/>
        <v>518</v>
      </c>
      <c r="I48" s="3">
        <f t="shared" si="3"/>
        <v>0</v>
      </c>
    </row>
    <row r="49" spans="2:9" x14ac:dyDescent="0.25">
      <c r="B49" s="2">
        <v>374.40000000000003</v>
      </c>
      <c r="C49" s="2">
        <f t="shared" si="4"/>
        <v>158</v>
      </c>
      <c r="D49" s="5">
        <f t="shared" si="0"/>
        <v>532.40000000000009</v>
      </c>
      <c r="F49" s="4">
        <f t="shared" si="1"/>
        <v>-158.00000000000006</v>
      </c>
      <c r="H49" s="3">
        <f t="shared" si="2"/>
        <v>532.40000000000009</v>
      </c>
      <c r="I49" s="3">
        <f t="shared" si="3"/>
        <v>0</v>
      </c>
    </row>
    <row r="50" spans="2:9" x14ac:dyDescent="0.25">
      <c r="B50" s="2">
        <v>378</v>
      </c>
      <c r="C50" s="2">
        <f t="shared" si="4"/>
        <v>158</v>
      </c>
      <c r="D50" s="5">
        <f t="shared" si="0"/>
        <v>536</v>
      </c>
      <c r="F50" s="4">
        <f t="shared" si="1"/>
        <v>-158</v>
      </c>
      <c r="H50" s="3">
        <f t="shared" si="2"/>
        <v>536</v>
      </c>
      <c r="I50" s="3">
        <f t="shared" si="3"/>
        <v>0</v>
      </c>
    </row>
    <row r="51" spans="2:9" x14ac:dyDescent="0.25">
      <c r="B51" s="2">
        <v>390</v>
      </c>
      <c r="C51" s="2">
        <f t="shared" si="4"/>
        <v>158</v>
      </c>
      <c r="D51" s="5">
        <f t="shared" si="0"/>
        <v>548</v>
      </c>
      <c r="F51" s="4">
        <f t="shared" si="1"/>
        <v>-158</v>
      </c>
      <c r="H51" s="3">
        <f t="shared" si="2"/>
        <v>548</v>
      </c>
      <c r="I51" s="3">
        <f t="shared" si="3"/>
        <v>0</v>
      </c>
    </row>
    <row r="52" spans="2:9" x14ac:dyDescent="0.25">
      <c r="B52" s="2">
        <v>396</v>
      </c>
      <c r="C52" s="2">
        <f t="shared" si="4"/>
        <v>158</v>
      </c>
      <c r="D52" s="5">
        <f t="shared" si="0"/>
        <v>554</v>
      </c>
      <c r="F52" s="4">
        <f t="shared" si="1"/>
        <v>-158</v>
      </c>
      <c r="H52" s="3">
        <f t="shared" si="2"/>
        <v>554</v>
      </c>
      <c r="I52" s="3">
        <f t="shared" si="3"/>
        <v>0</v>
      </c>
    </row>
    <row r="53" spans="2:9" x14ac:dyDescent="0.25">
      <c r="B53" s="2">
        <v>405.6</v>
      </c>
      <c r="C53" s="2">
        <f t="shared" si="4"/>
        <v>158</v>
      </c>
      <c r="D53" s="5">
        <f t="shared" si="0"/>
        <v>563.6</v>
      </c>
      <c r="F53" s="4">
        <f t="shared" si="1"/>
        <v>-158</v>
      </c>
      <c r="H53" s="3">
        <f t="shared" si="2"/>
        <v>563.6</v>
      </c>
      <c r="I53" s="3">
        <f t="shared" si="3"/>
        <v>0</v>
      </c>
    </row>
    <row r="54" spans="2:9" x14ac:dyDescent="0.25">
      <c r="B54" s="2">
        <v>420</v>
      </c>
      <c r="C54" s="2">
        <f t="shared" si="4"/>
        <v>158</v>
      </c>
      <c r="D54" s="5">
        <f t="shared" si="0"/>
        <v>578</v>
      </c>
      <c r="F54" s="4">
        <f t="shared" si="1"/>
        <v>-158</v>
      </c>
      <c r="H54" s="3">
        <f t="shared" si="2"/>
        <v>578</v>
      </c>
      <c r="I54" s="3">
        <f t="shared" si="3"/>
        <v>0</v>
      </c>
    </row>
    <row r="55" spans="2:9" x14ac:dyDescent="0.25">
      <c r="B55" s="2">
        <v>421.20000000000005</v>
      </c>
      <c r="C55" s="2">
        <f t="shared" si="4"/>
        <v>158</v>
      </c>
      <c r="D55" s="5">
        <f t="shared" si="0"/>
        <v>579.20000000000005</v>
      </c>
      <c r="F55" s="4">
        <f t="shared" si="1"/>
        <v>-158</v>
      </c>
      <c r="H55" s="3">
        <f t="shared" si="2"/>
        <v>579.20000000000005</v>
      </c>
      <c r="I55" s="3">
        <f t="shared" si="3"/>
        <v>0</v>
      </c>
    </row>
    <row r="56" spans="2:9" x14ac:dyDescent="0.25">
      <c r="B56" s="2">
        <v>432</v>
      </c>
      <c r="C56" s="2">
        <f t="shared" si="4"/>
        <v>158</v>
      </c>
      <c r="D56" s="5">
        <f t="shared" si="0"/>
        <v>590</v>
      </c>
      <c r="F56" s="4">
        <f t="shared" si="1"/>
        <v>-158</v>
      </c>
      <c r="H56" s="3">
        <f t="shared" si="2"/>
        <v>590</v>
      </c>
      <c r="I56" s="3">
        <f t="shared" si="3"/>
        <v>0</v>
      </c>
    </row>
    <row r="57" spans="2:9" x14ac:dyDescent="0.25">
      <c r="B57" s="2">
        <v>436.79999999999995</v>
      </c>
      <c r="C57" s="2">
        <f t="shared" si="4"/>
        <v>158</v>
      </c>
      <c r="D57" s="5">
        <f t="shared" si="0"/>
        <v>594.79999999999995</v>
      </c>
      <c r="F57" s="4">
        <f t="shared" si="1"/>
        <v>-158</v>
      </c>
      <c r="H57" s="3">
        <f t="shared" si="2"/>
        <v>594.79999999999995</v>
      </c>
      <c r="I57" s="3">
        <f t="shared" si="3"/>
        <v>0</v>
      </c>
    </row>
    <row r="58" spans="2:9" x14ac:dyDescent="0.25">
      <c r="B58" s="2">
        <v>450</v>
      </c>
      <c r="C58" s="2">
        <f t="shared" si="4"/>
        <v>158</v>
      </c>
      <c r="D58" s="5">
        <f t="shared" si="0"/>
        <v>608</v>
      </c>
      <c r="F58" s="4">
        <f t="shared" si="1"/>
        <v>-158</v>
      </c>
      <c r="H58" s="3">
        <f t="shared" si="2"/>
        <v>608</v>
      </c>
      <c r="I58" s="3">
        <f t="shared" si="3"/>
        <v>0</v>
      </c>
    </row>
    <row r="59" spans="2:9" x14ac:dyDescent="0.25">
      <c r="B59" s="2">
        <v>452.40000000000003</v>
      </c>
      <c r="C59" s="2">
        <f t="shared" si="4"/>
        <v>158</v>
      </c>
      <c r="D59" s="5">
        <f t="shared" si="0"/>
        <v>610.40000000000009</v>
      </c>
      <c r="F59" s="4">
        <f t="shared" si="1"/>
        <v>-158.00000000000006</v>
      </c>
      <c r="H59" s="3">
        <f t="shared" si="2"/>
        <v>610.40000000000009</v>
      </c>
      <c r="I59" s="3">
        <f t="shared" si="3"/>
        <v>0</v>
      </c>
    </row>
    <row r="60" spans="2:9" x14ac:dyDescent="0.25">
      <c r="B60" s="2">
        <v>462</v>
      </c>
      <c r="C60" s="2">
        <f t="shared" si="4"/>
        <v>158</v>
      </c>
      <c r="D60" s="5">
        <f t="shared" si="0"/>
        <v>620</v>
      </c>
      <c r="F60" s="4">
        <f t="shared" si="1"/>
        <v>-158</v>
      </c>
      <c r="H60" s="3">
        <f t="shared" si="2"/>
        <v>620</v>
      </c>
      <c r="I60" s="3">
        <f t="shared" si="3"/>
        <v>0</v>
      </c>
    </row>
    <row r="61" spans="2:9" x14ac:dyDescent="0.25">
      <c r="B61" s="2">
        <v>468</v>
      </c>
      <c r="C61" s="2">
        <f t="shared" si="4"/>
        <v>158</v>
      </c>
      <c r="D61" s="5">
        <f t="shared" si="0"/>
        <v>626</v>
      </c>
      <c r="F61" s="4">
        <f t="shared" si="1"/>
        <v>-158</v>
      </c>
      <c r="H61" s="3">
        <f t="shared" si="2"/>
        <v>626</v>
      </c>
      <c r="I61" s="3">
        <f t="shared" si="3"/>
        <v>0</v>
      </c>
    </row>
    <row r="62" spans="2:9" x14ac:dyDescent="0.25">
      <c r="B62" s="2">
        <v>480</v>
      </c>
      <c r="C62" s="2">
        <f t="shared" si="4"/>
        <v>158</v>
      </c>
      <c r="D62" s="5">
        <f t="shared" si="0"/>
        <v>638</v>
      </c>
      <c r="F62" s="4">
        <f t="shared" si="1"/>
        <v>-158</v>
      </c>
      <c r="H62" s="3">
        <f t="shared" si="2"/>
        <v>638</v>
      </c>
      <c r="I62" s="3">
        <f t="shared" si="3"/>
        <v>0</v>
      </c>
    </row>
    <row r="63" spans="2:9" x14ac:dyDescent="0.25">
      <c r="B63" s="2">
        <v>483.6</v>
      </c>
      <c r="C63" s="2">
        <f t="shared" si="4"/>
        <v>158</v>
      </c>
      <c r="D63" s="5">
        <f t="shared" si="0"/>
        <v>641.6</v>
      </c>
      <c r="F63" s="4">
        <f t="shared" si="1"/>
        <v>-158</v>
      </c>
      <c r="H63" s="3">
        <f t="shared" si="2"/>
        <v>641.6</v>
      </c>
      <c r="I63" s="3">
        <f t="shared" si="3"/>
        <v>0</v>
      </c>
    </row>
    <row r="64" spans="2:9" x14ac:dyDescent="0.25">
      <c r="B64" s="2">
        <v>504</v>
      </c>
      <c r="C64" s="2">
        <f t="shared" si="4"/>
        <v>158</v>
      </c>
      <c r="D64" s="5">
        <f t="shared" si="0"/>
        <v>662</v>
      </c>
      <c r="F64" s="4">
        <f t="shared" si="1"/>
        <v>-158</v>
      </c>
      <c r="H64" s="3">
        <f t="shared" si="2"/>
        <v>662</v>
      </c>
      <c r="I64" s="3">
        <f t="shared" si="3"/>
        <v>0</v>
      </c>
    </row>
    <row r="65" spans="2:9" x14ac:dyDescent="0.25">
      <c r="B65" s="2">
        <v>510</v>
      </c>
      <c r="C65" s="2">
        <f t="shared" si="4"/>
        <v>158</v>
      </c>
      <c r="D65" s="5">
        <f t="shared" si="0"/>
        <v>668</v>
      </c>
      <c r="F65" s="4">
        <f t="shared" si="1"/>
        <v>-158</v>
      </c>
      <c r="H65" s="3">
        <f t="shared" si="2"/>
        <v>668</v>
      </c>
      <c r="I65" s="3">
        <f t="shared" si="3"/>
        <v>0</v>
      </c>
    </row>
    <row r="66" spans="2:9" x14ac:dyDescent="0.25">
      <c r="B66" s="2">
        <v>530.40000000000009</v>
      </c>
      <c r="C66" s="2">
        <f t="shared" si="4"/>
        <v>158</v>
      </c>
      <c r="D66" s="5">
        <f t="shared" si="0"/>
        <v>688.40000000000009</v>
      </c>
      <c r="F66" s="4">
        <f t="shared" si="1"/>
        <v>-158</v>
      </c>
      <c r="H66" s="3">
        <f t="shared" si="2"/>
        <v>688.40000000000009</v>
      </c>
      <c r="I66" s="3">
        <f t="shared" si="3"/>
        <v>0</v>
      </c>
    </row>
    <row r="67" spans="2:9" x14ac:dyDescent="0.25">
      <c r="B67" s="2">
        <v>540</v>
      </c>
      <c r="C67" s="2">
        <f t="shared" si="4"/>
        <v>158</v>
      </c>
      <c r="D67" s="5">
        <f t="shared" si="0"/>
        <v>698</v>
      </c>
      <c r="F67" s="4">
        <f t="shared" si="1"/>
        <v>-158</v>
      </c>
      <c r="H67" s="3">
        <f t="shared" si="2"/>
        <v>698</v>
      </c>
      <c r="I67" s="3">
        <f t="shared" si="3"/>
        <v>0</v>
      </c>
    </row>
    <row r="68" spans="2:9" x14ac:dyDescent="0.25">
      <c r="B68" s="2">
        <v>546</v>
      </c>
      <c r="C68" s="2">
        <f t="shared" si="4"/>
        <v>158</v>
      </c>
      <c r="D68" s="5">
        <f t="shared" si="0"/>
        <v>704</v>
      </c>
      <c r="F68" s="4">
        <f t="shared" si="1"/>
        <v>-158</v>
      </c>
      <c r="H68" s="3">
        <f t="shared" si="2"/>
        <v>704</v>
      </c>
      <c r="I68" s="3">
        <f t="shared" si="3"/>
        <v>0</v>
      </c>
    </row>
    <row r="69" spans="2:9" x14ac:dyDescent="0.25">
      <c r="B69" s="2">
        <v>570</v>
      </c>
      <c r="C69" s="2">
        <f t="shared" si="4"/>
        <v>158</v>
      </c>
      <c r="D69" s="5">
        <f t="shared" si="0"/>
        <v>728</v>
      </c>
      <c r="F69" s="4">
        <f t="shared" si="1"/>
        <v>-158</v>
      </c>
      <c r="H69" s="3">
        <f t="shared" si="2"/>
        <v>728</v>
      </c>
      <c r="I69" s="3">
        <f t="shared" si="3"/>
        <v>0</v>
      </c>
    </row>
    <row r="70" spans="2:9" x14ac:dyDescent="0.25">
      <c r="B70" s="2">
        <v>576</v>
      </c>
      <c r="C70" s="2">
        <f t="shared" si="4"/>
        <v>158</v>
      </c>
      <c r="D70" s="5">
        <f t="shared" si="0"/>
        <v>734</v>
      </c>
      <c r="F70" s="4">
        <f t="shared" si="1"/>
        <v>-158</v>
      </c>
      <c r="H70" s="3">
        <f t="shared" si="2"/>
        <v>734</v>
      </c>
      <c r="I70" s="3">
        <f t="shared" si="3"/>
        <v>0</v>
      </c>
    </row>
    <row r="71" spans="2:9" x14ac:dyDescent="0.25">
      <c r="B71" s="2">
        <v>588</v>
      </c>
      <c r="C71" s="2">
        <f t="shared" si="4"/>
        <v>158</v>
      </c>
      <c r="D71" s="5">
        <f t="shared" ref="D71:D134" si="5">+C71+B71</f>
        <v>746</v>
      </c>
      <c r="F71" s="4">
        <f t="shared" ref="F71:F134" si="6">+B71-D71</f>
        <v>-158</v>
      </c>
      <c r="H71" s="3">
        <f t="shared" ref="H71:H134" si="7">IF(AND(B71&gt;=0,B71&lt;=93.6),B71+C71,IF(AND(B71&gt;=108,B71&lt;=3990),B71+C71,IF(AND(B71&gt;=3990, B71&lt;=4080), B71+C71,IF(AND(B71&gt;=4392,B71&lt;=5010), B71+C71,IF(AND(B71&gt;=5160,B71&lt;=6910.8), B71+C71,IF(AND(B71&gt;=7164,B71&lt;=9656.4), B71+C71,IF(AND(B71&gt;=1080,B71&lt;=15350.4), B71+C71,IF(AND(B71&gt;=15582, B71&lt;=26000), B71+C71,IF(B71&gt;=27000,B71+B71, "No ha ingresado datos válidos")))))))))</f>
        <v>746</v>
      </c>
      <c r="I71" s="3">
        <f t="shared" ref="I71:I134" si="8">+D71-H71</f>
        <v>0</v>
      </c>
    </row>
    <row r="72" spans="2:9" x14ac:dyDescent="0.25">
      <c r="B72" s="2">
        <v>600</v>
      </c>
      <c r="C72" s="2">
        <f t="shared" ref="C72:C135" si="9">+C71</f>
        <v>158</v>
      </c>
      <c r="D72" s="5">
        <f t="shared" si="5"/>
        <v>758</v>
      </c>
      <c r="F72" s="4">
        <f t="shared" si="6"/>
        <v>-158</v>
      </c>
      <c r="H72" s="3">
        <f t="shared" si="7"/>
        <v>758</v>
      </c>
      <c r="I72" s="3">
        <f t="shared" si="8"/>
        <v>0</v>
      </c>
    </row>
    <row r="73" spans="2:9" x14ac:dyDescent="0.25">
      <c r="B73" s="2">
        <v>612</v>
      </c>
      <c r="C73" s="2">
        <f t="shared" si="9"/>
        <v>158</v>
      </c>
      <c r="D73" s="5">
        <f t="shared" si="5"/>
        <v>770</v>
      </c>
      <c r="F73" s="4">
        <f t="shared" si="6"/>
        <v>-158</v>
      </c>
      <c r="H73" s="3">
        <f t="shared" si="7"/>
        <v>770</v>
      </c>
      <c r="I73" s="3">
        <f t="shared" si="8"/>
        <v>0</v>
      </c>
    </row>
    <row r="74" spans="2:9" x14ac:dyDescent="0.25">
      <c r="B74" s="2">
        <v>630</v>
      </c>
      <c r="C74" s="2">
        <f t="shared" si="9"/>
        <v>158</v>
      </c>
      <c r="D74" s="5">
        <f t="shared" si="5"/>
        <v>788</v>
      </c>
      <c r="F74" s="4">
        <f t="shared" si="6"/>
        <v>-158</v>
      </c>
      <c r="H74" s="3">
        <f t="shared" si="7"/>
        <v>788</v>
      </c>
      <c r="I74" s="3">
        <f t="shared" si="8"/>
        <v>0</v>
      </c>
    </row>
    <row r="75" spans="2:9" x14ac:dyDescent="0.25">
      <c r="B75" s="2">
        <v>639.6</v>
      </c>
      <c r="C75" s="2">
        <f t="shared" si="9"/>
        <v>158</v>
      </c>
      <c r="D75" s="5">
        <f t="shared" si="5"/>
        <v>797.6</v>
      </c>
      <c r="F75" s="4">
        <f t="shared" si="6"/>
        <v>-158</v>
      </c>
      <c r="H75" s="3">
        <f t="shared" si="7"/>
        <v>797.6</v>
      </c>
      <c r="I75" s="3">
        <f t="shared" si="8"/>
        <v>0</v>
      </c>
    </row>
    <row r="76" spans="2:9" x14ac:dyDescent="0.25">
      <c r="B76" s="2">
        <v>648</v>
      </c>
      <c r="C76" s="2">
        <f t="shared" si="9"/>
        <v>158</v>
      </c>
      <c r="D76" s="5">
        <f t="shared" si="5"/>
        <v>806</v>
      </c>
      <c r="F76" s="4">
        <f t="shared" si="6"/>
        <v>-158</v>
      </c>
      <c r="H76" s="3">
        <f t="shared" si="7"/>
        <v>806</v>
      </c>
      <c r="I76" s="3">
        <f t="shared" si="8"/>
        <v>0</v>
      </c>
    </row>
    <row r="77" spans="2:9" x14ac:dyDescent="0.25">
      <c r="B77" s="2">
        <v>660</v>
      </c>
      <c r="C77" s="2">
        <f t="shared" si="9"/>
        <v>158</v>
      </c>
      <c r="D77" s="5">
        <f t="shared" si="5"/>
        <v>818</v>
      </c>
      <c r="F77" s="4">
        <f t="shared" si="6"/>
        <v>-158</v>
      </c>
      <c r="H77" s="3">
        <f t="shared" si="7"/>
        <v>818</v>
      </c>
      <c r="I77" s="3">
        <f t="shared" si="8"/>
        <v>0</v>
      </c>
    </row>
    <row r="78" spans="2:9" x14ac:dyDescent="0.25">
      <c r="B78" s="2">
        <v>670.8</v>
      </c>
      <c r="C78" s="2">
        <f t="shared" si="9"/>
        <v>158</v>
      </c>
      <c r="D78" s="5">
        <f t="shared" si="5"/>
        <v>828.8</v>
      </c>
      <c r="F78" s="4">
        <f t="shared" si="6"/>
        <v>-158</v>
      </c>
      <c r="H78" s="3">
        <f t="shared" si="7"/>
        <v>828.8</v>
      </c>
      <c r="I78" s="3">
        <f t="shared" si="8"/>
        <v>0</v>
      </c>
    </row>
    <row r="79" spans="2:9" x14ac:dyDescent="0.25">
      <c r="B79" s="2">
        <v>672</v>
      </c>
      <c r="C79" s="2">
        <f t="shared" si="9"/>
        <v>158</v>
      </c>
      <c r="D79" s="5">
        <f t="shared" si="5"/>
        <v>830</v>
      </c>
      <c r="F79" s="4">
        <f t="shared" si="6"/>
        <v>-158</v>
      </c>
      <c r="H79" s="3">
        <f t="shared" si="7"/>
        <v>830</v>
      </c>
      <c r="I79" s="3">
        <f t="shared" si="8"/>
        <v>0</v>
      </c>
    </row>
    <row r="80" spans="2:9" x14ac:dyDescent="0.25">
      <c r="B80" s="2">
        <v>684</v>
      </c>
      <c r="C80" s="2">
        <f t="shared" si="9"/>
        <v>158</v>
      </c>
      <c r="D80" s="5">
        <f t="shared" si="5"/>
        <v>842</v>
      </c>
      <c r="F80" s="4">
        <f t="shared" si="6"/>
        <v>-158</v>
      </c>
      <c r="H80" s="3">
        <f t="shared" si="7"/>
        <v>842</v>
      </c>
      <c r="I80" s="3">
        <f t="shared" si="8"/>
        <v>0</v>
      </c>
    </row>
    <row r="81" spans="2:9" x14ac:dyDescent="0.25">
      <c r="B81" s="2">
        <v>702</v>
      </c>
      <c r="C81" s="2">
        <f t="shared" si="9"/>
        <v>158</v>
      </c>
      <c r="D81" s="5">
        <f t="shared" si="5"/>
        <v>860</v>
      </c>
      <c r="F81" s="4">
        <f t="shared" si="6"/>
        <v>-158</v>
      </c>
      <c r="H81" s="3">
        <f t="shared" si="7"/>
        <v>860</v>
      </c>
      <c r="I81" s="3">
        <f t="shared" si="8"/>
        <v>0</v>
      </c>
    </row>
    <row r="82" spans="2:9" x14ac:dyDescent="0.25">
      <c r="B82" s="2">
        <v>714</v>
      </c>
      <c r="C82" s="2">
        <f t="shared" si="9"/>
        <v>158</v>
      </c>
      <c r="D82" s="5">
        <f t="shared" si="5"/>
        <v>872</v>
      </c>
      <c r="F82" s="4">
        <f t="shared" si="6"/>
        <v>-158</v>
      </c>
      <c r="H82" s="3">
        <f t="shared" si="7"/>
        <v>872</v>
      </c>
      <c r="I82" s="3">
        <f t="shared" si="8"/>
        <v>0</v>
      </c>
    </row>
    <row r="83" spans="2:9" x14ac:dyDescent="0.25">
      <c r="B83" s="2">
        <v>717.6</v>
      </c>
      <c r="C83" s="2">
        <f t="shared" si="9"/>
        <v>158</v>
      </c>
      <c r="D83" s="5">
        <f t="shared" si="5"/>
        <v>875.6</v>
      </c>
      <c r="F83" s="4">
        <f t="shared" si="6"/>
        <v>-158</v>
      </c>
      <c r="H83" s="3">
        <f t="shared" si="7"/>
        <v>875.6</v>
      </c>
      <c r="I83" s="3">
        <f t="shared" si="8"/>
        <v>0</v>
      </c>
    </row>
    <row r="84" spans="2:9" x14ac:dyDescent="0.25">
      <c r="B84" s="2">
        <v>720</v>
      </c>
      <c r="C84" s="2">
        <f t="shared" si="9"/>
        <v>158</v>
      </c>
      <c r="D84" s="5">
        <f t="shared" si="5"/>
        <v>878</v>
      </c>
      <c r="F84" s="4">
        <f t="shared" si="6"/>
        <v>-158</v>
      </c>
      <c r="H84" s="3">
        <f t="shared" si="7"/>
        <v>878</v>
      </c>
      <c r="I84" s="3">
        <f t="shared" si="8"/>
        <v>0</v>
      </c>
    </row>
    <row r="85" spans="2:9" x14ac:dyDescent="0.25">
      <c r="B85" s="2">
        <v>748.80000000000007</v>
      </c>
      <c r="C85" s="2">
        <f t="shared" si="9"/>
        <v>158</v>
      </c>
      <c r="D85" s="5">
        <f t="shared" si="5"/>
        <v>906.80000000000007</v>
      </c>
      <c r="F85" s="4">
        <f t="shared" si="6"/>
        <v>-158</v>
      </c>
      <c r="H85" s="3">
        <f t="shared" si="7"/>
        <v>906.80000000000007</v>
      </c>
      <c r="I85" s="3">
        <f t="shared" si="8"/>
        <v>0</v>
      </c>
    </row>
    <row r="86" spans="2:9" x14ac:dyDescent="0.25">
      <c r="B86" s="2">
        <v>750</v>
      </c>
      <c r="C86" s="2">
        <f t="shared" si="9"/>
        <v>158</v>
      </c>
      <c r="D86" s="5">
        <f t="shared" si="5"/>
        <v>908</v>
      </c>
      <c r="F86" s="4">
        <f t="shared" si="6"/>
        <v>-158</v>
      </c>
      <c r="H86" s="3">
        <f t="shared" si="7"/>
        <v>908</v>
      </c>
      <c r="I86" s="3">
        <f t="shared" si="8"/>
        <v>0</v>
      </c>
    </row>
    <row r="87" spans="2:9" x14ac:dyDescent="0.25">
      <c r="B87" s="2">
        <v>756</v>
      </c>
      <c r="C87" s="2">
        <f t="shared" si="9"/>
        <v>158</v>
      </c>
      <c r="D87" s="5">
        <f t="shared" si="5"/>
        <v>914</v>
      </c>
      <c r="F87" s="4">
        <f t="shared" si="6"/>
        <v>-158</v>
      </c>
      <c r="H87" s="3">
        <f t="shared" si="7"/>
        <v>914</v>
      </c>
      <c r="I87" s="3">
        <f t="shared" si="8"/>
        <v>0</v>
      </c>
    </row>
    <row r="88" spans="2:9" x14ac:dyDescent="0.25">
      <c r="B88" s="2">
        <v>764.40000000000009</v>
      </c>
      <c r="C88" s="2">
        <f t="shared" si="9"/>
        <v>158</v>
      </c>
      <c r="D88" s="5">
        <f t="shared" si="5"/>
        <v>922.40000000000009</v>
      </c>
      <c r="F88" s="4">
        <f t="shared" si="6"/>
        <v>-158</v>
      </c>
      <c r="H88" s="3">
        <f t="shared" si="7"/>
        <v>922.40000000000009</v>
      </c>
      <c r="I88" s="3">
        <f t="shared" si="8"/>
        <v>0</v>
      </c>
    </row>
    <row r="89" spans="2:9" x14ac:dyDescent="0.25">
      <c r="B89" s="2">
        <v>792</v>
      </c>
      <c r="C89" s="2">
        <f t="shared" si="9"/>
        <v>158</v>
      </c>
      <c r="D89" s="5">
        <f t="shared" si="5"/>
        <v>950</v>
      </c>
      <c r="F89" s="4">
        <f t="shared" si="6"/>
        <v>-158</v>
      </c>
      <c r="H89" s="3">
        <f t="shared" si="7"/>
        <v>950</v>
      </c>
      <c r="I89" s="3">
        <f t="shared" si="8"/>
        <v>0</v>
      </c>
    </row>
    <row r="90" spans="2:9" x14ac:dyDescent="0.25">
      <c r="B90" s="2">
        <v>798</v>
      </c>
      <c r="C90" s="2">
        <f t="shared" si="9"/>
        <v>158</v>
      </c>
      <c r="D90" s="5">
        <f t="shared" si="5"/>
        <v>956</v>
      </c>
      <c r="F90" s="4">
        <f t="shared" si="6"/>
        <v>-158</v>
      </c>
      <c r="H90" s="3">
        <f t="shared" si="7"/>
        <v>956</v>
      </c>
      <c r="I90" s="3">
        <f t="shared" si="8"/>
        <v>0</v>
      </c>
    </row>
    <row r="91" spans="2:9" x14ac:dyDescent="0.25">
      <c r="B91" s="2">
        <v>828</v>
      </c>
      <c r="C91" s="2">
        <f t="shared" si="9"/>
        <v>158</v>
      </c>
      <c r="D91" s="5">
        <f t="shared" si="5"/>
        <v>986</v>
      </c>
      <c r="F91" s="4">
        <f t="shared" si="6"/>
        <v>-158</v>
      </c>
      <c r="H91" s="3">
        <f t="shared" si="7"/>
        <v>986</v>
      </c>
      <c r="I91" s="3">
        <f t="shared" si="8"/>
        <v>0</v>
      </c>
    </row>
    <row r="92" spans="2:9" x14ac:dyDescent="0.25">
      <c r="B92" s="2">
        <v>840</v>
      </c>
      <c r="C92" s="2">
        <f t="shared" si="9"/>
        <v>158</v>
      </c>
      <c r="D92" s="5">
        <f t="shared" si="5"/>
        <v>998</v>
      </c>
      <c r="E92" s="3"/>
      <c r="F92" s="4">
        <f t="shared" si="6"/>
        <v>-158</v>
      </c>
      <c r="H92" s="3">
        <f t="shared" si="7"/>
        <v>998</v>
      </c>
      <c r="I92" s="3">
        <f t="shared" si="8"/>
        <v>0</v>
      </c>
    </row>
    <row r="93" spans="2:9" x14ac:dyDescent="0.25">
      <c r="B93" s="2">
        <v>842.40000000000009</v>
      </c>
      <c r="C93" s="2">
        <f t="shared" si="9"/>
        <v>158</v>
      </c>
      <c r="D93" s="5">
        <f t="shared" si="5"/>
        <v>1000.4000000000001</v>
      </c>
      <c r="F93" s="4">
        <f t="shared" si="6"/>
        <v>-158</v>
      </c>
      <c r="H93" s="3">
        <f t="shared" si="7"/>
        <v>1000.4000000000001</v>
      </c>
      <c r="I93" s="3">
        <f t="shared" si="8"/>
        <v>0</v>
      </c>
    </row>
    <row r="94" spans="2:9" x14ac:dyDescent="0.25">
      <c r="B94" s="2">
        <v>864</v>
      </c>
      <c r="C94" s="2">
        <f t="shared" si="9"/>
        <v>158</v>
      </c>
      <c r="D94" s="5">
        <f t="shared" si="5"/>
        <v>1022</v>
      </c>
      <c r="F94" s="4">
        <f t="shared" si="6"/>
        <v>-158</v>
      </c>
      <c r="H94" s="3">
        <f t="shared" si="7"/>
        <v>1022</v>
      </c>
      <c r="I94" s="3">
        <f t="shared" si="8"/>
        <v>0</v>
      </c>
    </row>
    <row r="95" spans="2:9" x14ac:dyDescent="0.25">
      <c r="B95" s="2">
        <v>870</v>
      </c>
      <c r="C95" s="2">
        <f t="shared" si="9"/>
        <v>158</v>
      </c>
      <c r="D95" s="5">
        <f t="shared" si="5"/>
        <v>1028</v>
      </c>
      <c r="F95" s="4">
        <f t="shared" si="6"/>
        <v>-158</v>
      </c>
      <c r="H95" s="3">
        <f t="shared" si="7"/>
        <v>1028</v>
      </c>
      <c r="I95" s="3">
        <f t="shared" si="8"/>
        <v>0</v>
      </c>
    </row>
    <row r="96" spans="2:9" x14ac:dyDescent="0.25">
      <c r="B96" s="2">
        <v>889.2</v>
      </c>
      <c r="C96" s="2">
        <f t="shared" si="9"/>
        <v>158</v>
      </c>
      <c r="D96" s="5">
        <f t="shared" si="5"/>
        <v>1047.2</v>
      </c>
      <c r="F96" s="4">
        <f t="shared" si="6"/>
        <v>-158</v>
      </c>
      <c r="H96" s="3">
        <f t="shared" si="7"/>
        <v>1047.2</v>
      </c>
      <c r="I96" s="3">
        <f t="shared" si="8"/>
        <v>0</v>
      </c>
    </row>
    <row r="97" spans="2:9" x14ac:dyDescent="0.25">
      <c r="B97" s="2">
        <v>900</v>
      </c>
      <c r="C97" s="2">
        <f t="shared" si="9"/>
        <v>158</v>
      </c>
      <c r="D97" s="5">
        <f t="shared" si="5"/>
        <v>1058</v>
      </c>
      <c r="F97" s="4">
        <f t="shared" si="6"/>
        <v>-158</v>
      </c>
      <c r="H97" s="3">
        <f t="shared" si="7"/>
        <v>1058</v>
      </c>
      <c r="I97" s="3">
        <f t="shared" si="8"/>
        <v>0</v>
      </c>
    </row>
    <row r="98" spans="2:9" x14ac:dyDescent="0.25">
      <c r="B98" s="2">
        <v>904.80000000000007</v>
      </c>
      <c r="C98" s="2">
        <f t="shared" si="9"/>
        <v>158</v>
      </c>
      <c r="D98" s="5">
        <f t="shared" si="5"/>
        <v>1062.8000000000002</v>
      </c>
      <c r="F98" s="4">
        <f t="shared" si="6"/>
        <v>-158.00000000000011</v>
      </c>
      <c r="H98" s="3">
        <f t="shared" si="7"/>
        <v>1062.8000000000002</v>
      </c>
      <c r="I98" s="3">
        <f t="shared" si="8"/>
        <v>0</v>
      </c>
    </row>
    <row r="99" spans="2:9" x14ac:dyDescent="0.25">
      <c r="B99" s="2">
        <v>924</v>
      </c>
      <c r="C99" s="2">
        <f t="shared" si="9"/>
        <v>158</v>
      </c>
      <c r="D99" s="5">
        <f t="shared" si="5"/>
        <v>1082</v>
      </c>
      <c r="F99" s="4">
        <f t="shared" si="6"/>
        <v>-158</v>
      </c>
      <c r="H99" s="3">
        <f t="shared" si="7"/>
        <v>1082</v>
      </c>
      <c r="I99" s="3">
        <f t="shared" si="8"/>
        <v>0</v>
      </c>
    </row>
    <row r="100" spans="2:9" x14ac:dyDescent="0.25">
      <c r="B100" s="2">
        <v>930</v>
      </c>
      <c r="C100" s="2">
        <f t="shared" si="9"/>
        <v>158</v>
      </c>
      <c r="D100" s="5">
        <f t="shared" si="5"/>
        <v>1088</v>
      </c>
      <c r="F100" s="4">
        <f t="shared" si="6"/>
        <v>-158</v>
      </c>
      <c r="H100" s="3">
        <f t="shared" si="7"/>
        <v>1088</v>
      </c>
      <c r="I100" s="3">
        <f t="shared" si="8"/>
        <v>0</v>
      </c>
    </row>
    <row r="101" spans="2:9" x14ac:dyDescent="0.25">
      <c r="B101" s="2">
        <v>936</v>
      </c>
      <c r="C101" s="2">
        <f t="shared" si="9"/>
        <v>158</v>
      </c>
      <c r="D101" s="5">
        <f t="shared" si="5"/>
        <v>1094</v>
      </c>
      <c r="F101" s="4">
        <f t="shared" si="6"/>
        <v>-158</v>
      </c>
      <c r="H101" s="3">
        <f t="shared" si="7"/>
        <v>1094</v>
      </c>
      <c r="I101" s="3">
        <f t="shared" si="8"/>
        <v>0</v>
      </c>
    </row>
    <row r="102" spans="2:9" x14ac:dyDescent="0.25">
      <c r="B102" s="2">
        <v>951.59999999999991</v>
      </c>
      <c r="C102" s="2">
        <f t="shared" si="9"/>
        <v>158</v>
      </c>
      <c r="D102" s="5">
        <f t="shared" si="5"/>
        <v>1109.5999999999999</v>
      </c>
      <c r="F102" s="4">
        <f t="shared" si="6"/>
        <v>-158</v>
      </c>
      <c r="H102" s="3">
        <f t="shared" si="7"/>
        <v>1109.5999999999999</v>
      </c>
      <c r="I102" s="3">
        <f t="shared" si="8"/>
        <v>0</v>
      </c>
    </row>
    <row r="103" spans="2:9" x14ac:dyDescent="0.25">
      <c r="B103" s="2">
        <v>972</v>
      </c>
      <c r="C103" s="2">
        <f t="shared" si="9"/>
        <v>158</v>
      </c>
      <c r="D103" s="5">
        <f t="shared" si="5"/>
        <v>1130</v>
      </c>
      <c r="F103" s="4">
        <f t="shared" si="6"/>
        <v>-158</v>
      </c>
      <c r="H103" s="3">
        <f t="shared" si="7"/>
        <v>1130</v>
      </c>
      <c r="I103" s="3">
        <f t="shared" si="8"/>
        <v>0</v>
      </c>
    </row>
    <row r="104" spans="2:9" x14ac:dyDescent="0.25">
      <c r="B104" s="2">
        <v>982.80000000000007</v>
      </c>
      <c r="C104" s="2">
        <f t="shared" si="9"/>
        <v>158</v>
      </c>
      <c r="D104" s="5">
        <f t="shared" si="5"/>
        <v>1140.8000000000002</v>
      </c>
      <c r="F104" s="4">
        <f t="shared" si="6"/>
        <v>-158.00000000000011</v>
      </c>
      <c r="H104" s="3">
        <f t="shared" si="7"/>
        <v>1140.8000000000002</v>
      </c>
      <c r="I104" s="3">
        <f t="shared" si="8"/>
        <v>0</v>
      </c>
    </row>
    <row r="105" spans="2:9" x14ac:dyDescent="0.25">
      <c r="B105" s="2">
        <v>990</v>
      </c>
      <c r="C105" s="2">
        <f t="shared" si="9"/>
        <v>158</v>
      </c>
      <c r="D105" s="5">
        <f t="shared" si="5"/>
        <v>1148</v>
      </c>
      <c r="F105" s="4">
        <f t="shared" si="6"/>
        <v>-158</v>
      </c>
      <c r="H105" s="3">
        <f t="shared" si="7"/>
        <v>1148</v>
      </c>
      <c r="I105" s="3">
        <f t="shared" si="8"/>
        <v>0</v>
      </c>
    </row>
    <row r="106" spans="2:9" x14ac:dyDescent="0.25">
      <c r="B106" s="2">
        <v>1008</v>
      </c>
      <c r="C106" s="2">
        <f t="shared" si="9"/>
        <v>158</v>
      </c>
      <c r="D106" s="5">
        <f t="shared" si="5"/>
        <v>1166</v>
      </c>
      <c r="F106" s="4">
        <f t="shared" si="6"/>
        <v>-158</v>
      </c>
      <c r="H106" s="3">
        <f t="shared" si="7"/>
        <v>1166</v>
      </c>
      <c r="I106" s="3">
        <f t="shared" si="8"/>
        <v>0</v>
      </c>
    </row>
    <row r="107" spans="2:9" x14ac:dyDescent="0.25">
      <c r="B107" s="2">
        <v>1014</v>
      </c>
      <c r="C107" s="2">
        <f t="shared" si="9"/>
        <v>158</v>
      </c>
      <c r="D107" s="5">
        <f t="shared" si="5"/>
        <v>1172</v>
      </c>
      <c r="F107" s="4">
        <f t="shared" si="6"/>
        <v>-158</v>
      </c>
      <c r="H107" s="3">
        <f t="shared" si="7"/>
        <v>1172</v>
      </c>
      <c r="I107" s="3">
        <f t="shared" si="8"/>
        <v>0</v>
      </c>
    </row>
    <row r="108" spans="2:9" x14ac:dyDescent="0.25">
      <c r="B108" s="2">
        <v>1020</v>
      </c>
      <c r="C108" s="2">
        <f t="shared" si="9"/>
        <v>158</v>
      </c>
      <c r="D108" s="5">
        <f t="shared" si="5"/>
        <v>1178</v>
      </c>
      <c r="F108" s="4">
        <f t="shared" si="6"/>
        <v>-158</v>
      </c>
      <c r="H108" s="3">
        <f t="shared" si="7"/>
        <v>1178</v>
      </c>
      <c r="I108" s="3">
        <f t="shared" si="8"/>
        <v>0</v>
      </c>
    </row>
    <row r="109" spans="2:9" x14ac:dyDescent="0.25">
      <c r="B109" s="2">
        <v>1044</v>
      </c>
      <c r="C109" s="2">
        <f t="shared" si="9"/>
        <v>158</v>
      </c>
      <c r="D109" s="5">
        <f t="shared" si="5"/>
        <v>1202</v>
      </c>
      <c r="F109" s="4">
        <f t="shared" si="6"/>
        <v>-158</v>
      </c>
      <c r="H109" s="3">
        <f t="shared" si="7"/>
        <v>1202</v>
      </c>
      <c r="I109" s="3">
        <f t="shared" si="8"/>
        <v>0</v>
      </c>
    </row>
    <row r="110" spans="2:9" x14ac:dyDescent="0.25">
      <c r="B110" s="2">
        <v>1045.2</v>
      </c>
      <c r="C110" s="2">
        <f t="shared" si="9"/>
        <v>158</v>
      </c>
      <c r="D110" s="5">
        <f t="shared" si="5"/>
        <v>1203.2</v>
      </c>
      <c r="F110" s="4">
        <f t="shared" si="6"/>
        <v>-158</v>
      </c>
      <c r="H110" s="3">
        <f t="shared" si="7"/>
        <v>1203.2</v>
      </c>
      <c r="I110" s="3">
        <f t="shared" si="8"/>
        <v>0</v>
      </c>
    </row>
    <row r="111" spans="2:9" x14ac:dyDescent="0.25">
      <c r="B111" s="2">
        <v>1050</v>
      </c>
      <c r="C111" s="2">
        <f t="shared" si="9"/>
        <v>158</v>
      </c>
      <c r="D111" s="5">
        <f t="shared" si="5"/>
        <v>1208</v>
      </c>
      <c r="F111" s="4">
        <f t="shared" si="6"/>
        <v>-158</v>
      </c>
      <c r="H111" s="3">
        <f t="shared" si="7"/>
        <v>1208</v>
      </c>
      <c r="I111" s="3">
        <f t="shared" si="8"/>
        <v>0</v>
      </c>
    </row>
    <row r="112" spans="2:9" x14ac:dyDescent="0.25">
      <c r="B112" s="2">
        <v>1076.4000000000001</v>
      </c>
      <c r="C112" s="2">
        <f t="shared" si="9"/>
        <v>158</v>
      </c>
      <c r="D112" s="5">
        <f t="shared" si="5"/>
        <v>1234.4000000000001</v>
      </c>
      <c r="F112" s="4">
        <f t="shared" si="6"/>
        <v>-158</v>
      </c>
      <c r="H112" s="3">
        <f t="shared" si="7"/>
        <v>1234.4000000000001</v>
      </c>
      <c r="I112" s="3">
        <f t="shared" si="8"/>
        <v>0</v>
      </c>
    </row>
    <row r="113" spans="2:9" x14ac:dyDescent="0.25">
      <c r="B113" s="2">
        <v>1080</v>
      </c>
      <c r="C113" s="2">
        <f t="shared" si="9"/>
        <v>158</v>
      </c>
      <c r="D113" s="5">
        <f t="shared" si="5"/>
        <v>1238</v>
      </c>
      <c r="F113" s="4">
        <f t="shared" si="6"/>
        <v>-158</v>
      </c>
      <c r="H113" s="3">
        <f t="shared" si="7"/>
        <v>1238</v>
      </c>
      <c r="I113" s="3">
        <f t="shared" si="8"/>
        <v>0</v>
      </c>
    </row>
    <row r="114" spans="2:9" x14ac:dyDescent="0.25">
      <c r="B114" s="2">
        <v>1092</v>
      </c>
      <c r="C114" s="2">
        <f t="shared" si="9"/>
        <v>158</v>
      </c>
      <c r="D114" s="5">
        <f t="shared" si="5"/>
        <v>1250</v>
      </c>
      <c r="F114" s="4">
        <f t="shared" si="6"/>
        <v>-158</v>
      </c>
      <c r="H114" s="3">
        <f t="shared" si="7"/>
        <v>1250</v>
      </c>
      <c r="I114" s="3">
        <f t="shared" si="8"/>
        <v>0</v>
      </c>
    </row>
    <row r="115" spans="2:9" x14ac:dyDescent="0.25">
      <c r="B115" s="2">
        <v>1116</v>
      </c>
      <c r="C115" s="2">
        <f t="shared" si="9"/>
        <v>158</v>
      </c>
      <c r="D115" s="5">
        <f t="shared" si="5"/>
        <v>1274</v>
      </c>
      <c r="F115" s="4">
        <f t="shared" si="6"/>
        <v>-158</v>
      </c>
      <c r="H115" s="3">
        <f t="shared" si="7"/>
        <v>1274</v>
      </c>
      <c r="I115" s="3">
        <f t="shared" si="8"/>
        <v>0</v>
      </c>
    </row>
    <row r="116" spans="2:9" x14ac:dyDescent="0.25">
      <c r="B116" s="2">
        <v>1138.8000000000002</v>
      </c>
      <c r="C116" s="2">
        <f t="shared" si="9"/>
        <v>158</v>
      </c>
      <c r="D116" s="5">
        <f t="shared" si="5"/>
        <v>1296.8000000000002</v>
      </c>
      <c r="F116" s="4">
        <f t="shared" si="6"/>
        <v>-158</v>
      </c>
      <c r="H116" s="3">
        <f t="shared" si="7"/>
        <v>1296.8000000000002</v>
      </c>
      <c r="I116" s="3">
        <f t="shared" si="8"/>
        <v>0</v>
      </c>
    </row>
    <row r="117" spans="2:9" x14ac:dyDescent="0.25">
      <c r="B117" s="2">
        <v>1140</v>
      </c>
      <c r="C117" s="2">
        <f t="shared" si="9"/>
        <v>158</v>
      </c>
      <c r="D117" s="5">
        <f t="shared" si="5"/>
        <v>1298</v>
      </c>
      <c r="F117" s="4">
        <f t="shared" si="6"/>
        <v>-158</v>
      </c>
      <c r="H117" s="3">
        <f t="shared" si="7"/>
        <v>1298</v>
      </c>
      <c r="I117" s="3">
        <f t="shared" si="8"/>
        <v>0</v>
      </c>
    </row>
    <row r="118" spans="2:9" x14ac:dyDescent="0.25">
      <c r="B118" s="2">
        <v>1152</v>
      </c>
      <c r="C118" s="2">
        <f t="shared" si="9"/>
        <v>158</v>
      </c>
      <c r="D118" s="5">
        <f t="shared" si="5"/>
        <v>1310</v>
      </c>
      <c r="F118" s="4">
        <f t="shared" si="6"/>
        <v>-158</v>
      </c>
      <c r="H118" s="3">
        <f t="shared" si="7"/>
        <v>1310</v>
      </c>
      <c r="I118" s="3">
        <f t="shared" si="8"/>
        <v>0</v>
      </c>
    </row>
    <row r="119" spans="2:9" x14ac:dyDescent="0.25">
      <c r="B119" s="2">
        <v>1176</v>
      </c>
      <c r="C119" s="2">
        <f t="shared" si="9"/>
        <v>158</v>
      </c>
      <c r="D119" s="5">
        <f t="shared" si="5"/>
        <v>1334</v>
      </c>
      <c r="F119" s="4">
        <f t="shared" si="6"/>
        <v>-158</v>
      </c>
      <c r="H119" s="3">
        <f t="shared" si="7"/>
        <v>1334</v>
      </c>
      <c r="I119" s="3">
        <f t="shared" si="8"/>
        <v>0</v>
      </c>
    </row>
    <row r="120" spans="2:9" x14ac:dyDescent="0.25">
      <c r="B120" s="2">
        <v>1185.5999999999999</v>
      </c>
      <c r="C120" s="2">
        <f t="shared" si="9"/>
        <v>158</v>
      </c>
      <c r="D120" s="5">
        <f t="shared" si="5"/>
        <v>1343.6</v>
      </c>
      <c r="F120" s="4">
        <f t="shared" si="6"/>
        <v>-158</v>
      </c>
      <c r="H120" s="3">
        <f t="shared" si="7"/>
        <v>1343.6</v>
      </c>
      <c r="I120" s="3">
        <f t="shared" si="8"/>
        <v>0</v>
      </c>
    </row>
    <row r="121" spans="2:9" x14ac:dyDescent="0.25">
      <c r="B121" s="2">
        <v>1188</v>
      </c>
      <c r="C121" s="2">
        <f t="shared" si="9"/>
        <v>158</v>
      </c>
      <c r="D121" s="5">
        <f t="shared" si="5"/>
        <v>1346</v>
      </c>
      <c r="F121" s="4">
        <f t="shared" si="6"/>
        <v>-158</v>
      </c>
      <c r="H121" s="3">
        <f t="shared" si="7"/>
        <v>1346</v>
      </c>
      <c r="I121" s="3">
        <f t="shared" si="8"/>
        <v>0</v>
      </c>
    </row>
    <row r="122" spans="2:9" x14ac:dyDescent="0.25">
      <c r="B122" s="2">
        <v>1216.8000000000002</v>
      </c>
      <c r="C122" s="2">
        <f t="shared" si="9"/>
        <v>158</v>
      </c>
      <c r="D122" s="5">
        <f t="shared" si="5"/>
        <v>1374.8000000000002</v>
      </c>
      <c r="F122" s="4">
        <f t="shared" si="6"/>
        <v>-158</v>
      </c>
      <c r="H122" s="3">
        <f t="shared" si="7"/>
        <v>1374.8000000000002</v>
      </c>
      <c r="I122" s="3">
        <f t="shared" si="8"/>
        <v>0</v>
      </c>
    </row>
    <row r="123" spans="2:9" x14ac:dyDescent="0.25">
      <c r="B123" s="2">
        <v>1224</v>
      </c>
      <c r="C123" s="2">
        <f t="shared" si="9"/>
        <v>158</v>
      </c>
      <c r="D123" s="5">
        <f t="shared" si="5"/>
        <v>1382</v>
      </c>
      <c r="F123" s="4">
        <f t="shared" si="6"/>
        <v>-158</v>
      </c>
      <c r="H123" s="3">
        <f t="shared" si="7"/>
        <v>1382</v>
      </c>
      <c r="I123" s="3">
        <f t="shared" si="8"/>
        <v>0</v>
      </c>
    </row>
    <row r="124" spans="2:9" x14ac:dyDescent="0.25">
      <c r="B124" s="2">
        <v>1232.4000000000001</v>
      </c>
      <c r="C124" s="2">
        <f t="shared" si="9"/>
        <v>158</v>
      </c>
      <c r="D124" s="5">
        <f t="shared" si="5"/>
        <v>1390.4</v>
      </c>
      <c r="F124" s="4">
        <f t="shared" si="6"/>
        <v>-158</v>
      </c>
      <c r="H124" s="3">
        <f t="shared" si="7"/>
        <v>1390.4</v>
      </c>
      <c r="I124" s="3">
        <f t="shared" si="8"/>
        <v>0</v>
      </c>
    </row>
    <row r="125" spans="2:9" x14ac:dyDescent="0.25">
      <c r="B125" s="2">
        <v>1248</v>
      </c>
      <c r="C125" s="2">
        <f t="shared" si="9"/>
        <v>158</v>
      </c>
      <c r="D125" s="5">
        <f t="shared" si="5"/>
        <v>1406</v>
      </c>
      <c r="F125" s="4">
        <f t="shared" si="6"/>
        <v>-158</v>
      </c>
      <c r="H125" s="3">
        <f t="shared" si="7"/>
        <v>1406</v>
      </c>
      <c r="I125" s="3">
        <f t="shared" si="8"/>
        <v>0</v>
      </c>
    </row>
    <row r="126" spans="2:9" x14ac:dyDescent="0.25">
      <c r="B126" s="2">
        <v>1260</v>
      </c>
      <c r="C126" s="2">
        <f t="shared" si="9"/>
        <v>158</v>
      </c>
      <c r="D126" s="5">
        <f t="shared" si="5"/>
        <v>1418</v>
      </c>
      <c r="F126" s="4">
        <f t="shared" si="6"/>
        <v>-158</v>
      </c>
      <c r="H126" s="3">
        <f t="shared" si="7"/>
        <v>1418</v>
      </c>
      <c r="I126" s="3">
        <f t="shared" si="8"/>
        <v>0</v>
      </c>
    </row>
    <row r="127" spans="2:9" x14ac:dyDescent="0.25">
      <c r="B127" s="2">
        <v>1263.5999999999999</v>
      </c>
      <c r="C127" s="2">
        <f t="shared" si="9"/>
        <v>158</v>
      </c>
      <c r="D127" s="5">
        <f t="shared" si="5"/>
        <v>1421.6</v>
      </c>
      <c r="F127" s="4">
        <f t="shared" si="6"/>
        <v>-158</v>
      </c>
      <c r="H127" s="3">
        <f t="shared" si="7"/>
        <v>1421.6</v>
      </c>
      <c r="I127" s="3">
        <f t="shared" si="8"/>
        <v>0</v>
      </c>
    </row>
    <row r="128" spans="2:9" x14ac:dyDescent="0.25">
      <c r="B128" s="2">
        <v>1290</v>
      </c>
      <c r="C128" s="2">
        <f t="shared" si="9"/>
        <v>158</v>
      </c>
      <c r="D128" s="5">
        <f t="shared" si="5"/>
        <v>1448</v>
      </c>
      <c r="F128" s="4">
        <f t="shared" si="6"/>
        <v>-158</v>
      </c>
      <c r="H128" s="3">
        <f t="shared" si="7"/>
        <v>1448</v>
      </c>
      <c r="I128" s="3">
        <f t="shared" si="8"/>
        <v>0</v>
      </c>
    </row>
    <row r="129" spans="2:9" x14ac:dyDescent="0.25">
      <c r="B129" s="2">
        <v>1296</v>
      </c>
      <c r="C129" s="2">
        <f t="shared" si="9"/>
        <v>158</v>
      </c>
      <c r="D129" s="5">
        <f t="shared" si="5"/>
        <v>1454</v>
      </c>
      <c r="F129" s="4">
        <f t="shared" si="6"/>
        <v>-158</v>
      </c>
      <c r="H129" s="3">
        <f t="shared" si="7"/>
        <v>1454</v>
      </c>
      <c r="I129" s="3">
        <f t="shared" si="8"/>
        <v>0</v>
      </c>
    </row>
    <row r="130" spans="2:9" x14ac:dyDescent="0.25">
      <c r="B130" s="2">
        <v>1302</v>
      </c>
      <c r="C130" s="2">
        <f t="shared" si="9"/>
        <v>158</v>
      </c>
      <c r="D130" s="5">
        <f t="shared" si="5"/>
        <v>1460</v>
      </c>
      <c r="F130" s="4">
        <f t="shared" si="6"/>
        <v>-158</v>
      </c>
      <c r="H130" s="3">
        <f t="shared" si="7"/>
        <v>1460</v>
      </c>
      <c r="I130" s="3">
        <f t="shared" si="8"/>
        <v>0</v>
      </c>
    </row>
    <row r="131" spans="2:9" x14ac:dyDescent="0.25">
      <c r="B131" s="2">
        <v>1320</v>
      </c>
      <c r="C131" s="2">
        <f t="shared" si="9"/>
        <v>158</v>
      </c>
      <c r="D131" s="5">
        <f t="shared" si="5"/>
        <v>1478</v>
      </c>
      <c r="F131" s="4">
        <f t="shared" si="6"/>
        <v>-158</v>
      </c>
      <c r="H131" s="3">
        <f t="shared" si="7"/>
        <v>1478</v>
      </c>
      <c r="I131" s="3">
        <f t="shared" si="8"/>
        <v>0</v>
      </c>
    </row>
    <row r="132" spans="2:9" x14ac:dyDescent="0.25">
      <c r="B132" s="2">
        <v>1332</v>
      </c>
      <c r="C132" s="2">
        <f t="shared" si="9"/>
        <v>158</v>
      </c>
      <c r="D132" s="5">
        <f t="shared" si="5"/>
        <v>1490</v>
      </c>
      <c r="F132" s="4">
        <f t="shared" si="6"/>
        <v>-158</v>
      </c>
      <c r="H132" s="3">
        <f t="shared" si="7"/>
        <v>1490</v>
      </c>
      <c r="I132" s="3">
        <f t="shared" si="8"/>
        <v>0</v>
      </c>
    </row>
    <row r="133" spans="2:9" x14ac:dyDescent="0.25">
      <c r="B133" s="2">
        <v>1341.6</v>
      </c>
      <c r="C133" s="2">
        <f t="shared" si="9"/>
        <v>158</v>
      </c>
      <c r="D133" s="5">
        <f t="shared" si="5"/>
        <v>1499.6</v>
      </c>
      <c r="F133" s="4">
        <f t="shared" si="6"/>
        <v>-158</v>
      </c>
      <c r="H133" s="3">
        <f t="shared" si="7"/>
        <v>1499.6</v>
      </c>
      <c r="I133" s="3">
        <f t="shared" si="8"/>
        <v>0</v>
      </c>
    </row>
    <row r="134" spans="2:9" x14ac:dyDescent="0.25">
      <c r="B134" s="2">
        <v>1404</v>
      </c>
      <c r="C134" s="2">
        <f t="shared" si="9"/>
        <v>158</v>
      </c>
      <c r="D134" s="5">
        <f t="shared" si="5"/>
        <v>1562</v>
      </c>
      <c r="F134" s="4">
        <f t="shared" si="6"/>
        <v>-158</v>
      </c>
      <c r="H134" s="3">
        <f t="shared" si="7"/>
        <v>1562</v>
      </c>
      <c r="I134" s="3">
        <f t="shared" si="8"/>
        <v>0</v>
      </c>
    </row>
    <row r="135" spans="2:9" x14ac:dyDescent="0.25">
      <c r="B135" s="2">
        <v>1410</v>
      </c>
      <c r="C135" s="2">
        <f t="shared" si="9"/>
        <v>158</v>
      </c>
      <c r="D135" s="5">
        <f t="shared" ref="D135:D198" si="10">+C135+B135</f>
        <v>1568</v>
      </c>
      <c r="F135" s="4">
        <f t="shared" ref="F135:F198" si="11">+B135-D135</f>
        <v>-158</v>
      </c>
      <c r="H135" s="3">
        <f t="shared" ref="H135:H198" si="12">IF(AND(B135&gt;=0,B135&lt;=93.6),B135+C135,IF(AND(B135&gt;=108,B135&lt;=3990),B135+C135,IF(AND(B135&gt;=3990, B135&lt;=4080), B135+C135,IF(AND(B135&gt;=4392,B135&lt;=5010), B135+C135,IF(AND(B135&gt;=5160,B135&lt;=6910.8), B135+C135,IF(AND(B135&gt;=7164,B135&lt;=9656.4), B135+C135,IF(AND(B135&gt;=1080,B135&lt;=15350.4), B135+C135,IF(AND(B135&gt;=15582, B135&lt;=26000), B135+C135,IF(B135&gt;=27000,B135+B135, "No ha ingresado datos válidos")))))))))</f>
        <v>1568</v>
      </c>
      <c r="I135" s="3">
        <f t="shared" ref="I135:I198" si="13">+D135-H135</f>
        <v>0</v>
      </c>
    </row>
    <row r="136" spans="2:9" x14ac:dyDescent="0.25">
      <c r="B136" s="2">
        <v>1419.6</v>
      </c>
      <c r="C136" s="2">
        <f t="shared" ref="C136:C199" si="14">+C135</f>
        <v>158</v>
      </c>
      <c r="D136" s="5">
        <f t="shared" si="10"/>
        <v>1577.6</v>
      </c>
      <c r="F136" s="4">
        <f t="shared" si="11"/>
        <v>-158</v>
      </c>
      <c r="H136" s="3">
        <f t="shared" si="12"/>
        <v>1577.6</v>
      </c>
      <c r="I136" s="3">
        <f t="shared" si="13"/>
        <v>0</v>
      </c>
    </row>
    <row r="137" spans="2:9" x14ac:dyDescent="0.25">
      <c r="B137" s="2">
        <v>1435.2</v>
      </c>
      <c r="C137" s="2">
        <f t="shared" si="14"/>
        <v>158</v>
      </c>
      <c r="D137" s="5">
        <f t="shared" si="10"/>
        <v>1593.2</v>
      </c>
      <c r="F137" s="4">
        <f t="shared" si="11"/>
        <v>-158</v>
      </c>
      <c r="H137" s="3">
        <f t="shared" si="12"/>
        <v>1593.2</v>
      </c>
      <c r="I137" s="3">
        <f t="shared" si="13"/>
        <v>0</v>
      </c>
    </row>
    <row r="138" spans="2:9" x14ac:dyDescent="0.25">
      <c r="B138" s="2">
        <v>1440</v>
      </c>
      <c r="C138" s="2">
        <f t="shared" si="14"/>
        <v>158</v>
      </c>
      <c r="D138" s="5">
        <f t="shared" si="10"/>
        <v>1598</v>
      </c>
      <c r="F138" s="4">
        <f t="shared" si="11"/>
        <v>-158</v>
      </c>
      <c r="H138" s="3">
        <f t="shared" si="12"/>
        <v>1598</v>
      </c>
      <c r="I138" s="3">
        <f t="shared" si="13"/>
        <v>0</v>
      </c>
    </row>
    <row r="139" spans="2:9" x14ac:dyDescent="0.25">
      <c r="B139" s="2">
        <v>1450.8000000000002</v>
      </c>
      <c r="C139" s="2">
        <f t="shared" si="14"/>
        <v>158</v>
      </c>
      <c r="D139" s="5">
        <f t="shared" si="10"/>
        <v>1608.8000000000002</v>
      </c>
      <c r="F139" s="4">
        <f t="shared" si="11"/>
        <v>-158</v>
      </c>
      <c r="H139" s="3">
        <f t="shared" si="12"/>
        <v>1608.8000000000002</v>
      </c>
      <c r="I139" s="3">
        <f t="shared" si="13"/>
        <v>0</v>
      </c>
    </row>
    <row r="140" spans="2:9" x14ac:dyDescent="0.25">
      <c r="B140" s="2">
        <v>1470</v>
      </c>
      <c r="C140" s="2">
        <f t="shared" si="14"/>
        <v>158</v>
      </c>
      <c r="D140" s="5">
        <f t="shared" si="10"/>
        <v>1628</v>
      </c>
      <c r="F140" s="4">
        <f t="shared" si="11"/>
        <v>-158</v>
      </c>
      <c r="H140" s="3">
        <f t="shared" si="12"/>
        <v>1628</v>
      </c>
      <c r="I140" s="3">
        <f t="shared" si="13"/>
        <v>0</v>
      </c>
    </row>
    <row r="141" spans="2:9" x14ac:dyDescent="0.25">
      <c r="B141" s="2">
        <v>1476</v>
      </c>
      <c r="C141" s="2">
        <f t="shared" si="14"/>
        <v>158</v>
      </c>
      <c r="D141" s="5">
        <f t="shared" si="10"/>
        <v>1634</v>
      </c>
      <c r="F141" s="4">
        <f t="shared" si="11"/>
        <v>-158</v>
      </c>
      <c r="H141" s="3">
        <f t="shared" si="12"/>
        <v>1634</v>
      </c>
      <c r="I141" s="3">
        <f t="shared" si="13"/>
        <v>0</v>
      </c>
    </row>
    <row r="142" spans="2:9" x14ac:dyDescent="0.25">
      <c r="B142" s="2">
        <v>1497.6000000000001</v>
      </c>
      <c r="C142" s="2">
        <f t="shared" si="14"/>
        <v>158</v>
      </c>
      <c r="D142" s="5">
        <f t="shared" si="10"/>
        <v>1655.6000000000001</v>
      </c>
      <c r="F142" s="4">
        <f t="shared" si="11"/>
        <v>-158</v>
      </c>
      <c r="H142" s="3">
        <f t="shared" si="12"/>
        <v>1655.6000000000001</v>
      </c>
      <c r="I142" s="3">
        <f t="shared" si="13"/>
        <v>0</v>
      </c>
    </row>
    <row r="143" spans="2:9" x14ac:dyDescent="0.25">
      <c r="B143" s="2">
        <v>1500</v>
      </c>
      <c r="C143" s="2">
        <f t="shared" si="14"/>
        <v>158</v>
      </c>
      <c r="D143" s="5">
        <f t="shared" si="10"/>
        <v>1658</v>
      </c>
      <c r="F143" s="4">
        <f t="shared" si="11"/>
        <v>-158</v>
      </c>
      <c r="H143" s="3">
        <f t="shared" si="12"/>
        <v>1658</v>
      </c>
      <c r="I143" s="3">
        <f t="shared" si="13"/>
        <v>0</v>
      </c>
    </row>
    <row r="144" spans="2:9" x14ac:dyDescent="0.25">
      <c r="B144" s="2">
        <v>1512</v>
      </c>
      <c r="C144" s="2">
        <f t="shared" si="14"/>
        <v>158</v>
      </c>
      <c r="D144" s="5">
        <f t="shared" si="10"/>
        <v>1670</v>
      </c>
      <c r="F144" s="4">
        <f t="shared" si="11"/>
        <v>-158</v>
      </c>
      <c r="H144" s="3">
        <f t="shared" si="12"/>
        <v>1670</v>
      </c>
      <c r="I144" s="3">
        <f t="shared" si="13"/>
        <v>0</v>
      </c>
    </row>
    <row r="145" spans="2:9" x14ac:dyDescent="0.25">
      <c r="B145" s="2">
        <v>1513.2</v>
      </c>
      <c r="C145" s="2">
        <f t="shared" si="14"/>
        <v>158</v>
      </c>
      <c r="D145" s="5">
        <f t="shared" si="10"/>
        <v>1671.2</v>
      </c>
      <c r="F145" s="4">
        <f t="shared" si="11"/>
        <v>-158</v>
      </c>
      <c r="H145" s="3">
        <f t="shared" si="12"/>
        <v>1671.2</v>
      </c>
      <c r="I145" s="3">
        <f t="shared" si="13"/>
        <v>0</v>
      </c>
    </row>
    <row r="146" spans="2:9" x14ac:dyDescent="0.25">
      <c r="B146" s="2">
        <v>1548</v>
      </c>
      <c r="C146" s="2">
        <f t="shared" si="14"/>
        <v>158</v>
      </c>
      <c r="D146" s="5">
        <f t="shared" si="10"/>
        <v>1706</v>
      </c>
      <c r="F146" s="4">
        <f t="shared" si="11"/>
        <v>-158</v>
      </c>
      <c r="H146" s="3">
        <f t="shared" si="12"/>
        <v>1706</v>
      </c>
      <c r="I146" s="3">
        <f t="shared" si="13"/>
        <v>0</v>
      </c>
    </row>
    <row r="147" spans="2:9" x14ac:dyDescent="0.25">
      <c r="B147" s="2">
        <v>1554</v>
      </c>
      <c r="C147" s="2">
        <f t="shared" si="14"/>
        <v>158</v>
      </c>
      <c r="D147" s="5">
        <f t="shared" si="10"/>
        <v>1712</v>
      </c>
      <c r="F147" s="4">
        <f t="shared" si="11"/>
        <v>-158</v>
      </c>
      <c r="H147" s="3">
        <f t="shared" si="12"/>
        <v>1712</v>
      </c>
      <c r="I147" s="3">
        <f t="shared" si="13"/>
        <v>0</v>
      </c>
    </row>
    <row r="148" spans="2:9" x14ac:dyDescent="0.25">
      <c r="B148" s="2">
        <v>1560</v>
      </c>
      <c r="C148" s="2">
        <f t="shared" si="14"/>
        <v>158</v>
      </c>
      <c r="D148" s="5">
        <f t="shared" si="10"/>
        <v>1718</v>
      </c>
      <c r="F148" s="4">
        <f t="shared" si="11"/>
        <v>-158</v>
      </c>
      <c r="H148" s="3">
        <f t="shared" si="12"/>
        <v>1718</v>
      </c>
      <c r="I148" s="3">
        <f t="shared" si="13"/>
        <v>0</v>
      </c>
    </row>
    <row r="149" spans="2:9" x14ac:dyDescent="0.25">
      <c r="B149" s="2">
        <v>1590</v>
      </c>
      <c r="C149" s="2">
        <f t="shared" si="14"/>
        <v>158</v>
      </c>
      <c r="D149" s="5">
        <f t="shared" si="10"/>
        <v>1748</v>
      </c>
      <c r="F149" s="4">
        <f t="shared" si="11"/>
        <v>-158</v>
      </c>
      <c r="H149" s="3">
        <f t="shared" si="12"/>
        <v>1748</v>
      </c>
      <c r="I149" s="3">
        <f t="shared" si="13"/>
        <v>0</v>
      </c>
    </row>
    <row r="150" spans="2:9" x14ac:dyDescent="0.25">
      <c r="B150" s="2">
        <v>1620</v>
      </c>
      <c r="C150" s="2">
        <f t="shared" si="14"/>
        <v>158</v>
      </c>
      <c r="D150" s="5">
        <f t="shared" si="10"/>
        <v>1778</v>
      </c>
      <c r="F150" s="4">
        <f t="shared" si="11"/>
        <v>-158</v>
      </c>
      <c r="H150" s="3">
        <f t="shared" si="12"/>
        <v>1778</v>
      </c>
      <c r="I150" s="3">
        <f t="shared" si="13"/>
        <v>0</v>
      </c>
    </row>
    <row r="151" spans="2:9" x14ac:dyDescent="0.25">
      <c r="B151" s="2">
        <v>1650</v>
      </c>
      <c r="C151" s="2">
        <f t="shared" si="14"/>
        <v>158</v>
      </c>
      <c r="D151" s="5">
        <f t="shared" si="10"/>
        <v>1808</v>
      </c>
      <c r="F151" s="4">
        <f t="shared" si="11"/>
        <v>-158</v>
      </c>
      <c r="H151" s="3">
        <f t="shared" si="12"/>
        <v>1808</v>
      </c>
      <c r="I151" s="3">
        <f t="shared" si="13"/>
        <v>0</v>
      </c>
    </row>
    <row r="152" spans="2:9" x14ac:dyDescent="0.25">
      <c r="B152" s="2">
        <v>1656</v>
      </c>
      <c r="C152" s="2">
        <f t="shared" si="14"/>
        <v>158</v>
      </c>
      <c r="D152" s="5">
        <f t="shared" si="10"/>
        <v>1814</v>
      </c>
      <c r="F152" s="4">
        <f t="shared" si="11"/>
        <v>-158</v>
      </c>
      <c r="H152" s="3">
        <f t="shared" si="12"/>
        <v>1814</v>
      </c>
      <c r="I152" s="3">
        <f t="shared" si="13"/>
        <v>0</v>
      </c>
    </row>
    <row r="153" spans="2:9" x14ac:dyDescent="0.25">
      <c r="B153" s="2">
        <v>1710</v>
      </c>
      <c r="C153" s="2">
        <f t="shared" si="14"/>
        <v>158</v>
      </c>
      <c r="D153" s="5">
        <f t="shared" si="10"/>
        <v>1868</v>
      </c>
      <c r="F153" s="4">
        <f t="shared" si="11"/>
        <v>-158</v>
      </c>
      <c r="H153" s="3">
        <f t="shared" si="12"/>
        <v>1868</v>
      </c>
      <c r="I153" s="3">
        <f t="shared" si="13"/>
        <v>0</v>
      </c>
    </row>
    <row r="154" spans="2:9" x14ac:dyDescent="0.25">
      <c r="B154" s="2">
        <v>1716</v>
      </c>
      <c r="C154" s="2">
        <f t="shared" si="14"/>
        <v>158</v>
      </c>
      <c r="D154" s="5">
        <f t="shared" si="10"/>
        <v>1874</v>
      </c>
      <c r="F154" s="4">
        <f t="shared" si="11"/>
        <v>-158</v>
      </c>
      <c r="H154" s="3">
        <f t="shared" si="12"/>
        <v>1874</v>
      </c>
      <c r="I154" s="3">
        <f t="shared" si="13"/>
        <v>0</v>
      </c>
    </row>
    <row r="155" spans="2:9" x14ac:dyDescent="0.25">
      <c r="B155" s="2">
        <v>1728</v>
      </c>
      <c r="C155" s="2">
        <f t="shared" si="14"/>
        <v>158</v>
      </c>
      <c r="D155" s="5">
        <f t="shared" si="10"/>
        <v>1886</v>
      </c>
      <c r="F155" s="4">
        <f t="shared" si="11"/>
        <v>-158</v>
      </c>
      <c r="H155" s="3">
        <f t="shared" si="12"/>
        <v>1886</v>
      </c>
      <c r="I155" s="3">
        <f t="shared" si="13"/>
        <v>0</v>
      </c>
    </row>
    <row r="156" spans="2:9" x14ac:dyDescent="0.25">
      <c r="B156" s="2">
        <v>1747.1999999999998</v>
      </c>
      <c r="C156" s="2">
        <f t="shared" si="14"/>
        <v>158</v>
      </c>
      <c r="D156" s="5">
        <f t="shared" si="10"/>
        <v>1905.1999999999998</v>
      </c>
      <c r="F156" s="4">
        <f t="shared" si="11"/>
        <v>-158</v>
      </c>
      <c r="H156" s="3">
        <f t="shared" si="12"/>
        <v>1905.1999999999998</v>
      </c>
      <c r="I156" s="3">
        <f t="shared" si="13"/>
        <v>0</v>
      </c>
    </row>
    <row r="157" spans="2:9" x14ac:dyDescent="0.25">
      <c r="B157" s="2">
        <v>1764</v>
      </c>
      <c r="C157" s="2">
        <f t="shared" si="14"/>
        <v>158</v>
      </c>
      <c r="D157" s="5">
        <f t="shared" si="10"/>
        <v>1922</v>
      </c>
      <c r="F157" s="4">
        <f t="shared" si="11"/>
        <v>-158</v>
      </c>
      <c r="H157" s="3">
        <f t="shared" si="12"/>
        <v>1922</v>
      </c>
      <c r="I157" s="3">
        <f t="shared" si="13"/>
        <v>0</v>
      </c>
    </row>
    <row r="158" spans="2:9" x14ac:dyDescent="0.25">
      <c r="B158" s="2">
        <v>1770</v>
      </c>
      <c r="C158" s="2">
        <f t="shared" si="14"/>
        <v>158</v>
      </c>
      <c r="D158" s="5">
        <f t="shared" si="10"/>
        <v>1928</v>
      </c>
      <c r="F158" s="4">
        <f t="shared" si="11"/>
        <v>-158</v>
      </c>
      <c r="H158" s="3">
        <f t="shared" si="12"/>
        <v>1928</v>
      </c>
      <c r="I158" s="3">
        <f t="shared" si="13"/>
        <v>0</v>
      </c>
    </row>
    <row r="159" spans="2:9" x14ac:dyDescent="0.25">
      <c r="B159" s="2">
        <v>1800</v>
      </c>
      <c r="C159" s="2">
        <f t="shared" si="14"/>
        <v>158</v>
      </c>
      <c r="D159" s="5">
        <f t="shared" si="10"/>
        <v>1958</v>
      </c>
      <c r="E159" s="3"/>
      <c r="F159" s="4">
        <f t="shared" si="11"/>
        <v>-158</v>
      </c>
      <c r="H159" s="3">
        <f t="shared" si="12"/>
        <v>1958</v>
      </c>
      <c r="I159" s="3">
        <f t="shared" si="13"/>
        <v>0</v>
      </c>
    </row>
    <row r="160" spans="2:9" x14ac:dyDescent="0.25">
      <c r="B160" s="2">
        <v>1806</v>
      </c>
      <c r="C160" s="2">
        <f t="shared" si="14"/>
        <v>158</v>
      </c>
      <c r="D160" s="5">
        <f t="shared" si="10"/>
        <v>1964</v>
      </c>
      <c r="F160" s="4">
        <f t="shared" si="11"/>
        <v>-158</v>
      </c>
      <c r="H160" s="3">
        <f t="shared" si="12"/>
        <v>1964</v>
      </c>
      <c r="I160" s="3">
        <f t="shared" si="13"/>
        <v>0</v>
      </c>
    </row>
    <row r="161" spans="2:9" x14ac:dyDescent="0.25">
      <c r="B161" s="2">
        <v>1836</v>
      </c>
      <c r="C161" s="2">
        <f t="shared" si="14"/>
        <v>158</v>
      </c>
      <c r="D161" s="5">
        <f t="shared" si="10"/>
        <v>1994</v>
      </c>
      <c r="F161" s="4">
        <f t="shared" si="11"/>
        <v>-158</v>
      </c>
      <c r="H161" s="3">
        <f t="shared" si="12"/>
        <v>1994</v>
      </c>
      <c r="I161" s="3">
        <f t="shared" si="13"/>
        <v>0</v>
      </c>
    </row>
    <row r="162" spans="2:9" x14ac:dyDescent="0.25">
      <c r="B162" s="2">
        <v>1840.8000000000002</v>
      </c>
      <c r="C162" s="2">
        <f t="shared" si="14"/>
        <v>158</v>
      </c>
      <c r="D162" s="5">
        <f t="shared" si="10"/>
        <v>1998.8000000000002</v>
      </c>
      <c r="F162" s="4">
        <f t="shared" si="11"/>
        <v>-158</v>
      </c>
      <c r="H162" s="3">
        <f t="shared" si="12"/>
        <v>1998.8000000000002</v>
      </c>
      <c r="I162" s="3">
        <f t="shared" si="13"/>
        <v>0</v>
      </c>
    </row>
    <row r="163" spans="2:9" x14ac:dyDescent="0.25">
      <c r="B163" s="2">
        <v>1848</v>
      </c>
      <c r="C163" s="2">
        <f t="shared" si="14"/>
        <v>158</v>
      </c>
      <c r="D163" s="5">
        <f t="shared" si="10"/>
        <v>2006</v>
      </c>
      <c r="F163" s="4">
        <f t="shared" si="11"/>
        <v>-158</v>
      </c>
      <c r="H163" s="3">
        <f t="shared" si="12"/>
        <v>2006</v>
      </c>
      <c r="I163" s="3">
        <f t="shared" si="13"/>
        <v>0</v>
      </c>
    </row>
    <row r="164" spans="2:9" x14ac:dyDescent="0.25">
      <c r="B164" s="2">
        <v>1860</v>
      </c>
      <c r="C164" s="2">
        <f t="shared" si="14"/>
        <v>158</v>
      </c>
      <c r="D164" s="5">
        <f t="shared" si="10"/>
        <v>2018</v>
      </c>
      <c r="F164" s="4">
        <f t="shared" si="11"/>
        <v>-158</v>
      </c>
      <c r="H164" s="3">
        <f t="shared" si="12"/>
        <v>2018</v>
      </c>
      <c r="I164" s="3">
        <f t="shared" si="13"/>
        <v>0</v>
      </c>
    </row>
    <row r="165" spans="2:9" x14ac:dyDescent="0.25">
      <c r="B165" s="2">
        <v>1908</v>
      </c>
      <c r="C165" s="2">
        <f t="shared" si="14"/>
        <v>158</v>
      </c>
      <c r="D165" s="5">
        <f t="shared" si="10"/>
        <v>2066</v>
      </c>
      <c r="F165" s="4">
        <f t="shared" si="11"/>
        <v>-158</v>
      </c>
      <c r="H165" s="3">
        <f t="shared" si="12"/>
        <v>2066</v>
      </c>
      <c r="I165" s="3">
        <f t="shared" si="13"/>
        <v>0</v>
      </c>
    </row>
    <row r="166" spans="2:9" x14ac:dyDescent="0.25">
      <c r="B166" s="2">
        <v>1944</v>
      </c>
      <c r="C166" s="2">
        <f t="shared" si="14"/>
        <v>158</v>
      </c>
      <c r="D166" s="5">
        <f t="shared" si="10"/>
        <v>2102</v>
      </c>
      <c r="F166" s="4">
        <f t="shared" si="11"/>
        <v>-158</v>
      </c>
      <c r="H166" s="3">
        <f t="shared" si="12"/>
        <v>2102</v>
      </c>
      <c r="I166" s="3">
        <f t="shared" si="13"/>
        <v>0</v>
      </c>
    </row>
    <row r="167" spans="2:9" x14ac:dyDescent="0.25">
      <c r="B167" s="2">
        <v>1950</v>
      </c>
      <c r="C167" s="2">
        <f t="shared" si="14"/>
        <v>158</v>
      </c>
      <c r="D167" s="5">
        <f t="shared" si="10"/>
        <v>2108</v>
      </c>
      <c r="F167" s="4">
        <f t="shared" si="11"/>
        <v>-158</v>
      </c>
      <c r="H167" s="3">
        <f t="shared" si="12"/>
        <v>2108</v>
      </c>
      <c r="I167" s="3">
        <f t="shared" si="13"/>
        <v>0</v>
      </c>
    </row>
    <row r="168" spans="2:9" x14ac:dyDescent="0.25">
      <c r="B168" s="2">
        <v>1996.8000000000002</v>
      </c>
      <c r="C168" s="2">
        <f t="shared" si="14"/>
        <v>158</v>
      </c>
      <c r="D168" s="5">
        <f t="shared" si="10"/>
        <v>2154.8000000000002</v>
      </c>
      <c r="F168" s="4">
        <f t="shared" si="11"/>
        <v>-158</v>
      </c>
      <c r="H168" s="3">
        <f t="shared" si="12"/>
        <v>2154.8000000000002</v>
      </c>
      <c r="I168" s="3">
        <f t="shared" si="13"/>
        <v>0</v>
      </c>
    </row>
    <row r="169" spans="2:9" x14ac:dyDescent="0.25">
      <c r="B169" s="2">
        <v>2016</v>
      </c>
      <c r="C169" s="2">
        <f t="shared" si="14"/>
        <v>158</v>
      </c>
      <c r="D169" s="5">
        <f t="shared" si="10"/>
        <v>2174</v>
      </c>
      <c r="E169" s="3"/>
      <c r="F169" s="4">
        <f t="shared" si="11"/>
        <v>-158</v>
      </c>
      <c r="H169" s="3">
        <f t="shared" si="12"/>
        <v>2174</v>
      </c>
      <c r="I169" s="3">
        <f t="shared" si="13"/>
        <v>0</v>
      </c>
    </row>
    <row r="170" spans="2:9" x14ac:dyDescent="0.25">
      <c r="B170" s="2">
        <v>2043.6000000000001</v>
      </c>
      <c r="C170" s="2">
        <f t="shared" si="14"/>
        <v>158</v>
      </c>
      <c r="D170" s="5">
        <f t="shared" si="10"/>
        <v>2201.6000000000004</v>
      </c>
      <c r="F170" s="4">
        <f t="shared" si="11"/>
        <v>-158.00000000000023</v>
      </c>
      <c r="H170" s="3">
        <f t="shared" si="12"/>
        <v>2201.6000000000004</v>
      </c>
      <c r="I170" s="3">
        <f t="shared" si="13"/>
        <v>0</v>
      </c>
    </row>
    <row r="171" spans="2:9" x14ac:dyDescent="0.25">
      <c r="B171" s="2">
        <v>2052</v>
      </c>
      <c r="C171" s="2">
        <f t="shared" si="14"/>
        <v>158</v>
      </c>
      <c r="D171" s="5">
        <f t="shared" si="10"/>
        <v>2210</v>
      </c>
      <c r="F171" s="4">
        <f t="shared" si="11"/>
        <v>-158</v>
      </c>
      <c r="H171" s="3">
        <f t="shared" si="12"/>
        <v>2210</v>
      </c>
      <c r="I171" s="3">
        <f t="shared" si="13"/>
        <v>0</v>
      </c>
    </row>
    <row r="172" spans="2:9" x14ac:dyDescent="0.25">
      <c r="B172" s="2">
        <v>2074.8000000000002</v>
      </c>
      <c r="C172" s="2">
        <f t="shared" si="14"/>
        <v>158</v>
      </c>
      <c r="D172" s="5">
        <f t="shared" si="10"/>
        <v>2232.8000000000002</v>
      </c>
      <c r="F172" s="4">
        <f t="shared" si="11"/>
        <v>-158</v>
      </c>
      <c r="H172" s="3">
        <f t="shared" si="12"/>
        <v>2232.8000000000002</v>
      </c>
      <c r="I172" s="3">
        <f t="shared" si="13"/>
        <v>0</v>
      </c>
    </row>
    <row r="173" spans="2:9" x14ac:dyDescent="0.25">
      <c r="B173" s="2">
        <v>2100</v>
      </c>
      <c r="C173" s="2">
        <f t="shared" si="14"/>
        <v>158</v>
      </c>
      <c r="D173" s="5">
        <f t="shared" si="10"/>
        <v>2258</v>
      </c>
      <c r="F173" s="4">
        <f t="shared" si="11"/>
        <v>-158</v>
      </c>
      <c r="H173" s="3">
        <f t="shared" si="12"/>
        <v>2258</v>
      </c>
      <c r="I173" s="3">
        <f t="shared" si="13"/>
        <v>0</v>
      </c>
    </row>
    <row r="174" spans="2:9" x14ac:dyDescent="0.25">
      <c r="B174" s="2">
        <v>2106</v>
      </c>
      <c r="C174" s="2">
        <f t="shared" si="14"/>
        <v>158</v>
      </c>
      <c r="D174" s="5">
        <f t="shared" si="10"/>
        <v>2264</v>
      </c>
      <c r="F174" s="4">
        <f t="shared" si="11"/>
        <v>-158</v>
      </c>
      <c r="H174" s="3">
        <f t="shared" si="12"/>
        <v>2264</v>
      </c>
      <c r="I174" s="3">
        <f t="shared" si="13"/>
        <v>0</v>
      </c>
    </row>
    <row r="175" spans="2:9" x14ac:dyDescent="0.25">
      <c r="B175" s="2">
        <v>2121.6000000000004</v>
      </c>
      <c r="C175" s="2">
        <f t="shared" si="14"/>
        <v>158</v>
      </c>
      <c r="D175" s="5">
        <f t="shared" si="10"/>
        <v>2279.6000000000004</v>
      </c>
      <c r="F175" s="4">
        <f t="shared" si="11"/>
        <v>-158</v>
      </c>
      <c r="H175" s="3">
        <f t="shared" si="12"/>
        <v>2279.6000000000004</v>
      </c>
      <c r="I175" s="3">
        <f t="shared" si="13"/>
        <v>0</v>
      </c>
    </row>
    <row r="176" spans="2:9" x14ac:dyDescent="0.25">
      <c r="B176" s="2">
        <v>2184</v>
      </c>
      <c r="C176" s="2">
        <f t="shared" si="14"/>
        <v>158</v>
      </c>
      <c r="D176" s="5">
        <f t="shared" si="10"/>
        <v>2342</v>
      </c>
      <c r="F176" s="4">
        <f t="shared" si="11"/>
        <v>-158</v>
      </c>
      <c r="H176" s="3">
        <f t="shared" si="12"/>
        <v>2342</v>
      </c>
      <c r="I176" s="3">
        <f t="shared" si="13"/>
        <v>0</v>
      </c>
    </row>
    <row r="177" spans="2:9" x14ac:dyDescent="0.25">
      <c r="B177" s="2">
        <v>2190</v>
      </c>
      <c r="C177" s="2">
        <f t="shared" si="14"/>
        <v>158</v>
      </c>
      <c r="D177" s="5">
        <f t="shared" si="10"/>
        <v>2348</v>
      </c>
      <c r="F177" s="4">
        <f t="shared" si="11"/>
        <v>-158</v>
      </c>
      <c r="H177" s="3">
        <f t="shared" si="12"/>
        <v>2348</v>
      </c>
      <c r="I177" s="3">
        <f t="shared" si="13"/>
        <v>0</v>
      </c>
    </row>
    <row r="178" spans="2:9" x14ac:dyDescent="0.25">
      <c r="B178" s="2">
        <v>2230.8000000000002</v>
      </c>
      <c r="C178" s="2">
        <f t="shared" si="14"/>
        <v>158</v>
      </c>
      <c r="D178" s="5">
        <f t="shared" si="10"/>
        <v>2388.8000000000002</v>
      </c>
      <c r="F178" s="4">
        <f t="shared" si="11"/>
        <v>-158</v>
      </c>
      <c r="H178" s="3">
        <f t="shared" si="12"/>
        <v>2388.8000000000002</v>
      </c>
      <c r="I178" s="3">
        <f t="shared" si="13"/>
        <v>0</v>
      </c>
    </row>
    <row r="179" spans="2:9" x14ac:dyDescent="0.25">
      <c r="B179" s="2">
        <v>2262</v>
      </c>
      <c r="C179" s="2">
        <f t="shared" si="14"/>
        <v>158</v>
      </c>
      <c r="D179" s="5">
        <f t="shared" si="10"/>
        <v>2420</v>
      </c>
      <c r="F179" s="4">
        <f t="shared" si="11"/>
        <v>-158</v>
      </c>
      <c r="H179" s="3">
        <f t="shared" si="12"/>
        <v>2420</v>
      </c>
      <c r="I179" s="3">
        <f t="shared" si="13"/>
        <v>0</v>
      </c>
    </row>
    <row r="180" spans="2:9" x14ac:dyDescent="0.25">
      <c r="B180" s="2">
        <v>2268</v>
      </c>
      <c r="C180" s="2">
        <f t="shared" si="14"/>
        <v>158</v>
      </c>
      <c r="D180" s="5">
        <f t="shared" si="10"/>
        <v>2426</v>
      </c>
      <c r="F180" s="4">
        <f t="shared" si="11"/>
        <v>-158</v>
      </c>
      <c r="H180" s="3">
        <f t="shared" si="12"/>
        <v>2426</v>
      </c>
      <c r="I180" s="3">
        <f t="shared" si="13"/>
        <v>0</v>
      </c>
    </row>
    <row r="181" spans="2:9" x14ac:dyDescent="0.25">
      <c r="B181" s="2">
        <v>2280</v>
      </c>
      <c r="C181" s="2">
        <f t="shared" si="14"/>
        <v>158</v>
      </c>
      <c r="D181" s="5">
        <f t="shared" si="10"/>
        <v>2438</v>
      </c>
      <c r="F181" s="4">
        <f t="shared" si="11"/>
        <v>-158</v>
      </c>
      <c r="H181" s="3">
        <f t="shared" si="12"/>
        <v>2438</v>
      </c>
      <c r="I181" s="3">
        <f t="shared" si="13"/>
        <v>0</v>
      </c>
    </row>
    <row r="182" spans="2:9" x14ac:dyDescent="0.25">
      <c r="B182" s="2">
        <v>2340</v>
      </c>
      <c r="C182" s="2">
        <f t="shared" si="14"/>
        <v>158</v>
      </c>
      <c r="D182" s="5">
        <f t="shared" si="10"/>
        <v>2498</v>
      </c>
      <c r="F182" s="4">
        <f t="shared" si="11"/>
        <v>-158</v>
      </c>
      <c r="H182" s="3">
        <f t="shared" si="12"/>
        <v>2498</v>
      </c>
      <c r="I182" s="3">
        <f t="shared" si="13"/>
        <v>0</v>
      </c>
    </row>
    <row r="183" spans="2:9" x14ac:dyDescent="0.25">
      <c r="B183" s="2">
        <v>2376</v>
      </c>
      <c r="C183" s="2">
        <f t="shared" si="14"/>
        <v>158</v>
      </c>
      <c r="D183" s="5">
        <f t="shared" si="10"/>
        <v>2534</v>
      </c>
      <c r="F183" s="4">
        <f t="shared" si="11"/>
        <v>-158</v>
      </c>
      <c r="H183" s="3">
        <f t="shared" si="12"/>
        <v>2534</v>
      </c>
      <c r="I183" s="3">
        <f t="shared" si="13"/>
        <v>0</v>
      </c>
    </row>
    <row r="184" spans="2:9" x14ac:dyDescent="0.25">
      <c r="B184" s="2">
        <v>2400</v>
      </c>
      <c r="C184" s="2">
        <f t="shared" si="14"/>
        <v>158</v>
      </c>
      <c r="D184" s="5">
        <f t="shared" si="10"/>
        <v>2558</v>
      </c>
      <c r="F184" s="4">
        <f t="shared" si="11"/>
        <v>-158</v>
      </c>
      <c r="H184" s="3">
        <f t="shared" si="12"/>
        <v>2558</v>
      </c>
      <c r="I184" s="3">
        <f t="shared" si="13"/>
        <v>0</v>
      </c>
    </row>
    <row r="185" spans="2:9" x14ac:dyDescent="0.25">
      <c r="B185" s="2">
        <v>2449.1999999999998</v>
      </c>
      <c r="C185" s="2">
        <f t="shared" si="14"/>
        <v>158</v>
      </c>
      <c r="D185" s="5">
        <f t="shared" si="10"/>
        <v>2607.1999999999998</v>
      </c>
      <c r="F185" s="4">
        <f t="shared" si="11"/>
        <v>-158</v>
      </c>
      <c r="H185" s="3">
        <f t="shared" si="12"/>
        <v>2607.1999999999998</v>
      </c>
      <c r="I185" s="3">
        <f t="shared" si="13"/>
        <v>0</v>
      </c>
    </row>
    <row r="186" spans="2:9" x14ac:dyDescent="0.25">
      <c r="B186" s="2">
        <v>2480.4</v>
      </c>
      <c r="C186" s="2">
        <f t="shared" si="14"/>
        <v>158</v>
      </c>
      <c r="D186" s="5">
        <f t="shared" si="10"/>
        <v>2638.4</v>
      </c>
      <c r="F186" s="4">
        <f t="shared" si="11"/>
        <v>-158</v>
      </c>
      <c r="H186" s="3">
        <f t="shared" si="12"/>
        <v>2638.4</v>
      </c>
      <c r="I186" s="3">
        <f t="shared" si="13"/>
        <v>0</v>
      </c>
    </row>
    <row r="187" spans="2:9" x14ac:dyDescent="0.25">
      <c r="B187" s="2">
        <v>2556</v>
      </c>
      <c r="C187" s="2">
        <f t="shared" si="14"/>
        <v>158</v>
      </c>
      <c r="D187" s="5">
        <f t="shared" si="10"/>
        <v>2714</v>
      </c>
      <c r="F187" s="4">
        <f t="shared" si="11"/>
        <v>-158</v>
      </c>
      <c r="H187" s="3">
        <f t="shared" si="12"/>
        <v>2714</v>
      </c>
      <c r="I187" s="3">
        <f t="shared" si="13"/>
        <v>0</v>
      </c>
    </row>
    <row r="188" spans="2:9" x14ac:dyDescent="0.25">
      <c r="B188" s="2">
        <v>2558.4</v>
      </c>
      <c r="C188" s="2">
        <f t="shared" si="14"/>
        <v>158</v>
      </c>
      <c r="D188" s="5">
        <f t="shared" si="10"/>
        <v>2716.4</v>
      </c>
      <c r="F188" s="4">
        <f t="shared" si="11"/>
        <v>-158</v>
      </c>
      <c r="H188" s="3">
        <f t="shared" si="12"/>
        <v>2716.4</v>
      </c>
      <c r="I188" s="3">
        <f t="shared" si="13"/>
        <v>0</v>
      </c>
    </row>
    <row r="189" spans="2:9" x14ac:dyDescent="0.25">
      <c r="B189" s="2">
        <v>2628</v>
      </c>
      <c r="C189" s="2">
        <f t="shared" si="14"/>
        <v>158</v>
      </c>
      <c r="D189" s="5">
        <f t="shared" si="10"/>
        <v>2786</v>
      </c>
      <c r="F189" s="4">
        <f t="shared" si="11"/>
        <v>-158</v>
      </c>
      <c r="H189" s="3">
        <f t="shared" si="12"/>
        <v>2786</v>
      </c>
      <c r="I189" s="3">
        <f t="shared" si="13"/>
        <v>0</v>
      </c>
    </row>
    <row r="190" spans="2:9" x14ac:dyDescent="0.25">
      <c r="B190" s="2">
        <v>2688</v>
      </c>
      <c r="C190" s="2">
        <f t="shared" si="14"/>
        <v>158</v>
      </c>
      <c r="D190" s="5">
        <f t="shared" si="10"/>
        <v>2846</v>
      </c>
      <c r="F190" s="4">
        <f t="shared" si="11"/>
        <v>-158</v>
      </c>
      <c r="H190" s="3">
        <f t="shared" si="12"/>
        <v>2846</v>
      </c>
      <c r="I190" s="3">
        <f t="shared" si="13"/>
        <v>0</v>
      </c>
    </row>
    <row r="191" spans="2:9" x14ac:dyDescent="0.25">
      <c r="B191" s="2">
        <v>2721.6</v>
      </c>
      <c r="C191" s="2">
        <f t="shared" si="14"/>
        <v>158</v>
      </c>
      <c r="D191" s="5">
        <f t="shared" si="10"/>
        <v>2879.6</v>
      </c>
      <c r="F191" s="4">
        <f t="shared" si="11"/>
        <v>-158</v>
      </c>
      <c r="H191" s="3">
        <f t="shared" si="12"/>
        <v>2879.6</v>
      </c>
      <c r="I191" s="3">
        <f t="shared" si="13"/>
        <v>0</v>
      </c>
    </row>
    <row r="192" spans="2:9" x14ac:dyDescent="0.25">
      <c r="B192" s="2">
        <v>2730</v>
      </c>
      <c r="C192" s="2">
        <f t="shared" si="14"/>
        <v>158</v>
      </c>
      <c r="D192" s="5">
        <f t="shared" si="10"/>
        <v>2888</v>
      </c>
      <c r="F192" s="4">
        <f t="shared" si="11"/>
        <v>-158</v>
      </c>
      <c r="H192" s="3">
        <f t="shared" si="12"/>
        <v>2888</v>
      </c>
      <c r="I192" s="3">
        <f t="shared" si="13"/>
        <v>0</v>
      </c>
    </row>
    <row r="193" spans="2:9" x14ac:dyDescent="0.25">
      <c r="B193" s="2">
        <v>2761.2</v>
      </c>
      <c r="C193" s="2">
        <f t="shared" si="14"/>
        <v>158</v>
      </c>
      <c r="D193" s="5">
        <f t="shared" si="10"/>
        <v>2919.2</v>
      </c>
      <c r="F193" s="4">
        <f t="shared" si="11"/>
        <v>-158</v>
      </c>
      <c r="H193" s="3">
        <f t="shared" si="12"/>
        <v>2919.2</v>
      </c>
      <c r="I193" s="3">
        <f t="shared" si="13"/>
        <v>0</v>
      </c>
    </row>
    <row r="194" spans="2:9" x14ac:dyDescent="0.25">
      <c r="B194" s="2">
        <v>2776.8</v>
      </c>
      <c r="C194" s="2">
        <f t="shared" si="14"/>
        <v>158</v>
      </c>
      <c r="D194" s="5">
        <f t="shared" si="10"/>
        <v>2934.8</v>
      </c>
      <c r="F194" s="4">
        <f t="shared" si="11"/>
        <v>-158</v>
      </c>
      <c r="H194" s="3">
        <f t="shared" si="12"/>
        <v>2934.8</v>
      </c>
      <c r="I194" s="3">
        <f t="shared" si="13"/>
        <v>0</v>
      </c>
    </row>
    <row r="195" spans="2:9" x14ac:dyDescent="0.25">
      <c r="B195" s="2">
        <v>2839.2</v>
      </c>
      <c r="C195" s="2">
        <f t="shared" si="14"/>
        <v>158</v>
      </c>
      <c r="D195" s="5">
        <f t="shared" si="10"/>
        <v>2997.2</v>
      </c>
      <c r="F195" s="4">
        <f t="shared" si="11"/>
        <v>-158</v>
      </c>
      <c r="H195" s="3">
        <f t="shared" si="12"/>
        <v>2997.2</v>
      </c>
      <c r="I195" s="3">
        <f t="shared" si="13"/>
        <v>0</v>
      </c>
    </row>
    <row r="196" spans="2:9" x14ac:dyDescent="0.25">
      <c r="B196" s="2">
        <v>2844</v>
      </c>
      <c r="C196" s="2">
        <f t="shared" si="14"/>
        <v>158</v>
      </c>
      <c r="D196" s="5">
        <f t="shared" si="10"/>
        <v>3002</v>
      </c>
      <c r="F196" s="4">
        <f t="shared" si="11"/>
        <v>-158</v>
      </c>
      <c r="H196" s="3">
        <f t="shared" si="12"/>
        <v>3002</v>
      </c>
      <c r="I196" s="3">
        <f t="shared" si="13"/>
        <v>0</v>
      </c>
    </row>
    <row r="197" spans="2:9" x14ac:dyDescent="0.25">
      <c r="B197" s="2">
        <v>2886</v>
      </c>
      <c r="C197" s="2">
        <f t="shared" si="14"/>
        <v>158</v>
      </c>
      <c r="D197" s="5">
        <f t="shared" si="10"/>
        <v>3044</v>
      </c>
      <c r="F197" s="4">
        <f t="shared" si="11"/>
        <v>-158</v>
      </c>
      <c r="H197" s="3">
        <f t="shared" si="12"/>
        <v>3044</v>
      </c>
      <c r="I197" s="3">
        <f t="shared" si="13"/>
        <v>0</v>
      </c>
    </row>
    <row r="198" spans="2:9" x14ac:dyDescent="0.25">
      <c r="B198" s="2">
        <v>3030</v>
      </c>
      <c r="C198" s="2">
        <f t="shared" si="14"/>
        <v>158</v>
      </c>
      <c r="D198" s="5">
        <f t="shared" si="10"/>
        <v>3188</v>
      </c>
      <c r="F198" s="4">
        <f t="shared" si="11"/>
        <v>-158</v>
      </c>
      <c r="H198" s="3">
        <f t="shared" si="12"/>
        <v>3188</v>
      </c>
      <c r="I198" s="3">
        <f t="shared" si="13"/>
        <v>0</v>
      </c>
    </row>
    <row r="199" spans="2:9" x14ac:dyDescent="0.25">
      <c r="B199" s="2">
        <v>3042</v>
      </c>
      <c r="C199" s="2">
        <f t="shared" si="14"/>
        <v>158</v>
      </c>
      <c r="D199" s="5">
        <f t="shared" ref="D199:D262" si="15">+C199+B199</f>
        <v>3200</v>
      </c>
      <c r="F199" s="4">
        <f t="shared" ref="F199:F262" si="16">+B199-D199</f>
        <v>-158</v>
      </c>
      <c r="H199" s="3">
        <f t="shared" ref="H199:H262" si="17">IF(AND(B199&gt;=0,B199&lt;=93.6),B199+C199,IF(AND(B199&gt;=108,B199&lt;=3990),B199+C199,IF(AND(B199&gt;=3990, B199&lt;=4080), B199+C199,IF(AND(B199&gt;=4392,B199&lt;=5010), B199+C199,IF(AND(B199&gt;=5160,B199&lt;=6910.8), B199+C199,IF(AND(B199&gt;=7164,B199&lt;=9656.4), B199+C199,IF(AND(B199&gt;=1080,B199&lt;=15350.4), B199+C199,IF(AND(B199&gt;=15582, B199&lt;=26000), B199+C199,IF(B199&gt;=27000,B199+B199, "No ha ingresado datos válidos")))))))))</f>
        <v>3200</v>
      </c>
      <c r="I199" s="3">
        <f t="shared" ref="I199:I262" si="18">+D199-H199</f>
        <v>0</v>
      </c>
    </row>
    <row r="200" spans="2:9" x14ac:dyDescent="0.25">
      <c r="B200" s="2">
        <v>3060</v>
      </c>
      <c r="C200" s="2">
        <f t="shared" ref="C200:C263" si="19">+C199</f>
        <v>158</v>
      </c>
      <c r="D200" s="5">
        <f t="shared" si="15"/>
        <v>3218</v>
      </c>
      <c r="F200" s="4">
        <f t="shared" si="16"/>
        <v>-158</v>
      </c>
      <c r="H200" s="3">
        <f t="shared" si="17"/>
        <v>3218</v>
      </c>
      <c r="I200" s="3">
        <f t="shared" si="18"/>
        <v>0</v>
      </c>
    </row>
    <row r="201" spans="2:9" x14ac:dyDescent="0.25">
      <c r="B201" s="2">
        <v>3096</v>
      </c>
      <c r="C201" s="2">
        <f t="shared" si="19"/>
        <v>158</v>
      </c>
      <c r="D201" s="5">
        <f t="shared" si="15"/>
        <v>3254</v>
      </c>
      <c r="F201" s="4">
        <f t="shared" si="16"/>
        <v>-158</v>
      </c>
      <c r="H201" s="3">
        <f t="shared" si="17"/>
        <v>3254</v>
      </c>
      <c r="I201" s="3">
        <f t="shared" si="18"/>
        <v>0</v>
      </c>
    </row>
    <row r="202" spans="2:9" x14ac:dyDescent="0.25">
      <c r="B202" s="2">
        <v>3182.3999999999996</v>
      </c>
      <c r="C202" s="2">
        <f t="shared" si="19"/>
        <v>158</v>
      </c>
      <c r="D202" s="5">
        <f t="shared" si="15"/>
        <v>3340.3999999999996</v>
      </c>
      <c r="F202" s="4">
        <f t="shared" si="16"/>
        <v>-158</v>
      </c>
      <c r="H202" s="3">
        <f t="shared" si="17"/>
        <v>3340.3999999999996</v>
      </c>
      <c r="I202" s="3">
        <f t="shared" si="18"/>
        <v>0</v>
      </c>
    </row>
    <row r="203" spans="2:9" x14ac:dyDescent="0.25">
      <c r="B203" s="2">
        <v>3384</v>
      </c>
      <c r="C203" s="2">
        <f t="shared" si="19"/>
        <v>158</v>
      </c>
      <c r="D203" s="5">
        <f t="shared" si="15"/>
        <v>3542</v>
      </c>
      <c r="F203" s="4">
        <f t="shared" si="16"/>
        <v>-158</v>
      </c>
      <c r="H203" s="3">
        <f t="shared" si="17"/>
        <v>3542</v>
      </c>
      <c r="I203" s="3">
        <f t="shared" si="18"/>
        <v>0</v>
      </c>
    </row>
    <row r="204" spans="2:9" x14ac:dyDescent="0.25">
      <c r="B204" s="2">
        <v>3385.2000000000003</v>
      </c>
      <c r="C204" s="2">
        <f t="shared" si="19"/>
        <v>158</v>
      </c>
      <c r="D204" s="5">
        <f t="shared" si="15"/>
        <v>3543.2000000000003</v>
      </c>
      <c r="F204" s="4">
        <f t="shared" si="16"/>
        <v>-158</v>
      </c>
      <c r="H204" s="3">
        <f t="shared" si="17"/>
        <v>3543.2000000000003</v>
      </c>
      <c r="I204" s="3">
        <f t="shared" si="18"/>
        <v>0</v>
      </c>
    </row>
    <row r="205" spans="2:9" x14ac:dyDescent="0.25">
      <c r="B205" s="2">
        <v>3402</v>
      </c>
      <c r="C205" s="2">
        <f t="shared" si="19"/>
        <v>158</v>
      </c>
      <c r="D205" s="5">
        <f t="shared" si="15"/>
        <v>3560</v>
      </c>
      <c r="F205" s="4">
        <f t="shared" si="16"/>
        <v>-158</v>
      </c>
      <c r="H205" s="3">
        <f t="shared" si="17"/>
        <v>3560</v>
      </c>
      <c r="I205" s="3">
        <f t="shared" si="18"/>
        <v>0</v>
      </c>
    </row>
    <row r="206" spans="2:9" x14ac:dyDescent="0.25">
      <c r="B206" s="2">
        <v>3416.3999999999996</v>
      </c>
      <c r="C206" s="2">
        <f t="shared" si="19"/>
        <v>158</v>
      </c>
      <c r="D206" s="5">
        <f t="shared" si="15"/>
        <v>3574.3999999999996</v>
      </c>
      <c r="F206" s="4">
        <f t="shared" si="16"/>
        <v>-158</v>
      </c>
      <c r="H206" s="3">
        <f t="shared" si="17"/>
        <v>3574.3999999999996</v>
      </c>
      <c r="I206" s="3">
        <f t="shared" si="18"/>
        <v>0</v>
      </c>
    </row>
    <row r="207" spans="2:9" x14ac:dyDescent="0.25">
      <c r="B207" s="2">
        <v>3432</v>
      </c>
      <c r="C207" s="2">
        <f t="shared" si="19"/>
        <v>158</v>
      </c>
      <c r="D207" s="5">
        <f t="shared" si="15"/>
        <v>3590</v>
      </c>
      <c r="F207" s="4">
        <f t="shared" si="16"/>
        <v>-158</v>
      </c>
      <c r="H207" s="3">
        <f t="shared" si="17"/>
        <v>3590</v>
      </c>
      <c r="I207" s="3">
        <f t="shared" si="18"/>
        <v>0</v>
      </c>
    </row>
    <row r="208" spans="2:9" x14ac:dyDescent="0.25">
      <c r="B208" s="2">
        <v>3456</v>
      </c>
      <c r="C208" s="2">
        <f t="shared" si="19"/>
        <v>158</v>
      </c>
      <c r="D208" s="5">
        <f t="shared" si="15"/>
        <v>3614</v>
      </c>
      <c r="F208" s="4">
        <f t="shared" si="16"/>
        <v>-158</v>
      </c>
      <c r="H208" s="3">
        <f t="shared" si="17"/>
        <v>3614</v>
      </c>
      <c r="I208" s="3">
        <f t="shared" si="18"/>
        <v>0</v>
      </c>
    </row>
    <row r="209" spans="1:9" x14ac:dyDescent="0.25">
      <c r="B209" s="2">
        <v>3463.2000000000003</v>
      </c>
      <c r="C209" s="2">
        <f t="shared" si="19"/>
        <v>158</v>
      </c>
      <c r="D209" s="5">
        <f t="shared" si="15"/>
        <v>3621.2000000000003</v>
      </c>
      <c r="F209" s="4">
        <f t="shared" si="16"/>
        <v>-158</v>
      </c>
      <c r="H209" s="3">
        <f t="shared" si="17"/>
        <v>3621.2000000000003</v>
      </c>
      <c r="I209" s="3">
        <f t="shared" si="18"/>
        <v>0</v>
      </c>
    </row>
    <row r="210" spans="1:9" x14ac:dyDescent="0.25">
      <c r="B210" s="2">
        <v>3492</v>
      </c>
      <c r="C210" s="2">
        <f t="shared" si="19"/>
        <v>158</v>
      </c>
      <c r="D210" s="5">
        <f t="shared" si="15"/>
        <v>3650</v>
      </c>
      <c r="F210" s="4">
        <f t="shared" si="16"/>
        <v>-158</v>
      </c>
      <c r="H210" s="3">
        <f t="shared" si="17"/>
        <v>3650</v>
      </c>
      <c r="I210" s="3">
        <f t="shared" si="18"/>
        <v>0</v>
      </c>
    </row>
    <row r="211" spans="1:9" x14ac:dyDescent="0.25">
      <c r="B211" s="2">
        <v>3525.6000000000004</v>
      </c>
      <c r="C211" s="2">
        <f t="shared" si="19"/>
        <v>158</v>
      </c>
      <c r="D211" s="5">
        <f t="shared" si="15"/>
        <v>3683.6000000000004</v>
      </c>
      <c r="F211" s="4">
        <f t="shared" si="16"/>
        <v>-158</v>
      </c>
      <c r="H211" s="3">
        <f t="shared" si="17"/>
        <v>3683.6000000000004</v>
      </c>
      <c r="I211" s="3">
        <f t="shared" si="18"/>
        <v>0</v>
      </c>
    </row>
    <row r="212" spans="1:9" x14ac:dyDescent="0.25">
      <c r="B212" s="2">
        <v>3540</v>
      </c>
      <c r="C212" s="2">
        <f t="shared" si="19"/>
        <v>158</v>
      </c>
      <c r="D212" s="5">
        <f t="shared" si="15"/>
        <v>3698</v>
      </c>
      <c r="F212" s="4">
        <f t="shared" si="16"/>
        <v>-158</v>
      </c>
      <c r="H212" s="3">
        <f t="shared" si="17"/>
        <v>3698</v>
      </c>
      <c r="I212" s="3">
        <f t="shared" si="18"/>
        <v>0</v>
      </c>
    </row>
    <row r="213" spans="1:9" x14ac:dyDescent="0.25">
      <c r="B213" s="2">
        <v>3650.3999999999996</v>
      </c>
      <c r="C213" s="2">
        <f t="shared" si="19"/>
        <v>158</v>
      </c>
      <c r="D213" s="5">
        <f t="shared" si="15"/>
        <v>3808.3999999999996</v>
      </c>
      <c r="F213" s="4">
        <f t="shared" si="16"/>
        <v>-158</v>
      </c>
      <c r="H213" s="3">
        <f t="shared" si="17"/>
        <v>3808.3999999999996</v>
      </c>
      <c r="I213" s="3">
        <f t="shared" si="18"/>
        <v>0</v>
      </c>
    </row>
    <row r="214" spans="1:9" x14ac:dyDescent="0.25">
      <c r="B214" s="2">
        <v>3690</v>
      </c>
      <c r="C214" s="2">
        <f t="shared" si="19"/>
        <v>158</v>
      </c>
      <c r="D214" s="5">
        <f t="shared" si="15"/>
        <v>3848</v>
      </c>
      <c r="F214" s="4">
        <f t="shared" si="16"/>
        <v>-158</v>
      </c>
      <c r="H214" s="3">
        <f t="shared" si="17"/>
        <v>3848</v>
      </c>
      <c r="I214" s="3">
        <f t="shared" si="18"/>
        <v>0</v>
      </c>
    </row>
    <row r="215" spans="1:9" x14ac:dyDescent="0.25">
      <c r="B215" s="2">
        <v>3816</v>
      </c>
      <c r="C215" s="2">
        <f t="shared" si="19"/>
        <v>158</v>
      </c>
      <c r="D215" s="5">
        <f t="shared" si="15"/>
        <v>3974</v>
      </c>
      <c r="F215" s="4">
        <f t="shared" si="16"/>
        <v>-158</v>
      </c>
      <c r="H215" s="3">
        <f t="shared" si="17"/>
        <v>3974</v>
      </c>
      <c r="I215" s="3">
        <f t="shared" si="18"/>
        <v>0</v>
      </c>
    </row>
    <row r="216" spans="1:9" x14ac:dyDescent="0.25">
      <c r="B216" s="2">
        <v>3884.3999999999996</v>
      </c>
      <c r="C216" s="2">
        <f t="shared" si="19"/>
        <v>158</v>
      </c>
      <c r="D216" s="5">
        <f t="shared" si="15"/>
        <v>4042.3999999999996</v>
      </c>
      <c r="E216" s="3"/>
      <c r="F216" s="4">
        <f t="shared" si="16"/>
        <v>-158</v>
      </c>
      <c r="H216" s="3">
        <f t="shared" si="17"/>
        <v>4042.3999999999996</v>
      </c>
      <c r="I216" s="3">
        <f t="shared" si="18"/>
        <v>0</v>
      </c>
    </row>
    <row r="217" spans="1:9" x14ac:dyDescent="0.25">
      <c r="B217" s="2">
        <v>3990</v>
      </c>
      <c r="C217" s="2">
        <f t="shared" si="19"/>
        <v>158</v>
      </c>
      <c r="D217" s="5">
        <f t="shared" si="15"/>
        <v>4148</v>
      </c>
      <c r="F217" s="4">
        <f t="shared" si="16"/>
        <v>-158</v>
      </c>
      <c r="H217" s="3">
        <f t="shared" si="17"/>
        <v>4148</v>
      </c>
      <c r="I217" s="3">
        <f t="shared" si="18"/>
        <v>0</v>
      </c>
    </row>
    <row r="218" spans="1:9" x14ac:dyDescent="0.25">
      <c r="A218" s="6"/>
      <c r="B218" s="2">
        <v>4080</v>
      </c>
      <c r="C218" s="2">
        <f>+C217</f>
        <v>158</v>
      </c>
      <c r="D218" s="5">
        <f t="shared" si="15"/>
        <v>4238</v>
      </c>
      <c r="E218" s="3">
        <f>+D218-D217</f>
        <v>90</v>
      </c>
      <c r="F218" s="4">
        <f t="shared" si="16"/>
        <v>-158</v>
      </c>
      <c r="H218" s="3">
        <f t="shared" si="17"/>
        <v>4238</v>
      </c>
      <c r="I218" s="3">
        <f t="shared" si="18"/>
        <v>0</v>
      </c>
    </row>
    <row r="219" spans="1:9" x14ac:dyDescent="0.25">
      <c r="B219" s="2">
        <v>4392</v>
      </c>
      <c r="C219" s="2">
        <f>+C218-10</f>
        <v>148</v>
      </c>
      <c r="D219" s="5">
        <f t="shared" si="15"/>
        <v>4540</v>
      </c>
      <c r="F219" s="4">
        <f t="shared" si="16"/>
        <v>-148</v>
      </c>
      <c r="H219" s="3">
        <f t="shared" si="17"/>
        <v>4540</v>
      </c>
      <c r="I219" s="3">
        <f t="shared" si="18"/>
        <v>0</v>
      </c>
    </row>
    <row r="220" spans="1:9" x14ac:dyDescent="0.25">
      <c r="B220" s="2">
        <v>4430.3999999999996</v>
      </c>
      <c r="C220" s="2">
        <f t="shared" si="19"/>
        <v>148</v>
      </c>
      <c r="D220" s="5">
        <f t="shared" si="15"/>
        <v>4578.3999999999996</v>
      </c>
      <c r="F220" s="4">
        <f t="shared" si="16"/>
        <v>-148</v>
      </c>
      <c r="H220" s="3">
        <f t="shared" si="17"/>
        <v>4578.3999999999996</v>
      </c>
      <c r="I220" s="3">
        <f t="shared" si="18"/>
        <v>0</v>
      </c>
    </row>
    <row r="221" spans="1:9" x14ac:dyDescent="0.25">
      <c r="B221" s="2">
        <v>4470</v>
      </c>
      <c r="C221" s="2">
        <f t="shared" si="19"/>
        <v>148</v>
      </c>
      <c r="D221" s="5">
        <f t="shared" si="15"/>
        <v>4618</v>
      </c>
      <c r="F221" s="4">
        <f t="shared" si="16"/>
        <v>-148</v>
      </c>
      <c r="H221" s="3">
        <f t="shared" si="17"/>
        <v>4618</v>
      </c>
      <c r="I221" s="3">
        <f t="shared" si="18"/>
        <v>0</v>
      </c>
    </row>
    <row r="222" spans="1:9" x14ac:dyDescent="0.25">
      <c r="B222" s="2">
        <v>4492.8</v>
      </c>
      <c r="C222" s="2">
        <f t="shared" si="19"/>
        <v>148</v>
      </c>
      <c r="D222" s="5">
        <f t="shared" si="15"/>
        <v>4640.8</v>
      </c>
      <c r="F222" s="4">
        <f t="shared" si="16"/>
        <v>-148</v>
      </c>
      <c r="H222" s="3">
        <f t="shared" si="17"/>
        <v>4640.8</v>
      </c>
      <c r="I222" s="3">
        <f t="shared" si="18"/>
        <v>0</v>
      </c>
    </row>
    <row r="223" spans="1:9" x14ac:dyDescent="0.25">
      <c r="B223" s="2">
        <v>4530</v>
      </c>
      <c r="C223" s="2">
        <f t="shared" si="19"/>
        <v>148</v>
      </c>
      <c r="D223" s="5">
        <f t="shared" si="15"/>
        <v>4678</v>
      </c>
      <c r="F223" s="4">
        <f t="shared" si="16"/>
        <v>-148</v>
      </c>
      <c r="H223" s="3">
        <f t="shared" si="17"/>
        <v>4678</v>
      </c>
      <c r="I223" s="3">
        <f t="shared" si="18"/>
        <v>0</v>
      </c>
    </row>
    <row r="224" spans="1:9" x14ac:dyDescent="0.25">
      <c r="B224" s="2">
        <v>4586.3999999999996</v>
      </c>
      <c r="C224" s="2">
        <f t="shared" si="19"/>
        <v>148</v>
      </c>
      <c r="D224" s="5">
        <f t="shared" si="15"/>
        <v>4734.3999999999996</v>
      </c>
      <c r="F224" s="4">
        <f t="shared" si="16"/>
        <v>-148</v>
      </c>
      <c r="H224" s="3">
        <f t="shared" si="17"/>
        <v>4734.3999999999996</v>
      </c>
      <c r="I224" s="3">
        <f t="shared" si="18"/>
        <v>0</v>
      </c>
    </row>
    <row r="225" spans="1:9" x14ac:dyDescent="0.25">
      <c r="B225" s="2">
        <v>4644</v>
      </c>
      <c r="C225" s="2">
        <f t="shared" si="19"/>
        <v>148</v>
      </c>
      <c r="D225" s="5">
        <f t="shared" si="15"/>
        <v>4792</v>
      </c>
      <c r="F225" s="4">
        <f t="shared" si="16"/>
        <v>-148</v>
      </c>
      <c r="H225" s="3">
        <f t="shared" si="17"/>
        <v>4792</v>
      </c>
      <c r="I225" s="3">
        <f t="shared" si="18"/>
        <v>0</v>
      </c>
    </row>
    <row r="226" spans="1:9" x14ac:dyDescent="0.25">
      <c r="B226" s="2">
        <v>4662</v>
      </c>
      <c r="C226" s="2">
        <f t="shared" si="19"/>
        <v>148</v>
      </c>
      <c r="D226" s="5">
        <f t="shared" si="15"/>
        <v>4810</v>
      </c>
      <c r="F226" s="4">
        <f t="shared" si="16"/>
        <v>-148</v>
      </c>
      <c r="H226" s="3">
        <f t="shared" si="17"/>
        <v>4810</v>
      </c>
      <c r="I226" s="3">
        <f t="shared" si="18"/>
        <v>0</v>
      </c>
    </row>
    <row r="227" spans="1:9" x14ac:dyDescent="0.25">
      <c r="B227" s="2">
        <v>4716</v>
      </c>
      <c r="C227" s="2">
        <f t="shared" si="19"/>
        <v>148</v>
      </c>
      <c r="D227" s="5">
        <f t="shared" si="15"/>
        <v>4864</v>
      </c>
      <c r="F227" s="4">
        <f t="shared" si="16"/>
        <v>-148</v>
      </c>
      <c r="H227" s="3">
        <f t="shared" si="17"/>
        <v>4864</v>
      </c>
      <c r="I227" s="3">
        <f t="shared" si="18"/>
        <v>0</v>
      </c>
    </row>
    <row r="228" spans="1:9" x14ac:dyDescent="0.25">
      <c r="B228" s="2">
        <v>4836</v>
      </c>
      <c r="C228" s="2">
        <f t="shared" si="19"/>
        <v>148</v>
      </c>
      <c r="D228" s="5">
        <f t="shared" si="15"/>
        <v>4984</v>
      </c>
      <c r="F228" s="4">
        <f t="shared" si="16"/>
        <v>-148</v>
      </c>
      <c r="H228" s="3">
        <f t="shared" si="17"/>
        <v>4984</v>
      </c>
      <c r="I228" s="3">
        <f t="shared" si="18"/>
        <v>0</v>
      </c>
    </row>
    <row r="229" spans="1:9" x14ac:dyDescent="0.25">
      <c r="A229" s="6"/>
      <c r="B229" s="2">
        <v>5010</v>
      </c>
      <c r="C229" s="2">
        <f t="shared" si="19"/>
        <v>148</v>
      </c>
      <c r="D229" s="5">
        <f t="shared" si="15"/>
        <v>5158</v>
      </c>
      <c r="F229" s="4">
        <f t="shared" si="16"/>
        <v>-148</v>
      </c>
      <c r="H229" s="3">
        <f t="shared" si="17"/>
        <v>5158</v>
      </c>
      <c r="I229" s="3">
        <f t="shared" si="18"/>
        <v>0</v>
      </c>
    </row>
    <row r="230" spans="1:9" x14ac:dyDescent="0.25">
      <c r="B230" s="2">
        <v>5160</v>
      </c>
      <c r="C230" s="2">
        <f>+C229-20</f>
        <v>128</v>
      </c>
      <c r="D230" s="5">
        <f t="shared" si="15"/>
        <v>5288</v>
      </c>
      <c r="F230" s="4">
        <f t="shared" si="16"/>
        <v>-128</v>
      </c>
      <c r="H230" s="3">
        <f t="shared" si="17"/>
        <v>5288</v>
      </c>
      <c r="I230" s="3">
        <f t="shared" si="18"/>
        <v>0</v>
      </c>
    </row>
    <row r="231" spans="1:9" x14ac:dyDescent="0.25">
      <c r="B231" s="2">
        <v>5364</v>
      </c>
      <c r="C231" s="2">
        <f t="shared" si="19"/>
        <v>128</v>
      </c>
      <c r="D231" s="5">
        <f t="shared" si="15"/>
        <v>5492</v>
      </c>
      <c r="F231" s="4">
        <f t="shared" si="16"/>
        <v>-128</v>
      </c>
      <c r="H231" s="3">
        <f t="shared" si="17"/>
        <v>5492</v>
      </c>
      <c r="I231" s="3">
        <f t="shared" si="18"/>
        <v>0</v>
      </c>
    </row>
    <row r="232" spans="1:9" x14ac:dyDescent="0.25">
      <c r="B232" s="2">
        <v>5502</v>
      </c>
      <c r="C232" s="2">
        <f t="shared" si="19"/>
        <v>128</v>
      </c>
      <c r="D232" s="5">
        <f t="shared" si="15"/>
        <v>5630</v>
      </c>
      <c r="F232" s="4">
        <f t="shared" si="16"/>
        <v>-128</v>
      </c>
      <c r="H232" s="3">
        <f t="shared" si="17"/>
        <v>5630</v>
      </c>
      <c r="I232" s="3">
        <f t="shared" si="18"/>
        <v>0</v>
      </c>
    </row>
    <row r="233" spans="1:9" x14ac:dyDescent="0.25">
      <c r="B233" s="2">
        <v>5544</v>
      </c>
      <c r="C233" s="2">
        <f t="shared" si="19"/>
        <v>128</v>
      </c>
      <c r="D233" s="5">
        <f t="shared" si="15"/>
        <v>5672</v>
      </c>
      <c r="F233" s="4">
        <f t="shared" si="16"/>
        <v>-128</v>
      </c>
      <c r="H233" s="3">
        <f t="shared" si="17"/>
        <v>5672</v>
      </c>
      <c r="I233" s="3">
        <f t="shared" si="18"/>
        <v>0</v>
      </c>
    </row>
    <row r="234" spans="1:9" x14ac:dyDescent="0.25">
      <c r="B234" s="2">
        <v>5910</v>
      </c>
      <c r="C234" s="2">
        <f t="shared" si="19"/>
        <v>128</v>
      </c>
      <c r="D234" s="5">
        <f t="shared" si="15"/>
        <v>6038</v>
      </c>
      <c r="F234" s="4">
        <f t="shared" si="16"/>
        <v>-128</v>
      </c>
      <c r="H234" s="3">
        <f t="shared" si="17"/>
        <v>6038</v>
      </c>
      <c r="I234" s="3">
        <f t="shared" si="18"/>
        <v>0</v>
      </c>
    </row>
    <row r="235" spans="1:9" x14ac:dyDescent="0.25">
      <c r="B235" s="2">
        <v>5970</v>
      </c>
      <c r="C235" s="2">
        <f t="shared" si="19"/>
        <v>128</v>
      </c>
      <c r="D235" s="5">
        <f t="shared" si="15"/>
        <v>6098</v>
      </c>
      <c r="F235" s="4">
        <f t="shared" si="16"/>
        <v>-128</v>
      </c>
      <c r="H235" s="3">
        <f t="shared" si="17"/>
        <v>6098</v>
      </c>
      <c r="I235" s="3">
        <f t="shared" si="18"/>
        <v>0</v>
      </c>
    </row>
    <row r="236" spans="1:9" x14ac:dyDescent="0.25">
      <c r="B236" s="2">
        <v>6156</v>
      </c>
      <c r="C236" s="2">
        <f t="shared" si="19"/>
        <v>128</v>
      </c>
      <c r="D236" s="5">
        <f t="shared" si="15"/>
        <v>6284</v>
      </c>
      <c r="F236" s="4">
        <f t="shared" si="16"/>
        <v>-128</v>
      </c>
      <c r="H236" s="3">
        <f t="shared" si="17"/>
        <v>6284</v>
      </c>
      <c r="I236" s="3">
        <f t="shared" si="18"/>
        <v>0</v>
      </c>
    </row>
    <row r="237" spans="1:9" x14ac:dyDescent="0.25">
      <c r="B237" s="2">
        <v>6162</v>
      </c>
      <c r="C237" s="2">
        <f t="shared" si="19"/>
        <v>128</v>
      </c>
      <c r="D237" s="5">
        <f t="shared" si="15"/>
        <v>6290</v>
      </c>
      <c r="F237" s="4">
        <f t="shared" si="16"/>
        <v>-128</v>
      </c>
      <c r="H237" s="3">
        <f t="shared" si="17"/>
        <v>6290</v>
      </c>
      <c r="I237" s="3">
        <f t="shared" si="18"/>
        <v>0</v>
      </c>
    </row>
    <row r="238" spans="1:9" x14ac:dyDescent="0.25">
      <c r="B238" s="2">
        <v>6258</v>
      </c>
      <c r="C238" s="2">
        <f t="shared" si="19"/>
        <v>128</v>
      </c>
      <c r="D238" s="5">
        <f t="shared" si="15"/>
        <v>6386</v>
      </c>
      <c r="F238" s="4">
        <f t="shared" si="16"/>
        <v>-128</v>
      </c>
      <c r="H238" s="3">
        <f t="shared" si="17"/>
        <v>6386</v>
      </c>
      <c r="I238" s="3">
        <f t="shared" si="18"/>
        <v>0</v>
      </c>
    </row>
    <row r="239" spans="1:9" x14ac:dyDescent="0.25">
      <c r="B239" s="2">
        <v>6390</v>
      </c>
      <c r="C239" s="2">
        <f t="shared" si="19"/>
        <v>128</v>
      </c>
      <c r="D239" s="5">
        <f t="shared" si="15"/>
        <v>6518</v>
      </c>
      <c r="F239" s="4">
        <f t="shared" si="16"/>
        <v>-128</v>
      </c>
      <c r="H239" s="3">
        <f t="shared" si="17"/>
        <v>6518</v>
      </c>
      <c r="I239" s="3">
        <f t="shared" si="18"/>
        <v>0</v>
      </c>
    </row>
    <row r="240" spans="1:9" x14ac:dyDescent="0.25">
      <c r="B240" s="2">
        <v>6739.2000000000007</v>
      </c>
      <c r="C240" s="2">
        <f t="shared" si="19"/>
        <v>128</v>
      </c>
      <c r="D240" s="5">
        <f t="shared" si="15"/>
        <v>6867.2000000000007</v>
      </c>
      <c r="F240" s="4">
        <f t="shared" si="16"/>
        <v>-128</v>
      </c>
      <c r="H240" s="3">
        <f t="shared" si="17"/>
        <v>6867.2000000000007</v>
      </c>
      <c r="I240" s="3">
        <f t="shared" si="18"/>
        <v>0</v>
      </c>
    </row>
    <row r="241" spans="1:9" x14ac:dyDescent="0.25">
      <c r="B241" s="2">
        <v>6750</v>
      </c>
      <c r="C241" s="2">
        <f t="shared" si="19"/>
        <v>128</v>
      </c>
      <c r="D241" s="5">
        <f t="shared" si="15"/>
        <v>6878</v>
      </c>
      <c r="F241" s="4">
        <f t="shared" si="16"/>
        <v>-128</v>
      </c>
      <c r="H241" s="3">
        <f t="shared" si="17"/>
        <v>6878</v>
      </c>
      <c r="I241" s="3">
        <f t="shared" si="18"/>
        <v>0</v>
      </c>
    </row>
    <row r="242" spans="1:9" x14ac:dyDescent="0.25">
      <c r="B242" s="2">
        <v>6786</v>
      </c>
      <c r="C242" s="2">
        <f t="shared" si="19"/>
        <v>128</v>
      </c>
      <c r="D242" s="5">
        <f t="shared" si="15"/>
        <v>6914</v>
      </c>
      <c r="F242" s="4">
        <f t="shared" si="16"/>
        <v>-128</v>
      </c>
      <c r="H242" s="3">
        <f t="shared" si="17"/>
        <v>6914</v>
      </c>
      <c r="I242" s="3">
        <f t="shared" si="18"/>
        <v>0</v>
      </c>
    </row>
    <row r="243" spans="1:9" x14ac:dyDescent="0.25">
      <c r="B243" s="2">
        <v>6910.7999999999993</v>
      </c>
      <c r="C243" s="2">
        <f t="shared" si="19"/>
        <v>128</v>
      </c>
      <c r="D243" s="5">
        <f t="shared" si="15"/>
        <v>7038.7999999999993</v>
      </c>
      <c r="F243" s="4">
        <f t="shared" si="16"/>
        <v>-128</v>
      </c>
      <c r="H243" s="3">
        <f t="shared" si="17"/>
        <v>7038.7999999999993</v>
      </c>
      <c r="I243" s="3">
        <f t="shared" si="18"/>
        <v>0</v>
      </c>
    </row>
    <row r="244" spans="1:9" x14ac:dyDescent="0.25">
      <c r="A244" s="6"/>
      <c r="B244" s="2">
        <v>7164</v>
      </c>
      <c r="C244" s="2">
        <f>+C243-10</f>
        <v>118</v>
      </c>
      <c r="D244" s="5">
        <f t="shared" si="15"/>
        <v>7282</v>
      </c>
      <c r="F244" s="4">
        <f t="shared" si="16"/>
        <v>-118</v>
      </c>
      <c r="H244" s="3">
        <f t="shared" si="17"/>
        <v>7282</v>
      </c>
      <c r="I244" s="3">
        <f t="shared" si="18"/>
        <v>0</v>
      </c>
    </row>
    <row r="245" spans="1:9" x14ac:dyDescent="0.25">
      <c r="B245" s="2">
        <v>7597.2000000000007</v>
      </c>
      <c r="C245" s="2">
        <f t="shared" si="19"/>
        <v>118</v>
      </c>
      <c r="D245" s="5">
        <f t="shared" si="15"/>
        <v>7715.2000000000007</v>
      </c>
      <c r="F245" s="4">
        <f t="shared" si="16"/>
        <v>-118</v>
      </c>
      <c r="H245" s="3">
        <f t="shared" si="17"/>
        <v>7715.2000000000007</v>
      </c>
      <c r="I245" s="3">
        <f t="shared" si="18"/>
        <v>0</v>
      </c>
    </row>
    <row r="246" spans="1:9" x14ac:dyDescent="0.25">
      <c r="B246" s="2">
        <v>7920</v>
      </c>
      <c r="C246" s="2">
        <f t="shared" si="19"/>
        <v>118</v>
      </c>
      <c r="D246" s="5">
        <f t="shared" si="15"/>
        <v>8038</v>
      </c>
      <c r="F246" s="4">
        <f t="shared" si="16"/>
        <v>-118</v>
      </c>
      <c r="H246" s="3">
        <f t="shared" si="17"/>
        <v>8038</v>
      </c>
      <c r="I246" s="3">
        <f t="shared" si="18"/>
        <v>0</v>
      </c>
    </row>
    <row r="247" spans="1:9" x14ac:dyDescent="0.25">
      <c r="B247" s="2">
        <v>8280</v>
      </c>
      <c r="C247" s="2">
        <f t="shared" si="19"/>
        <v>118</v>
      </c>
      <c r="D247" s="5">
        <f t="shared" si="15"/>
        <v>8398</v>
      </c>
      <c r="F247" s="4">
        <f t="shared" si="16"/>
        <v>-118</v>
      </c>
      <c r="H247" s="3">
        <f t="shared" si="17"/>
        <v>8398</v>
      </c>
      <c r="I247" s="3">
        <f t="shared" si="18"/>
        <v>0</v>
      </c>
    </row>
    <row r="248" spans="1:9" x14ac:dyDescent="0.25">
      <c r="B248" s="2">
        <v>8370</v>
      </c>
      <c r="C248" s="2">
        <f t="shared" si="19"/>
        <v>118</v>
      </c>
      <c r="D248" s="5">
        <f t="shared" si="15"/>
        <v>8488</v>
      </c>
      <c r="F248" s="4">
        <f t="shared" si="16"/>
        <v>-118</v>
      </c>
      <c r="H248" s="3">
        <f t="shared" si="17"/>
        <v>8488</v>
      </c>
      <c r="I248" s="3">
        <f t="shared" si="18"/>
        <v>0</v>
      </c>
    </row>
    <row r="249" spans="1:9" x14ac:dyDescent="0.25">
      <c r="B249" s="2">
        <v>9360</v>
      </c>
      <c r="C249" s="2">
        <f t="shared" si="19"/>
        <v>118</v>
      </c>
      <c r="D249" s="5">
        <f t="shared" si="15"/>
        <v>9478</v>
      </c>
      <c r="F249" s="4">
        <f t="shared" si="16"/>
        <v>-118</v>
      </c>
      <c r="H249" s="3">
        <f t="shared" si="17"/>
        <v>9478</v>
      </c>
      <c r="I249" s="3">
        <f t="shared" si="18"/>
        <v>0</v>
      </c>
    </row>
    <row r="250" spans="1:9" x14ac:dyDescent="0.25">
      <c r="B250" s="2">
        <v>9534</v>
      </c>
      <c r="C250" s="2">
        <f t="shared" si="19"/>
        <v>118</v>
      </c>
      <c r="D250" s="5">
        <f t="shared" si="15"/>
        <v>9652</v>
      </c>
      <c r="F250" s="4">
        <f t="shared" si="16"/>
        <v>-118</v>
      </c>
      <c r="H250" s="3">
        <f t="shared" si="17"/>
        <v>9652</v>
      </c>
      <c r="I250" s="3">
        <f t="shared" si="18"/>
        <v>0</v>
      </c>
    </row>
    <row r="251" spans="1:9" x14ac:dyDescent="0.25">
      <c r="B251" s="2">
        <v>9540</v>
      </c>
      <c r="C251" s="2">
        <f t="shared" si="19"/>
        <v>118</v>
      </c>
      <c r="D251" s="5">
        <f t="shared" si="15"/>
        <v>9658</v>
      </c>
      <c r="F251" s="4">
        <f t="shared" si="16"/>
        <v>-118</v>
      </c>
      <c r="H251" s="3">
        <f t="shared" si="17"/>
        <v>9658</v>
      </c>
      <c r="I251" s="3">
        <f t="shared" si="18"/>
        <v>0</v>
      </c>
    </row>
    <row r="252" spans="1:9" x14ac:dyDescent="0.25">
      <c r="B252" s="2">
        <v>9656.4000000000015</v>
      </c>
      <c r="C252" s="2">
        <f t="shared" si="19"/>
        <v>118</v>
      </c>
      <c r="D252" s="5">
        <f t="shared" si="15"/>
        <v>9774.4000000000015</v>
      </c>
      <c r="F252" s="4">
        <f t="shared" si="16"/>
        <v>-118</v>
      </c>
      <c r="H252" s="3">
        <f t="shared" si="17"/>
        <v>9774.4000000000015</v>
      </c>
      <c r="I252" s="3">
        <f t="shared" si="18"/>
        <v>0</v>
      </c>
    </row>
    <row r="253" spans="1:9" x14ac:dyDescent="0.25">
      <c r="A253" s="6"/>
      <c r="B253" s="2">
        <v>10080</v>
      </c>
      <c r="C253" s="2">
        <f>+C252-10</f>
        <v>108</v>
      </c>
      <c r="D253" s="5">
        <f t="shared" si="15"/>
        <v>10188</v>
      </c>
      <c r="F253" s="4">
        <f t="shared" si="16"/>
        <v>-108</v>
      </c>
      <c r="H253" s="3">
        <f t="shared" si="17"/>
        <v>10188</v>
      </c>
      <c r="I253" s="3">
        <f t="shared" si="18"/>
        <v>0</v>
      </c>
    </row>
    <row r="254" spans="1:9" x14ac:dyDescent="0.25">
      <c r="B254" s="2">
        <v>10452</v>
      </c>
      <c r="C254" s="2">
        <f t="shared" si="19"/>
        <v>108</v>
      </c>
      <c r="D254" s="5">
        <f t="shared" si="15"/>
        <v>10560</v>
      </c>
      <c r="F254" s="4">
        <f t="shared" si="16"/>
        <v>-108</v>
      </c>
      <c r="H254" s="3">
        <f t="shared" si="17"/>
        <v>10560</v>
      </c>
      <c r="I254" s="3">
        <f t="shared" si="18"/>
        <v>0</v>
      </c>
    </row>
    <row r="255" spans="1:9" x14ac:dyDescent="0.25">
      <c r="B255" s="2">
        <v>11154</v>
      </c>
      <c r="C255" s="2">
        <f t="shared" si="19"/>
        <v>108</v>
      </c>
      <c r="D255" s="5">
        <f t="shared" si="15"/>
        <v>11262</v>
      </c>
      <c r="F255" s="4">
        <f t="shared" si="16"/>
        <v>-108</v>
      </c>
      <c r="H255" s="3">
        <f t="shared" si="17"/>
        <v>11262</v>
      </c>
      <c r="I255" s="3">
        <f t="shared" si="18"/>
        <v>0</v>
      </c>
    </row>
    <row r="256" spans="1:9" x14ac:dyDescent="0.25">
      <c r="B256" s="2">
        <v>12012</v>
      </c>
      <c r="C256" s="2">
        <f t="shared" si="19"/>
        <v>108</v>
      </c>
      <c r="D256" s="5">
        <f t="shared" si="15"/>
        <v>12120</v>
      </c>
      <c r="F256" s="4">
        <f t="shared" si="16"/>
        <v>-108</v>
      </c>
      <c r="H256" s="3">
        <f t="shared" si="17"/>
        <v>12120</v>
      </c>
      <c r="I256" s="3">
        <f t="shared" si="18"/>
        <v>0</v>
      </c>
    </row>
    <row r="257" spans="1:9" x14ac:dyDescent="0.25">
      <c r="B257" s="2">
        <v>13986</v>
      </c>
      <c r="C257" s="2">
        <f t="shared" si="19"/>
        <v>108</v>
      </c>
      <c r="D257" s="5">
        <f t="shared" si="15"/>
        <v>14094</v>
      </c>
      <c r="F257" s="4">
        <f t="shared" si="16"/>
        <v>-108</v>
      </c>
      <c r="H257" s="3">
        <f t="shared" si="17"/>
        <v>14094</v>
      </c>
      <c r="I257" s="3">
        <f t="shared" si="18"/>
        <v>0</v>
      </c>
    </row>
    <row r="258" spans="1:9" x14ac:dyDescent="0.25">
      <c r="B258" s="2">
        <v>14227.2</v>
      </c>
      <c r="C258" s="2">
        <f t="shared" si="19"/>
        <v>108</v>
      </c>
      <c r="D258" s="5">
        <f t="shared" si="15"/>
        <v>14335.2</v>
      </c>
      <c r="F258" s="4">
        <f t="shared" si="16"/>
        <v>-108</v>
      </c>
      <c r="H258" s="3">
        <f t="shared" si="17"/>
        <v>14335.2</v>
      </c>
      <c r="I258" s="3">
        <f t="shared" si="18"/>
        <v>0</v>
      </c>
    </row>
    <row r="259" spans="1:9" x14ac:dyDescent="0.25">
      <c r="B259" s="2">
        <v>14632.800000000001</v>
      </c>
      <c r="C259" s="2">
        <f t="shared" si="19"/>
        <v>108</v>
      </c>
      <c r="D259" s="5">
        <f t="shared" si="15"/>
        <v>14740.800000000001</v>
      </c>
      <c r="F259" s="4">
        <f t="shared" si="16"/>
        <v>-108</v>
      </c>
      <c r="H259" s="3">
        <f t="shared" si="17"/>
        <v>14740.800000000001</v>
      </c>
      <c r="I259" s="3">
        <f t="shared" si="18"/>
        <v>0</v>
      </c>
    </row>
    <row r="260" spans="1:9" x14ac:dyDescent="0.25">
      <c r="A260" s="6"/>
      <c r="B260" s="2">
        <v>15350.400000000001</v>
      </c>
      <c r="C260" s="2">
        <f>+C259</f>
        <v>108</v>
      </c>
      <c r="D260" s="5">
        <f t="shared" si="15"/>
        <v>15458.400000000001</v>
      </c>
      <c r="F260" s="4">
        <f t="shared" si="16"/>
        <v>-108</v>
      </c>
      <c r="H260" s="3">
        <f t="shared" si="17"/>
        <v>15458.400000000001</v>
      </c>
      <c r="I260" s="3">
        <f t="shared" si="18"/>
        <v>0</v>
      </c>
    </row>
    <row r="261" spans="1:9" x14ac:dyDescent="0.25">
      <c r="B261" s="2">
        <v>15582</v>
      </c>
      <c r="C261" s="2">
        <f>+C260-10</f>
        <v>98</v>
      </c>
      <c r="D261" s="5">
        <f t="shared" si="15"/>
        <v>15680</v>
      </c>
      <c r="F261" s="4">
        <f t="shared" si="16"/>
        <v>-98</v>
      </c>
      <c r="H261" s="3">
        <f t="shared" si="17"/>
        <v>15680</v>
      </c>
      <c r="I261" s="3">
        <f>+D261-H261</f>
        <v>0</v>
      </c>
    </row>
    <row r="262" spans="1:9" x14ac:dyDescent="0.25">
      <c r="B262" s="2">
        <v>15943.2</v>
      </c>
      <c r="C262" s="2">
        <f t="shared" si="19"/>
        <v>98</v>
      </c>
      <c r="D262" s="5">
        <f t="shared" si="15"/>
        <v>16041.2</v>
      </c>
      <c r="F262" s="4">
        <f t="shared" si="16"/>
        <v>-98</v>
      </c>
      <c r="H262" s="3">
        <f t="shared" si="17"/>
        <v>16041.2</v>
      </c>
      <c r="I262" s="3">
        <f t="shared" si="18"/>
        <v>0</v>
      </c>
    </row>
    <row r="263" spans="1:9" x14ac:dyDescent="0.25">
      <c r="B263" s="2">
        <v>16146</v>
      </c>
      <c r="C263" s="2">
        <f t="shared" si="19"/>
        <v>98</v>
      </c>
      <c r="D263" s="5">
        <f t="shared" ref="D263:D267" si="20">+C263+B263</f>
        <v>16244</v>
      </c>
      <c r="F263" s="4">
        <f t="shared" ref="F263:F267" si="21">+B263-D263</f>
        <v>-98</v>
      </c>
      <c r="H263" s="3">
        <f t="shared" ref="H263:H267" si="22">IF(AND(B263&gt;=0,B263&lt;=93.6),B263+C263,IF(AND(B263&gt;=108,B263&lt;=3990),B263+C263,IF(AND(B263&gt;=3990, B263&lt;=4080), B263+C263,IF(AND(B263&gt;=4392,B263&lt;=5010), B263+C263,IF(AND(B263&gt;=5160,B263&lt;=6910.8), B263+C263,IF(AND(B263&gt;=7164,B263&lt;=9656.4), B263+C263,IF(AND(B263&gt;=1080,B263&lt;=15350.4), B263+C263,IF(AND(B263&gt;=15582, B263&lt;=26000), B263+C263,IF(B263&gt;=27000,B263+B263, "No ha ingresado datos válidos")))))))))</f>
        <v>16244</v>
      </c>
      <c r="I263" s="3">
        <f t="shared" ref="I263:I267" si="23">+D263-H263</f>
        <v>0</v>
      </c>
    </row>
    <row r="264" spans="1:9" x14ac:dyDescent="0.25">
      <c r="B264" s="2">
        <v>16333.2</v>
      </c>
      <c r="C264" s="2">
        <f t="shared" ref="C264:C267" si="24">+C263</f>
        <v>98</v>
      </c>
      <c r="D264" s="5">
        <f t="shared" si="20"/>
        <v>16431.2</v>
      </c>
      <c r="F264" s="4">
        <f t="shared" si="21"/>
        <v>-98</v>
      </c>
      <c r="H264" s="3">
        <f t="shared" si="22"/>
        <v>16431.2</v>
      </c>
      <c r="I264" s="3">
        <f t="shared" si="23"/>
        <v>0</v>
      </c>
    </row>
    <row r="265" spans="1:9" x14ac:dyDescent="0.25">
      <c r="B265" s="2">
        <v>17144.400000000001</v>
      </c>
      <c r="C265" s="2">
        <f t="shared" si="24"/>
        <v>98</v>
      </c>
      <c r="D265" s="5">
        <f t="shared" si="20"/>
        <v>17242.400000000001</v>
      </c>
      <c r="F265" s="4">
        <f t="shared" si="21"/>
        <v>-98</v>
      </c>
      <c r="H265" s="3">
        <f t="shared" si="22"/>
        <v>17242.400000000001</v>
      </c>
      <c r="I265" s="3">
        <f t="shared" si="23"/>
        <v>0</v>
      </c>
    </row>
    <row r="266" spans="1:9" x14ac:dyDescent="0.25">
      <c r="B266" s="2">
        <v>17706</v>
      </c>
      <c r="C266" s="2">
        <f t="shared" si="24"/>
        <v>98</v>
      </c>
      <c r="D266" s="5">
        <f t="shared" si="20"/>
        <v>17804</v>
      </c>
      <c r="F266" s="4">
        <f t="shared" si="21"/>
        <v>-98</v>
      </c>
      <c r="H266" s="3">
        <f t="shared" si="22"/>
        <v>17804</v>
      </c>
      <c r="I266" s="3">
        <f t="shared" si="23"/>
        <v>0</v>
      </c>
    </row>
    <row r="267" spans="1:9" x14ac:dyDescent="0.25">
      <c r="B267" s="2">
        <v>25677.600000000002</v>
      </c>
      <c r="C267" s="2">
        <f t="shared" si="24"/>
        <v>98</v>
      </c>
      <c r="D267" s="5">
        <f t="shared" si="20"/>
        <v>25775.600000000002</v>
      </c>
      <c r="F267" s="4">
        <f t="shared" si="21"/>
        <v>-98</v>
      </c>
      <c r="H267" s="3">
        <f t="shared" si="22"/>
        <v>25775.600000000002</v>
      </c>
      <c r="I267" s="3">
        <f t="shared" si="23"/>
        <v>0</v>
      </c>
    </row>
    <row r="268" spans="1:9" x14ac:dyDescent="0.25">
      <c r="D268" s="3">
        <f>SUM(D6:D267)</f>
        <v>759984.8</v>
      </c>
    </row>
  </sheetData>
  <sortState ref="B6:B885">
    <sortCondition ref="B6"/>
  </sortState>
  <customSheetViews>
    <customSheetView guid="{CF84CFFB-6EA4-4410-B9A4-3DFFBE9C39A1}">
      <selection activeCell="L25" sqref="L25"/>
      <pageMargins left="0.7" right="0.7" top="0.75" bottom="0.75" header="0.3" footer="0.3"/>
    </customSheetView>
    <customSheetView guid="{8473C790-8521-4A75-B221-BD61411A1DBA}">
      <selection activeCell="H4" sqref="H4"/>
      <pageMargins left="0.7" right="0.7" top="0.75" bottom="0.75" header="0.3" footer="0.3"/>
    </customSheetView>
    <customSheetView guid="{6F0D0C0E-D4A7-4E8A-8B24-342BA835C688}">
      <selection activeCell="L25" sqref="L25"/>
      <pageMargins left="0.7" right="0.7" top="0.75" bottom="0.75" header="0.3" footer="0.3"/>
    </customSheetView>
  </customSheetViews>
  <conditionalFormatting sqref="B6:C6">
    <cfRule type="expression" priority="1">
      <formula>$M$882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15"/>
  <sheetViews>
    <sheetView workbookViewId="0">
      <selection activeCell="G452" sqref="G452"/>
    </sheetView>
  </sheetViews>
  <sheetFormatPr baseColWidth="10" defaultColWidth="11.42578125" defaultRowHeight="15" x14ac:dyDescent="0.25"/>
  <sheetData>
    <row r="1" spans="1:3" x14ac:dyDescent="0.25">
      <c r="A1" s="1" t="s">
        <v>14</v>
      </c>
    </row>
    <row r="2" spans="1:3" x14ac:dyDescent="0.25">
      <c r="A2" s="1" t="s">
        <v>15</v>
      </c>
      <c r="C2">
        <v>5</v>
      </c>
    </row>
    <row r="3" spans="1:3" x14ac:dyDescent="0.25">
      <c r="A3" s="1" t="s">
        <v>16</v>
      </c>
    </row>
    <row r="4" spans="1:3" x14ac:dyDescent="0.25">
      <c r="A4" s="1" t="s">
        <v>17</v>
      </c>
    </row>
    <row r="5" spans="1:3" x14ac:dyDescent="0.25">
      <c r="A5" s="1" t="s">
        <v>18</v>
      </c>
    </row>
    <row r="6" spans="1:3" x14ac:dyDescent="0.25">
      <c r="A6" s="1" t="s">
        <v>19</v>
      </c>
    </row>
    <row r="7" spans="1:3" x14ac:dyDescent="0.25">
      <c r="A7" s="1" t="s">
        <v>20</v>
      </c>
    </row>
    <row r="8" spans="1:3" x14ac:dyDescent="0.25">
      <c r="A8" s="1" t="s">
        <v>21</v>
      </c>
    </row>
    <row r="9" spans="1:3" x14ac:dyDescent="0.25">
      <c r="A9" s="1" t="s">
        <v>22</v>
      </c>
    </row>
    <row r="10" spans="1:3" x14ac:dyDescent="0.25">
      <c r="A10" s="1" t="s">
        <v>23</v>
      </c>
    </row>
    <row r="11" spans="1:3" x14ac:dyDescent="0.25">
      <c r="A11" s="1" t="s">
        <v>24</v>
      </c>
    </row>
    <row r="12" spans="1:3" x14ac:dyDescent="0.25">
      <c r="A12" s="1" t="s">
        <v>25</v>
      </c>
    </row>
    <row r="13" spans="1:3" x14ac:dyDescent="0.25">
      <c r="A13" s="1" t="s">
        <v>26</v>
      </c>
    </row>
    <row r="14" spans="1:3" x14ac:dyDescent="0.25">
      <c r="A14" s="1" t="s">
        <v>27</v>
      </c>
    </row>
    <row r="15" spans="1:3" x14ac:dyDescent="0.25">
      <c r="A15" s="1" t="s">
        <v>28</v>
      </c>
    </row>
  </sheetData>
  <sheetProtection password="CC41"/>
  <customSheetViews>
    <customSheetView guid="{CF84CFFB-6EA4-4410-B9A4-3DFFBE9C39A1}" state="hidden">
      <selection activeCell="C2" sqref="C2"/>
      <pageMargins left="0.7" right="0.7" top="0.75" bottom="0.75" header="0.3" footer="0.3"/>
      <pageSetup orientation="portrait" r:id="rId1"/>
    </customSheetView>
    <customSheetView guid="{8473C790-8521-4A75-B221-BD61411A1DBA}">
      <selection activeCell="C2" sqref="C2"/>
      <pageMargins left="0.7" right="0.7" top="0.75" bottom="0.75" header="0.3" footer="0.3"/>
      <pageSetup orientation="portrait" r:id="rId2"/>
    </customSheetView>
    <customSheetView guid="{6F0D0C0E-D4A7-4E8A-8B24-342BA835C688}" state="hidden">
      <selection activeCell="C2" sqref="C2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313"/>
  <sheetViews>
    <sheetView topLeftCell="A257" workbookViewId="0">
      <selection activeCell="G452" sqref="G452"/>
    </sheetView>
  </sheetViews>
  <sheetFormatPr baseColWidth="10" defaultRowHeight="15" x14ac:dyDescent="0.25"/>
  <sheetData>
    <row r="1" spans="1:10" x14ac:dyDescent="0.25">
      <c r="A1" s="29" t="s">
        <v>2077</v>
      </c>
      <c r="B1" s="30"/>
      <c r="C1" s="30"/>
      <c r="D1" s="30"/>
      <c r="E1" s="30"/>
      <c r="F1" s="31"/>
      <c r="G1" s="30"/>
      <c r="H1" s="30"/>
      <c r="I1" s="30"/>
      <c r="J1" s="30"/>
    </row>
    <row r="2" spans="1:10" ht="24.75" x14ac:dyDescent="0.25">
      <c r="A2" s="32" t="s">
        <v>2078</v>
      </c>
      <c r="B2" s="32" t="s">
        <v>2079</v>
      </c>
      <c r="C2" s="32" t="s">
        <v>2080</v>
      </c>
      <c r="D2" s="32" t="s">
        <v>80</v>
      </c>
      <c r="E2" s="32" t="s">
        <v>2081</v>
      </c>
      <c r="F2" s="33" t="s">
        <v>2082</v>
      </c>
      <c r="G2" s="32" t="s">
        <v>2083</v>
      </c>
      <c r="H2" s="32" t="s">
        <v>2084</v>
      </c>
      <c r="I2" s="32" t="s">
        <v>2085</v>
      </c>
      <c r="J2" s="34" t="s">
        <v>2086</v>
      </c>
    </row>
    <row r="3" spans="1:10" x14ac:dyDescent="0.25">
      <c r="A3" s="90">
        <v>34309</v>
      </c>
      <c r="B3" s="36" t="s">
        <v>94</v>
      </c>
      <c r="C3" s="36" t="s">
        <v>94</v>
      </c>
      <c r="D3" s="36" t="s">
        <v>113</v>
      </c>
      <c r="E3" s="36" t="s">
        <v>2087</v>
      </c>
      <c r="F3" s="35" t="s">
        <v>141</v>
      </c>
      <c r="G3" s="36" t="s">
        <v>142</v>
      </c>
      <c r="H3" s="36" t="s">
        <v>2088</v>
      </c>
      <c r="I3" s="36" t="s">
        <v>2089</v>
      </c>
      <c r="J3" s="37" t="s">
        <v>2090</v>
      </c>
    </row>
    <row r="4" spans="1:10" x14ac:dyDescent="0.25">
      <c r="A4" s="90">
        <v>34310</v>
      </c>
      <c r="B4" s="36" t="s">
        <v>94</v>
      </c>
      <c r="C4" s="36" t="s">
        <v>94</v>
      </c>
      <c r="D4" s="36" t="s">
        <v>113</v>
      </c>
      <c r="E4" s="36" t="s">
        <v>2087</v>
      </c>
      <c r="F4" s="35" t="s">
        <v>125</v>
      </c>
      <c r="G4" s="36" t="s">
        <v>1682</v>
      </c>
      <c r="H4" s="36" t="s">
        <v>2088</v>
      </c>
      <c r="I4" s="36" t="s">
        <v>2089</v>
      </c>
      <c r="J4" s="37" t="s">
        <v>2090</v>
      </c>
    </row>
    <row r="5" spans="1:10" x14ac:dyDescent="0.25">
      <c r="A5" s="90">
        <v>34311</v>
      </c>
      <c r="B5" s="36" t="s">
        <v>94</v>
      </c>
      <c r="C5" s="36" t="s">
        <v>94</v>
      </c>
      <c r="D5" s="36" t="s">
        <v>113</v>
      </c>
      <c r="E5" s="36" t="s">
        <v>2087</v>
      </c>
      <c r="F5" s="35" t="s">
        <v>144</v>
      </c>
      <c r="G5" s="36" t="s">
        <v>145</v>
      </c>
      <c r="H5" s="36" t="s">
        <v>2088</v>
      </c>
      <c r="I5" s="36" t="s">
        <v>2089</v>
      </c>
      <c r="J5" s="37" t="s">
        <v>2090</v>
      </c>
    </row>
    <row r="6" spans="1:10" x14ac:dyDescent="0.25">
      <c r="A6" s="90">
        <v>34312</v>
      </c>
      <c r="B6" s="36" t="s">
        <v>94</v>
      </c>
      <c r="C6" s="36" t="s">
        <v>94</v>
      </c>
      <c r="D6" s="36" t="s">
        <v>113</v>
      </c>
      <c r="E6" s="36" t="s">
        <v>2087</v>
      </c>
      <c r="F6" s="35" t="s">
        <v>147</v>
      </c>
      <c r="G6" s="36" t="s">
        <v>148</v>
      </c>
      <c r="H6" s="36" t="s">
        <v>2088</v>
      </c>
      <c r="I6" s="36" t="s">
        <v>2089</v>
      </c>
      <c r="J6" s="37" t="s">
        <v>2090</v>
      </c>
    </row>
    <row r="7" spans="1:10" x14ac:dyDescent="0.25">
      <c r="A7" s="90">
        <v>34313</v>
      </c>
      <c r="B7" s="36" t="s">
        <v>94</v>
      </c>
      <c r="C7" s="36" t="s">
        <v>94</v>
      </c>
      <c r="D7" s="36" t="s">
        <v>113</v>
      </c>
      <c r="E7" s="36" t="s">
        <v>2087</v>
      </c>
      <c r="F7" s="35" t="s">
        <v>150</v>
      </c>
      <c r="G7" s="36" t="s">
        <v>151</v>
      </c>
      <c r="H7" s="36" t="s">
        <v>2088</v>
      </c>
      <c r="I7" s="36" t="s">
        <v>2089</v>
      </c>
      <c r="J7" s="37" t="s">
        <v>2090</v>
      </c>
    </row>
    <row r="8" spans="1:10" x14ac:dyDescent="0.25">
      <c r="A8" s="90">
        <v>34314</v>
      </c>
      <c r="B8" s="36" t="s">
        <v>94</v>
      </c>
      <c r="C8" s="36" t="s">
        <v>94</v>
      </c>
      <c r="D8" s="36" t="s">
        <v>113</v>
      </c>
      <c r="E8" s="36" t="s">
        <v>2087</v>
      </c>
      <c r="F8" s="35" t="s">
        <v>127</v>
      </c>
      <c r="G8" s="36" t="s">
        <v>1683</v>
      </c>
      <c r="H8" s="36" t="s">
        <v>2088</v>
      </c>
      <c r="I8" s="36" t="s">
        <v>2089</v>
      </c>
      <c r="J8" s="37" t="s">
        <v>2090</v>
      </c>
    </row>
    <row r="9" spans="1:10" x14ac:dyDescent="0.25">
      <c r="A9" s="90">
        <v>34315</v>
      </c>
      <c r="B9" s="36" t="s">
        <v>94</v>
      </c>
      <c r="C9" s="36" t="s">
        <v>94</v>
      </c>
      <c r="D9" s="36" t="s">
        <v>113</v>
      </c>
      <c r="E9" s="36" t="s">
        <v>2087</v>
      </c>
      <c r="F9" s="35" t="s">
        <v>129</v>
      </c>
      <c r="G9" s="36" t="s">
        <v>1684</v>
      </c>
      <c r="H9" s="36" t="s">
        <v>2088</v>
      </c>
      <c r="I9" s="36" t="s">
        <v>2089</v>
      </c>
      <c r="J9" s="37" t="s">
        <v>2090</v>
      </c>
    </row>
    <row r="10" spans="1:10" x14ac:dyDescent="0.25">
      <c r="A10" s="90">
        <v>34316</v>
      </c>
      <c r="B10" s="36" t="s">
        <v>94</v>
      </c>
      <c r="C10" s="36" t="s">
        <v>94</v>
      </c>
      <c r="D10" s="36" t="s">
        <v>113</v>
      </c>
      <c r="E10" s="36" t="s">
        <v>2087</v>
      </c>
      <c r="F10" s="35" t="s">
        <v>153</v>
      </c>
      <c r="G10" s="36" t="s">
        <v>154</v>
      </c>
      <c r="H10" s="36" t="s">
        <v>2088</v>
      </c>
      <c r="I10" s="36" t="s">
        <v>2089</v>
      </c>
      <c r="J10" s="37" t="s">
        <v>2090</v>
      </c>
    </row>
    <row r="11" spans="1:10" x14ac:dyDescent="0.25">
      <c r="A11" s="90">
        <v>34317</v>
      </c>
      <c r="B11" s="36" t="s">
        <v>94</v>
      </c>
      <c r="C11" s="36" t="s">
        <v>94</v>
      </c>
      <c r="D11" s="36" t="s">
        <v>113</v>
      </c>
      <c r="E11" s="36" t="s">
        <v>2087</v>
      </c>
      <c r="F11" s="35" t="s">
        <v>156</v>
      </c>
      <c r="G11" s="36" t="s">
        <v>157</v>
      </c>
      <c r="H11" s="36" t="s">
        <v>2088</v>
      </c>
      <c r="I11" s="36" t="s">
        <v>2089</v>
      </c>
      <c r="J11" s="37" t="s">
        <v>2090</v>
      </c>
    </row>
    <row r="12" spans="1:10" x14ac:dyDescent="0.25">
      <c r="A12" s="90">
        <v>34318</v>
      </c>
      <c r="B12" s="36" t="s">
        <v>94</v>
      </c>
      <c r="C12" s="36" t="s">
        <v>94</v>
      </c>
      <c r="D12" s="36" t="s">
        <v>113</v>
      </c>
      <c r="E12" s="36" t="s">
        <v>2087</v>
      </c>
      <c r="F12" s="35" t="s">
        <v>159</v>
      </c>
      <c r="G12" s="36" t="s">
        <v>160</v>
      </c>
      <c r="H12" s="36" t="s">
        <v>2088</v>
      </c>
      <c r="I12" s="36" t="s">
        <v>2089</v>
      </c>
      <c r="J12" s="37" t="s">
        <v>2090</v>
      </c>
    </row>
    <row r="13" spans="1:10" x14ac:dyDescent="0.25">
      <c r="A13" s="90">
        <v>34319</v>
      </c>
      <c r="B13" s="36" t="s">
        <v>94</v>
      </c>
      <c r="C13" s="36" t="s">
        <v>94</v>
      </c>
      <c r="D13" s="36" t="s">
        <v>113</v>
      </c>
      <c r="E13" s="36" t="s">
        <v>2087</v>
      </c>
      <c r="F13" s="35" t="s">
        <v>162</v>
      </c>
      <c r="G13" s="36" t="s">
        <v>163</v>
      </c>
      <c r="H13" s="36" t="s">
        <v>2088</v>
      </c>
      <c r="I13" s="36" t="s">
        <v>2089</v>
      </c>
      <c r="J13" s="37" t="s">
        <v>2090</v>
      </c>
    </row>
    <row r="14" spans="1:10" x14ac:dyDescent="0.25">
      <c r="A14" s="90">
        <v>34320</v>
      </c>
      <c r="B14" s="36" t="s">
        <v>94</v>
      </c>
      <c r="C14" s="36" t="s">
        <v>94</v>
      </c>
      <c r="D14" s="36" t="s">
        <v>113</v>
      </c>
      <c r="E14" s="36" t="s">
        <v>2087</v>
      </c>
      <c r="F14" s="35" t="s">
        <v>164</v>
      </c>
      <c r="G14" s="36" t="s">
        <v>165</v>
      </c>
      <c r="H14" s="36" t="s">
        <v>2088</v>
      </c>
      <c r="I14" s="36" t="s">
        <v>2089</v>
      </c>
      <c r="J14" s="37" t="s">
        <v>2090</v>
      </c>
    </row>
    <row r="15" spans="1:10" x14ac:dyDescent="0.25">
      <c r="A15" s="90">
        <v>34321</v>
      </c>
      <c r="B15" s="36" t="s">
        <v>94</v>
      </c>
      <c r="C15" s="36" t="s">
        <v>94</v>
      </c>
      <c r="D15" s="36" t="s">
        <v>113</v>
      </c>
      <c r="E15" s="36" t="s">
        <v>2087</v>
      </c>
      <c r="F15" s="35" t="s">
        <v>167</v>
      </c>
      <c r="G15" s="36" t="s">
        <v>168</v>
      </c>
      <c r="H15" s="36" t="s">
        <v>2088</v>
      </c>
      <c r="I15" s="36" t="s">
        <v>2089</v>
      </c>
      <c r="J15" s="37" t="s">
        <v>2090</v>
      </c>
    </row>
    <row r="16" spans="1:10" x14ac:dyDescent="0.25">
      <c r="A16" s="90">
        <v>34322</v>
      </c>
      <c r="B16" s="36" t="s">
        <v>94</v>
      </c>
      <c r="C16" s="36" t="s">
        <v>94</v>
      </c>
      <c r="D16" s="36" t="s">
        <v>113</v>
      </c>
      <c r="E16" s="36" t="s">
        <v>2087</v>
      </c>
      <c r="F16" s="35" t="s">
        <v>170</v>
      </c>
      <c r="G16" s="36" t="s">
        <v>171</v>
      </c>
      <c r="H16" s="36" t="s">
        <v>2088</v>
      </c>
      <c r="I16" s="36" t="s">
        <v>2089</v>
      </c>
      <c r="J16" s="37" t="s">
        <v>2090</v>
      </c>
    </row>
    <row r="17" spans="1:10" x14ac:dyDescent="0.25">
      <c r="A17" s="90">
        <v>34323</v>
      </c>
      <c r="B17" s="36" t="s">
        <v>94</v>
      </c>
      <c r="C17" s="36" t="s">
        <v>94</v>
      </c>
      <c r="D17" s="36" t="s">
        <v>113</v>
      </c>
      <c r="E17" s="36" t="s">
        <v>2087</v>
      </c>
      <c r="F17" s="35" t="s">
        <v>131</v>
      </c>
      <c r="G17" s="36" t="s">
        <v>1685</v>
      </c>
      <c r="H17" s="36" t="s">
        <v>2088</v>
      </c>
      <c r="I17" s="36" t="s">
        <v>2089</v>
      </c>
      <c r="J17" s="37" t="s">
        <v>2090</v>
      </c>
    </row>
    <row r="18" spans="1:10" x14ac:dyDescent="0.25">
      <c r="A18" s="90">
        <v>34324</v>
      </c>
      <c r="B18" s="36" t="s">
        <v>94</v>
      </c>
      <c r="C18" s="36" t="s">
        <v>94</v>
      </c>
      <c r="D18" s="36" t="s">
        <v>113</v>
      </c>
      <c r="E18" s="36" t="s">
        <v>2087</v>
      </c>
      <c r="F18" s="35" t="s">
        <v>173</v>
      </c>
      <c r="G18" s="36" t="s">
        <v>174</v>
      </c>
      <c r="H18" s="36" t="s">
        <v>2088</v>
      </c>
      <c r="I18" s="36" t="s">
        <v>2089</v>
      </c>
      <c r="J18" s="37" t="s">
        <v>2090</v>
      </c>
    </row>
    <row r="19" spans="1:10" x14ac:dyDescent="0.25">
      <c r="A19" s="90">
        <v>34325</v>
      </c>
      <c r="B19" s="36" t="s">
        <v>94</v>
      </c>
      <c r="C19" s="36" t="s">
        <v>94</v>
      </c>
      <c r="D19" s="36" t="s">
        <v>113</v>
      </c>
      <c r="E19" s="36" t="s">
        <v>2087</v>
      </c>
      <c r="F19" s="35" t="s">
        <v>176</v>
      </c>
      <c r="G19" s="36" t="s">
        <v>1686</v>
      </c>
      <c r="H19" s="36" t="s">
        <v>2088</v>
      </c>
      <c r="I19" s="36" t="s">
        <v>2089</v>
      </c>
      <c r="J19" s="37" t="s">
        <v>2090</v>
      </c>
    </row>
    <row r="20" spans="1:10" x14ac:dyDescent="0.25">
      <c r="A20" s="90">
        <v>34326</v>
      </c>
      <c r="B20" s="36" t="s">
        <v>94</v>
      </c>
      <c r="C20" s="36" t="s">
        <v>94</v>
      </c>
      <c r="D20" s="36" t="s">
        <v>113</v>
      </c>
      <c r="E20" s="36" t="s">
        <v>2087</v>
      </c>
      <c r="F20" s="35" t="s">
        <v>178</v>
      </c>
      <c r="G20" s="36" t="s">
        <v>179</v>
      </c>
      <c r="H20" s="36" t="s">
        <v>2088</v>
      </c>
      <c r="I20" s="36" t="s">
        <v>2089</v>
      </c>
      <c r="J20" s="37" t="s">
        <v>2091</v>
      </c>
    </row>
    <row r="21" spans="1:10" x14ac:dyDescent="0.25">
      <c r="A21" s="90">
        <v>34327</v>
      </c>
      <c r="B21" s="36" t="s">
        <v>94</v>
      </c>
      <c r="C21" s="36" t="s">
        <v>94</v>
      </c>
      <c r="D21" s="36" t="s">
        <v>113</v>
      </c>
      <c r="E21" s="36" t="s">
        <v>2087</v>
      </c>
      <c r="F21" s="35" t="s">
        <v>181</v>
      </c>
      <c r="G21" s="36" t="s">
        <v>182</v>
      </c>
      <c r="H21" s="36" t="s">
        <v>2088</v>
      </c>
      <c r="I21" s="36" t="s">
        <v>2089</v>
      </c>
      <c r="J21" s="37" t="s">
        <v>2090</v>
      </c>
    </row>
    <row r="22" spans="1:10" x14ac:dyDescent="0.25">
      <c r="A22" s="90">
        <v>34328</v>
      </c>
      <c r="B22" s="36" t="s">
        <v>94</v>
      </c>
      <c r="C22" s="36" t="s">
        <v>94</v>
      </c>
      <c r="D22" s="36" t="s">
        <v>113</v>
      </c>
      <c r="E22" s="36" t="s">
        <v>2087</v>
      </c>
      <c r="F22" s="35" t="s">
        <v>133</v>
      </c>
      <c r="G22" s="36" t="s">
        <v>1687</v>
      </c>
      <c r="H22" s="36" t="s">
        <v>2088</v>
      </c>
      <c r="I22" s="36" t="s">
        <v>2089</v>
      </c>
      <c r="J22" s="37" t="s">
        <v>2090</v>
      </c>
    </row>
    <row r="23" spans="1:10" x14ac:dyDescent="0.25">
      <c r="A23" s="90">
        <v>34329</v>
      </c>
      <c r="B23" s="36" t="s">
        <v>94</v>
      </c>
      <c r="C23" s="36" t="s">
        <v>94</v>
      </c>
      <c r="D23" s="36" t="s">
        <v>113</v>
      </c>
      <c r="E23" s="36" t="s">
        <v>2087</v>
      </c>
      <c r="F23" s="35" t="s">
        <v>184</v>
      </c>
      <c r="G23" s="36" t="s">
        <v>185</v>
      </c>
      <c r="H23" s="36" t="s">
        <v>2088</v>
      </c>
      <c r="I23" s="36" t="s">
        <v>2089</v>
      </c>
      <c r="J23" s="37" t="s">
        <v>2090</v>
      </c>
    </row>
    <row r="24" spans="1:10" x14ac:dyDescent="0.25">
      <c r="A24" s="90">
        <v>34330</v>
      </c>
      <c r="B24" s="36" t="s">
        <v>94</v>
      </c>
      <c r="C24" s="36" t="s">
        <v>94</v>
      </c>
      <c r="D24" s="36" t="s">
        <v>113</v>
      </c>
      <c r="E24" s="36" t="s">
        <v>2087</v>
      </c>
      <c r="F24" s="35" t="s">
        <v>187</v>
      </c>
      <c r="G24" s="36" t="s">
        <v>188</v>
      </c>
      <c r="H24" s="36" t="s">
        <v>2088</v>
      </c>
      <c r="I24" s="36" t="s">
        <v>2089</v>
      </c>
      <c r="J24" s="37" t="s">
        <v>2090</v>
      </c>
    </row>
    <row r="25" spans="1:10" x14ac:dyDescent="0.25">
      <c r="A25" s="90">
        <v>34331</v>
      </c>
      <c r="B25" s="36" t="s">
        <v>94</v>
      </c>
      <c r="C25" s="36" t="s">
        <v>94</v>
      </c>
      <c r="D25" s="36" t="s">
        <v>113</v>
      </c>
      <c r="E25" s="36" t="s">
        <v>2087</v>
      </c>
      <c r="F25" s="35" t="s">
        <v>190</v>
      </c>
      <c r="G25" s="36" t="s">
        <v>191</v>
      </c>
      <c r="H25" s="36" t="s">
        <v>2088</v>
      </c>
      <c r="I25" s="36" t="s">
        <v>2089</v>
      </c>
      <c r="J25" s="37" t="s">
        <v>2090</v>
      </c>
    </row>
    <row r="26" spans="1:10" x14ac:dyDescent="0.25">
      <c r="A26" s="90">
        <v>34332</v>
      </c>
      <c r="B26" s="36" t="s">
        <v>94</v>
      </c>
      <c r="C26" s="36" t="s">
        <v>94</v>
      </c>
      <c r="D26" s="36" t="s">
        <v>113</v>
      </c>
      <c r="E26" s="36" t="s">
        <v>2087</v>
      </c>
      <c r="F26" s="35" t="s">
        <v>193</v>
      </c>
      <c r="G26" s="36" t="s">
        <v>194</v>
      </c>
      <c r="H26" s="36" t="s">
        <v>2088</v>
      </c>
      <c r="I26" s="36" t="s">
        <v>2089</v>
      </c>
      <c r="J26" s="37" t="s">
        <v>2090</v>
      </c>
    </row>
    <row r="27" spans="1:10" x14ac:dyDescent="0.25">
      <c r="A27" s="90">
        <v>34333</v>
      </c>
      <c r="B27" s="36" t="s">
        <v>94</v>
      </c>
      <c r="C27" s="36" t="s">
        <v>94</v>
      </c>
      <c r="D27" s="36" t="s">
        <v>113</v>
      </c>
      <c r="E27" s="36" t="s">
        <v>2087</v>
      </c>
      <c r="F27" s="35" t="s">
        <v>196</v>
      </c>
      <c r="G27" s="36" t="s">
        <v>197</v>
      </c>
      <c r="H27" s="36" t="s">
        <v>2088</v>
      </c>
      <c r="I27" s="36" t="s">
        <v>2089</v>
      </c>
      <c r="J27" s="37" t="s">
        <v>2090</v>
      </c>
    </row>
    <row r="28" spans="1:10" x14ac:dyDescent="0.25">
      <c r="A28" s="90">
        <v>34334</v>
      </c>
      <c r="B28" s="36" t="s">
        <v>94</v>
      </c>
      <c r="C28" s="36" t="s">
        <v>94</v>
      </c>
      <c r="D28" s="36" t="s">
        <v>113</v>
      </c>
      <c r="E28" s="36" t="s">
        <v>2087</v>
      </c>
      <c r="F28" s="35" t="s">
        <v>199</v>
      </c>
      <c r="G28" s="36" t="s">
        <v>200</v>
      </c>
      <c r="H28" s="36" t="s">
        <v>2088</v>
      </c>
      <c r="I28" s="36" t="s">
        <v>2089</v>
      </c>
      <c r="J28" s="37" t="s">
        <v>2090</v>
      </c>
    </row>
    <row r="29" spans="1:10" x14ac:dyDescent="0.25">
      <c r="A29" s="90">
        <v>34335</v>
      </c>
      <c r="B29" s="36" t="s">
        <v>94</v>
      </c>
      <c r="C29" s="36" t="s">
        <v>94</v>
      </c>
      <c r="D29" s="36" t="s">
        <v>113</v>
      </c>
      <c r="E29" s="36" t="s">
        <v>2087</v>
      </c>
      <c r="F29" s="35" t="s">
        <v>202</v>
      </c>
      <c r="G29" s="36" t="s">
        <v>203</v>
      </c>
      <c r="H29" s="36" t="s">
        <v>2088</v>
      </c>
      <c r="I29" s="36" t="s">
        <v>2089</v>
      </c>
      <c r="J29" s="37" t="s">
        <v>2090</v>
      </c>
    </row>
    <row r="30" spans="1:10" x14ac:dyDescent="0.25">
      <c r="A30" s="90">
        <v>34336</v>
      </c>
      <c r="B30" s="36" t="s">
        <v>94</v>
      </c>
      <c r="C30" s="36" t="s">
        <v>94</v>
      </c>
      <c r="D30" s="36" t="s">
        <v>113</v>
      </c>
      <c r="E30" s="36" t="s">
        <v>2087</v>
      </c>
      <c r="F30" s="35" t="s">
        <v>205</v>
      </c>
      <c r="G30" s="36" t="s">
        <v>206</v>
      </c>
      <c r="H30" s="36" t="s">
        <v>2088</v>
      </c>
      <c r="I30" s="36" t="s">
        <v>2089</v>
      </c>
      <c r="J30" s="37" t="s">
        <v>2090</v>
      </c>
    </row>
    <row r="31" spans="1:10" x14ac:dyDescent="0.25">
      <c r="A31" s="90">
        <v>34337</v>
      </c>
      <c r="B31" s="36" t="s">
        <v>94</v>
      </c>
      <c r="C31" s="36" t="s">
        <v>94</v>
      </c>
      <c r="D31" s="36" t="s">
        <v>113</v>
      </c>
      <c r="E31" s="36" t="s">
        <v>2087</v>
      </c>
      <c r="F31" s="35" t="s">
        <v>208</v>
      </c>
      <c r="G31" s="36" t="s">
        <v>209</v>
      </c>
      <c r="H31" s="36" t="s">
        <v>2088</v>
      </c>
      <c r="I31" s="36" t="s">
        <v>2089</v>
      </c>
      <c r="J31" s="37" t="s">
        <v>2090</v>
      </c>
    </row>
    <row r="32" spans="1:10" x14ac:dyDescent="0.25">
      <c r="A32" s="90">
        <v>34338</v>
      </c>
      <c r="B32" s="36" t="s">
        <v>94</v>
      </c>
      <c r="C32" s="36" t="s">
        <v>94</v>
      </c>
      <c r="D32" s="36" t="s">
        <v>113</v>
      </c>
      <c r="E32" s="36" t="s">
        <v>2087</v>
      </c>
      <c r="F32" s="35" t="s">
        <v>211</v>
      </c>
      <c r="G32" s="36" t="s">
        <v>212</v>
      </c>
      <c r="H32" s="36" t="s">
        <v>2088</v>
      </c>
      <c r="I32" s="36" t="s">
        <v>2089</v>
      </c>
      <c r="J32" s="37" t="s">
        <v>2090</v>
      </c>
    </row>
    <row r="33" spans="1:10" x14ac:dyDescent="0.25">
      <c r="A33" s="90">
        <v>34339</v>
      </c>
      <c r="B33" s="36" t="s">
        <v>94</v>
      </c>
      <c r="C33" s="36" t="s">
        <v>94</v>
      </c>
      <c r="D33" s="36" t="s">
        <v>113</v>
      </c>
      <c r="E33" s="36" t="s">
        <v>2087</v>
      </c>
      <c r="F33" s="35" t="s">
        <v>135</v>
      </c>
      <c r="G33" s="36" t="s">
        <v>1688</v>
      </c>
      <c r="H33" s="36" t="s">
        <v>2088</v>
      </c>
      <c r="I33" s="36" t="s">
        <v>2089</v>
      </c>
      <c r="J33" s="37" t="s">
        <v>2090</v>
      </c>
    </row>
    <row r="34" spans="1:10" x14ac:dyDescent="0.25">
      <c r="A34" s="90">
        <v>34340</v>
      </c>
      <c r="B34" s="36" t="s">
        <v>94</v>
      </c>
      <c r="C34" s="36" t="s">
        <v>94</v>
      </c>
      <c r="D34" s="36" t="s">
        <v>113</v>
      </c>
      <c r="E34" s="36" t="s">
        <v>2087</v>
      </c>
      <c r="F34" s="35" t="s">
        <v>115</v>
      </c>
      <c r="G34" s="36" t="s">
        <v>1689</v>
      </c>
      <c r="H34" s="36" t="s">
        <v>2088</v>
      </c>
      <c r="I34" s="36" t="s">
        <v>2089</v>
      </c>
      <c r="J34" s="37" t="s">
        <v>2090</v>
      </c>
    </row>
    <row r="35" spans="1:10" x14ac:dyDescent="0.25">
      <c r="A35" s="90">
        <v>34341</v>
      </c>
      <c r="B35" s="36" t="s">
        <v>94</v>
      </c>
      <c r="C35" s="36" t="s">
        <v>94</v>
      </c>
      <c r="D35" s="36" t="s">
        <v>113</v>
      </c>
      <c r="E35" s="36" t="s">
        <v>2087</v>
      </c>
      <c r="F35" s="35" t="s">
        <v>119</v>
      </c>
      <c r="G35" s="36" t="s">
        <v>1690</v>
      </c>
      <c r="H35" s="36" t="s">
        <v>2088</v>
      </c>
      <c r="I35" s="36" t="s">
        <v>2089</v>
      </c>
      <c r="J35" s="37" t="s">
        <v>2090</v>
      </c>
    </row>
    <row r="36" spans="1:10" x14ac:dyDescent="0.25">
      <c r="A36" s="90">
        <v>34342</v>
      </c>
      <c r="B36" s="36" t="s">
        <v>94</v>
      </c>
      <c r="C36" s="36" t="s">
        <v>94</v>
      </c>
      <c r="D36" s="36" t="s">
        <v>113</v>
      </c>
      <c r="E36" s="36" t="s">
        <v>2087</v>
      </c>
      <c r="F36" s="35" t="s">
        <v>121</v>
      </c>
      <c r="G36" s="36" t="s">
        <v>1691</v>
      </c>
      <c r="H36" s="36" t="s">
        <v>2088</v>
      </c>
      <c r="I36" s="36" t="s">
        <v>2089</v>
      </c>
      <c r="J36" s="37" t="s">
        <v>2090</v>
      </c>
    </row>
    <row r="37" spans="1:10" x14ac:dyDescent="0.25">
      <c r="A37" s="90">
        <v>34343</v>
      </c>
      <c r="B37" s="36" t="s">
        <v>94</v>
      </c>
      <c r="C37" s="36" t="s">
        <v>94</v>
      </c>
      <c r="D37" s="36" t="s">
        <v>113</v>
      </c>
      <c r="E37" s="36" t="s">
        <v>2087</v>
      </c>
      <c r="F37" s="35" t="s">
        <v>123</v>
      </c>
      <c r="G37" s="36" t="s">
        <v>1692</v>
      </c>
      <c r="H37" s="36" t="s">
        <v>2088</v>
      </c>
      <c r="I37" s="36" t="s">
        <v>2089</v>
      </c>
      <c r="J37" s="37" t="s">
        <v>2090</v>
      </c>
    </row>
    <row r="38" spans="1:10" x14ac:dyDescent="0.25">
      <c r="A38" s="90">
        <v>34344</v>
      </c>
      <c r="B38" s="36" t="s">
        <v>94</v>
      </c>
      <c r="C38" s="36" t="s">
        <v>94</v>
      </c>
      <c r="D38" s="36" t="s">
        <v>113</v>
      </c>
      <c r="E38" s="36" t="s">
        <v>2087</v>
      </c>
      <c r="F38" s="35" t="s">
        <v>1222</v>
      </c>
      <c r="G38" s="36" t="s">
        <v>1826</v>
      </c>
      <c r="H38" s="36" t="s">
        <v>2088</v>
      </c>
      <c r="I38" s="36" t="s">
        <v>1220</v>
      </c>
      <c r="J38" s="37" t="s">
        <v>2091</v>
      </c>
    </row>
    <row r="39" spans="1:10" x14ac:dyDescent="0.25">
      <c r="A39" s="90">
        <v>34345</v>
      </c>
      <c r="B39" s="36" t="s">
        <v>94</v>
      </c>
      <c r="C39" s="36" t="s">
        <v>94</v>
      </c>
      <c r="D39" s="36" t="s">
        <v>113</v>
      </c>
      <c r="E39" s="36" t="s">
        <v>2087</v>
      </c>
      <c r="F39" s="35" t="s">
        <v>1223</v>
      </c>
      <c r="G39" s="36" t="s">
        <v>1827</v>
      </c>
      <c r="H39" s="36" t="s">
        <v>2088</v>
      </c>
      <c r="I39" s="36" t="s">
        <v>1220</v>
      </c>
      <c r="J39" s="37" t="s">
        <v>2091</v>
      </c>
    </row>
    <row r="40" spans="1:10" x14ac:dyDescent="0.25">
      <c r="A40" s="90">
        <v>34346</v>
      </c>
      <c r="B40" s="36" t="s">
        <v>94</v>
      </c>
      <c r="C40" s="36" t="s">
        <v>94</v>
      </c>
      <c r="D40" s="36" t="s">
        <v>113</v>
      </c>
      <c r="E40" s="36" t="s">
        <v>2087</v>
      </c>
      <c r="F40" s="35" t="s">
        <v>137</v>
      </c>
      <c r="G40" s="36" t="s">
        <v>1693</v>
      </c>
      <c r="H40" s="36" t="s">
        <v>2088</v>
      </c>
      <c r="I40" s="36" t="s">
        <v>2089</v>
      </c>
      <c r="J40" s="37" t="s">
        <v>2090</v>
      </c>
    </row>
    <row r="41" spans="1:10" x14ac:dyDescent="0.25">
      <c r="A41" s="90">
        <v>34347</v>
      </c>
      <c r="B41" s="36" t="s">
        <v>94</v>
      </c>
      <c r="C41" s="36" t="s">
        <v>94</v>
      </c>
      <c r="D41" s="36" t="s">
        <v>113</v>
      </c>
      <c r="E41" s="36" t="s">
        <v>2087</v>
      </c>
      <c r="F41" s="35" t="s">
        <v>1224</v>
      </c>
      <c r="G41" s="36" t="s">
        <v>1693</v>
      </c>
      <c r="H41" s="36" t="s">
        <v>2088</v>
      </c>
      <c r="I41" s="36" t="s">
        <v>1220</v>
      </c>
      <c r="J41" s="37" t="s">
        <v>2090</v>
      </c>
    </row>
    <row r="42" spans="1:10" x14ac:dyDescent="0.25">
      <c r="A42" s="90">
        <v>34348</v>
      </c>
      <c r="B42" s="36" t="s">
        <v>94</v>
      </c>
      <c r="C42" s="36" t="s">
        <v>94</v>
      </c>
      <c r="D42" s="36" t="s">
        <v>113</v>
      </c>
      <c r="E42" s="36" t="s">
        <v>2087</v>
      </c>
      <c r="F42" s="35" t="s">
        <v>1225</v>
      </c>
      <c r="G42" s="36" t="s">
        <v>1828</v>
      </c>
      <c r="H42" s="36" t="s">
        <v>2088</v>
      </c>
      <c r="I42" s="36" t="s">
        <v>1220</v>
      </c>
      <c r="J42" s="37" t="s">
        <v>2091</v>
      </c>
    </row>
    <row r="43" spans="1:10" x14ac:dyDescent="0.25">
      <c r="A43" s="90">
        <v>34349</v>
      </c>
      <c r="B43" s="36" t="s">
        <v>94</v>
      </c>
      <c r="C43" s="36" t="s">
        <v>94</v>
      </c>
      <c r="D43" s="36" t="s">
        <v>113</v>
      </c>
      <c r="E43" s="36" t="s">
        <v>2087</v>
      </c>
      <c r="F43" s="35" t="s">
        <v>1226</v>
      </c>
      <c r="G43" s="36" t="s">
        <v>1829</v>
      </c>
      <c r="H43" s="36" t="s">
        <v>2088</v>
      </c>
      <c r="I43" s="36" t="s">
        <v>1220</v>
      </c>
      <c r="J43" s="37" t="s">
        <v>2091</v>
      </c>
    </row>
    <row r="44" spans="1:10" x14ac:dyDescent="0.25">
      <c r="A44" s="90">
        <v>34350</v>
      </c>
      <c r="B44" s="36" t="s">
        <v>94</v>
      </c>
      <c r="C44" s="36" t="s">
        <v>94</v>
      </c>
      <c r="D44" s="36" t="s">
        <v>113</v>
      </c>
      <c r="E44" s="36" t="s">
        <v>2087</v>
      </c>
      <c r="F44" s="35" t="s">
        <v>1227</v>
      </c>
      <c r="G44" s="36" t="s">
        <v>1830</v>
      </c>
      <c r="H44" s="36" t="s">
        <v>2088</v>
      </c>
      <c r="I44" s="36" t="s">
        <v>1220</v>
      </c>
      <c r="J44" s="37" t="s">
        <v>2091</v>
      </c>
    </row>
    <row r="45" spans="1:10" x14ac:dyDescent="0.25">
      <c r="A45" s="90">
        <v>34351</v>
      </c>
      <c r="B45" s="36" t="s">
        <v>94</v>
      </c>
      <c r="C45" s="36" t="s">
        <v>94</v>
      </c>
      <c r="D45" s="36" t="s">
        <v>113</v>
      </c>
      <c r="E45" s="36" t="s">
        <v>2087</v>
      </c>
      <c r="F45" s="35" t="s">
        <v>1228</v>
      </c>
      <c r="G45" s="36" t="s">
        <v>1831</v>
      </c>
      <c r="H45" s="36" t="s">
        <v>2088</v>
      </c>
      <c r="I45" s="36" t="s">
        <v>1220</v>
      </c>
      <c r="J45" s="37" t="s">
        <v>2091</v>
      </c>
    </row>
    <row r="46" spans="1:10" x14ac:dyDescent="0.25">
      <c r="A46" s="90">
        <v>34352</v>
      </c>
      <c r="B46" s="36" t="s">
        <v>94</v>
      </c>
      <c r="C46" s="36" t="s">
        <v>94</v>
      </c>
      <c r="D46" s="36" t="s">
        <v>113</v>
      </c>
      <c r="E46" s="36" t="s">
        <v>2087</v>
      </c>
      <c r="F46" s="35" t="s">
        <v>1230</v>
      </c>
      <c r="G46" s="36" t="s">
        <v>1832</v>
      </c>
      <c r="H46" s="36" t="s">
        <v>2088</v>
      </c>
      <c r="I46" s="36" t="s">
        <v>1220</v>
      </c>
      <c r="J46" s="37" t="s">
        <v>2091</v>
      </c>
    </row>
    <row r="47" spans="1:10" x14ac:dyDescent="0.25">
      <c r="A47" s="90">
        <v>34353</v>
      </c>
      <c r="B47" s="36" t="s">
        <v>94</v>
      </c>
      <c r="C47" s="36" t="s">
        <v>94</v>
      </c>
      <c r="D47" s="36" t="s">
        <v>113</v>
      </c>
      <c r="E47" s="36" t="s">
        <v>2087</v>
      </c>
      <c r="F47" s="35" t="s">
        <v>1231</v>
      </c>
      <c r="G47" s="36" t="s">
        <v>1833</v>
      </c>
      <c r="H47" s="36" t="s">
        <v>2088</v>
      </c>
      <c r="I47" s="36" t="s">
        <v>1220</v>
      </c>
      <c r="J47" s="37" t="s">
        <v>2091</v>
      </c>
    </row>
    <row r="48" spans="1:10" x14ac:dyDescent="0.25">
      <c r="A48" s="90">
        <v>34354</v>
      </c>
      <c r="B48" s="36" t="s">
        <v>94</v>
      </c>
      <c r="C48" s="36" t="s">
        <v>94</v>
      </c>
      <c r="D48" s="36" t="s">
        <v>113</v>
      </c>
      <c r="E48" s="36" t="s">
        <v>2087</v>
      </c>
      <c r="F48" s="35" t="s">
        <v>1232</v>
      </c>
      <c r="G48" s="36" t="s">
        <v>1834</v>
      </c>
      <c r="H48" s="36" t="s">
        <v>2088</v>
      </c>
      <c r="I48" s="36" t="s">
        <v>1220</v>
      </c>
      <c r="J48" s="37" t="s">
        <v>2091</v>
      </c>
    </row>
    <row r="49" spans="1:10" x14ac:dyDescent="0.25">
      <c r="A49" s="90">
        <v>34355</v>
      </c>
      <c r="B49" s="36" t="s">
        <v>94</v>
      </c>
      <c r="C49" s="36" t="s">
        <v>94</v>
      </c>
      <c r="D49" s="36" t="s">
        <v>113</v>
      </c>
      <c r="E49" s="36" t="s">
        <v>2087</v>
      </c>
      <c r="F49" s="35" t="s">
        <v>1233</v>
      </c>
      <c r="G49" s="36" t="s">
        <v>1835</v>
      </c>
      <c r="H49" s="36" t="s">
        <v>2088</v>
      </c>
      <c r="I49" s="36" t="s">
        <v>1220</v>
      </c>
      <c r="J49" s="37" t="s">
        <v>2091</v>
      </c>
    </row>
    <row r="50" spans="1:10" x14ac:dyDescent="0.25">
      <c r="A50" s="90">
        <v>34356</v>
      </c>
      <c r="B50" s="36" t="s">
        <v>94</v>
      </c>
      <c r="C50" s="36" t="s">
        <v>94</v>
      </c>
      <c r="D50" s="36" t="s">
        <v>113</v>
      </c>
      <c r="E50" s="36" t="s">
        <v>2087</v>
      </c>
      <c r="F50" s="35" t="s">
        <v>1234</v>
      </c>
      <c r="G50" s="36" t="s">
        <v>1836</v>
      </c>
      <c r="H50" s="36" t="s">
        <v>2088</v>
      </c>
      <c r="I50" s="36" t="s">
        <v>1220</v>
      </c>
      <c r="J50" s="37" t="s">
        <v>2091</v>
      </c>
    </row>
    <row r="51" spans="1:10" x14ac:dyDescent="0.25">
      <c r="A51" s="90">
        <v>34357</v>
      </c>
      <c r="B51" s="36" t="s">
        <v>94</v>
      </c>
      <c r="C51" s="36" t="s">
        <v>94</v>
      </c>
      <c r="D51" s="36" t="s">
        <v>113</v>
      </c>
      <c r="E51" s="36" t="s">
        <v>2087</v>
      </c>
      <c r="F51" s="35" t="s">
        <v>1235</v>
      </c>
      <c r="G51" s="36" t="s">
        <v>1837</v>
      </c>
      <c r="H51" s="36" t="s">
        <v>2088</v>
      </c>
      <c r="I51" s="36" t="s">
        <v>1220</v>
      </c>
      <c r="J51" s="37" t="s">
        <v>2091</v>
      </c>
    </row>
    <row r="52" spans="1:10" x14ac:dyDescent="0.25">
      <c r="A52" s="90">
        <v>34358</v>
      </c>
      <c r="B52" s="36" t="s">
        <v>94</v>
      </c>
      <c r="C52" s="36" t="s">
        <v>94</v>
      </c>
      <c r="D52" s="36" t="s">
        <v>113</v>
      </c>
      <c r="E52" s="36" t="s">
        <v>2087</v>
      </c>
      <c r="F52" s="35" t="s">
        <v>1236</v>
      </c>
      <c r="G52" s="36" t="s">
        <v>1838</v>
      </c>
      <c r="H52" s="36" t="s">
        <v>2088</v>
      </c>
      <c r="I52" s="36" t="s">
        <v>1220</v>
      </c>
      <c r="J52" s="37" t="s">
        <v>2091</v>
      </c>
    </row>
    <row r="53" spans="1:10" x14ac:dyDescent="0.25">
      <c r="A53" s="90">
        <v>34359</v>
      </c>
      <c r="B53" s="36" t="s">
        <v>94</v>
      </c>
      <c r="C53" s="36" t="s">
        <v>94</v>
      </c>
      <c r="D53" s="36" t="s">
        <v>113</v>
      </c>
      <c r="E53" s="36" t="s">
        <v>2087</v>
      </c>
      <c r="F53" s="35" t="s">
        <v>1238</v>
      </c>
      <c r="G53" s="36" t="s">
        <v>1840</v>
      </c>
      <c r="H53" s="36" t="s">
        <v>2088</v>
      </c>
      <c r="I53" s="36" t="s">
        <v>1220</v>
      </c>
      <c r="J53" s="37" t="s">
        <v>2091</v>
      </c>
    </row>
    <row r="54" spans="1:10" x14ac:dyDescent="0.25">
      <c r="A54" s="90">
        <v>34360</v>
      </c>
      <c r="B54" s="36" t="s">
        <v>94</v>
      </c>
      <c r="C54" s="36" t="s">
        <v>94</v>
      </c>
      <c r="D54" s="36" t="s">
        <v>113</v>
      </c>
      <c r="E54" s="36" t="s">
        <v>2087</v>
      </c>
      <c r="F54" s="35" t="s">
        <v>1239</v>
      </c>
      <c r="G54" s="36" t="s">
        <v>1841</v>
      </c>
      <c r="H54" s="36" t="s">
        <v>2088</v>
      </c>
      <c r="I54" s="36" t="s">
        <v>1220</v>
      </c>
      <c r="J54" s="37" t="s">
        <v>2091</v>
      </c>
    </row>
    <row r="55" spans="1:10" x14ac:dyDescent="0.25">
      <c r="A55" s="90">
        <v>34361</v>
      </c>
      <c r="B55" s="36" t="s">
        <v>94</v>
      </c>
      <c r="C55" s="36" t="s">
        <v>94</v>
      </c>
      <c r="D55" s="36" t="s">
        <v>113</v>
      </c>
      <c r="E55" s="36" t="s">
        <v>2087</v>
      </c>
      <c r="F55" s="35" t="s">
        <v>1240</v>
      </c>
      <c r="G55" s="36" t="s">
        <v>1842</v>
      </c>
      <c r="H55" s="36" t="s">
        <v>2088</v>
      </c>
      <c r="I55" s="36" t="s">
        <v>1220</v>
      </c>
      <c r="J55" s="37" t="s">
        <v>2091</v>
      </c>
    </row>
    <row r="56" spans="1:10" x14ac:dyDescent="0.25">
      <c r="A56" s="90">
        <v>34362</v>
      </c>
      <c r="B56" s="36" t="s">
        <v>94</v>
      </c>
      <c r="C56" s="36" t="s">
        <v>94</v>
      </c>
      <c r="D56" s="36" t="s">
        <v>113</v>
      </c>
      <c r="E56" s="36" t="s">
        <v>2087</v>
      </c>
      <c r="F56" s="35" t="s">
        <v>1241</v>
      </c>
      <c r="G56" s="36" t="s">
        <v>1843</v>
      </c>
      <c r="H56" s="36" t="s">
        <v>2088</v>
      </c>
      <c r="I56" s="36" t="s">
        <v>1220</v>
      </c>
      <c r="J56" s="37" t="s">
        <v>2091</v>
      </c>
    </row>
    <row r="57" spans="1:10" x14ac:dyDescent="0.25">
      <c r="A57" s="90">
        <v>34363</v>
      </c>
      <c r="B57" s="36" t="s">
        <v>94</v>
      </c>
      <c r="C57" s="36" t="s">
        <v>94</v>
      </c>
      <c r="D57" s="36" t="s">
        <v>113</v>
      </c>
      <c r="E57" s="36" t="s">
        <v>2087</v>
      </c>
      <c r="F57" s="35" t="s">
        <v>1243</v>
      </c>
      <c r="G57" s="36" t="s">
        <v>1844</v>
      </c>
      <c r="H57" s="36" t="s">
        <v>2088</v>
      </c>
      <c r="I57" s="36" t="s">
        <v>1220</v>
      </c>
      <c r="J57" s="37" t="s">
        <v>2091</v>
      </c>
    </row>
    <row r="58" spans="1:10" x14ac:dyDescent="0.25">
      <c r="A58" s="90">
        <v>34364</v>
      </c>
      <c r="B58" s="36" t="s">
        <v>94</v>
      </c>
      <c r="C58" s="36" t="s">
        <v>94</v>
      </c>
      <c r="D58" s="36" t="s">
        <v>113</v>
      </c>
      <c r="E58" s="36" t="s">
        <v>2087</v>
      </c>
      <c r="F58" s="35" t="s">
        <v>1244</v>
      </c>
      <c r="G58" s="36" t="s">
        <v>1845</v>
      </c>
      <c r="H58" s="36" t="s">
        <v>2088</v>
      </c>
      <c r="I58" s="36" t="s">
        <v>1220</v>
      </c>
      <c r="J58" s="37" t="s">
        <v>2091</v>
      </c>
    </row>
    <row r="59" spans="1:10" x14ac:dyDescent="0.25">
      <c r="A59" s="90">
        <v>34365</v>
      </c>
      <c r="B59" s="36" t="s">
        <v>94</v>
      </c>
      <c r="C59" s="36" t="s">
        <v>94</v>
      </c>
      <c r="D59" s="36" t="s">
        <v>113</v>
      </c>
      <c r="E59" s="36" t="s">
        <v>2087</v>
      </c>
      <c r="F59" s="35" t="s">
        <v>1245</v>
      </c>
      <c r="G59" s="36" t="s">
        <v>1846</v>
      </c>
      <c r="H59" s="36" t="s">
        <v>2088</v>
      </c>
      <c r="I59" s="36" t="s">
        <v>1220</v>
      </c>
      <c r="J59" s="37" t="s">
        <v>2091</v>
      </c>
    </row>
    <row r="60" spans="1:10" x14ac:dyDescent="0.25">
      <c r="A60" s="90">
        <v>34366</v>
      </c>
      <c r="B60" s="36" t="s">
        <v>94</v>
      </c>
      <c r="C60" s="36" t="s">
        <v>94</v>
      </c>
      <c r="D60" s="36" t="s">
        <v>113</v>
      </c>
      <c r="E60" s="36" t="s">
        <v>2087</v>
      </c>
      <c r="F60" s="35" t="s">
        <v>1247</v>
      </c>
      <c r="G60" s="36" t="s">
        <v>1847</v>
      </c>
      <c r="H60" s="36" t="s">
        <v>2088</v>
      </c>
      <c r="I60" s="36" t="s">
        <v>1220</v>
      </c>
      <c r="J60" s="37" t="s">
        <v>2090</v>
      </c>
    </row>
    <row r="61" spans="1:10" x14ac:dyDescent="0.25">
      <c r="A61" s="90">
        <v>34367</v>
      </c>
      <c r="B61" s="36" t="s">
        <v>94</v>
      </c>
      <c r="C61" s="36" t="s">
        <v>94</v>
      </c>
      <c r="D61" s="36" t="s">
        <v>113</v>
      </c>
      <c r="E61" s="36" t="s">
        <v>2087</v>
      </c>
      <c r="F61" s="35" t="s">
        <v>1249</v>
      </c>
      <c r="G61" s="36" t="s">
        <v>1848</v>
      </c>
      <c r="H61" s="36" t="s">
        <v>2088</v>
      </c>
      <c r="I61" s="36" t="s">
        <v>1220</v>
      </c>
      <c r="J61" s="37" t="s">
        <v>2091</v>
      </c>
    </row>
    <row r="62" spans="1:10" x14ac:dyDescent="0.25">
      <c r="A62" s="90">
        <v>34368</v>
      </c>
      <c r="B62" s="36" t="s">
        <v>94</v>
      </c>
      <c r="C62" s="36" t="s">
        <v>94</v>
      </c>
      <c r="D62" s="36" t="s">
        <v>113</v>
      </c>
      <c r="E62" s="36" t="s">
        <v>2087</v>
      </c>
      <c r="F62" s="35" t="s">
        <v>1250</v>
      </c>
      <c r="G62" s="36" t="s">
        <v>1849</v>
      </c>
      <c r="H62" s="36" t="s">
        <v>2088</v>
      </c>
      <c r="I62" s="36" t="s">
        <v>1220</v>
      </c>
      <c r="J62" s="37" t="s">
        <v>2091</v>
      </c>
    </row>
    <row r="63" spans="1:10" x14ac:dyDescent="0.25">
      <c r="A63" s="90">
        <v>34369</v>
      </c>
      <c r="B63" s="36" t="s">
        <v>94</v>
      </c>
      <c r="C63" s="36" t="s">
        <v>94</v>
      </c>
      <c r="D63" s="36" t="s">
        <v>113</v>
      </c>
      <c r="E63" s="36" t="s">
        <v>2087</v>
      </c>
      <c r="F63" s="35" t="s">
        <v>1284</v>
      </c>
      <c r="G63" s="36" t="s">
        <v>1285</v>
      </c>
      <c r="H63" s="36" t="s">
        <v>2088</v>
      </c>
      <c r="I63" s="36" t="s">
        <v>1220</v>
      </c>
      <c r="J63" s="37" t="s">
        <v>2091</v>
      </c>
    </row>
    <row r="64" spans="1:10" x14ac:dyDescent="0.25">
      <c r="A64" s="90">
        <v>34370</v>
      </c>
      <c r="B64" s="36" t="s">
        <v>94</v>
      </c>
      <c r="C64" s="36" t="s">
        <v>94</v>
      </c>
      <c r="D64" s="36" t="s">
        <v>113</v>
      </c>
      <c r="E64" s="36" t="s">
        <v>2087</v>
      </c>
      <c r="F64" s="35" t="s">
        <v>1251</v>
      </c>
      <c r="G64" s="36" t="s">
        <v>1850</v>
      </c>
      <c r="H64" s="36" t="s">
        <v>2088</v>
      </c>
      <c r="I64" s="36" t="s">
        <v>1220</v>
      </c>
      <c r="J64" s="37" t="s">
        <v>2091</v>
      </c>
    </row>
    <row r="65" spans="1:10" x14ac:dyDescent="0.25">
      <c r="A65" s="90">
        <v>34371</v>
      </c>
      <c r="B65" s="36" t="s">
        <v>94</v>
      </c>
      <c r="C65" s="36" t="s">
        <v>94</v>
      </c>
      <c r="D65" s="36" t="s">
        <v>113</v>
      </c>
      <c r="E65" s="36" t="s">
        <v>2087</v>
      </c>
      <c r="F65" s="35" t="s">
        <v>1252</v>
      </c>
      <c r="G65" s="36" t="s">
        <v>1851</v>
      </c>
      <c r="H65" s="36" t="s">
        <v>2088</v>
      </c>
      <c r="I65" s="36" t="s">
        <v>1220</v>
      </c>
      <c r="J65" s="37" t="s">
        <v>2091</v>
      </c>
    </row>
    <row r="66" spans="1:10" x14ac:dyDescent="0.25">
      <c r="A66" s="90">
        <v>34372</v>
      </c>
      <c r="B66" s="36" t="s">
        <v>94</v>
      </c>
      <c r="C66" s="36" t="s">
        <v>94</v>
      </c>
      <c r="D66" s="36" t="s">
        <v>113</v>
      </c>
      <c r="E66" s="36" t="s">
        <v>2087</v>
      </c>
      <c r="F66" s="35" t="s">
        <v>1253</v>
      </c>
      <c r="G66" s="36" t="s">
        <v>1852</v>
      </c>
      <c r="H66" s="36" t="s">
        <v>2088</v>
      </c>
      <c r="I66" s="36" t="s">
        <v>1220</v>
      </c>
      <c r="J66" s="37" t="s">
        <v>2091</v>
      </c>
    </row>
    <row r="67" spans="1:10" x14ac:dyDescent="0.25">
      <c r="A67" s="90">
        <v>34373</v>
      </c>
      <c r="B67" s="36" t="s">
        <v>94</v>
      </c>
      <c r="C67" s="36" t="s">
        <v>94</v>
      </c>
      <c r="D67" s="36" t="s">
        <v>113</v>
      </c>
      <c r="E67" s="36" t="s">
        <v>2087</v>
      </c>
      <c r="F67" s="35" t="s">
        <v>1254</v>
      </c>
      <c r="G67" s="36" t="s">
        <v>1853</v>
      </c>
      <c r="H67" s="36" t="s">
        <v>2088</v>
      </c>
      <c r="I67" s="36" t="s">
        <v>1220</v>
      </c>
      <c r="J67" s="37" t="s">
        <v>2091</v>
      </c>
    </row>
    <row r="68" spans="1:10" x14ac:dyDescent="0.25">
      <c r="A68" s="90">
        <v>34374</v>
      </c>
      <c r="B68" s="36" t="s">
        <v>94</v>
      </c>
      <c r="C68" s="36" t="s">
        <v>94</v>
      </c>
      <c r="D68" s="36" t="s">
        <v>113</v>
      </c>
      <c r="E68" s="36" t="s">
        <v>2087</v>
      </c>
      <c r="F68" s="35" t="s">
        <v>1255</v>
      </c>
      <c r="G68" s="36" t="s">
        <v>1854</v>
      </c>
      <c r="H68" s="36" t="s">
        <v>2088</v>
      </c>
      <c r="I68" s="36" t="s">
        <v>1220</v>
      </c>
      <c r="J68" s="37" t="s">
        <v>2091</v>
      </c>
    </row>
    <row r="69" spans="1:10" x14ac:dyDescent="0.25">
      <c r="A69" s="90">
        <v>34375</v>
      </c>
      <c r="B69" s="36" t="s">
        <v>94</v>
      </c>
      <c r="C69" s="36" t="s">
        <v>94</v>
      </c>
      <c r="D69" s="36" t="s">
        <v>113</v>
      </c>
      <c r="E69" s="36" t="s">
        <v>2087</v>
      </c>
      <c r="F69" s="35" t="s">
        <v>1257</v>
      </c>
      <c r="G69" s="36" t="s">
        <v>1855</v>
      </c>
      <c r="H69" s="36" t="s">
        <v>2088</v>
      </c>
      <c r="I69" s="36" t="s">
        <v>1220</v>
      </c>
      <c r="J69" s="37" t="s">
        <v>2090</v>
      </c>
    </row>
    <row r="70" spans="1:10" x14ac:dyDescent="0.25">
      <c r="A70" s="90">
        <v>34376</v>
      </c>
      <c r="B70" s="36" t="s">
        <v>94</v>
      </c>
      <c r="C70" s="36" t="s">
        <v>94</v>
      </c>
      <c r="D70" s="36" t="s">
        <v>113</v>
      </c>
      <c r="E70" s="36" t="s">
        <v>2087</v>
      </c>
      <c r="F70" s="35" t="s">
        <v>1258</v>
      </c>
      <c r="G70" s="36" t="s">
        <v>1856</v>
      </c>
      <c r="H70" s="36" t="s">
        <v>2088</v>
      </c>
      <c r="I70" s="36" t="s">
        <v>1220</v>
      </c>
      <c r="J70" s="37" t="s">
        <v>2091</v>
      </c>
    </row>
    <row r="71" spans="1:10" x14ac:dyDescent="0.25">
      <c r="A71" s="90">
        <v>34377</v>
      </c>
      <c r="B71" s="36" t="s">
        <v>94</v>
      </c>
      <c r="C71" s="36" t="s">
        <v>94</v>
      </c>
      <c r="D71" s="36" t="s">
        <v>113</v>
      </c>
      <c r="E71" s="36" t="s">
        <v>2087</v>
      </c>
      <c r="F71" s="35" t="s">
        <v>139</v>
      </c>
      <c r="G71" s="36" t="s">
        <v>1694</v>
      </c>
      <c r="H71" s="36" t="s">
        <v>2088</v>
      </c>
      <c r="I71" s="36" t="s">
        <v>2089</v>
      </c>
      <c r="J71" s="37" t="s">
        <v>2090</v>
      </c>
    </row>
    <row r="72" spans="1:10" x14ac:dyDescent="0.25">
      <c r="A72" s="90">
        <v>34378</v>
      </c>
      <c r="B72" s="36" t="s">
        <v>94</v>
      </c>
      <c r="C72" s="36" t="s">
        <v>94</v>
      </c>
      <c r="D72" s="36" t="s">
        <v>113</v>
      </c>
      <c r="E72" s="36" t="s">
        <v>2087</v>
      </c>
      <c r="F72" s="35" t="s">
        <v>1259</v>
      </c>
      <c r="G72" s="36" t="s">
        <v>1694</v>
      </c>
      <c r="H72" s="36" t="s">
        <v>2088</v>
      </c>
      <c r="I72" s="36" t="s">
        <v>1220</v>
      </c>
      <c r="J72" s="37" t="s">
        <v>2091</v>
      </c>
    </row>
    <row r="73" spans="1:10" x14ac:dyDescent="0.25">
      <c r="A73" s="90">
        <v>34379</v>
      </c>
      <c r="B73" s="36" t="s">
        <v>94</v>
      </c>
      <c r="C73" s="36" t="s">
        <v>94</v>
      </c>
      <c r="D73" s="36" t="s">
        <v>113</v>
      </c>
      <c r="E73" s="36" t="s">
        <v>2087</v>
      </c>
      <c r="F73" s="35" t="s">
        <v>1260</v>
      </c>
      <c r="G73" s="36" t="s">
        <v>1857</v>
      </c>
      <c r="H73" s="36" t="s">
        <v>2088</v>
      </c>
      <c r="I73" s="36" t="s">
        <v>1220</v>
      </c>
      <c r="J73" s="37" t="s">
        <v>2091</v>
      </c>
    </row>
    <row r="74" spans="1:10" x14ac:dyDescent="0.25">
      <c r="A74" s="90">
        <v>34380</v>
      </c>
      <c r="B74" s="36" t="s">
        <v>94</v>
      </c>
      <c r="C74" s="36" t="s">
        <v>94</v>
      </c>
      <c r="D74" s="36" t="s">
        <v>113</v>
      </c>
      <c r="E74" s="36" t="s">
        <v>2087</v>
      </c>
      <c r="F74" s="35" t="s">
        <v>1262</v>
      </c>
      <c r="G74" s="36" t="s">
        <v>1858</v>
      </c>
      <c r="H74" s="36" t="s">
        <v>2088</v>
      </c>
      <c r="I74" s="36" t="s">
        <v>1220</v>
      </c>
      <c r="J74" s="37" t="s">
        <v>2091</v>
      </c>
    </row>
    <row r="75" spans="1:10" x14ac:dyDescent="0.25">
      <c r="A75" s="90">
        <v>34381</v>
      </c>
      <c r="B75" s="36" t="s">
        <v>94</v>
      </c>
      <c r="C75" s="36" t="s">
        <v>94</v>
      </c>
      <c r="D75" s="36" t="s">
        <v>113</v>
      </c>
      <c r="E75" s="36" t="s">
        <v>2087</v>
      </c>
      <c r="F75" s="35" t="s">
        <v>1264</v>
      </c>
      <c r="G75" s="36" t="s">
        <v>1859</v>
      </c>
      <c r="H75" s="36" t="s">
        <v>2088</v>
      </c>
      <c r="I75" s="36" t="s">
        <v>1220</v>
      </c>
      <c r="J75" s="37" t="s">
        <v>2090</v>
      </c>
    </row>
    <row r="76" spans="1:10" x14ac:dyDescent="0.25">
      <c r="A76" s="90">
        <v>34382</v>
      </c>
      <c r="B76" s="36" t="s">
        <v>94</v>
      </c>
      <c r="C76" s="36" t="s">
        <v>94</v>
      </c>
      <c r="D76" s="36" t="s">
        <v>113</v>
      </c>
      <c r="E76" s="36" t="s">
        <v>2087</v>
      </c>
      <c r="F76" s="35" t="s">
        <v>1265</v>
      </c>
      <c r="G76" s="36" t="s">
        <v>1860</v>
      </c>
      <c r="H76" s="36" t="s">
        <v>2088</v>
      </c>
      <c r="I76" s="36" t="s">
        <v>1220</v>
      </c>
      <c r="J76" s="37" t="s">
        <v>2090</v>
      </c>
    </row>
    <row r="77" spans="1:10" x14ac:dyDescent="0.25">
      <c r="A77" s="90">
        <v>34383</v>
      </c>
      <c r="B77" s="36" t="s">
        <v>94</v>
      </c>
      <c r="C77" s="36" t="s">
        <v>94</v>
      </c>
      <c r="D77" s="36" t="s">
        <v>113</v>
      </c>
      <c r="E77" s="36" t="s">
        <v>2087</v>
      </c>
      <c r="F77" s="35" t="s">
        <v>1266</v>
      </c>
      <c r="G77" s="36" t="s">
        <v>1861</v>
      </c>
      <c r="H77" s="36" t="s">
        <v>2088</v>
      </c>
      <c r="I77" s="36" t="s">
        <v>1220</v>
      </c>
      <c r="J77" s="37" t="s">
        <v>2091</v>
      </c>
    </row>
    <row r="78" spans="1:10" x14ac:dyDescent="0.25">
      <c r="A78" s="90">
        <v>34384</v>
      </c>
      <c r="B78" s="36" t="s">
        <v>94</v>
      </c>
      <c r="C78" s="36" t="s">
        <v>94</v>
      </c>
      <c r="D78" s="36" t="s">
        <v>113</v>
      </c>
      <c r="E78" s="36" t="s">
        <v>2087</v>
      </c>
      <c r="F78" s="35" t="s">
        <v>1268</v>
      </c>
      <c r="G78" s="36" t="s">
        <v>1862</v>
      </c>
      <c r="H78" s="36" t="s">
        <v>2088</v>
      </c>
      <c r="I78" s="36" t="s">
        <v>1220</v>
      </c>
      <c r="J78" s="37" t="s">
        <v>2090</v>
      </c>
    </row>
    <row r="79" spans="1:10" x14ac:dyDescent="0.25">
      <c r="A79" s="90">
        <v>34385</v>
      </c>
      <c r="B79" s="36" t="s">
        <v>94</v>
      </c>
      <c r="C79" s="36" t="s">
        <v>94</v>
      </c>
      <c r="D79" s="36" t="s">
        <v>113</v>
      </c>
      <c r="E79" s="36" t="s">
        <v>2087</v>
      </c>
      <c r="F79" s="35" t="s">
        <v>1270</v>
      </c>
      <c r="G79" s="36" t="s">
        <v>1863</v>
      </c>
      <c r="H79" s="36" t="s">
        <v>2088</v>
      </c>
      <c r="I79" s="36" t="s">
        <v>1220</v>
      </c>
      <c r="J79" s="37" t="s">
        <v>2091</v>
      </c>
    </row>
    <row r="80" spans="1:10" x14ac:dyDescent="0.25">
      <c r="A80" s="90">
        <v>34386</v>
      </c>
      <c r="B80" s="36" t="s">
        <v>94</v>
      </c>
      <c r="C80" s="36" t="s">
        <v>94</v>
      </c>
      <c r="D80" s="36" t="s">
        <v>113</v>
      </c>
      <c r="E80" s="36" t="s">
        <v>2087</v>
      </c>
      <c r="F80" s="35" t="s">
        <v>1271</v>
      </c>
      <c r="G80" s="36" t="s">
        <v>1864</v>
      </c>
      <c r="H80" s="36" t="s">
        <v>2088</v>
      </c>
      <c r="I80" s="36" t="s">
        <v>1220</v>
      </c>
      <c r="J80" s="37" t="s">
        <v>2091</v>
      </c>
    </row>
    <row r="81" spans="1:10" x14ac:dyDescent="0.25">
      <c r="A81" s="90">
        <v>34387</v>
      </c>
      <c r="B81" s="36" t="s">
        <v>94</v>
      </c>
      <c r="C81" s="36" t="s">
        <v>94</v>
      </c>
      <c r="D81" s="36" t="s">
        <v>113</v>
      </c>
      <c r="E81" s="36" t="s">
        <v>2087</v>
      </c>
      <c r="F81" s="35" t="s">
        <v>1272</v>
      </c>
      <c r="G81" s="36" t="s">
        <v>1865</v>
      </c>
      <c r="H81" s="36" t="s">
        <v>2088</v>
      </c>
      <c r="I81" s="36" t="s">
        <v>1220</v>
      </c>
      <c r="J81" s="37" t="s">
        <v>2091</v>
      </c>
    </row>
    <row r="82" spans="1:10" x14ac:dyDescent="0.25">
      <c r="A82" s="90">
        <v>34388</v>
      </c>
      <c r="B82" s="36" t="s">
        <v>94</v>
      </c>
      <c r="C82" s="36" t="s">
        <v>94</v>
      </c>
      <c r="D82" s="36" t="s">
        <v>113</v>
      </c>
      <c r="E82" s="36" t="s">
        <v>2087</v>
      </c>
      <c r="F82" s="35" t="s">
        <v>1273</v>
      </c>
      <c r="G82" s="36" t="s">
        <v>1866</v>
      </c>
      <c r="H82" s="36" t="s">
        <v>2088</v>
      </c>
      <c r="I82" s="36" t="s">
        <v>1220</v>
      </c>
      <c r="J82" s="37" t="s">
        <v>2091</v>
      </c>
    </row>
    <row r="83" spans="1:10" x14ac:dyDescent="0.25">
      <c r="A83" s="90">
        <v>34389</v>
      </c>
      <c r="B83" s="36" t="s">
        <v>94</v>
      </c>
      <c r="C83" s="36" t="s">
        <v>94</v>
      </c>
      <c r="D83" s="36" t="s">
        <v>113</v>
      </c>
      <c r="E83" s="36" t="s">
        <v>2087</v>
      </c>
      <c r="F83" s="35" t="s">
        <v>1274</v>
      </c>
      <c r="G83" s="36" t="s">
        <v>1867</v>
      </c>
      <c r="H83" s="36" t="s">
        <v>2088</v>
      </c>
      <c r="I83" s="36" t="s">
        <v>1220</v>
      </c>
      <c r="J83" s="37" t="s">
        <v>2091</v>
      </c>
    </row>
    <row r="84" spans="1:10" x14ac:dyDescent="0.25">
      <c r="A84" s="90">
        <v>34390</v>
      </c>
      <c r="B84" s="36" t="s">
        <v>94</v>
      </c>
      <c r="C84" s="36" t="s">
        <v>94</v>
      </c>
      <c r="D84" s="36" t="s">
        <v>113</v>
      </c>
      <c r="E84" s="36" t="s">
        <v>2087</v>
      </c>
      <c r="F84" s="35" t="s">
        <v>1275</v>
      </c>
      <c r="G84" s="36" t="s">
        <v>1868</v>
      </c>
      <c r="H84" s="36" t="s">
        <v>2088</v>
      </c>
      <c r="I84" s="36" t="s">
        <v>1220</v>
      </c>
      <c r="J84" s="37" t="s">
        <v>2091</v>
      </c>
    </row>
    <row r="85" spans="1:10" x14ac:dyDescent="0.25">
      <c r="A85" s="90">
        <v>34391</v>
      </c>
      <c r="B85" s="36" t="s">
        <v>94</v>
      </c>
      <c r="C85" s="36" t="s">
        <v>94</v>
      </c>
      <c r="D85" s="36" t="s">
        <v>113</v>
      </c>
      <c r="E85" s="36" t="s">
        <v>2087</v>
      </c>
      <c r="F85" s="35" t="s">
        <v>1276</v>
      </c>
      <c r="G85" s="36" t="s">
        <v>1869</v>
      </c>
      <c r="H85" s="36" t="s">
        <v>2088</v>
      </c>
      <c r="I85" s="36" t="s">
        <v>1220</v>
      </c>
      <c r="J85" s="37" t="s">
        <v>2090</v>
      </c>
    </row>
    <row r="86" spans="1:10" x14ac:dyDescent="0.25">
      <c r="A86" s="90">
        <v>34392</v>
      </c>
      <c r="B86" s="36" t="s">
        <v>94</v>
      </c>
      <c r="C86" s="36" t="s">
        <v>94</v>
      </c>
      <c r="D86" s="36" t="s">
        <v>113</v>
      </c>
      <c r="E86" s="36" t="s">
        <v>2087</v>
      </c>
      <c r="F86" s="35" t="s">
        <v>1278</v>
      </c>
      <c r="G86" s="36" t="s">
        <v>1870</v>
      </c>
      <c r="H86" s="36" t="s">
        <v>2088</v>
      </c>
      <c r="I86" s="36" t="s">
        <v>1220</v>
      </c>
      <c r="J86" s="37" t="s">
        <v>2090</v>
      </c>
    </row>
    <row r="87" spans="1:10" x14ac:dyDescent="0.25">
      <c r="A87" s="90">
        <v>34393</v>
      </c>
      <c r="B87" s="36" t="s">
        <v>94</v>
      </c>
      <c r="C87" s="36" t="s">
        <v>94</v>
      </c>
      <c r="D87" s="36" t="s">
        <v>113</v>
      </c>
      <c r="E87" s="36" t="s">
        <v>2087</v>
      </c>
      <c r="F87" s="35" t="s">
        <v>1279</v>
      </c>
      <c r="G87" s="36" t="s">
        <v>1871</v>
      </c>
      <c r="H87" s="36" t="s">
        <v>2088</v>
      </c>
      <c r="I87" s="36" t="s">
        <v>1220</v>
      </c>
      <c r="J87" s="37" t="s">
        <v>2090</v>
      </c>
    </row>
    <row r="88" spans="1:10" x14ac:dyDescent="0.25">
      <c r="A88" s="90">
        <v>34394</v>
      </c>
      <c r="B88" s="36" t="s">
        <v>94</v>
      </c>
      <c r="C88" s="36" t="s">
        <v>94</v>
      </c>
      <c r="D88" s="36" t="s">
        <v>113</v>
      </c>
      <c r="E88" s="36" t="s">
        <v>2087</v>
      </c>
      <c r="F88" s="35" t="s">
        <v>1280</v>
      </c>
      <c r="G88" s="36" t="s">
        <v>1872</v>
      </c>
      <c r="H88" s="36" t="s">
        <v>2088</v>
      </c>
      <c r="I88" s="36" t="s">
        <v>1220</v>
      </c>
      <c r="J88" s="37" t="s">
        <v>2090</v>
      </c>
    </row>
    <row r="89" spans="1:10" x14ac:dyDescent="0.25">
      <c r="A89" s="90">
        <v>34395</v>
      </c>
      <c r="B89" s="36" t="s">
        <v>94</v>
      </c>
      <c r="C89" s="36" t="s">
        <v>94</v>
      </c>
      <c r="D89" s="36" t="s">
        <v>113</v>
      </c>
      <c r="E89" s="36" t="s">
        <v>2087</v>
      </c>
      <c r="F89" s="35" t="s">
        <v>1281</v>
      </c>
      <c r="G89" s="36" t="s">
        <v>1873</v>
      </c>
      <c r="H89" s="36" t="s">
        <v>2088</v>
      </c>
      <c r="I89" s="36" t="s">
        <v>1220</v>
      </c>
      <c r="J89" s="37" t="s">
        <v>2091</v>
      </c>
    </row>
    <row r="90" spans="1:10" x14ac:dyDescent="0.25">
      <c r="A90" s="90">
        <v>34396</v>
      </c>
      <c r="B90" s="36" t="s">
        <v>94</v>
      </c>
      <c r="C90" s="36" t="s">
        <v>94</v>
      </c>
      <c r="D90" s="36" t="s">
        <v>113</v>
      </c>
      <c r="E90" s="36" t="s">
        <v>2087</v>
      </c>
      <c r="F90" s="35" t="s">
        <v>1282</v>
      </c>
      <c r="G90" s="36" t="s">
        <v>1874</v>
      </c>
      <c r="H90" s="36" t="s">
        <v>2088</v>
      </c>
      <c r="I90" s="36" t="s">
        <v>1220</v>
      </c>
      <c r="J90" s="37" t="s">
        <v>2091</v>
      </c>
    </row>
    <row r="91" spans="1:10" x14ac:dyDescent="0.25">
      <c r="A91" s="90">
        <v>34397</v>
      </c>
      <c r="B91" s="36" t="s">
        <v>94</v>
      </c>
      <c r="C91" s="36" t="s">
        <v>94</v>
      </c>
      <c r="D91" s="36" t="s">
        <v>113</v>
      </c>
      <c r="E91" s="36" t="s">
        <v>2087</v>
      </c>
      <c r="F91" s="35" t="s">
        <v>1283</v>
      </c>
      <c r="G91" s="36" t="s">
        <v>1875</v>
      </c>
      <c r="H91" s="36" t="s">
        <v>2088</v>
      </c>
      <c r="I91" s="36" t="s">
        <v>1220</v>
      </c>
      <c r="J91" s="37" t="s">
        <v>2091</v>
      </c>
    </row>
    <row r="92" spans="1:10" x14ac:dyDescent="0.25">
      <c r="A92" s="90">
        <v>34398</v>
      </c>
      <c r="B92" s="36" t="s">
        <v>94</v>
      </c>
      <c r="C92" s="36" t="s">
        <v>94</v>
      </c>
      <c r="D92" s="36" t="s">
        <v>113</v>
      </c>
      <c r="E92" s="36" t="s">
        <v>2087</v>
      </c>
      <c r="F92" s="35" t="s">
        <v>216</v>
      </c>
      <c r="G92" s="36" t="s">
        <v>215</v>
      </c>
      <c r="H92" s="36" t="s">
        <v>2088</v>
      </c>
      <c r="I92" s="36" t="s">
        <v>2089</v>
      </c>
      <c r="J92" s="37" t="s">
        <v>2090</v>
      </c>
    </row>
    <row r="93" spans="1:10" x14ac:dyDescent="0.25">
      <c r="A93" s="90">
        <v>34399</v>
      </c>
      <c r="B93" s="36" t="s">
        <v>94</v>
      </c>
      <c r="C93" s="36" t="s">
        <v>94</v>
      </c>
      <c r="D93" s="36" t="s">
        <v>113</v>
      </c>
      <c r="E93" s="36" t="s">
        <v>2087</v>
      </c>
      <c r="F93" s="35" t="s">
        <v>218</v>
      </c>
      <c r="G93" s="36" t="s">
        <v>219</v>
      </c>
      <c r="H93" s="36" t="s">
        <v>2088</v>
      </c>
      <c r="I93" s="36" t="s">
        <v>2089</v>
      </c>
      <c r="J93" s="37" t="s">
        <v>2090</v>
      </c>
    </row>
    <row r="94" spans="1:10" x14ac:dyDescent="0.25">
      <c r="A94" s="90">
        <v>34400</v>
      </c>
      <c r="B94" s="36" t="s">
        <v>94</v>
      </c>
      <c r="C94" s="36" t="s">
        <v>94</v>
      </c>
      <c r="D94" s="36" t="s">
        <v>113</v>
      </c>
      <c r="E94" s="36" t="s">
        <v>2087</v>
      </c>
      <c r="F94" s="35" t="s">
        <v>220</v>
      </c>
      <c r="G94" s="36" t="s">
        <v>221</v>
      </c>
      <c r="H94" s="36" t="s">
        <v>2088</v>
      </c>
      <c r="I94" s="36" t="s">
        <v>2089</v>
      </c>
      <c r="J94" s="37" t="s">
        <v>2091</v>
      </c>
    </row>
    <row r="95" spans="1:10" x14ac:dyDescent="0.25">
      <c r="A95" s="90">
        <v>34401</v>
      </c>
      <c r="B95" s="36" t="s">
        <v>94</v>
      </c>
      <c r="C95" s="36" t="s">
        <v>94</v>
      </c>
      <c r="D95" s="36" t="s">
        <v>222</v>
      </c>
      <c r="E95" s="36" t="s">
        <v>2087</v>
      </c>
      <c r="F95" s="35" t="s">
        <v>225</v>
      </c>
      <c r="G95" s="36" t="s">
        <v>226</v>
      </c>
      <c r="H95" s="36" t="s">
        <v>2088</v>
      </c>
      <c r="I95" s="36" t="s">
        <v>2089</v>
      </c>
      <c r="J95" s="37" t="s">
        <v>2090</v>
      </c>
    </row>
    <row r="96" spans="1:10" x14ac:dyDescent="0.25">
      <c r="A96" s="90">
        <v>34402</v>
      </c>
      <c r="B96" s="36" t="s">
        <v>94</v>
      </c>
      <c r="C96" s="36" t="s">
        <v>94</v>
      </c>
      <c r="D96" s="36" t="s">
        <v>222</v>
      </c>
      <c r="E96" s="36" t="s">
        <v>2087</v>
      </c>
      <c r="F96" s="35" t="s">
        <v>227</v>
      </c>
      <c r="G96" s="36" t="s">
        <v>228</v>
      </c>
      <c r="H96" s="36" t="s">
        <v>2088</v>
      </c>
      <c r="I96" s="36" t="s">
        <v>2089</v>
      </c>
      <c r="J96" s="37" t="s">
        <v>2090</v>
      </c>
    </row>
    <row r="97" spans="1:10" x14ac:dyDescent="0.25">
      <c r="A97" s="90">
        <v>34403</v>
      </c>
      <c r="B97" s="36" t="s">
        <v>94</v>
      </c>
      <c r="C97" s="36" t="s">
        <v>94</v>
      </c>
      <c r="D97" s="36" t="s">
        <v>222</v>
      </c>
      <c r="E97" s="36" t="s">
        <v>2087</v>
      </c>
      <c r="F97" s="35" t="s">
        <v>230</v>
      </c>
      <c r="G97" s="36" t="s">
        <v>231</v>
      </c>
      <c r="H97" s="36" t="s">
        <v>2088</v>
      </c>
      <c r="I97" s="36" t="s">
        <v>2089</v>
      </c>
      <c r="J97" s="37" t="s">
        <v>2090</v>
      </c>
    </row>
    <row r="98" spans="1:10" x14ac:dyDescent="0.25">
      <c r="A98" s="90">
        <v>34404</v>
      </c>
      <c r="B98" s="36" t="s">
        <v>94</v>
      </c>
      <c r="C98" s="36" t="s">
        <v>94</v>
      </c>
      <c r="D98" s="36" t="s">
        <v>222</v>
      </c>
      <c r="E98" s="36" t="s">
        <v>2087</v>
      </c>
      <c r="F98" s="35" t="s">
        <v>232</v>
      </c>
      <c r="G98" s="36" t="s">
        <v>233</v>
      </c>
      <c r="H98" s="36" t="s">
        <v>2088</v>
      </c>
      <c r="I98" s="36" t="s">
        <v>2089</v>
      </c>
      <c r="J98" s="37" t="s">
        <v>2090</v>
      </c>
    </row>
    <row r="99" spans="1:10" x14ac:dyDescent="0.25">
      <c r="A99" s="90">
        <v>34405</v>
      </c>
      <c r="B99" s="36" t="s">
        <v>94</v>
      </c>
      <c r="C99" s="36" t="s">
        <v>94</v>
      </c>
      <c r="D99" s="36" t="s">
        <v>222</v>
      </c>
      <c r="E99" s="36" t="s">
        <v>2087</v>
      </c>
      <c r="F99" s="35" t="s">
        <v>235</v>
      </c>
      <c r="G99" s="36" t="s">
        <v>236</v>
      </c>
      <c r="H99" s="36" t="s">
        <v>2088</v>
      </c>
      <c r="I99" s="36" t="s">
        <v>2089</v>
      </c>
      <c r="J99" s="37" t="s">
        <v>2090</v>
      </c>
    </row>
    <row r="100" spans="1:10" x14ac:dyDescent="0.25">
      <c r="A100" s="90">
        <v>34406</v>
      </c>
      <c r="B100" s="36" t="s">
        <v>94</v>
      </c>
      <c r="C100" s="36" t="s">
        <v>94</v>
      </c>
      <c r="D100" s="36" t="s">
        <v>222</v>
      </c>
      <c r="E100" s="36" t="s">
        <v>2087</v>
      </c>
      <c r="F100" s="35" t="s">
        <v>238</v>
      </c>
      <c r="G100" s="36" t="s">
        <v>239</v>
      </c>
      <c r="H100" s="36" t="s">
        <v>2088</v>
      </c>
      <c r="I100" s="36" t="s">
        <v>2089</v>
      </c>
      <c r="J100" s="37" t="s">
        <v>2090</v>
      </c>
    </row>
    <row r="101" spans="1:10" x14ac:dyDescent="0.25">
      <c r="A101" s="90">
        <v>34407</v>
      </c>
      <c r="B101" s="36" t="s">
        <v>94</v>
      </c>
      <c r="C101" s="36" t="s">
        <v>94</v>
      </c>
      <c r="D101" s="36" t="s">
        <v>222</v>
      </c>
      <c r="E101" s="36" t="s">
        <v>2087</v>
      </c>
      <c r="F101" s="35" t="s">
        <v>1287</v>
      </c>
      <c r="G101" s="36" t="s">
        <v>1876</v>
      </c>
      <c r="H101" s="36" t="s">
        <v>2088</v>
      </c>
      <c r="I101" s="36" t="s">
        <v>1220</v>
      </c>
      <c r="J101" s="37" t="s">
        <v>2091</v>
      </c>
    </row>
    <row r="102" spans="1:10" x14ac:dyDescent="0.25">
      <c r="A102" s="90">
        <v>34408</v>
      </c>
      <c r="B102" s="36" t="s">
        <v>94</v>
      </c>
      <c r="C102" s="36" t="s">
        <v>94</v>
      </c>
      <c r="D102" s="36" t="s">
        <v>222</v>
      </c>
      <c r="E102" s="36" t="s">
        <v>2087</v>
      </c>
      <c r="F102" s="35" t="s">
        <v>1292</v>
      </c>
      <c r="G102" s="36" t="s">
        <v>1293</v>
      </c>
      <c r="H102" s="36" t="s">
        <v>2088</v>
      </c>
      <c r="I102" s="36" t="s">
        <v>1220</v>
      </c>
      <c r="J102" s="37" t="s">
        <v>2091</v>
      </c>
    </row>
    <row r="103" spans="1:10" x14ac:dyDescent="0.25">
      <c r="A103" s="90">
        <v>34409</v>
      </c>
      <c r="B103" s="36" t="s">
        <v>94</v>
      </c>
      <c r="C103" s="36" t="s">
        <v>94</v>
      </c>
      <c r="D103" s="36" t="s">
        <v>30</v>
      </c>
      <c r="E103" s="36" t="s">
        <v>2087</v>
      </c>
      <c r="F103" s="35" t="s">
        <v>246</v>
      </c>
      <c r="G103" s="36" t="s">
        <v>1697</v>
      </c>
      <c r="H103" s="36" t="s">
        <v>2088</v>
      </c>
      <c r="I103" s="36" t="s">
        <v>2089</v>
      </c>
      <c r="J103" s="37" t="s">
        <v>2090</v>
      </c>
    </row>
    <row r="104" spans="1:10" x14ac:dyDescent="0.25">
      <c r="A104" s="90">
        <v>34410</v>
      </c>
      <c r="B104" s="36" t="s">
        <v>94</v>
      </c>
      <c r="C104" s="36" t="s">
        <v>94</v>
      </c>
      <c r="D104" s="36" t="s">
        <v>30</v>
      </c>
      <c r="E104" s="36" t="s">
        <v>2087</v>
      </c>
      <c r="F104" s="35" t="s">
        <v>248</v>
      </c>
      <c r="G104" s="36" t="s">
        <v>1698</v>
      </c>
      <c r="H104" s="36" t="s">
        <v>2088</v>
      </c>
      <c r="I104" s="36" t="s">
        <v>2089</v>
      </c>
      <c r="J104" s="37" t="s">
        <v>2090</v>
      </c>
    </row>
    <row r="105" spans="1:10" x14ac:dyDescent="0.25">
      <c r="A105" s="90">
        <v>34411</v>
      </c>
      <c r="B105" s="36" t="s">
        <v>94</v>
      </c>
      <c r="C105" s="36" t="s">
        <v>94</v>
      </c>
      <c r="D105" s="36" t="s">
        <v>30</v>
      </c>
      <c r="E105" s="36" t="s">
        <v>2087</v>
      </c>
      <c r="F105" s="35" t="s">
        <v>242</v>
      </c>
      <c r="G105" s="36" t="s">
        <v>1699</v>
      </c>
      <c r="H105" s="36" t="s">
        <v>2088</v>
      </c>
      <c r="I105" s="36" t="s">
        <v>2089</v>
      </c>
      <c r="J105" s="37" t="s">
        <v>2091</v>
      </c>
    </row>
    <row r="106" spans="1:10" x14ac:dyDescent="0.25">
      <c r="A106" s="90">
        <v>34412</v>
      </c>
      <c r="B106" s="36" t="s">
        <v>94</v>
      </c>
      <c r="C106" s="36" t="s">
        <v>94</v>
      </c>
      <c r="D106" s="36" t="s">
        <v>30</v>
      </c>
      <c r="E106" s="36" t="s">
        <v>2087</v>
      </c>
      <c r="F106" s="35" t="s">
        <v>249</v>
      </c>
      <c r="G106" s="36" t="s">
        <v>250</v>
      </c>
      <c r="H106" s="36" t="s">
        <v>2088</v>
      </c>
      <c r="I106" s="36" t="s">
        <v>2089</v>
      </c>
      <c r="J106" s="37" t="s">
        <v>2090</v>
      </c>
    </row>
    <row r="107" spans="1:10" x14ac:dyDescent="0.25">
      <c r="A107" s="90">
        <v>34413</v>
      </c>
      <c r="B107" s="36" t="s">
        <v>94</v>
      </c>
      <c r="C107" s="36" t="s">
        <v>94</v>
      </c>
      <c r="D107" s="36" t="s">
        <v>30</v>
      </c>
      <c r="E107" s="36" t="s">
        <v>2087</v>
      </c>
      <c r="F107" s="35" t="s">
        <v>251</v>
      </c>
      <c r="G107" s="36" t="s">
        <v>1702</v>
      </c>
      <c r="H107" s="36" t="s">
        <v>2088</v>
      </c>
      <c r="I107" s="36" t="s">
        <v>2089</v>
      </c>
      <c r="J107" s="37" t="s">
        <v>2090</v>
      </c>
    </row>
    <row r="108" spans="1:10" x14ac:dyDescent="0.25">
      <c r="A108" s="90">
        <v>34414</v>
      </c>
      <c r="B108" s="36" t="s">
        <v>94</v>
      </c>
      <c r="C108" s="36" t="s">
        <v>94</v>
      </c>
      <c r="D108" s="36" t="s">
        <v>30</v>
      </c>
      <c r="E108" s="36" t="s">
        <v>2087</v>
      </c>
      <c r="F108" s="35" t="s">
        <v>253</v>
      </c>
      <c r="G108" s="36" t="s">
        <v>254</v>
      </c>
      <c r="H108" s="36" t="s">
        <v>2088</v>
      </c>
      <c r="I108" s="36" t="s">
        <v>2089</v>
      </c>
      <c r="J108" s="37" t="s">
        <v>2091</v>
      </c>
    </row>
    <row r="109" spans="1:10" x14ac:dyDescent="0.25">
      <c r="A109" s="90">
        <v>34415</v>
      </c>
      <c r="B109" s="36" t="s">
        <v>94</v>
      </c>
      <c r="C109" s="36" t="s">
        <v>94</v>
      </c>
      <c r="D109" s="36" t="s">
        <v>30</v>
      </c>
      <c r="E109" s="36" t="s">
        <v>2087</v>
      </c>
      <c r="F109" s="35" t="s">
        <v>240</v>
      </c>
      <c r="G109" s="36" t="s">
        <v>1703</v>
      </c>
      <c r="H109" s="36" t="s">
        <v>2088</v>
      </c>
      <c r="I109" s="36" t="s">
        <v>2089</v>
      </c>
      <c r="J109" s="37" t="s">
        <v>2091</v>
      </c>
    </row>
    <row r="110" spans="1:10" x14ac:dyDescent="0.25">
      <c r="A110" s="90">
        <v>34416</v>
      </c>
      <c r="B110" s="36" t="s">
        <v>94</v>
      </c>
      <c r="C110" s="36" t="s">
        <v>94</v>
      </c>
      <c r="D110" s="36" t="s">
        <v>30</v>
      </c>
      <c r="E110" s="36" t="s">
        <v>2087</v>
      </c>
      <c r="F110" s="35" t="s">
        <v>1296</v>
      </c>
      <c r="G110" s="36" t="s">
        <v>1878</v>
      </c>
      <c r="H110" s="36" t="s">
        <v>2088</v>
      </c>
      <c r="I110" s="36" t="s">
        <v>1220</v>
      </c>
      <c r="J110" s="37" t="s">
        <v>2091</v>
      </c>
    </row>
    <row r="111" spans="1:10" x14ac:dyDescent="0.25">
      <c r="A111" s="90">
        <v>34417</v>
      </c>
      <c r="B111" s="36" t="s">
        <v>94</v>
      </c>
      <c r="C111" s="36" t="s">
        <v>94</v>
      </c>
      <c r="D111" s="36" t="s">
        <v>30</v>
      </c>
      <c r="E111" s="36" t="s">
        <v>2087</v>
      </c>
      <c r="F111" s="35" t="s">
        <v>1297</v>
      </c>
      <c r="G111" s="36" t="s">
        <v>1879</v>
      </c>
      <c r="H111" s="36" t="s">
        <v>2088</v>
      </c>
      <c r="I111" s="36" t="s">
        <v>1220</v>
      </c>
      <c r="J111" s="37" t="s">
        <v>2091</v>
      </c>
    </row>
    <row r="112" spans="1:10" x14ac:dyDescent="0.25">
      <c r="A112" s="90">
        <v>34418</v>
      </c>
      <c r="B112" s="36" t="s">
        <v>94</v>
      </c>
      <c r="C112" s="36" t="s">
        <v>94</v>
      </c>
      <c r="D112" s="36" t="s">
        <v>30</v>
      </c>
      <c r="E112" s="36" t="s">
        <v>2087</v>
      </c>
      <c r="F112" s="35" t="s">
        <v>1298</v>
      </c>
      <c r="G112" s="36" t="s">
        <v>1867</v>
      </c>
      <c r="H112" s="36" t="s">
        <v>2088</v>
      </c>
      <c r="I112" s="36" t="s">
        <v>1220</v>
      </c>
      <c r="J112" s="37" t="s">
        <v>2091</v>
      </c>
    </row>
    <row r="113" spans="1:10" x14ac:dyDescent="0.25">
      <c r="A113" s="90">
        <v>34419</v>
      </c>
      <c r="B113" s="36" t="s">
        <v>94</v>
      </c>
      <c r="C113" s="36" t="s">
        <v>94</v>
      </c>
      <c r="D113" s="36" t="s">
        <v>30</v>
      </c>
      <c r="E113" s="36" t="s">
        <v>2087</v>
      </c>
      <c r="F113" s="35" t="s">
        <v>1300</v>
      </c>
      <c r="G113" s="36" t="s">
        <v>1881</v>
      </c>
      <c r="H113" s="36" t="s">
        <v>2088</v>
      </c>
      <c r="I113" s="36" t="s">
        <v>1220</v>
      </c>
      <c r="J113" s="37" t="s">
        <v>2091</v>
      </c>
    </row>
    <row r="114" spans="1:10" x14ac:dyDescent="0.25">
      <c r="A114" s="90">
        <v>34420</v>
      </c>
      <c r="B114" s="36" t="s">
        <v>94</v>
      </c>
      <c r="C114" s="36" t="s">
        <v>94</v>
      </c>
      <c r="D114" s="36" t="s">
        <v>30</v>
      </c>
      <c r="E114" s="36" t="s">
        <v>2087</v>
      </c>
      <c r="F114" s="35" t="s">
        <v>1301</v>
      </c>
      <c r="G114" s="36" t="s">
        <v>1868</v>
      </c>
      <c r="H114" s="36" t="s">
        <v>2088</v>
      </c>
      <c r="I114" s="36" t="s">
        <v>1220</v>
      </c>
      <c r="J114" s="37" t="s">
        <v>2091</v>
      </c>
    </row>
    <row r="115" spans="1:10" x14ac:dyDescent="0.25">
      <c r="A115" s="90">
        <v>34421</v>
      </c>
      <c r="B115" s="36" t="s">
        <v>94</v>
      </c>
      <c r="C115" s="36" t="s">
        <v>94</v>
      </c>
      <c r="D115" s="36" t="s">
        <v>30</v>
      </c>
      <c r="E115" s="36" t="s">
        <v>2087</v>
      </c>
      <c r="F115" s="35" t="s">
        <v>256</v>
      </c>
      <c r="G115" s="36" t="s">
        <v>255</v>
      </c>
      <c r="H115" s="36" t="s">
        <v>2088</v>
      </c>
      <c r="I115" s="36" t="s">
        <v>2089</v>
      </c>
      <c r="J115" s="37" t="s">
        <v>2090</v>
      </c>
    </row>
    <row r="116" spans="1:10" x14ac:dyDescent="0.25">
      <c r="A116" s="90">
        <v>34422</v>
      </c>
      <c r="B116" s="36" t="s">
        <v>94</v>
      </c>
      <c r="C116" s="36" t="s">
        <v>94</v>
      </c>
      <c r="D116" s="36" t="s">
        <v>30</v>
      </c>
      <c r="E116" s="36" t="s">
        <v>2087</v>
      </c>
      <c r="F116" s="35" t="s">
        <v>244</v>
      </c>
      <c r="G116" s="36" t="s">
        <v>1704</v>
      </c>
      <c r="H116" s="36" t="s">
        <v>2088</v>
      </c>
      <c r="I116" s="36" t="s">
        <v>2089</v>
      </c>
      <c r="J116" s="37" t="s">
        <v>2091</v>
      </c>
    </row>
    <row r="117" spans="1:10" x14ac:dyDescent="0.25">
      <c r="A117" s="90">
        <v>34423</v>
      </c>
      <c r="B117" s="36" t="s">
        <v>94</v>
      </c>
      <c r="C117" s="36" t="s">
        <v>94</v>
      </c>
      <c r="D117" s="36" t="s">
        <v>257</v>
      </c>
      <c r="E117" s="36" t="s">
        <v>2087</v>
      </c>
      <c r="F117" s="35" t="s">
        <v>270</v>
      </c>
      <c r="G117" s="36" t="s">
        <v>271</v>
      </c>
      <c r="H117" s="36" t="s">
        <v>2088</v>
      </c>
      <c r="I117" s="36" t="s">
        <v>2089</v>
      </c>
      <c r="J117" s="37" t="s">
        <v>2090</v>
      </c>
    </row>
    <row r="118" spans="1:10" x14ac:dyDescent="0.25">
      <c r="A118" s="90">
        <v>34424</v>
      </c>
      <c r="B118" s="36" t="s">
        <v>94</v>
      </c>
      <c r="C118" s="36" t="s">
        <v>94</v>
      </c>
      <c r="D118" s="36" t="s">
        <v>257</v>
      </c>
      <c r="E118" s="36" t="s">
        <v>2087</v>
      </c>
      <c r="F118" s="35" t="s">
        <v>273</v>
      </c>
      <c r="G118" s="36" t="s">
        <v>274</v>
      </c>
      <c r="H118" s="36" t="s">
        <v>2088</v>
      </c>
      <c r="I118" s="36" t="s">
        <v>2089</v>
      </c>
      <c r="J118" s="37" t="s">
        <v>2091</v>
      </c>
    </row>
    <row r="119" spans="1:10" x14ac:dyDescent="0.25">
      <c r="A119" s="90">
        <v>34425</v>
      </c>
      <c r="B119" s="36" t="s">
        <v>94</v>
      </c>
      <c r="C119" s="36" t="s">
        <v>94</v>
      </c>
      <c r="D119" s="36" t="s">
        <v>257</v>
      </c>
      <c r="E119" s="36" t="s">
        <v>2087</v>
      </c>
      <c r="F119" s="35" t="s">
        <v>276</v>
      </c>
      <c r="G119" s="36" t="s">
        <v>277</v>
      </c>
      <c r="H119" s="36" t="s">
        <v>2088</v>
      </c>
      <c r="I119" s="36" t="s">
        <v>2089</v>
      </c>
      <c r="J119" s="37" t="s">
        <v>2091</v>
      </c>
    </row>
    <row r="120" spans="1:10" x14ac:dyDescent="0.25">
      <c r="A120" s="90">
        <v>34426</v>
      </c>
      <c r="B120" s="36" t="s">
        <v>94</v>
      </c>
      <c r="C120" s="36" t="s">
        <v>94</v>
      </c>
      <c r="D120" s="36" t="s">
        <v>257</v>
      </c>
      <c r="E120" s="36" t="s">
        <v>2087</v>
      </c>
      <c r="F120" s="35" t="s">
        <v>279</v>
      </c>
      <c r="G120" s="36" t="s">
        <v>280</v>
      </c>
      <c r="H120" s="36" t="s">
        <v>2088</v>
      </c>
      <c r="I120" s="36" t="s">
        <v>2089</v>
      </c>
      <c r="J120" s="37" t="s">
        <v>2090</v>
      </c>
    </row>
    <row r="121" spans="1:10" x14ac:dyDescent="0.25">
      <c r="A121" s="90">
        <v>34427</v>
      </c>
      <c r="B121" s="36" t="s">
        <v>94</v>
      </c>
      <c r="C121" s="36" t="s">
        <v>94</v>
      </c>
      <c r="D121" s="36" t="s">
        <v>257</v>
      </c>
      <c r="E121" s="36" t="s">
        <v>2087</v>
      </c>
      <c r="F121" s="35" t="s">
        <v>262</v>
      </c>
      <c r="G121" s="36" t="s">
        <v>1705</v>
      </c>
      <c r="H121" s="36" t="s">
        <v>2088</v>
      </c>
      <c r="I121" s="36" t="s">
        <v>2089</v>
      </c>
      <c r="J121" s="37" t="s">
        <v>2090</v>
      </c>
    </row>
    <row r="122" spans="1:10" x14ac:dyDescent="0.25">
      <c r="A122" s="90">
        <v>34428</v>
      </c>
      <c r="B122" s="36" t="s">
        <v>94</v>
      </c>
      <c r="C122" s="36" t="s">
        <v>94</v>
      </c>
      <c r="D122" s="36" t="s">
        <v>257</v>
      </c>
      <c r="E122" s="36" t="s">
        <v>2087</v>
      </c>
      <c r="F122" s="35" t="s">
        <v>264</v>
      </c>
      <c r="G122" s="36" t="s">
        <v>1707</v>
      </c>
      <c r="H122" s="36" t="s">
        <v>2088</v>
      </c>
      <c r="I122" s="36" t="s">
        <v>2089</v>
      </c>
      <c r="J122" s="37" t="s">
        <v>2090</v>
      </c>
    </row>
    <row r="123" spans="1:10" x14ac:dyDescent="0.25">
      <c r="A123" s="90">
        <v>34429</v>
      </c>
      <c r="B123" s="36" t="s">
        <v>94</v>
      </c>
      <c r="C123" s="36" t="s">
        <v>94</v>
      </c>
      <c r="D123" s="36" t="s">
        <v>257</v>
      </c>
      <c r="E123" s="36" t="s">
        <v>2087</v>
      </c>
      <c r="F123" s="35" t="s">
        <v>282</v>
      </c>
      <c r="G123" s="36" t="s">
        <v>283</v>
      </c>
      <c r="H123" s="36" t="s">
        <v>2088</v>
      </c>
      <c r="I123" s="36" t="s">
        <v>2089</v>
      </c>
      <c r="J123" s="37" t="s">
        <v>2090</v>
      </c>
    </row>
    <row r="124" spans="1:10" x14ac:dyDescent="0.25">
      <c r="A124" s="90">
        <v>34430</v>
      </c>
      <c r="B124" s="36" t="s">
        <v>94</v>
      </c>
      <c r="C124" s="36" t="s">
        <v>94</v>
      </c>
      <c r="D124" s="36" t="s">
        <v>257</v>
      </c>
      <c r="E124" s="36" t="s">
        <v>2087</v>
      </c>
      <c r="F124" s="35" t="s">
        <v>285</v>
      </c>
      <c r="G124" s="36" t="s">
        <v>286</v>
      </c>
      <c r="H124" s="36" t="s">
        <v>2088</v>
      </c>
      <c r="I124" s="36" t="s">
        <v>2089</v>
      </c>
      <c r="J124" s="37" t="s">
        <v>2090</v>
      </c>
    </row>
    <row r="125" spans="1:10" x14ac:dyDescent="0.25">
      <c r="A125" s="90">
        <v>34431</v>
      </c>
      <c r="B125" s="36" t="s">
        <v>94</v>
      </c>
      <c r="C125" s="36" t="s">
        <v>94</v>
      </c>
      <c r="D125" s="36" t="s">
        <v>257</v>
      </c>
      <c r="E125" s="36" t="s">
        <v>2087</v>
      </c>
      <c r="F125" s="35" t="s">
        <v>288</v>
      </c>
      <c r="G125" s="36" t="s">
        <v>289</v>
      </c>
      <c r="H125" s="36" t="s">
        <v>2088</v>
      </c>
      <c r="I125" s="36" t="s">
        <v>2089</v>
      </c>
      <c r="J125" s="37" t="s">
        <v>2090</v>
      </c>
    </row>
    <row r="126" spans="1:10" x14ac:dyDescent="0.25">
      <c r="A126" s="90">
        <v>34432</v>
      </c>
      <c r="B126" s="36" t="s">
        <v>94</v>
      </c>
      <c r="C126" s="36" t="s">
        <v>94</v>
      </c>
      <c r="D126" s="36" t="s">
        <v>257</v>
      </c>
      <c r="E126" s="36" t="s">
        <v>2087</v>
      </c>
      <c r="F126" s="35" t="s">
        <v>290</v>
      </c>
      <c r="G126" s="36" t="s">
        <v>291</v>
      </c>
      <c r="H126" s="36" t="s">
        <v>2088</v>
      </c>
      <c r="I126" s="36" t="s">
        <v>2089</v>
      </c>
      <c r="J126" s="37" t="s">
        <v>2091</v>
      </c>
    </row>
    <row r="127" spans="1:10" x14ac:dyDescent="0.25">
      <c r="A127" s="90">
        <v>34433</v>
      </c>
      <c r="B127" s="36" t="s">
        <v>94</v>
      </c>
      <c r="C127" s="36" t="s">
        <v>94</v>
      </c>
      <c r="D127" s="36" t="s">
        <v>257</v>
      </c>
      <c r="E127" s="36" t="s">
        <v>2087</v>
      </c>
      <c r="F127" s="35" t="s">
        <v>266</v>
      </c>
      <c r="G127" s="36" t="s">
        <v>1708</v>
      </c>
      <c r="H127" s="36" t="s">
        <v>2088</v>
      </c>
      <c r="I127" s="36" t="s">
        <v>2089</v>
      </c>
      <c r="J127" s="37" t="s">
        <v>2090</v>
      </c>
    </row>
    <row r="128" spans="1:10" x14ac:dyDescent="0.25">
      <c r="A128" s="90">
        <v>34434</v>
      </c>
      <c r="B128" s="36" t="s">
        <v>94</v>
      </c>
      <c r="C128" s="36" t="s">
        <v>94</v>
      </c>
      <c r="D128" s="36" t="s">
        <v>257</v>
      </c>
      <c r="E128" s="36" t="s">
        <v>2087</v>
      </c>
      <c r="F128" s="35" t="s">
        <v>268</v>
      </c>
      <c r="G128" s="36" t="s">
        <v>1709</v>
      </c>
      <c r="H128" s="36" t="s">
        <v>2088</v>
      </c>
      <c r="I128" s="36" t="s">
        <v>2089</v>
      </c>
      <c r="J128" s="37" t="s">
        <v>2090</v>
      </c>
    </row>
    <row r="129" spans="1:10" x14ac:dyDescent="0.25">
      <c r="A129" s="90">
        <v>34435</v>
      </c>
      <c r="B129" s="36" t="s">
        <v>94</v>
      </c>
      <c r="C129" s="36" t="s">
        <v>94</v>
      </c>
      <c r="D129" s="36" t="s">
        <v>257</v>
      </c>
      <c r="E129" s="36" t="s">
        <v>2087</v>
      </c>
      <c r="F129" s="35" t="s">
        <v>258</v>
      </c>
      <c r="G129" s="36" t="s">
        <v>1710</v>
      </c>
      <c r="H129" s="36" t="s">
        <v>2088</v>
      </c>
      <c r="I129" s="36" t="s">
        <v>2089</v>
      </c>
      <c r="J129" s="37" t="s">
        <v>2091</v>
      </c>
    </row>
    <row r="130" spans="1:10" x14ac:dyDescent="0.25">
      <c r="A130" s="90">
        <v>34436</v>
      </c>
      <c r="B130" s="36" t="s">
        <v>94</v>
      </c>
      <c r="C130" s="36" t="s">
        <v>94</v>
      </c>
      <c r="D130" s="36" t="s">
        <v>257</v>
      </c>
      <c r="E130" s="36" t="s">
        <v>2087</v>
      </c>
      <c r="F130" s="35" t="s">
        <v>260</v>
      </c>
      <c r="G130" s="36" t="s">
        <v>1711</v>
      </c>
      <c r="H130" s="36" t="s">
        <v>2088</v>
      </c>
      <c r="I130" s="36" t="s">
        <v>2089</v>
      </c>
      <c r="J130" s="37" t="s">
        <v>2090</v>
      </c>
    </row>
    <row r="131" spans="1:10" x14ac:dyDescent="0.25">
      <c r="A131" s="90">
        <v>34437</v>
      </c>
      <c r="B131" s="36" t="s">
        <v>94</v>
      </c>
      <c r="C131" s="36" t="s">
        <v>94</v>
      </c>
      <c r="D131" s="36" t="s">
        <v>257</v>
      </c>
      <c r="E131" s="36" t="s">
        <v>2087</v>
      </c>
      <c r="F131" s="35" t="s">
        <v>261</v>
      </c>
      <c r="G131" s="36" t="s">
        <v>1712</v>
      </c>
      <c r="H131" s="36" t="s">
        <v>2088</v>
      </c>
      <c r="I131" s="36" t="s">
        <v>2089</v>
      </c>
      <c r="J131" s="37" t="s">
        <v>2090</v>
      </c>
    </row>
    <row r="132" spans="1:10" x14ac:dyDescent="0.25">
      <c r="A132" s="90">
        <v>34438</v>
      </c>
      <c r="B132" s="36" t="s">
        <v>94</v>
      </c>
      <c r="C132" s="36" t="s">
        <v>94</v>
      </c>
      <c r="D132" s="36" t="s">
        <v>257</v>
      </c>
      <c r="E132" s="36" t="s">
        <v>2087</v>
      </c>
      <c r="F132" s="35" t="s">
        <v>1304</v>
      </c>
      <c r="G132" s="36" t="s">
        <v>1882</v>
      </c>
      <c r="H132" s="36" t="s">
        <v>2088</v>
      </c>
      <c r="I132" s="36" t="s">
        <v>1220</v>
      </c>
      <c r="J132" s="37" t="s">
        <v>2091</v>
      </c>
    </row>
    <row r="133" spans="1:10" x14ac:dyDescent="0.25">
      <c r="A133" s="90">
        <v>34439</v>
      </c>
      <c r="B133" s="36" t="s">
        <v>94</v>
      </c>
      <c r="C133" s="36" t="s">
        <v>94</v>
      </c>
      <c r="D133" s="36" t="s">
        <v>257</v>
      </c>
      <c r="E133" s="36" t="s">
        <v>2087</v>
      </c>
      <c r="F133" s="35" t="s">
        <v>1305</v>
      </c>
      <c r="G133" s="36" t="s">
        <v>1883</v>
      </c>
      <c r="H133" s="36" t="s">
        <v>2088</v>
      </c>
      <c r="I133" s="36" t="s">
        <v>1220</v>
      </c>
      <c r="J133" s="37" t="s">
        <v>2091</v>
      </c>
    </row>
    <row r="134" spans="1:10" x14ac:dyDescent="0.25">
      <c r="A134" s="90">
        <v>34440</v>
      </c>
      <c r="B134" s="36" t="s">
        <v>94</v>
      </c>
      <c r="C134" s="36" t="s">
        <v>94</v>
      </c>
      <c r="D134" s="36" t="s">
        <v>257</v>
      </c>
      <c r="E134" s="36" t="s">
        <v>2087</v>
      </c>
      <c r="F134" s="35" t="s">
        <v>1306</v>
      </c>
      <c r="G134" s="36" t="s">
        <v>1884</v>
      </c>
      <c r="H134" s="36" t="s">
        <v>2088</v>
      </c>
      <c r="I134" s="36" t="s">
        <v>1220</v>
      </c>
      <c r="J134" s="37" t="s">
        <v>2091</v>
      </c>
    </row>
    <row r="135" spans="1:10" x14ac:dyDescent="0.25">
      <c r="A135" s="90">
        <v>34441</v>
      </c>
      <c r="B135" s="36" t="s">
        <v>94</v>
      </c>
      <c r="C135" s="36" t="s">
        <v>94</v>
      </c>
      <c r="D135" s="36" t="s">
        <v>257</v>
      </c>
      <c r="E135" s="36" t="s">
        <v>2087</v>
      </c>
      <c r="F135" s="35" t="s">
        <v>1307</v>
      </c>
      <c r="G135" s="36" t="s">
        <v>1885</v>
      </c>
      <c r="H135" s="36" t="s">
        <v>2088</v>
      </c>
      <c r="I135" s="36" t="s">
        <v>1220</v>
      </c>
      <c r="J135" s="37" t="s">
        <v>2090</v>
      </c>
    </row>
    <row r="136" spans="1:10" x14ac:dyDescent="0.25">
      <c r="A136" s="90">
        <v>34442</v>
      </c>
      <c r="B136" s="36" t="s">
        <v>94</v>
      </c>
      <c r="C136" s="36" t="s">
        <v>94</v>
      </c>
      <c r="D136" s="36" t="s">
        <v>257</v>
      </c>
      <c r="E136" s="36" t="s">
        <v>2087</v>
      </c>
      <c r="F136" s="35" t="s">
        <v>1308</v>
      </c>
      <c r="G136" s="36" t="s">
        <v>1886</v>
      </c>
      <c r="H136" s="36" t="s">
        <v>2088</v>
      </c>
      <c r="I136" s="36" t="s">
        <v>1220</v>
      </c>
      <c r="J136" s="37" t="s">
        <v>2091</v>
      </c>
    </row>
    <row r="137" spans="1:10" x14ac:dyDescent="0.25">
      <c r="A137" s="90">
        <v>34443</v>
      </c>
      <c r="B137" s="36" t="s">
        <v>94</v>
      </c>
      <c r="C137" s="36" t="s">
        <v>94</v>
      </c>
      <c r="D137" s="36" t="s">
        <v>257</v>
      </c>
      <c r="E137" s="36" t="s">
        <v>2087</v>
      </c>
      <c r="F137" s="35" t="s">
        <v>1309</v>
      </c>
      <c r="G137" s="36" t="s">
        <v>1887</v>
      </c>
      <c r="H137" s="36" t="s">
        <v>2088</v>
      </c>
      <c r="I137" s="36" t="s">
        <v>1220</v>
      </c>
      <c r="J137" s="37" t="s">
        <v>2091</v>
      </c>
    </row>
    <row r="138" spans="1:10" x14ac:dyDescent="0.25">
      <c r="A138" s="90">
        <v>34444</v>
      </c>
      <c r="B138" s="36" t="s">
        <v>94</v>
      </c>
      <c r="C138" s="36" t="s">
        <v>94</v>
      </c>
      <c r="D138" s="36" t="s">
        <v>257</v>
      </c>
      <c r="E138" s="36" t="s">
        <v>2087</v>
      </c>
      <c r="F138" s="35" t="s">
        <v>1314</v>
      </c>
      <c r="G138" s="36" t="s">
        <v>1892</v>
      </c>
      <c r="H138" s="36" t="s">
        <v>2088</v>
      </c>
      <c r="I138" s="36" t="s">
        <v>1220</v>
      </c>
      <c r="J138" s="37" t="s">
        <v>2091</v>
      </c>
    </row>
    <row r="139" spans="1:10" x14ac:dyDescent="0.25">
      <c r="A139" s="90">
        <v>34445</v>
      </c>
      <c r="B139" s="36" t="s">
        <v>94</v>
      </c>
      <c r="C139" s="36" t="s">
        <v>94</v>
      </c>
      <c r="D139" s="36" t="s">
        <v>292</v>
      </c>
      <c r="E139" s="36" t="s">
        <v>2087</v>
      </c>
      <c r="F139" s="35" t="s">
        <v>301</v>
      </c>
      <c r="G139" s="36" t="s">
        <v>302</v>
      </c>
      <c r="H139" s="36" t="s">
        <v>2088</v>
      </c>
      <c r="I139" s="36" t="s">
        <v>2089</v>
      </c>
      <c r="J139" s="37" t="s">
        <v>2090</v>
      </c>
    </row>
    <row r="140" spans="1:10" x14ac:dyDescent="0.25">
      <c r="A140" s="90">
        <v>34446</v>
      </c>
      <c r="B140" s="36" t="s">
        <v>94</v>
      </c>
      <c r="C140" s="36" t="s">
        <v>94</v>
      </c>
      <c r="D140" s="36" t="s">
        <v>292</v>
      </c>
      <c r="E140" s="36" t="s">
        <v>2087</v>
      </c>
      <c r="F140" s="35" t="s">
        <v>304</v>
      </c>
      <c r="G140" s="36" t="s">
        <v>305</v>
      </c>
      <c r="H140" s="36" t="s">
        <v>2088</v>
      </c>
      <c r="I140" s="36" t="s">
        <v>2089</v>
      </c>
      <c r="J140" s="37" t="s">
        <v>2090</v>
      </c>
    </row>
    <row r="141" spans="1:10" x14ac:dyDescent="0.25">
      <c r="A141" s="90">
        <v>34447</v>
      </c>
      <c r="B141" s="36" t="s">
        <v>94</v>
      </c>
      <c r="C141" s="36" t="s">
        <v>94</v>
      </c>
      <c r="D141" s="36" t="s">
        <v>292</v>
      </c>
      <c r="E141" s="36" t="s">
        <v>2087</v>
      </c>
      <c r="F141" s="35" t="s">
        <v>299</v>
      </c>
      <c r="G141" s="36" t="s">
        <v>1713</v>
      </c>
      <c r="H141" s="36" t="s">
        <v>2088</v>
      </c>
      <c r="I141" s="36" t="s">
        <v>2089</v>
      </c>
      <c r="J141" s="37" t="s">
        <v>2090</v>
      </c>
    </row>
    <row r="142" spans="1:10" x14ac:dyDescent="0.25">
      <c r="A142" s="90">
        <v>34448</v>
      </c>
      <c r="B142" s="36" t="s">
        <v>94</v>
      </c>
      <c r="C142" s="36" t="s">
        <v>94</v>
      </c>
      <c r="D142" s="36" t="s">
        <v>292</v>
      </c>
      <c r="E142" s="36" t="s">
        <v>2087</v>
      </c>
      <c r="F142" s="35" t="s">
        <v>307</v>
      </c>
      <c r="G142" s="36" t="s">
        <v>308</v>
      </c>
      <c r="H142" s="36" t="s">
        <v>2088</v>
      </c>
      <c r="I142" s="36" t="s">
        <v>2089</v>
      </c>
      <c r="J142" s="37" t="s">
        <v>2090</v>
      </c>
    </row>
    <row r="143" spans="1:10" x14ac:dyDescent="0.25">
      <c r="A143" s="90">
        <v>34449</v>
      </c>
      <c r="B143" s="36" t="s">
        <v>94</v>
      </c>
      <c r="C143" s="36" t="s">
        <v>94</v>
      </c>
      <c r="D143" s="36" t="s">
        <v>292</v>
      </c>
      <c r="E143" s="36" t="s">
        <v>2087</v>
      </c>
      <c r="F143" s="35" t="s">
        <v>310</v>
      </c>
      <c r="G143" s="36" t="s">
        <v>311</v>
      </c>
      <c r="H143" s="36" t="s">
        <v>2088</v>
      </c>
      <c r="I143" s="36" t="s">
        <v>2089</v>
      </c>
      <c r="J143" s="37" t="s">
        <v>2091</v>
      </c>
    </row>
    <row r="144" spans="1:10" x14ac:dyDescent="0.25">
      <c r="A144" s="90">
        <v>34450</v>
      </c>
      <c r="B144" s="36" t="s">
        <v>94</v>
      </c>
      <c r="C144" s="36" t="s">
        <v>94</v>
      </c>
      <c r="D144" s="36" t="s">
        <v>292</v>
      </c>
      <c r="E144" s="36" t="s">
        <v>2087</v>
      </c>
      <c r="F144" s="35" t="s">
        <v>313</v>
      </c>
      <c r="G144" s="36" t="s">
        <v>314</v>
      </c>
      <c r="H144" s="36" t="s">
        <v>2088</v>
      </c>
      <c r="I144" s="36" t="s">
        <v>2089</v>
      </c>
      <c r="J144" s="37" t="s">
        <v>2090</v>
      </c>
    </row>
    <row r="145" spans="1:10" x14ac:dyDescent="0.25">
      <c r="A145" s="90">
        <v>34451</v>
      </c>
      <c r="B145" s="36" t="s">
        <v>94</v>
      </c>
      <c r="C145" s="36" t="s">
        <v>94</v>
      </c>
      <c r="D145" s="36" t="s">
        <v>292</v>
      </c>
      <c r="E145" s="36" t="s">
        <v>2087</v>
      </c>
      <c r="F145" s="35" t="s">
        <v>316</v>
      </c>
      <c r="G145" s="36" t="s">
        <v>317</v>
      </c>
      <c r="H145" s="36" t="s">
        <v>2088</v>
      </c>
      <c r="I145" s="36" t="s">
        <v>2089</v>
      </c>
      <c r="J145" s="37" t="s">
        <v>2090</v>
      </c>
    </row>
    <row r="146" spans="1:10" x14ac:dyDescent="0.25">
      <c r="A146" s="90">
        <v>34452</v>
      </c>
      <c r="B146" s="36" t="s">
        <v>94</v>
      </c>
      <c r="C146" s="36" t="s">
        <v>94</v>
      </c>
      <c r="D146" s="36" t="s">
        <v>292</v>
      </c>
      <c r="E146" s="36" t="s">
        <v>2087</v>
      </c>
      <c r="F146" s="35" t="s">
        <v>295</v>
      </c>
      <c r="G146" s="36" t="s">
        <v>1715</v>
      </c>
      <c r="H146" s="36" t="s">
        <v>2088</v>
      </c>
      <c r="I146" s="36" t="s">
        <v>2089</v>
      </c>
      <c r="J146" s="37" t="s">
        <v>2090</v>
      </c>
    </row>
    <row r="147" spans="1:10" x14ac:dyDescent="0.25">
      <c r="A147" s="90">
        <v>34453</v>
      </c>
      <c r="B147" s="36" t="s">
        <v>94</v>
      </c>
      <c r="C147" s="36" t="s">
        <v>94</v>
      </c>
      <c r="D147" s="36" t="s">
        <v>292</v>
      </c>
      <c r="E147" s="36" t="s">
        <v>2087</v>
      </c>
      <c r="F147" s="35" t="s">
        <v>297</v>
      </c>
      <c r="G147" s="36" t="s">
        <v>1716</v>
      </c>
      <c r="H147" s="36" t="s">
        <v>2088</v>
      </c>
      <c r="I147" s="36" t="s">
        <v>2089</v>
      </c>
      <c r="J147" s="37" t="s">
        <v>2091</v>
      </c>
    </row>
    <row r="148" spans="1:10" x14ac:dyDescent="0.25">
      <c r="A148" s="90">
        <v>34454</v>
      </c>
      <c r="B148" s="36" t="s">
        <v>94</v>
      </c>
      <c r="C148" s="36" t="s">
        <v>94</v>
      </c>
      <c r="D148" s="36" t="s">
        <v>292</v>
      </c>
      <c r="E148" s="36" t="s">
        <v>2087</v>
      </c>
      <c r="F148" s="35" t="s">
        <v>319</v>
      </c>
      <c r="G148" s="36" t="s">
        <v>320</v>
      </c>
      <c r="H148" s="36" t="s">
        <v>2088</v>
      </c>
      <c r="I148" s="36" t="s">
        <v>2089</v>
      </c>
      <c r="J148" s="37" t="s">
        <v>2090</v>
      </c>
    </row>
    <row r="149" spans="1:10" x14ac:dyDescent="0.25">
      <c r="A149" s="90">
        <v>34455</v>
      </c>
      <c r="B149" s="36" t="s">
        <v>94</v>
      </c>
      <c r="C149" s="36" t="s">
        <v>94</v>
      </c>
      <c r="D149" s="36" t="s">
        <v>292</v>
      </c>
      <c r="E149" s="36" t="s">
        <v>2087</v>
      </c>
      <c r="F149" s="35" t="s">
        <v>1316</v>
      </c>
      <c r="G149" s="36" t="s">
        <v>1894</v>
      </c>
      <c r="H149" s="36" t="s">
        <v>2088</v>
      </c>
      <c r="I149" s="36" t="s">
        <v>1220</v>
      </c>
      <c r="J149" s="37" t="s">
        <v>2091</v>
      </c>
    </row>
    <row r="150" spans="1:10" x14ac:dyDescent="0.25">
      <c r="A150" s="90">
        <v>34456</v>
      </c>
      <c r="B150" s="36" t="s">
        <v>94</v>
      </c>
      <c r="C150" s="36" t="s">
        <v>94</v>
      </c>
      <c r="D150" s="36" t="s">
        <v>292</v>
      </c>
      <c r="E150" s="36" t="s">
        <v>2087</v>
      </c>
      <c r="F150" s="35" t="s">
        <v>1328</v>
      </c>
      <c r="G150" s="36" t="s">
        <v>1329</v>
      </c>
      <c r="H150" s="36" t="s">
        <v>2088</v>
      </c>
      <c r="I150" s="36" t="s">
        <v>1220</v>
      </c>
      <c r="J150" s="37" t="s">
        <v>2091</v>
      </c>
    </row>
    <row r="151" spans="1:10" x14ac:dyDescent="0.25">
      <c r="A151" s="90">
        <v>34457</v>
      </c>
      <c r="B151" s="36" t="s">
        <v>94</v>
      </c>
      <c r="C151" s="36" t="s">
        <v>94</v>
      </c>
      <c r="D151" s="36" t="s">
        <v>292</v>
      </c>
      <c r="E151" s="36" t="s">
        <v>2087</v>
      </c>
      <c r="F151" s="35" t="s">
        <v>1317</v>
      </c>
      <c r="G151" s="36" t="s">
        <v>1895</v>
      </c>
      <c r="H151" s="36" t="s">
        <v>2088</v>
      </c>
      <c r="I151" s="36" t="s">
        <v>1220</v>
      </c>
      <c r="J151" s="37" t="s">
        <v>2091</v>
      </c>
    </row>
    <row r="152" spans="1:10" x14ac:dyDescent="0.25">
      <c r="A152" s="90">
        <v>34458</v>
      </c>
      <c r="B152" s="36" t="s">
        <v>94</v>
      </c>
      <c r="C152" s="36" t="s">
        <v>94</v>
      </c>
      <c r="D152" s="36" t="s">
        <v>292</v>
      </c>
      <c r="E152" s="36" t="s">
        <v>2087</v>
      </c>
      <c r="F152" s="35" t="s">
        <v>1320</v>
      </c>
      <c r="G152" s="36" t="s">
        <v>1897</v>
      </c>
      <c r="H152" s="36" t="s">
        <v>2088</v>
      </c>
      <c r="I152" s="36" t="s">
        <v>1220</v>
      </c>
      <c r="J152" s="37" t="s">
        <v>2091</v>
      </c>
    </row>
    <row r="153" spans="1:10" x14ac:dyDescent="0.25">
      <c r="A153" s="90">
        <v>34459</v>
      </c>
      <c r="B153" s="36" t="s">
        <v>94</v>
      </c>
      <c r="C153" s="36" t="s">
        <v>94</v>
      </c>
      <c r="D153" s="36" t="s">
        <v>292</v>
      </c>
      <c r="E153" s="36" t="s">
        <v>2087</v>
      </c>
      <c r="F153" s="35" t="s">
        <v>1321</v>
      </c>
      <c r="G153" s="36" t="s">
        <v>1898</v>
      </c>
      <c r="H153" s="36" t="s">
        <v>2088</v>
      </c>
      <c r="I153" s="36" t="s">
        <v>1220</v>
      </c>
      <c r="J153" s="37" t="s">
        <v>2091</v>
      </c>
    </row>
    <row r="154" spans="1:10" x14ac:dyDescent="0.25">
      <c r="A154" s="90">
        <v>34460</v>
      </c>
      <c r="B154" s="36" t="s">
        <v>94</v>
      </c>
      <c r="C154" s="36" t="s">
        <v>94</v>
      </c>
      <c r="D154" s="36" t="s">
        <v>292</v>
      </c>
      <c r="E154" s="36" t="s">
        <v>2087</v>
      </c>
      <c r="F154" s="35" t="s">
        <v>1322</v>
      </c>
      <c r="G154" s="36" t="s">
        <v>1899</v>
      </c>
      <c r="H154" s="36" t="s">
        <v>2088</v>
      </c>
      <c r="I154" s="36" t="s">
        <v>1220</v>
      </c>
      <c r="J154" s="37" t="s">
        <v>2090</v>
      </c>
    </row>
    <row r="155" spans="1:10" x14ac:dyDescent="0.25">
      <c r="A155" s="90">
        <v>34461</v>
      </c>
      <c r="B155" s="36" t="s">
        <v>94</v>
      </c>
      <c r="C155" s="36" t="s">
        <v>94</v>
      </c>
      <c r="D155" s="36" t="s">
        <v>292</v>
      </c>
      <c r="E155" s="36" t="s">
        <v>2087</v>
      </c>
      <c r="F155" s="35" t="s">
        <v>1323</v>
      </c>
      <c r="G155" s="36" t="s">
        <v>1900</v>
      </c>
      <c r="H155" s="36" t="s">
        <v>2088</v>
      </c>
      <c r="I155" s="36" t="s">
        <v>1220</v>
      </c>
      <c r="J155" s="37" t="s">
        <v>2091</v>
      </c>
    </row>
    <row r="156" spans="1:10" x14ac:dyDescent="0.25">
      <c r="A156" s="90">
        <v>34462</v>
      </c>
      <c r="B156" s="36" t="s">
        <v>94</v>
      </c>
      <c r="C156" s="36" t="s">
        <v>94</v>
      </c>
      <c r="D156" s="36" t="s">
        <v>292</v>
      </c>
      <c r="E156" s="36" t="s">
        <v>2087</v>
      </c>
      <c r="F156" s="35" t="s">
        <v>1324</v>
      </c>
      <c r="G156" s="36" t="s">
        <v>1902</v>
      </c>
      <c r="H156" s="36" t="s">
        <v>2088</v>
      </c>
      <c r="I156" s="36" t="s">
        <v>1220</v>
      </c>
      <c r="J156" s="37" t="s">
        <v>2091</v>
      </c>
    </row>
    <row r="157" spans="1:10" x14ac:dyDescent="0.25">
      <c r="A157" s="90">
        <v>34463</v>
      </c>
      <c r="B157" s="36" t="s">
        <v>94</v>
      </c>
      <c r="C157" s="36" t="s">
        <v>94</v>
      </c>
      <c r="D157" s="36" t="s">
        <v>292</v>
      </c>
      <c r="E157" s="36" t="s">
        <v>2087</v>
      </c>
      <c r="F157" s="35" t="s">
        <v>1330</v>
      </c>
      <c r="G157" s="36" t="s">
        <v>1331</v>
      </c>
      <c r="H157" s="36" t="s">
        <v>2088</v>
      </c>
      <c r="I157" s="36" t="s">
        <v>1220</v>
      </c>
      <c r="J157" s="37" t="s">
        <v>2091</v>
      </c>
    </row>
    <row r="158" spans="1:10" x14ac:dyDescent="0.25">
      <c r="A158" s="90">
        <v>34464</v>
      </c>
      <c r="B158" s="36" t="s">
        <v>94</v>
      </c>
      <c r="C158" s="36" t="s">
        <v>94</v>
      </c>
      <c r="D158" s="36" t="s">
        <v>292</v>
      </c>
      <c r="E158" s="36" t="s">
        <v>2087</v>
      </c>
      <c r="F158" s="35" t="s">
        <v>1325</v>
      </c>
      <c r="G158" s="36" t="s">
        <v>1903</v>
      </c>
      <c r="H158" s="36" t="s">
        <v>2088</v>
      </c>
      <c r="I158" s="36" t="s">
        <v>1220</v>
      </c>
      <c r="J158" s="37" t="s">
        <v>2090</v>
      </c>
    </row>
    <row r="159" spans="1:10" x14ac:dyDescent="0.25">
      <c r="A159" s="90">
        <v>34465</v>
      </c>
      <c r="B159" s="36" t="s">
        <v>94</v>
      </c>
      <c r="C159" s="36" t="s">
        <v>94</v>
      </c>
      <c r="D159" s="36" t="s">
        <v>292</v>
      </c>
      <c r="E159" s="36" t="s">
        <v>2087</v>
      </c>
      <c r="F159" s="35" t="s">
        <v>1326</v>
      </c>
      <c r="G159" s="36" t="s">
        <v>1904</v>
      </c>
      <c r="H159" s="36" t="s">
        <v>2088</v>
      </c>
      <c r="I159" s="36" t="s">
        <v>1220</v>
      </c>
      <c r="J159" s="37" t="s">
        <v>2091</v>
      </c>
    </row>
    <row r="160" spans="1:10" x14ac:dyDescent="0.25">
      <c r="A160" s="90">
        <v>34466</v>
      </c>
      <c r="B160" s="36" t="s">
        <v>94</v>
      </c>
      <c r="C160" s="36" t="s">
        <v>94</v>
      </c>
      <c r="D160" s="36" t="s">
        <v>292</v>
      </c>
      <c r="E160" s="36" t="s">
        <v>2087</v>
      </c>
      <c r="F160" s="35" t="s">
        <v>1327</v>
      </c>
      <c r="G160" s="36" t="s">
        <v>1905</v>
      </c>
      <c r="H160" s="36" t="s">
        <v>2088</v>
      </c>
      <c r="I160" s="36" t="s">
        <v>1220</v>
      </c>
      <c r="J160" s="37" t="s">
        <v>2091</v>
      </c>
    </row>
    <row r="161" spans="1:10" x14ac:dyDescent="0.25">
      <c r="A161" s="90">
        <v>34467</v>
      </c>
      <c r="B161" s="36" t="s">
        <v>94</v>
      </c>
      <c r="C161" s="36" t="s">
        <v>94</v>
      </c>
      <c r="D161" s="36" t="s">
        <v>321</v>
      </c>
      <c r="E161" s="36" t="s">
        <v>2087</v>
      </c>
      <c r="F161" s="35" t="s">
        <v>325</v>
      </c>
      <c r="G161" s="36" t="s">
        <v>1717</v>
      </c>
      <c r="H161" s="36" t="s">
        <v>2088</v>
      </c>
      <c r="I161" s="36" t="s">
        <v>2089</v>
      </c>
      <c r="J161" s="37" t="s">
        <v>2090</v>
      </c>
    </row>
    <row r="162" spans="1:10" x14ac:dyDescent="0.25">
      <c r="A162" s="90">
        <v>34468</v>
      </c>
      <c r="B162" s="36" t="s">
        <v>94</v>
      </c>
      <c r="C162" s="36" t="s">
        <v>94</v>
      </c>
      <c r="D162" s="36" t="s">
        <v>321</v>
      </c>
      <c r="E162" s="36" t="s">
        <v>2087</v>
      </c>
      <c r="F162" s="35" t="s">
        <v>331</v>
      </c>
      <c r="G162" s="36" t="s">
        <v>332</v>
      </c>
      <c r="H162" s="36" t="s">
        <v>2088</v>
      </c>
      <c r="I162" s="36" t="s">
        <v>2089</v>
      </c>
      <c r="J162" s="37" t="s">
        <v>2091</v>
      </c>
    </row>
    <row r="163" spans="1:10" x14ac:dyDescent="0.25">
      <c r="A163" s="90">
        <v>34469</v>
      </c>
      <c r="B163" s="36" t="s">
        <v>94</v>
      </c>
      <c r="C163" s="36" t="s">
        <v>94</v>
      </c>
      <c r="D163" s="36" t="s">
        <v>321</v>
      </c>
      <c r="E163" s="36" t="s">
        <v>2087</v>
      </c>
      <c r="F163" s="35" t="s">
        <v>334</v>
      </c>
      <c r="G163" s="36" t="s">
        <v>335</v>
      </c>
      <c r="H163" s="36" t="s">
        <v>2088</v>
      </c>
      <c r="I163" s="36" t="s">
        <v>2089</v>
      </c>
      <c r="J163" s="37" t="s">
        <v>2091</v>
      </c>
    </row>
    <row r="164" spans="1:10" x14ac:dyDescent="0.25">
      <c r="A164" s="90">
        <v>34470</v>
      </c>
      <c r="B164" s="36" t="s">
        <v>94</v>
      </c>
      <c r="C164" s="36" t="s">
        <v>94</v>
      </c>
      <c r="D164" s="36" t="s">
        <v>321</v>
      </c>
      <c r="E164" s="36" t="s">
        <v>2087</v>
      </c>
      <c r="F164" s="35" t="s">
        <v>337</v>
      </c>
      <c r="G164" s="36" t="s">
        <v>338</v>
      </c>
      <c r="H164" s="36" t="s">
        <v>2088</v>
      </c>
      <c r="I164" s="36" t="s">
        <v>2089</v>
      </c>
      <c r="J164" s="37" t="s">
        <v>2090</v>
      </c>
    </row>
    <row r="165" spans="1:10" x14ac:dyDescent="0.25">
      <c r="A165" s="90">
        <v>34471</v>
      </c>
      <c r="B165" s="36" t="s">
        <v>94</v>
      </c>
      <c r="C165" s="36" t="s">
        <v>94</v>
      </c>
      <c r="D165" s="36" t="s">
        <v>321</v>
      </c>
      <c r="E165" s="36" t="s">
        <v>2087</v>
      </c>
      <c r="F165" s="35" t="s">
        <v>339</v>
      </c>
      <c r="G165" s="36" t="s">
        <v>340</v>
      </c>
      <c r="H165" s="36" t="s">
        <v>2088</v>
      </c>
      <c r="I165" s="36" t="s">
        <v>2089</v>
      </c>
      <c r="J165" s="37" t="s">
        <v>2091</v>
      </c>
    </row>
    <row r="166" spans="1:10" x14ac:dyDescent="0.25">
      <c r="A166" s="90">
        <v>34472</v>
      </c>
      <c r="B166" s="36" t="s">
        <v>94</v>
      </c>
      <c r="C166" s="36" t="s">
        <v>94</v>
      </c>
      <c r="D166" s="36" t="s">
        <v>321</v>
      </c>
      <c r="E166" s="36" t="s">
        <v>2087</v>
      </c>
      <c r="F166" s="35" t="s">
        <v>341</v>
      </c>
      <c r="G166" s="36" t="s">
        <v>342</v>
      </c>
      <c r="H166" s="36" t="s">
        <v>2088</v>
      </c>
      <c r="I166" s="36" t="s">
        <v>2089</v>
      </c>
      <c r="J166" s="37" t="s">
        <v>2090</v>
      </c>
    </row>
    <row r="167" spans="1:10" x14ac:dyDescent="0.25">
      <c r="A167" s="90">
        <v>34473</v>
      </c>
      <c r="B167" s="36" t="s">
        <v>94</v>
      </c>
      <c r="C167" s="36" t="s">
        <v>94</v>
      </c>
      <c r="D167" s="36" t="s">
        <v>321</v>
      </c>
      <c r="E167" s="36" t="s">
        <v>2087</v>
      </c>
      <c r="F167" s="35" t="s">
        <v>344</v>
      </c>
      <c r="G167" s="36" t="s">
        <v>345</v>
      </c>
      <c r="H167" s="36" t="s">
        <v>2088</v>
      </c>
      <c r="I167" s="36" t="s">
        <v>2089</v>
      </c>
      <c r="J167" s="37" t="s">
        <v>2090</v>
      </c>
    </row>
    <row r="168" spans="1:10" x14ac:dyDescent="0.25">
      <c r="A168" s="90">
        <v>34474</v>
      </c>
      <c r="B168" s="36" t="s">
        <v>94</v>
      </c>
      <c r="C168" s="36" t="s">
        <v>94</v>
      </c>
      <c r="D168" s="36" t="s">
        <v>321</v>
      </c>
      <c r="E168" s="36" t="s">
        <v>2087</v>
      </c>
      <c r="F168" s="35" t="s">
        <v>347</v>
      </c>
      <c r="G168" s="36" t="s">
        <v>348</v>
      </c>
      <c r="H168" s="36" t="s">
        <v>2088</v>
      </c>
      <c r="I168" s="36" t="s">
        <v>2089</v>
      </c>
      <c r="J168" s="37" t="s">
        <v>2090</v>
      </c>
    </row>
    <row r="169" spans="1:10" x14ac:dyDescent="0.25">
      <c r="A169" s="90">
        <v>34475</v>
      </c>
      <c r="B169" s="36" t="s">
        <v>94</v>
      </c>
      <c r="C169" s="36" t="s">
        <v>94</v>
      </c>
      <c r="D169" s="36" t="s">
        <v>321</v>
      </c>
      <c r="E169" s="36" t="s">
        <v>2087</v>
      </c>
      <c r="F169" s="35" t="s">
        <v>350</v>
      </c>
      <c r="G169" s="36" t="s">
        <v>351</v>
      </c>
      <c r="H169" s="36" t="s">
        <v>2088</v>
      </c>
      <c r="I169" s="36" t="s">
        <v>2089</v>
      </c>
      <c r="J169" s="37" t="s">
        <v>2090</v>
      </c>
    </row>
    <row r="170" spans="1:10" x14ac:dyDescent="0.25">
      <c r="A170" s="90">
        <v>34476</v>
      </c>
      <c r="B170" s="36" t="s">
        <v>94</v>
      </c>
      <c r="C170" s="36" t="s">
        <v>94</v>
      </c>
      <c r="D170" s="36" t="s">
        <v>321</v>
      </c>
      <c r="E170" s="36" t="s">
        <v>2087</v>
      </c>
      <c r="F170" s="35" t="s">
        <v>353</v>
      </c>
      <c r="G170" s="36" t="s">
        <v>354</v>
      </c>
      <c r="H170" s="36" t="s">
        <v>2088</v>
      </c>
      <c r="I170" s="36" t="s">
        <v>2089</v>
      </c>
      <c r="J170" s="37" t="s">
        <v>2090</v>
      </c>
    </row>
    <row r="171" spans="1:10" x14ac:dyDescent="0.25">
      <c r="A171" s="90">
        <v>34477</v>
      </c>
      <c r="B171" s="36" t="s">
        <v>94</v>
      </c>
      <c r="C171" s="36" t="s">
        <v>94</v>
      </c>
      <c r="D171" s="36" t="s">
        <v>321</v>
      </c>
      <c r="E171" s="36" t="s">
        <v>2087</v>
      </c>
      <c r="F171" s="35" t="s">
        <v>329</v>
      </c>
      <c r="G171" s="36" t="s">
        <v>1719</v>
      </c>
      <c r="H171" s="36" t="s">
        <v>2088</v>
      </c>
      <c r="I171" s="36" t="s">
        <v>2089</v>
      </c>
      <c r="J171" s="37" t="s">
        <v>2091</v>
      </c>
    </row>
    <row r="172" spans="1:10" x14ac:dyDescent="0.25">
      <c r="A172" s="90">
        <v>34478</v>
      </c>
      <c r="B172" s="36" t="s">
        <v>94</v>
      </c>
      <c r="C172" s="36" t="s">
        <v>94</v>
      </c>
      <c r="D172" s="36" t="s">
        <v>321</v>
      </c>
      <c r="E172" s="36" t="s">
        <v>2087</v>
      </c>
      <c r="F172" s="35" t="s">
        <v>356</v>
      </c>
      <c r="G172" s="36" t="s">
        <v>357</v>
      </c>
      <c r="H172" s="36" t="s">
        <v>2088</v>
      </c>
      <c r="I172" s="36" t="s">
        <v>2089</v>
      </c>
      <c r="J172" s="37" t="s">
        <v>2090</v>
      </c>
    </row>
    <row r="173" spans="1:10" x14ac:dyDescent="0.25">
      <c r="A173" s="90">
        <v>34479</v>
      </c>
      <c r="B173" s="36" t="s">
        <v>94</v>
      </c>
      <c r="C173" s="36" t="s">
        <v>94</v>
      </c>
      <c r="D173" s="36" t="s">
        <v>321</v>
      </c>
      <c r="E173" s="36" t="s">
        <v>2087</v>
      </c>
      <c r="F173" s="35" t="s">
        <v>1333</v>
      </c>
      <c r="G173" s="36" t="s">
        <v>1907</v>
      </c>
      <c r="H173" s="36" t="s">
        <v>2088</v>
      </c>
      <c r="I173" s="36" t="s">
        <v>1220</v>
      </c>
      <c r="J173" s="37" t="s">
        <v>2091</v>
      </c>
    </row>
    <row r="174" spans="1:10" x14ac:dyDescent="0.25">
      <c r="A174" s="90">
        <v>34480</v>
      </c>
      <c r="B174" s="36" t="s">
        <v>94</v>
      </c>
      <c r="C174" s="36" t="s">
        <v>94</v>
      </c>
      <c r="D174" s="36" t="s">
        <v>321</v>
      </c>
      <c r="E174" s="36" t="s">
        <v>2087</v>
      </c>
      <c r="F174" s="35" t="s">
        <v>1336</v>
      </c>
      <c r="G174" s="36" t="s">
        <v>1909</v>
      </c>
      <c r="H174" s="36" t="s">
        <v>2088</v>
      </c>
      <c r="I174" s="36" t="s">
        <v>1220</v>
      </c>
      <c r="J174" s="37" t="s">
        <v>2091</v>
      </c>
    </row>
    <row r="175" spans="1:10" x14ac:dyDescent="0.25">
      <c r="A175" s="90">
        <v>34481</v>
      </c>
      <c r="B175" s="36" t="s">
        <v>94</v>
      </c>
      <c r="C175" s="36" t="s">
        <v>94</v>
      </c>
      <c r="D175" s="36" t="s">
        <v>321</v>
      </c>
      <c r="E175" s="36" t="s">
        <v>2087</v>
      </c>
      <c r="F175" s="35" t="s">
        <v>1337</v>
      </c>
      <c r="G175" s="36" t="s">
        <v>1910</v>
      </c>
      <c r="H175" s="36" t="s">
        <v>2088</v>
      </c>
      <c r="I175" s="36" t="s">
        <v>1220</v>
      </c>
      <c r="J175" s="37" t="s">
        <v>2090</v>
      </c>
    </row>
    <row r="176" spans="1:10" x14ac:dyDescent="0.25">
      <c r="A176" s="90">
        <v>34482</v>
      </c>
      <c r="B176" s="36" t="s">
        <v>94</v>
      </c>
      <c r="C176" s="36" t="s">
        <v>94</v>
      </c>
      <c r="D176" s="36" t="s">
        <v>321</v>
      </c>
      <c r="E176" s="36" t="s">
        <v>2087</v>
      </c>
      <c r="F176" s="35" t="s">
        <v>1338</v>
      </c>
      <c r="G176" s="36" t="s">
        <v>1911</v>
      </c>
      <c r="H176" s="36" t="s">
        <v>2088</v>
      </c>
      <c r="I176" s="36" t="s">
        <v>1220</v>
      </c>
      <c r="J176" s="37" t="s">
        <v>2090</v>
      </c>
    </row>
    <row r="177" spans="1:10" x14ac:dyDescent="0.25">
      <c r="A177" s="90">
        <v>34483</v>
      </c>
      <c r="B177" s="36" t="s">
        <v>94</v>
      </c>
      <c r="C177" s="36" t="s">
        <v>94</v>
      </c>
      <c r="D177" s="36" t="s">
        <v>321</v>
      </c>
      <c r="E177" s="36" t="s">
        <v>2087</v>
      </c>
      <c r="F177" s="35" t="s">
        <v>1339</v>
      </c>
      <c r="G177" s="36" t="s">
        <v>1912</v>
      </c>
      <c r="H177" s="36" t="s">
        <v>2088</v>
      </c>
      <c r="I177" s="36" t="s">
        <v>1220</v>
      </c>
      <c r="J177" s="37" t="s">
        <v>2091</v>
      </c>
    </row>
    <row r="178" spans="1:10" x14ac:dyDescent="0.25">
      <c r="A178" s="90">
        <v>34484</v>
      </c>
      <c r="B178" s="36" t="s">
        <v>94</v>
      </c>
      <c r="C178" s="36" t="s">
        <v>94</v>
      </c>
      <c r="D178" s="36" t="s">
        <v>321</v>
      </c>
      <c r="E178" s="36" t="s">
        <v>2087</v>
      </c>
      <c r="F178" s="35" t="s">
        <v>1340</v>
      </c>
      <c r="G178" s="36" t="s">
        <v>1913</v>
      </c>
      <c r="H178" s="36" t="s">
        <v>2088</v>
      </c>
      <c r="I178" s="36" t="s">
        <v>1220</v>
      </c>
      <c r="J178" s="37" t="s">
        <v>2091</v>
      </c>
    </row>
    <row r="179" spans="1:10" x14ac:dyDescent="0.25">
      <c r="A179" s="90">
        <v>34485</v>
      </c>
      <c r="B179" s="36" t="s">
        <v>94</v>
      </c>
      <c r="C179" s="36" t="s">
        <v>94</v>
      </c>
      <c r="D179" s="36" t="s">
        <v>321</v>
      </c>
      <c r="E179" s="36" t="s">
        <v>2087</v>
      </c>
      <c r="F179" s="35" t="s">
        <v>1343</v>
      </c>
      <c r="G179" s="36" t="s">
        <v>1915</v>
      </c>
      <c r="H179" s="36" t="s">
        <v>2088</v>
      </c>
      <c r="I179" s="36" t="s">
        <v>1220</v>
      </c>
      <c r="J179" s="37" t="s">
        <v>2091</v>
      </c>
    </row>
    <row r="180" spans="1:10" x14ac:dyDescent="0.25">
      <c r="A180" s="90">
        <v>34486</v>
      </c>
      <c r="B180" s="36" t="s">
        <v>94</v>
      </c>
      <c r="C180" s="36" t="s">
        <v>94</v>
      </c>
      <c r="D180" s="36" t="s">
        <v>321</v>
      </c>
      <c r="E180" s="36" t="s">
        <v>2087</v>
      </c>
      <c r="F180" s="35" t="s">
        <v>1345</v>
      </c>
      <c r="G180" s="36" t="s">
        <v>1916</v>
      </c>
      <c r="H180" s="36" t="s">
        <v>2088</v>
      </c>
      <c r="I180" s="36" t="s">
        <v>1220</v>
      </c>
      <c r="J180" s="37" t="s">
        <v>2091</v>
      </c>
    </row>
    <row r="181" spans="1:10" x14ac:dyDescent="0.25">
      <c r="A181" s="90">
        <v>34487</v>
      </c>
      <c r="B181" s="36" t="s">
        <v>94</v>
      </c>
      <c r="C181" s="36" t="s">
        <v>94</v>
      </c>
      <c r="D181" s="36" t="s">
        <v>360</v>
      </c>
      <c r="E181" s="36" t="s">
        <v>2087</v>
      </c>
      <c r="F181" s="35" t="s">
        <v>366</v>
      </c>
      <c r="G181" s="36" t="s">
        <v>367</v>
      </c>
      <c r="H181" s="36" t="s">
        <v>2088</v>
      </c>
      <c r="I181" s="36" t="s">
        <v>2089</v>
      </c>
      <c r="J181" s="37" t="s">
        <v>2091</v>
      </c>
    </row>
    <row r="182" spans="1:10" x14ac:dyDescent="0.25">
      <c r="A182" s="90">
        <v>34488</v>
      </c>
      <c r="B182" s="36" t="s">
        <v>94</v>
      </c>
      <c r="C182" s="36" t="s">
        <v>94</v>
      </c>
      <c r="D182" s="36" t="s">
        <v>360</v>
      </c>
      <c r="E182" s="36" t="s">
        <v>2087</v>
      </c>
      <c r="F182" s="35" t="s">
        <v>364</v>
      </c>
      <c r="G182" s="36" t="s">
        <v>1721</v>
      </c>
      <c r="H182" s="36" t="s">
        <v>2088</v>
      </c>
      <c r="I182" s="36" t="s">
        <v>2089</v>
      </c>
      <c r="J182" s="37" t="s">
        <v>2090</v>
      </c>
    </row>
    <row r="183" spans="1:10" x14ac:dyDescent="0.25">
      <c r="A183" s="90">
        <v>34489</v>
      </c>
      <c r="B183" s="36" t="s">
        <v>94</v>
      </c>
      <c r="C183" s="36" t="s">
        <v>94</v>
      </c>
      <c r="D183" s="36" t="s">
        <v>360</v>
      </c>
      <c r="E183" s="36" t="s">
        <v>2087</v>
      </c>
      <c r="F183" s="35" t="s">
        <v>369</v>
      </c>
      <c r="G183" s="36" t="s">
        <v>370</v>
      </c>
      <c r="H183" s="36" t="s">
        <v>2088</v>
      </c>
      <c r="I183" s="36" t="s">
        <v>2089</v>
      </c>
      <c r="J183" s="37" t="s">
        <v>2090</v>
      </c>
    </row>
    <row r="184" spans="1:10" x14ac:dyDescent="0.25">
      <c r="A184" s="90">
        <v>34490</v>
      </c>
      <c r="B184" s="36" t="s">
        <v>94</v>
      </c>
      <c r="C184" s="36" t="s">
        <v>94</v>
      </c>
      <c r="D184" s="36" t="s">
        <v>360</v>
      </c>
      <c r="E184" s="36" t="s">
        <v>2087</v>
      </c>
      <c r="F184" s="35" t="s">
        <v>372</v>
      </c>
      <c r="G184" s="36" t="s">
        <v>373</v>
      </c>
      <c r="H184" s="36" t="s">
        <v>2088</v>
      </c>
      <c r="I184" s="36" t="s">
        <v>2089</v>
      </c>
      <c r="J184" s="37" t="s">
        <v>2090</v>
      </c>
    </row>
    <row r="185" spans="1:10" x14ac:dyDescent="0.25">
      <c r="A185" s="90">
        <v>34491</v>
      </c>
      <c r="B185" s="36" t="s">
        <v>94</v>
      </c>
      <c r="C185" s="36" t="s">
        <v>94</v>
      </c>
      <c r="D185" s="36" t="s">
        <v>360</v>
      </c>
      <c r="E185" s="36" t="s">
        <v>2087</v>
      </c>
      <c r="F185" s="35" t="s">
        <v>1354</v>
      </c>
      <c r="G185" s="36" t="s">
        <v>1355</v>
      </c>
      <c r="H185" s="36" t="s">
        <v>2088</v>
      </c>
      <c r="I185" s="36" t="s">
        <v>1220</v>
      </c>
      <c r="J185" s="37" t="s">
        <v>2091</v>
      </c>
    </row>
    <row r="186" spans="1:10" x14ac:dyDescent="0.25">
      <c r="A186" s="90">
        <v>34492</v>
      </c>
      <c r="B186" s="36" t="s">
        <v>94</v>
      </c>
      <c r="C186" s="36" t="s">
        <v>94</v>
      </c>
      <c r="D186" s="36" t="s">
        <v>360</v>
      </c>
      <c r="E186" s="36" t="s">
        <v>2087</v>
      </c>
      <c r="F186" s="35" t="s">
        <v>1351</v>
      </c>
      <c r="G186" s="36" t="s">
        <v>1918</v>
      </c>
      <c r="H186" s="36" t="s">
        <v>2088</v>
      </c>
      <c r="I186" s="36" t="s">
        <v>1220</v>
      </c>
      <c r="J186" s="37" t="s">
        <v>2091</v>
      </c>
    </row>
    <row r="187" spans="1:10" x14ac:dyDescent="0.25">
      <c r="A187" s="90">
        <v>34493</v>
      </c>
      <c r="B187" s="36" t="s">
        <v>94</v>
      </c>
      <c r="C187" s="36" t="s">
        <v>94</v>
      </c>
      <c r="D187" s="36" t="s">
        <v>360</v>
      </c>
      <c r="E187" s="36" t="s">
        <v>2087</v>
      </c>
      <c r="F187" s="35" t="s">
        <v>1356</v>
      </c>
      <c r="G187" s="36" t="s">
        <v>1357</v>
      </c>
      <c r="H187" s="36" t="s">
        <v>2088</v>
      </c>
      <c r="I187" s="36" t="s">
        <v>1220</v>
      </c>
      <c r="J187" s="37" t="s">
        <v>2090</v>
      </c>
    </row>
    <row r="188" spans="1:10" x14ac:dyDescent="0.25">
      <c r="A188" s="90">
        <v>34494</v>
      </c>
      <c r="B188" s="36" t="s">
        <v>94</v>
      </c>
      <c r="C188" s="36" t="s">
        <v>94</v>
      </c>
      <c r="D188" s="36" t="s">
        <v>360</v>
      </c>
      <c r="E188" s="36" t="s">
        <v>2087</v>
      </c>
      <c r="F188" s="35" t="s">
        <v>1352</v>
      </c>
      <c r="G188" s="36" t="s">
        <v>1919</v>
      </c>
      <c r="H188" s="36" t="s">
        <v>2088</v>
      </c>
      <c r="I188" s="36" t="s">
        <v>1220</v>
      </c>
      <c r="J188" s="37" t="s">
        <v>2091</v>
      </c>
    </row>
    <row r="189" spans="1:10" x14ac:dyDescent="0.25">
      <c r="A189" s="90">
        <v>34495</v>
      </c>
      <c r="B189" s="36" t="s">
        <v>94</v>
      </c>
      <c r="C189" s="36" t="s">
        <v>94</v>
      </c>
      <c r="D189" s="36" t="s">
        <v>360</v>
      </c>
      <c r="E189" s="36" t="s">
        <v>2087</v>
      </c>
      <c r="F189" s="35" t="s">
        <v>1353</v>
      </c>
      <c r="G189" s="36" t="s">
        <v>1920</v>
      </c>
      <c r="H189" s="36" t="s">
        <v>2088</v>
      </c>
      <c r="I189" s="36" t="s">
        <v>1220</v>
      </c>
      <c r="J189" s="37" t="s">
        <v>2090</v>
      </c>
    </row>
    <row r="190" spans="1:10" x14ac:dyDescent="0.25">
      <c r="A190" s="90">
        <v>34496</v>
      </c>
      <c r="B190" s="36" t="s">
        <v>94</v>
      </c>
      <c r="C190" s="36" t="s">
        <v>94</v>
      </c>
      <c r="D190" s="36" t="s">
        <v>89</v>
      </c>
      <c r="E190" s="36" t="s">
        <v>2087</v>
      </c>
      <c r="F190" s="35" t="s">
        <v>380</v>
      </c>
      <c r="G190" s="36" t="s">
        <v>381</v>
      </c>
      <c r="H190" s="36" t="s">
        <v>2088</v>
      </c>
      <c r="I190" s="36" t="s">
        <v>2089</v>
      </c>
      <c r="J190" s="37" t="s">
        <v>2091</v>
      </c>
    </row>
    <row r="191" spans="1:10" x14ac:dyDescent="0.25">
      <c r="A191" s="90">
        <v>34497</v>
      </c>
      <c r="B191" s="36" t="s">
        <v>94</v>
      </c>
      <c r="C191" s="36" t="s">
        <v>94</v>
      </c>
      <c r="D191" s="36" t="s">
        <v>89</v>
      </c>
      <c r="E191" s="36" t="s">
        <v>2087</v>
      </c>
      <c r="F191" s="35" t="s">
        <v>376</v>
      </c>
      <c r="G191" s="36" t="s">
        <v>1723</v>
      </c>
      <c r="H191" s="36" t="s">
        <v>2088</v>
      </c>
      <c r="I191" s="36" t="s">
        <v>2089</v>
      </c>
      <c r="J191" s="37" t="s">
        <v>2090</v>
      </c>
    </row>
    <row r="192" spans="1:10" x14ac:dyDescent="0.25">
      <c r="A192" s="90">
        <v>34498</v>
      </c>
      <c r="B192" s="36" t="s">
        <v>94</v>
      </c>
      <c r="C192" s="36" t="s">
        <v>94</v>
      </c>
      <c r="D192" s="36" t="s">
        <v>89</v>
      </c>
      <c r="E192" s="36" t="s">
        <v>2087</v>
      </c>
      <c r="F192" s="35" t="s">
        <v>378</v>
      </c>
      <c r="G192" s="36" t="s">
        <v>1724</v>
      </c>
      <c r="H192" s="36" t="s">
        <v>2088</v>
      </c>
      <c r="I192" s="36" t="s">
        <v>2089</v>
      </c>
      <c r="J192" s="37" t="s">
        <v>2090</v>
      </c>
    </row>
    <row r="193" spans="1:10" x14ac:dyDescent="0.25">
      <c r="A193" s="90">
        <v>34499</v>
      </c>
      <c r="B193" s="36" t="s">
        <v>94</v>
      </c>
      <c r="C193" s="36" t="s">
        <v>94</v>
      </c>
      <c r="D193" s="36" t="s">
        <v>89</v>
      </c>
      <c r="E193" s="36" t="s">
        <v>2087</v>
      </c>
      <c r="F193" s="35" t="s">
        <v>1361</v>
      </c>
      <c r="G193" s="36" t="s">
        <v>1923</v>
      </c>
      <c r="H193" s="36" t="s">
        <v>2088</v>
      </c>
      <c r="I193" s="36" t="s">
        <v>1220</v>
      </c>
      <c r="J193" s="37" t="s">
        <v>2090</v>
      </c>
    </row>
    <row r="194" spans="1:10" x14ac:dyDescent="0.25">
      <c r="A194" s="90">
        <v>34500</v>
      </c>
      <c r="B194" s="36" t="s">
        <v>94</v>
      </c>
      <c r="C194" s="36" t="s">
        <v>94</v>
      </c>
      <c r="D194" s="36" t="s">
        <v>89</v>
      </c>
      <c r="E194" s="36" t="s">
        <v>2087</v>
      </c>
      <c r="F194" s="35" t="s">
        <v>1362</v>
      </c>
      <c r="G194" s="36" t="s">
        <v>1924</v>
      </c>
      <c r="H194" s="36" t="s">
        <v>2088</v>
      </c>
      <c r="I194" s="36" t="s">
        <v>1220</v>
      </c>
      <c r="J194" s="37" t="s">
        <v>2091</v>
      </c>
    </row>
    <row r="195" spans="1:10" x14ac:dyDescent="0.25">
      <c r="A195" s="90">
        <v>34501</v>
      </c>
      <c r="B195" s="36" t="s">
        <v>94</v>
      </c>
      <c r="C195" s="36" t="s">
        <v>94</v>
      </c>
      <c r="D195" s="36" t="s">
        <v>89</v>
      </c>
      <c r="E195" s="36" t="s">
        <v>2087</v>
      </c>
      <c r="F195" s="35" t="s">
        <v>1364</v>
      </c>
      <c r="G195" s="36" t="s">
        <v>1925</v>
      </c>
      <c r="H195" s="36" t="s">
        <v>2088</v>
      </c>
      <c r="I195" s="36" t="s">
        <v>1220</v>
      </c>
      <c r="J195" s="37" t="s">
        <v>2090</v>
      </c>
    </row>
    <row r="196" spans="1:10" x14ac:dyDescent="0.25">
      <c r="A196" s="90">
        <v>34502</v>
      </c>
      <c r="B196" s="36" t="s">
        <v>94</v>
      </c>
      <c r="C196" s="36" t="s">
        <v>94</v>
      </c>
      <c r="D196" s="36" t="s">
        <v>89</v>
      </c>
      <c r="E196" s="36" t="s">
        <v>2087</v>
      </c>
      <c r="F196" s="35" t="s">
        <v>1365</v>
      </c>
      <c r="G196" s="36" t="s">
        <v>1926</v>
      </c>
      <c r="H196" s="36" t="s">
        <v>2088</v>
      </c>
      <c r="I196" s="36" t="s">
        <v>1220</v>
      </c>
      <c r="J196" s="37" t="s">
        <v>2090</v>
      </c>
    </row>
    <row r="197" spans="1:10" x14ac:dyDescent="0.25">
      <c r="A197" s="90">
        <v>34503</v>
      </c>
      <c r="B197" s="36" t="s">
        <v>94</v>
      </c>
      <c r="C197" s="36" t="s">
        <v>94</v>
      </c>
      <c r="D197" s="36" t="s">
        <v>89</v>
      </c>
      <c r="E197" s="36" t="s">
        <v>2087</v>
      </c>
      <c r="F197" s="35" t="s">
        <v>1367</v>
      </c>
      <c r="G197" s="36" t="s">
        <v>1927</v>
      </c>
      <c r="H197" s="36" t="s">
        <v>2088</v>
      </c>
      <c r="I197" s="36" t="s">
        <v>1220</v>
      </c>
      <c r="J197" s="37" t="s">
        <v>2090</v>
      </c>
    </row>
    <row r="198" spans="1:10" x14ac:dyDescent="0.25">
      <c r="A198" s="90">
        <v>34504</v>
      </c>
      <c r="B198" s="36" t="s">
        <v>94</v>
      </c>
      <c r="C198" s="36" t="s">
        <v>94</v>
      </c>
      <c r="D198" s="36" t="s">
        <v>89</v>
      </c>
      <c r="E198" s="36" t="s">
        <v>2087</v>
      </c>
      <c r="F198" s="35" t="s">
        <v>1369</v>
      </c>
      <c r="G198" s="36" t="s">
        <v>1928</v>
      </c>
      <c r="H198" s="36" t="s">
        <v>2088</v>
      </c>
      <c r="I198" s="36" t="s">
        <v>1220</v>
      </c>
      <c r="J198" s="37" t="s">
        <v>2091</v>
      </c>
    </row>
    <row r="199" spans="1:10" x14ac:dyDescent="0.25">
      <c r="A199" s="90">
        <v>34505</v>
      </c>
      <c r="B199" s="36" t="s">
        <v>94</v>
      </c>
      <c r="C199" s="36" t="s">
        <v>94</v>
      </c>
      <c r="D199" s="36" t="s">
        <v>89</v>
      </c>
      <c r="E199" s="36" t="s">
        <v>2087</v>
      </c>
      <c r="F199" s="35" t="s">
        <v>1370</v>
      </c>
      <c r="G199" s="36" t="s">
        <v>1929</v>
      </c>
      <c r="H199" s="36" t="s">
        <v>2088</v>
      </c>
      <c r="I199" s="36" t="s">
        <v>1220</v>
      </c>
      <c r="J199" s="37" t="s">
        <v>2091</v>
      </c>
    </row>
    <row r="200" spans="1:10" x14ac:dyDescent="0.25">
      <c r="A200" s="90">
        <v>34506</v>
      </c>
      <c r="B200" s="36" t="s">
        <v>94</v>
      </c>
      <c r="C200" s="36" t="s">
        <v>94</v>
      </c>
      <c r="D200" s="36" t="s">
        <v>390</v>
      </c>
      <c r="E200" s="36" t="s">
        <v>2087</v>
      </c>
      <c r="F200" s="35" t="s">
        <v>398</v>
      </c>
      <c r="G200" s="36" t="s">
        <v>399</v>
      </c>
      <c r="H200" s="36" t="s">
        <v>2088</v>
      </c>
      <c r="I200" s="36" t="s">
        <v>2089</v>
      </c>
      <c r="J200" s="37" t="s">
        <v>2090</v>
      </c>
    </row>
    <row r="201" spans="1:10" x14ac:dyDescent="0.25">
      <c r="A201" s="90">
        <v>34507</v>
      </c>
      <c r="B201" s="36" t="s">
        <v>94</v>
      </c>
      <c r="C201" s="36" t="s">
        <v>94</v>
      </c>
      <c r="D201" s="36" t="s">
        <v>390</v>
      </c>
      <c r="E201" s="36" t="s">
        <v>2087</v>
      </c>
      <c r="F201" s="35" t="s">
        <v>401</v>
      </c>
      <c r="G201" s="36" t="s">
        <v>402</v>
      </c>
      <c r="H201" s="36" t="s">
        <v>2088</v>
      </c>
      <c r="I201" s="36" t="s">
        <v>2089</v>
      </c>
      <c r="J201" s="37" t="s">
        <v>2090</v>
      </c>
    </row>
    <row r="202" spans="1:10" x14ac:dyDescent="0.25">
      <c r="A202" s="90">
        <v>34508</v>
      </c>
      <c r="B202" s="36" t="s">
        <v>94</v>
      </c>
      <c r="C202" s="36" t="s">
        <v>94</v>
      </c>
      <c r="D202" s="36" t="s">
        <v>390</v>
      </c>
      <c r="E202" s="36" t="s">
        <v>2087</v>
      </c>
      <c r="F202" s="35" t="s">
        <v>404</v>
      </c>
      <c r="G202" s="36" t="s">
        <v>405</v>
      </c>
      <c r="H202" s="36" t="s">
        <v>2088</v>
      </c>
      <c r="I202" s="36" t="s">
        <v>2089</v>
      </c>
      <c r="J202" s="37" t="s">
        <v>2090</v>
      </c>
    </row>
    <row r="203" spans="1:10" x14ac:dyDescent="0.25">
      <c r="A203" s="90">
        <v>34509</v>
      </c>
      <c r="B203" s="36" t="s">
        <v>94</v>
      </c>
      <c r="C203" s="36" t="s">
        <v>94</v>
      </c>
      <c r="D203" s="36" t="s">
        <v>390</v>
      </c>
      <c r="E203" s="36" t="s">
        <v>2087</v>
      </c>
      <c r="F203" s="35" t="s">
        <v>407</v>
      </c>
      <c r="G203" s="36" t="s">
        <v>408</v>
      </c>
      <c r="H203" s="36" t="s">
        <v>2088</v>
      </c>
      <c r="I203" s="36" t="s">
        <v>2089</v>
      </c>
      <c r="J203" s="37" t="s">
        <v>2090</v>
      </c>
    </row>
    <row r="204" spans="1:10" x14ac:dyDescent="0.25">
      <c r="A204" s="90">
        <v>34510</v>
      </c>
      <c r="B204" s="36" t="s">
        <v>94</v>
      </c>
      <c r="C204" s="36" t="s">
        <v>94</v>
      </c>
      <c r="D204" s="36" t="s">
        <v>390</v>
      </c>
      <c r="E204" s="36" t="s">
        <v>2087</v>
      </c>
      <c r="F204" s="35" t="s">
        <v>410</v>
      </c>
      <c r="G204" s="36" t="s">
        <v>411</v>
      </c>
      <c r="H204" s="36" t="s">
        <v>2088</v>
      </c>
      <c r="I204" s="36" t="s">
        <v>2089</v>
      </c>
      <c r="J204" s="37" t="s">
        <v>2090</v>
      </c>
    </row>
    <row r="205" spans="1:10" x14ac:dyDescent="0.25">
      <c r="A205" s="90">
        <v>34511</v>
      </c>
      <c r="B205" s="36" t="s">
        <v>94</v>
      </c>
      <c r="C205" s="36" t="s">
        <v>94</v>
      </c>
      <c r="D205" s="36" t="s">
        <v>390</v>
      </c>
      <c r="E205" s="36" t="s">
        <v>2087</v>
      </c>
      <c r="F205" s="35" t="s">
        <v>393</v>
      </c>
      <c r="G205" s="36" t="s">
        <v>1729</v>
      </c>
      <c r="H205" s="36" t="s">
        <v>2088</v>
      </c>
      <c r="I205" s="36" t="s">
        <v>2089</v>
      </c>
      <c r="J205" s="37" t="s">
        <v>2091</v>
      </c>
    </row>
    <row r="206" spans="1:10" x14ac:dyDescent="0.25">
      <c r="A206" s="90">
        <v>34512</v>
      </c>
      <c r="B206" s="36" t="s">
        <v>94</v>
      </c>
      <c r="C206" s="36" t="s">
        <v>94</v>
      </c>
      <c r="D206" s="36" t="s">
        <v>390</v>
      </c>
      <c r="E206" s="36" t="s">
        <v>2087</v>
      </c>
      <c r="F206" s="35" t="s">
        <v>1372</v>
      </c>
      <c r="G206" s="36" t="s">
        <v>1931</v>
      </c>
      <c r="H206" s="36" t="s">
        <v>2088</v>
      </c>
      <c r="I206" s="36" t="s">
        <v>1220</v>
      </c>
      <c r="J206" s="37" t="s">
        <v>2091</v>
      </c>
    </row>
    <row r="207" spans="1:10" x14ac:dyDescent="0.25">
      <c r="A207" s="90">
        <v>34513</v>
      </c>
      <c r="B207" s="36" t="s">
        <v>94</v>
      </c>
      <c r="C207" s="36" t="s">
        <v>94</v>
      </c>
      <c r="D207" s="36" t="s">
        <v>390</v>
      </c>
      <c r="E207" s="36" t="s">
        <v>2087</v>
      </c>
      <c r="F207" s="35" t="s">
        <v>1373</v>
      </c>
      <c r="G207" s="36" t="s">
        <v>1932</v>
      </c>
      <c r="H207" s="36" t="s">
        <v>2088</v>
      </c>
      <c r="I207" s="36" t="s">
        <v>1220</v>
      </c>
      <c r="J207" s="37" t="s">
        <v>2090</v>
      </c>
    </row>
    <row r="208" spans="1:10" x14ac:dyDescent="0.25">
      <c r="A208" s="90">
        <v>34514</v>
      </c>
      <c r="B208" s="36" t="s">
        <v>94</v>
      </c>
      <c r="C208" s="36" t="s">
        <v>94</v>
      </c>
      <c r="D208" s="36" t="s">
        <v>390</v>
      </c>
      <c r="E208" s="36" t="s">
        <v>2087</v>
      </c>
      <c r="F208" s="35" t="s">
        <v>1374</v>
      </c>
      <c r="G208" s="36" t="s">
        <v>1933</v>
      </c>
      <c r="H208" s="36" t="s">
        <v>2088</v>
      </c>
      <c r="I208" s="36" t="s">
        <v>1220</v>
      </c>
      <c r="J208" s="37" t="s">
        <v>2091</v>
      </c>
    </row>
    <row r="209" spans="1:10" x14ac:dyDescent="0.25">
      <c r="A209" s="90">
        <v>34515</v>
      </c>
      <c r="B209" s="36" t="s">
        <v>94</v>
      </c>
      <c r="C209" s="36" t="s">
        <v>94</v>
      </c>
      <c r="D209" s="36" t="s">
        <v>390</v>
      </c>
      <c r="E209" s="36" t="s">
        <v>2087</v>
      </c>
      <c r="F209" s="35" t="s">
        <v>1375</v>
      </c>
      <c r="G209" s="36" t="s">
        <v>1934</v>
      </c>
      <c r="H209" s="36" t="s">
        <v>2088</v>
      </c>
      <c r="I209" s="36" t="s">
        <v>1220</v>
      </c>
      <c r="J209" s="37" t="s">
        <v>2090</v>
      </c>
    </row>
    <row r="210" spans="1:10" x14ac:dyDescent="0.25">
      <c r="A210" s="90">
        <v>34516</v>
      </c>
      <c r="B210" s="36" t="s">
        <v>94</v>
      </c>
      <c r="C210" s="36" t="s">
        <v>94</v>
      </c>
      <c r="D210" s="36" t="s">
        <v>412</v>
      </c>
      <c r="E210" s="36" t="s">
        <v>2087</v>
      </c>
      <c r="F210" s="35" t="s">
        <v>419</v>
      </c>
      <c r="G210" s="36" t="s">
        <v>420</v>
      </c>
      <c r="H210" s="36" t="s">
        <v>2088</v>
      </c>
      <c r="I210" s="36" t="s">
        <v>2089</v>
      </c>
      <c r="J210" s="37" t="s">
        <v>2090</v>
      </c>
    </row>
    <row r="211" spans="1:10" x14ac:dyDescent="0.25">
      <c r="A211" s="90">
        <v>34517</v>
      </c>
      <c r="B211" s="36" t="s">
        <v>94</v>
      </c>
      <c r="C211" s="36" t="s">
        <v>94</v>
      </c>
      <c r="D211" s="36" t="s">
        <v>412</v>
      </c>
      <c r="E211" s="36" t="s">
        <v>2087</v>
      </c>
      <c r="F211" s="35" t="s">
        <v>422</v>
      </c>
      <c r="G211" s="36" t="s">
        <v>423</v>
      </c>
      <c r="H211" s="36" t="s">
        <v>2088</v>
      </c>
      <c r="I211" s="36" t="s">
        <v>2089</v>
      </c>
      <c r="J211" s="37" t="s">
        <v>2090</v>
      </c>
    </row>
    <row r="212" spans="1:10" x14ac:dyDescent="0.25">
      <c r="A212" s="90">
        <v>34518</v>
      </c>
      <c r="B212" s="36" t="s">
        <v>94</v>
      </c>
      <c r="C212" s="36" t="s">
        <v>94</v>
      </c>
      <c r="D212" s="36" t="s">
        <v>412</v>
      </c>
      <c r="E212" s="36" t="s">
        <v>2087</v>
      </c>
      <c r="F212" s="35" t="s">
        <v>415</v>
      </c>
      <c r="G212" s="36" t="s">
        <v>1731</v>
      </c>
      <c r="H212" s="36" t="s">
        <v>2088</v>
      </c>
      <c r="I212" s="36" t="s">
        <v>2089</v>
      </c>
      <c r="J212" s="37" t="s">
        <v>2090</v>
      </c>
    </row>
    <row r="213" spans="1:10" x14ac:dyDescent="0.25">
      <c r="A213" s="90">
        <v>34519</v>
      </c>
      <c r="B213" s="36" t="s">
        <v>94</v>
      </c>
      <c r="C213" s="36" t="s">
        <v>94</v>
      </c>
      <c r="D213" s="36" t="s">
        <v>412</v>
      </c>
      <c r="E213" s="36" t="s">
        <v>2087</v>
      </c>
      <c r="F213" s="35" t="s">
        <v>417</v>
      </c>
      <c r="G213" s="36" t="s">
        <v>1732</v>
      </c>
      <c r="H213" s="36" t="s">
        <v>2088</v>
      </c>
      <c r="I213" s="36" t="s">
        <v>2089</v>
      </c>
      <c r="J213" s="37" t="s">
        <v>2090</v>
      </c>
    </row>
    <row r="214" spans="1:10" x14ac:dyDescent="0.25">
      <c r="A214" s="90">
        <v>34520</v>
      </c>
      <c r="B214" s="36" t="s">
        <v>94</v>
      </c>
      <c r="C214" s="36" t="s">
        <v>94</v>
      </c>
      <c r="D214" s="36" t="s">
        <v>412</v>
      </c>
      <c r="E214" s="36" t="s">
        <v>2087</v>
      </c>
      <c r="F214" s="35" t="s">
        <v>425</v>
      </c>
      <c r="G214" s="36" t="s">
        <v>1733</v>
      </c>
      <c r="H214" s="36" t="s">
        <v>2088</v>
      </c>
      <c r="I214" s="36" t="s">
        <v>2089</v>
      </c>
      <c r="J214" s="37" t="s">
        <v>2090</v>
      </c>
    </row>
    <row r="215" spans="1:10" x14ac:dyDescent="0.25">
      <c r="A215" s="90">
        <v>34521</v>
      </c>
      <c r="B215" s="36" t="s">
        <v>94</v>
      </c>
      <c r="C215" s="36" t="s">
        <v>94</v>
      </c>
      <c r="D215" s="36" t="s">
        <v>412</v>
      </c>
      <c r="E215" s="36" t="s">
        <v>2087</v>
      </c>
      <c r="F215" s="35" t="s">
        <v>1378</v>
      </c>
      <c r="G215" s="36" t="s">
        <v>1937</v>
      </c>
      <c r="H215" s="36" t="s">
        <v>2088</v>
      </c>
      <c r="I215" s="36" t="s">
        <v>1220</v>
      </c>
      <c r="J215" s="37" t="s">
        <v>2091</v>
      </c>
    </row>
    <row r="216" spans="1:10" x14ac:dyDescent="0.25">
      <c r="A216" s="90">
        <v>34522</v>
      </c>
      <c r="B216" s="36" t="s">
        <v>94</v>
      </c>
      <c r="C216" s="36" t="s">
        <v>94</v>
      </c>
      <c r="D216" s="36" t="s">
        <v>412</v>
      </c>
      <c r="E216" s="36" t="s">
        <v>2087</v>
      </c>
      <c r="F216" s="35" t="s">
        <v>1380</v>
      </c>
      <c r="G216" s="36" t="s">
        <v>1939</v>
      </c>
      <c r="H216" s="36" t="s">
        <v>2088</v>
      </c>
      <c r="I216" s="36" t="s">
        <v>1220</v>
      </c>
      <c r="J216" s="37" t="s">
        <v>2091</v>
      </c>
    </row>
    <row r="217" spans="1:10" x14ac:dyDescent="0.25">
      <c r="A217" s="90">
        <v>34523</v>
      </c>
      <c r="B217" s="36" t="s">
        <v>94</v>
      </c>
      <c r="C217" s="36" t="s">
        <v>94</v>
      </c>
      <c r="D217" s="36" t="s">
        <v>412</v>
      </c>
      <c r="E217" s="36" t="s">
        <v>2087</v>
      </c>
      <c r="F217" s="35" t="s">
        <v>1381</v>
      </c>
      <c r="G217" s="36" t="s">
        <v>1940</v>
      </c>
      <c r="H217" s="36" t="s">
        <v>2088</v>
      </c>
      <c r="I217" s="36" t="s">
        <v>1220</v>
      </c>
      <c r="J217" s="37" t="s">
        <v>2091</v>
      </c>
    </row>
    <row r="218" spans="1:10" x14ac:dyDescent="0.25">
      <c r="A218" s="90">
        <v>34524</v>
      </c>
      <c r="B218" s="36" t="s">
        <v>94</v>
      </c>
      <c r="C218" s="36" t="s">
        <v>94</v>
      </c>
      <c r="D218" s="36" t="s">
        <v>412</v>
      </c>
      <c r="E218" s="36" t="s">
        <v>2087</v>
      </c>
      <c r="F218" s="35" t="s">
        <v>1382</v>
      </c>
      <c r="G218" s="36" t="s">
        <v>1941</v>
      </c>
      <c r="H218" s="36" t="s">
        <v>2088</v>
      </c>
      <c r="I218" s="36" t="s">
        <v>1220</v>
      </c>
      <c r="J218" s="37" t="s">
        <v>2090</v>
      </c>
    </row>
    <row r="219" spans="1:10" x14ac:dyDescent="0.25">
      <c r="A219" s="90">
        <v>34525</v>
      </c>
      <c r="B219" s="36" t="s">
        <v>94</v>
      </c>
      <c r="C219" s="36" t="s">
        <v>94</v>
      </c>
      <c r="D219" s="36" t="s">
        <v>412</v>
      </c>
      <c r="E219" s="36" t="s">
        <v>2087</v>
      </c>
      <c r="F219" s="35" t="s">
        <v>1383</v>
      </c>
      <c r="G219" s="36" t="s">
        <v>1942</v>
      </c>
      <c r="H219" s="36" t="s">
        <v>2088</v>
      </c>
      <c r="I219" s="36" t="s">
        <v>1220</v>
      </c>
      <c r="J219" s="37" t="s">
        <v>2090</v>
      </c>
    </row>
    <row r="220" spans="1:10" x14ac:dyDescent="0.25">
      <c r="A220" s="90">
        <v>34526</v>
      </c>
      <c r="B220" s="36" t="s">
        <v>94</v>
      </c>
      <c r="C220" s="36" t="s">
        <v>94</v>
      </c>
      <c r="D220" s="36" t="s">
        <v>412</v>
      </c>
      <c r="E220" s="36" t="s">
        <v>2087</v>
      </c>
      <c r="F220" s="35" t="s">
        <v>1384</v>
      </c>
      <c r="G220" s="36" t="s">
        <v>1943</v>
      </c>
      <c r="H220" s="36" t="s">
        <v>2088</v>
      </c>
      <c r="I220" s="36" t="s">
        <v>1220</v>
      </c>
      <c r="J220" s="37" t="s">
        <v>2091</v>
      </c>
    </row>
    <row r="221" spans="1:10" x14ac:dyDescent="0.25">
      <c r="A221" s="90">
        <v>34527</v>
      </c>
      <c r="B221" s="36" t="s">
        <v>94</v>
      </c>
      <c r="C221" s="36" t="s">
        <v>94</v>
      </c>
      <c r="D221" s="36" t="s">
        <v>412</v>
      </c>
      <c r="E221" s="36" t="s">
        <v>2087</v>
      </c>
      <c r="F221" s="35" t="s">
        <v>1386</v>
      </c>
      <c r="G221" s="36" t="s">
        <v>1944</v>
      </c>
      <c r="H221" s="36" t="s">
        <v>2088</v>
      </c>
      <c r="I221" s="36" t="s">
        <v>1220</v>
      </c>
      <c r="J221" s="37" t="s">
        <v>2090</v>
      </c>
    </row>
    <row r="222" spans="1:10" x14ac:dyDescent="0.25">
      <c r="A222" s="90">
        <v>34528</v>
      </c>
      <c r="B222" s="36" t="s">
        <v>94</v>
      </c>
      <c r="C222" s="36" t="s">
        <v>94</v>
      </c>
      <c r="D222" s="36" t="s">
        <v>412</v>
      </c>
      <c r="E222" s="36" t="s">
        <v>2087</v>
      </c>
      <c r="F222" s="35" t="s">
        <v>1387</v>
      </c>
      <c r="G222" s="36" t="s">
        <v>1945</v>
      </c>
      <c r="H222" s="36" t="s">
        <v>2088</v>
      </c>
      <c r="I222" s="36" t="s">
        <v>1220</v>
      </c>
      <c r="J222" s="37" t="s">
        <v>2091</v>
      </c>
    </row>
    <row r="223" spans="1:10" x14ac:dyDescent="0.25">
      <c r="A223" s="90">
        <v>34529</v>
      </c>
      <c r="B223" s="36" t="s">
        <v>94</v>
      </c>
      <c r="C223" s="36" t="s">
        <v>94</v>
      </c>
      <c r="D223" s="36" t="s">
        <v>412</v>
      </c>
      <c r="E223" s="36" t="s">
        <v>2087</v>
      </c>
      <c r="F223" s="35" t="s">
        <v>1388</v>
      </c>
      <c r="G223" s="36" t="s">
        <v>1869</v>
      </c>
      <c r="H223" s="36" t="s">
        <v>2088</v>
      </c>
      <c r="I223" s="36" t="s">
        <v>1220</v>
      </c>
      <c r="J223" s="37" t="s">
        <v>2090</v>
      </c>
    </row>
    <row r="224" spans="1:10" x14ac:dyDescent="0.25">
      <c r="A224" s="90">
        <v>34530</v>
      </c>
      <c r="B224" s="36" t="s">
        <v>94</v>
      </c>
      <c r="C224" s="36" t="s">
        <v>94</v>
      </c>
      <c r="D224" s="36" t="s">
        <v>412</v>
      </c>
      <c r="E224" s="36" t="s">
        <v>2087</v>
      </c>
      <c r="F224" s="35" t="s">
        <v>1389</v>
      </c>
      <c r="G224" s="36" t="s">
        <v>1946</v>
      </c>
      <c r="H224" s="36" t="s">
        <v>2088</v>
      </c>
      <c r="I224" s="36" t="s">
        <v>1220</v>
      </c>
      <c r="J224" s="37" t="s">
        <v>2091</v>
      </c>
    </row>
    <row r="225" spans="1:10" x14ac:dyDescent="0.25">
      <c r="A225" s="90">
        <v>34531</v>
      </c>
      <c r="B225" s="36" t="s">
        <v>94</v>
      </c>
      <c r="C225" s="36" t="s">
        <v>94</v>
      </c>
      <c r="D225" s="36" t="s">
        <v>412</v>
      </c>
      <c r="E225" s="36" t="s">
        <v>2087</v>
      </c>
      <c r="F225" s="35" t="s">
        <v>1390</v>
      </c>
      <c r="G225" s="36" t="s">
        <v>1947</v>
      </c>
      <c r="H225" s="36" t="s">
        <v>2088</v>
      </c>
      <c r="I225" s="36" t="s">
        <v>1220</v>
      </c>
      <c r="J225" s="37" t="s">
        <v>2090</v>
      </c>
    </row>
    <row r="226" spans="1:10" x14ac:dyDescent="0.25">
      <c r="A226" s="90">
        <v>34532</v>
      </c>
      <c r="B226" s="36" t="s">
        <v>94</v>
      </c>
      <c r="C226" s="36" t="s">
        <v>94</v>
      </c>
      <c r="D226" s="36" t="s">
        <v>412</v>
      </c>
      <c r="E226" s="36" t="s">
        <v>2087</v>
      </c>
      <c r="F226" s="35" t="s">
        <v>1391</v>
      </c>
      <c r="G226" s="36" t="s">
        <v>1871</v>
      </c>
      <c r="H226" s="36" t="s">
        <v>2088</v>
      </c>
      <c r="I226" s="36" t="s">
        <v>1220</v>
      </c>
      <c r="J226" s="37" t="s">
        <v>2091</v>
      </c>
    </row>
    <row r="227" spans="1:10" x14ac:dyDescent="0.25">
      <c r="A227" s="90">
        <v>34533</v>
      </c>
      <c r="B227" s="36" t="s">
        <v>94</v>
      </c>
      <c r="C227" s="36" t="s">
        <v>94</v>
      </c>
      <c r="D227" s="36" t="s">
        <v>412</v>
      </c>
      <c r="E227" s="36" t="s">
        <v>2087</v>
      </c>
      <c r="F227" s="35" t="s">
        <v>1393</v>
      </c>
      <c r="G227" s="36" t="s">
        <v>1948</v>
      </c>
      <c r="H227" s="36" t="s">
        <v>2088</v>
      </c>
      <c r="I227" s="36" t="s">
        <v>1220</v>
      </c>
      <c r="J227" s="37" t="s">
        <v>2090</v>
      </c>
    </row>
    <row r="228" spans="1:10" x14ac:dyDescent="0.25">
      <c r="A228" s="90">
        <v>34534</v>
      </c>
      <c r="B228" s="36" t="s">
        <v>94</v>
      </c>
      <c r="C228" s="36" t="s">
        <v>94</v>
      </c>
      <c r="D228" s="36" t="s">
        <v>412</v>
      </c>
      <c r="E228" s="36" t="s">
        <v>2087</v>
      </c>
      <c r="F228" s="35" t="s">
        <v>427</v>
      </c>
      <c r="G228" s="36" t="s">
        <v>426</v>
      </c>
      <c r="H228" s="36" t="s">
        <v>2088</v>
      </c>
      <c r="I228" s="36" t="s">
        <v>2089</v>
      </c>
      <c r="J228" s="37" t="s">
        <v>2090</v>
      </c>
    </row>
    <row r="229" spans="1:10" x14ac:dyDescent="0.25">
      <c r="A229" s="90">
        <v>34535</v>
      </c>
      <c r="B229" s="36" t="s">
        <v>94</v>
      </c>
      <c r="C229" s="36" t="s">
        <v>94</v>
      </c>
      <c r="D229" s="36" t="s">
        <v>430</v>
      </c>
      <c r="E229" s="36" t="s">
        <v>2087</v>
      </c>
      <c r="F229" s="35" t="s">
        <v>435</v>
      </c>
      <c r="G229" s="36" t="s">
        <v>1734</v>
      </c>
      <c r="H229" s="36" t="s">
        <v>2088</v>
      </c>
      <c r="I229" s="36" t="s">
        <v>2089</v>
      </c>
      <c r="J229" s="37" t="s">
        <v>2090</v>
      </c>
    </row>
    <row r="230" spans="1:10" x14ac:dyDescent="0.25">
      <c r="A230" s="90">
        <v>34536</v>
      </c>
      <c r="B230" s="36" t="s">
        <v>94</v>
      </c>
      <c r="C230" s="36" t="s">
        <v>94</v>
      </c>
      <c r="D230" s="36" t="s">
        <v>430</v>
      </c>
      <c r="E230" s="36" t="s">
        <v>2087</v>
      </c>
      <c r="F230" s="35" t="s">
        <v>439</v>
      </c>
      <c r="G230" s="36" t="s">
        <v>440</v>
      </c>
      <c r="H230" s="36" t="s">
        <v>2088</v>
      </c>
      <c r="I230" s="36" t="s">
        <v>2089</v>
      </c>
      <c r="J230" s="37" t="s">
        <v>2091</v>
      </c>
    </row>
    <row r="231" spans="1:10" x14ac:dyDescent="0.25">
      <c r="A231" s="90">
        <v>34537</v>
      </c>
      <c r="B231" s="36" t="s">
        <v>94</v>
      </c>
      <c r="C231" s="36" t="s">
        <v>94</v>
      </c>
      <c r="D231" s="36" t="s">
        <v>430</v>
      </c>
      <c r="E231" s="36" t="s">
        <v>2087</v>
      </c>
      <c r="F231" s="35" t="s">
        <v>437</v>
      </c>
      <c r="G231" s="36" t="s">
        <v>1735</v>
      </c>
      <c r="H231" s="36" t="s">
        <v>2088</v>
      </c>
      <c r="I231" s="36" t="s">
        <v>2089</v>
      </c>
      <c r="J231" s="37" t="s">
        <v>2090</v>
      </c>
    </row>
    <row r="232" spans="1:10" x14ac:dyDescent="0.25">
      <c r="A232" s="90">
        <v>34538</v>
      </c>
      <c r="B232" s="36" t="s">
        <v>94</v>
      </c>
      <c r="C232" s="36" t="s">
        <v>94</v>
      </c>
      <c r="D232" s="36" t="s">
        <v>430</v>
      </c>
      <c r="E232" s="36" t="s">
        <v>2087</v>
      </c>
      <c r="F232" s="35" t="s">
        <v>442</v>
      </c>
      <c r="G232" s="36" t="s">
        <v>443</v>
      </c>
      <c r="H232" s="36" t="s">
        <v>2088</v>
      </c>
      <c r="I232" s="36" t="s">
        <v>2089</v>
      </c>
      <c r="J232" s="37" t="s">
        <v>2090</v>
      </c>
    </row>
    <row r="233" spans="1:10" x14ac:dyDescent="0.25">
      <c r="A233" s="90">
        <v>34539</v>
      </c>
      <c r="B233" s="36" t="s">
        <v>94</v>
      </c>
      <c r="C233" s="36" t="s">
        <v>94</v>
      </c>
      <c r="D233" s="36" t="s">
        <v>430</v>
      </c>
      <c r="E233" s="36" t="s">
        <v>2087</v>
      </c>
      <c r="F233" s="35" t="s">
        <v>432</v>
      </c>
      <c r="G233" s="36" t="s">
        <v>1737</v>
      </c>
      <c r="H233" s="36" t="s">
        <v>2088</v>
      </c>
      <c r="I233" s="36" t="s">
        <v>2089</v>
      </c>
      <c r="J233" s="37" t="s">
        <v>2091</v>
      </c>
    </row>
    <row r="234" spans="1:10" x14ac:dyDescent="0.25">
      <c r="A234" s="90">
        <v>34540</v>
      </c>
      <c r="B234" s="36" t="s">
        <v>94</v>
      </c>
      <c r="C234" s="36" t="s">
        <v>94</v>
      </c>
      <c r="D234" s="36" t="s">
        <v>430</v>
      </c>
      <c r="E234" s="36" t="s">
        <v>2087</v>
      </c>
      <c r="F234" s="35" t="s">
        <v>445</v>
      </c>
      <c r="G234" s="36" t="s">
        <v>446</v>
      </c>
      <c r="H234" s="36" t="s">
        <v>2088</v>
      </c>
      <c r="I234" s="36" t="s">
        <v>2089</v>
      </c>
      <c r="J234" s="37" t="s">
        <v>2091</v>
      </c>
    </row>
    <row r="235" spans="1:10" x14ac:dyDescent="0.25">
      <c r="A235" s="90">
        <v>34541</v>
      </c>
      <c r="B235" s="36" t="s">
        <v>94</v>
      </c>
      <c r="C235" s="36" t="s">
        <v>94</v>
      </c>
      <c r="D235" s="36" t="s">
        <v>430</v>
      </c>
      <c r="E235" s="36" t="s">
        <v>2087</v>
      </c>
      <c r="F235" s="35" t="s">
        <v>433</v>
      </c>
      <c r="G235" s="36" t="s">
        <v>1738</v>
      </c>
      <c r="H235" s="36" t="s">
        <v>2088</v>
      </c>
      <c r="I235" s="36" t="s">
        <v>2089</v>
      </c>
      <c r="J235" s="37" t="s">
        <v>2091</v>
      </c>
    </row>
    <row r="236" spans="1:10" x14ac:dyDescent="0.25">
      <c r="A236" s="90">
        <v>34542</v>
      </c>
      <c r="B236" s="36" t="s">
        <v>94</v>
      </c>
      <c r="C236" s="36" t="s">
        <v>94</v>
      </c>
      <c r="D236" s="36" t="s">
        <v>430</v>
      </c>
      <c r="E236" s="36" t="s">
        <v>2087</v>
      </c>
      <c r="F236" s="35" t="s">
        <v>1396</v>
      </c>
      <c r="G236" s="36" t="s">
        <v>1950</v>
      </c>
      <c r="H236" s="36" t="s">
        <v>2088</v>
      </c>
      <c r="I236" s="36" t="s">
        <v>1220</v>
      </c>
      <c r="J236" s="37" t="s">
        <v>2091</v>
      </c>
    </row>
    <row r="237" spans="1:10" x14ac:dyDescent="0.25">
      <c r="A237" s="90">
        <v>34543</v>
      </c>
      <c r="B237" s="36" t="s">
        <v>94</v>
      </c>
      <c r="C237" s="36" t="s">
        <v>94</v>
      </c>
      <c r="D237" s="36" t="s">
        <v>430</v>
      </c>
      <c r="E237" s="36" t="s">
        <v>2087</v>
      </c>
      <c r="F237" s="35" t="s">
        <v>1397</v>
      </c>
      <c r="G237" s="36" t="s">
        <v>1951</v>
      </c>
      <c r="H237" s="36" t="s">
        <v>2088</v>
      </c>
      <c r="I237" s="36" t="s">
        <v>1220</v>
      </c>
      <c r="J237" s="37" t="s">
        <v>2091</v>
      </c>
    </row>
    <row r="238" spans="1:10" x14ac:dyDescent="0.25">
      <c r="A238" s="90">
        <v>34544</v>
      </c>
      <c r="B238" s="36" t="s">
        <v>94</v>
      </c>
      <c r="C238" s="36" t="s">
        <v>94</v>
      </c>
      <c r="D238" s="36" t="s">
        <v>430</v>
      </c>
      <c r="E238" s="36" t="s">
        <v>2087</v>
      </c>
      <c r="F238" s="35" t="s">
        <v>1398</v>
      </c>
      <c r="G238" s="36" t="s">
        <v>1952</v>
      </c>
      <c r="H238" s="36" t="s">
        <v>2088</v>
      </c>
      <c r="I238" s="36" t="s">
        <v>1220</v>
      </c>
      <c r="J238" s="37" t="s">
        <v>2091</v>
      </c>
    </row>
    <row r="239" spans="1:10" x14ac:dyDescent="0.25">
      <c r="A239" s="90">
        <v>34545</v>
      </c>
      <c r="B239" s="36" t="s">
        <v>94</v>
      </c>
      <c r="C239" s="36" t="s">
        <v>94</v>
      </c>
      <c r="D239" s="36" t="s">
        <v>430</v>
      </c>
      <c r="E239" s="36" t="s">
        <v>2087</v>
      </c>
      <c r="F239" s="35" t="s">
        <v>1399</v>
      </c>
      <c r="G239" s="36" t="s">
        <v>1953</v>
      </c>
      <c r="H239" s="36" t="s">
        <v>2088</v>
      </c>
      <c r="I239" s="36" t="s">
        <v>1220</v>
      </c>
      <c r="J239" s="37" t="s">
        <v>2091</v>
      </c>
    </row>
    <row r="240" spans="1:10" x14ac:dyDescent="0.25">
      <c r="A240" s="90">
        <v>34546</v>
      </c>
      <c r="B240" s="36" t="s">
        <v>94</v>
      </c>
      <c r="C240" s="36" t="s">
        <v>94</v>
      </c>
      <c r="D240" s="36" t="s">
        <v>430</v>
      </c>
      <c r="E240" s="36" t="s">
        <v>2087</v>
      </c>
      <c r="F240" s="35" t="s">
        <v>1400</v>
      </c>
      <c r="G240" s="36" t="s">
        <v>1954</v>
      </c>
      <c r="H240" s="36" t="s">
        <v>2088</v>
      </c>
      <c r="I240" s="36" t="s">
        <v>1220</v>
      </c>
      <c r="J240" s="37" t="s">
        <v>2090</v>
      </c>
    </row>
    <row r="241" spans="1:10" x14ac:dyDescent="0.25">
      <c r="A241" s="90">
        <v>34547</v>
      </c>
      <c r="B241" s="36" t="s">
        <v>94</v>
      </c>
      <c r="C241" s="36" t="s">
        <v>94</v>
      </c>
      <c r="D241" s="36" t="s">
        <v>430</v>
      </c>
      <c r="E241" s="36" t="s">
        <v>2087</v>
      </c>
      <c r="F241" s="35" t="s">
        <v>1401</v>
      </c>
      <c r="G241" s="36" t="s">
        <v>1955</v>
      </c>
      <c r="H241" s="36" t="s">
        <v>2088</v>
      </c>
      <c r="I241" s="36" t="s">
        <v>1220</v>
      </c>
      <c r="J241" s="37" t="s">
        <v>2091</v>
      </c>
    </row>
    <row r="242" spans="1:10" x14ac:dyDescent="0.25">
      <c r="A242" s="90">
        <v>34548</v>
      </c>
      <c r="B242" s="36" t="s">
        <v>94</v>
      </c>
      <c r="C242" s="36" t="s">
        <v>94</v>
      </c>
      <c r="D242" s="36" t="s">
        <v>430</v>
      </c>
      <c r="E242" s="36" t="s">
        <v>2087</v>
      </c>
      <c r="F242" s="35" t="s">
        <v>1402</v>
      </c>
      <c r="G242" s="36" t="s">
        <v>1956</v>
      </c>
      <c r="H242" s="36" t="s">
        <v>2088</v>
      </c>
      <c r="I242" s="36" t="s">
        <v>1220</v>
      </c>
      <c r="J242" s="37" t="s">
        <v>2091</v>
      </c>
    </row>
    <row r="243" spans="1:10" x14ac:dyDescent="0.25">
      <c r="A243" s="90">
        <v>34549</v>
      </c>
      <c r="B243" s="36" t="s">
        <v>94</v>
      </c>
      <c r="C243" s="36" t="s">
        <v>94</v>
      </c>
      <c r="D243" s="36" t="s">
        <v>430</v>
      </c>
      <c r="E243" s="36" t="s">
        <v>2087</v>
      </c>
      <c r="F243" s="35" t="s">
        <v>1403</v>
      </c>
      <c r="G243" s="36" t="s">
        <v>1957</v>
      </c>
      <c r="H243" s="36" t="s">
        <v>2088</v>
      </c>
      <c r="I243" s="36" t="s">
        <v>1220</v>
      </c>
      <c r="J243" s="37" t="s">
        <v>2091</v>
      </c>
    </row>
    <row r="244" spans="1:10" x14ac:dyDescent="0.25">
      <c r="A244" s="90">
        <v>34550</v>
      </c>
      <c r="B244" s="36" t="s">
        <v>94</v>
      </c>
      <c r="C244" s="36" t="s">
        <v>94</v>
      </c>
      <c r="D244" s="36" t="s">
        <v>430</v>
      </c>
      <c r="E244" s="36" t="s">
        <v>2087</v>
      </c>
      <c r="F244" s="35" t="s">
        <v>1414</v>
      </c>
      <c r="G244" s="36" t="s">
        <v>1415</v>
      </c>
      <c r="H244" s="36" t="s">
        <v>2088</v>
      </c>
      <c r="I244" s="36" t="s">
        <v>1220</v>
      </c>
      <c r="J244" s="37" t="s">
        <v>2091</v>
      </c>
    </row>
    <row r="245" spans="1:10" x14ac:dyDescent="0.25">
      <c r="A245" s="90">
        <v>34551</v>
      </c>
      <c r="B245" s="36" t="s">
        <v>94</v>
      </c>
      <c r="C245" s="36" t="s">
        <v>94</v>
      </c>
      <c r="D245" s="36" t="s">
        <v>430</v>
      </c>
      <c r="E245" s="36" t="s">
        <v>2087</v>
      </c>
      <c r="F245" s="35" t="s">
        <v>1406</v>
      </c>
      <c r="G245" s="36" t="s">
        <v>1960</v>
      </c>
      <c r="H245" s="36" t="s">
        <v>2088</v>
      </c>
      <c r="I245" s="36" t="s">
        <v>1220</v>
      </c>
      <c r="J245" s="37" t="s">
        <v>2091</v>
      </c>
    </row>
    <row r="246" spans="1:10" x14ac:dyDescent="0.25">
      <c r="A246" s="90">
        <v>34552</v>
      </c>
      <c r="B246" s="36" t="s">
        <v>94</v>
      </c>
      <c r="C246" s="36" t="s">
        <v>94</v>
      </c>
      <c r="D246" s="36" t="s">
        <v>430</v>
      </c>
      <c r="E246" s="36" t="s">
        <v>2087</v>
      </c>
      <c r="F246" s="35" t="s">
        <v>1407</v>
      </c>
      <c r="G246" s="36" t="s">
        <v>1961</v>
      </c>
      <c r="H246" s="36" t="s">
        <v>2088</v>
      </c>
      <c r="I246" s="36" t="s">
        <v>1220</v>
      </c>
      <c r="J246" s="37" t="s">
        <v>2090</v>
      </c>
    </row>
    <row r="247" spans="1:10" x14ac:dyDescent="0.25">
      <c r="A247" s="90">
        <v>34553</v>
      </c>
      <c r="B247" s="36" t="s">
        <v>94</v>
      </c>
      <c r="C247" s="36" t="s">
        <v>94</v>
      </c>
      <c r="D247" s="36" t="s">
        <v>430</v>
      </c>
      <c r="E247" s="36" t="s">
        <v>2087</v>
      </c>
      <c r="F247" s="35" t="s">
        <v>1409</v>
      </c>
      <c r="G247" s="36" t="s">
        <v>1962</v>
      </c>
      <c r="H247" s="36" t="s">
        <v>2088</v>
      </c>
      <c r="I247" s="36" t="s">
        <v>1220</v>
      </c>
      <c r="J247" s="37" t="s">
        <v>2090</v>
      </c>
    </row>
    <row r="248" spans="1:10" x14ac:dyDescent="0.25">
      <c r="A248" s="90">
        <v>34554</v>
      </c>
      <c r="B248" s="36" t="s">
        <v>94</v>
      </c>
      <c r="C248" s="36" t="s">
        <v>94</v>
      </c>
      <c r="D248" s="36" t="s">
        <v>430</v>
      </c>
      <c r="E248" s="36" t="s">
        <v>2087</v>
      </c>
      <c r="F248" s="35" t="s">
        <v>1410</v>
      </c>
      <c r="G248" s="36" t="s">
        <v>1963</v>
      </c>
      <c r="H248" s="36" t="s">
        <v>2088</v>
      </c>
      <c r="I248" s="36" t="s">
        <v>1220</v>
      </c>
      <c r="J248" s="37" t="s">
        <v>2090</v>
      </c>
    </row>
    <row r="249" spans="1:10" x14ac:dyDescent="0.25">
      <c r="A249" s="90">
        <v>34555</v>
      </c>
      <c r="B249" s="36" t="s">
        <v>94</v>
      </c>
      <c r="C249" s="36" t="s">
        <v>94</v>
      </c>
      <c r="D249" s="36" t="s">
        <v>430</v>
      </c>
      <c r="E249" s="36" t="s">
        <v>2087</v>
      </c>
      <c r="F249" s="35" t="s">
        <v>1411</v>
      </c>
      <c r="G249" s="36" t="s">
        <v>1964</v>
      </c>
      <c r="H249" s="36" t="s">
        <v>2088</v>
      </c>
      <c r="I249" s="36" t="s">
        <v>1220</v>
      </c>
      <c r="J249" s="37" t="s">
        <v>2090</v>
      </c>
    </row>
    <row r="250" spans="1:10" x14ac:dyDescent="0.25">
      <c r="A250" s="90">
        <v>34556</v>
      </c>
      <c r="B250" s="36" t="s">
        <v>94</v>
      </c>
      <c r="C250" s="36" t="s">
        <v>94</v>
      </c>
      <c r="D250" s="36" t="s">
        <v>430</v>
      </c>
      <c r="E250" s="36" t="s">
        <v>2087</v>
      </c>
      <c r="F250" s="35" t="s">
        <v>1412</v>
      </c>
      <c r="G250" s="36" t="s">
        <v>1965</v>
      </c>
      <c r="H250" s="36" t="s">
        <v>2088</v>
      </c>
      <c r="I250" s="36" t="s">
        <v>1220</v>
      </c>
      <c r="J250" s="37" t="s">
        <v>2091</v>
      </c>
    </row>
    <row r="251" spans="1:10" x14ac:dyDescent="0.25">
      <c r="A251" s="90">
        <v>34557</v>
      </c>
      <c r="B251" s="36" t="s">
        <v>94</v>
      </c>
      <c r="C251" s="36" t="s">
        <v>94</v>
      </c>
      <c r="D251" s="36" t="s">
        <v>430</v>
      </c>
      <c r="E251" s="36" t="s">
        <v>2087</v>
      </c>
      <c r="F251" s="35" t="s">
        <v>1413</v>
      </c>
      <c r="G251" s="36" t="s">
        <v>1966</v>
      </c>
      <c r="H251" s="36" t="s">
        <v>2088</v>
      </c>
      <c r="I251" s="36" t="s">
        <v>1220</v>
      </c>
      <c r="J251" s="37" t="s">
        <v>2091</v>
      </c>
    </row>
    <row r="252" spans="1:10" x14ac:dyDescent="0.25">
      <c r="A252" s="90">
        <v>34558</v>
      </c>
      <c r="B252" s="36" t="s">
        <v>94</v>
      </c>
      <c r="C252" s="36" t="s">
        <v>94</v>
      </c>
      <c r="D252" s="36" t="s">
        <v>430</v>
      </c>
      <c r="E252" s="36" t="s">
        <v>2087</v>
      </c>
      <c r="F252" s="35" t="s">
        <v>448</v>
      </c>
      <c r="G252" s="36" t="s">
        <v>447</v>
      </c>
      <c r="H252" s="36" t="s">
        <v>2088</v>
      </c>
      <c r="I252" s="36" t="s">
        <v>2089</v>
      </c>
      <c r="J252" s="37" t="s">
        <v>2090</v>
      </c>
    </row>
    <row r="253" spans="1:10" x14ac:dyDescent="0.25">
      <c r="A253" s="90">
        <v>34559</v>
      </c>
      <c r="B253" s="36" t="s">
        <v>94</v>
      </c>
      <c r="C253" s="36" t="s">
        <v>94</v>
      </c>
      <c r="D253" s="36" t="s">
        <v>430</v>
      </c>
      <c r="E253" s="36" t="s">
        <v>2087</v>
      </c>
      <c r="F253" s="35" t="s">
        <v>1739</v>
      </c>
      <c r="G253" s="36" t="s">
        <v>990</v>
      </c>
      <c r="H253" s="36" t="s">
        <v>2088</v>
      </c>
      <c r="I253" s="36" t="s">
        <v>2089</v>
      </c>
      <c r="J253" s="37" t="s">
        <v>2090</v>
      </c>
    </row>
    <row r="254" spans="1:10" x14ac:dyDescent="0.25">
      <c r="A254" s="90">
        <v>34560</v>
      </c>
      <c r="B254" s="36" t="s">
        <v>94</v>
      </c>
      <c r="C254" s="36" t="s">
        <v>94</v>
      </c>
      <c r="D254" s="36" t="s">
        <v>94</v>
      </c>
      <c r="E254" s="36" t="s">
        <v>2087</v>
      </c>
      <c r="F254" s="35" t="s">
        <v>516</v>
      </c>
      <c r="G254" s="36" t="s">
        <v>517</v>
      </c>
      <c r="H254" s="36" t="s">
        <v>2088</v>
      </c>
      <c r="I254" s="36" t="s">
        <v>2089</v>
      </c>
      <c r="J254" s="37" t="s">
        <v>2091</v>
      </c>
    </row>
    <row r="255" spans="1:10" x14ac:dyDescent="0.25">
      <c r="A255" s="90">
        <v>34561</v>
      </c>
      <c r="B255" s="36" t="s">
        <v>94</v>
      </c>
      <c r="C255" s="36" t="s">
        <v>94</v>
      </c>
      <c r="D255" s="36" t="s">
        <v>94</v>
      </c>
      <c r="E255" s="36" t="s">
        <v>2087</v>
      </c>
      <c r="F255" s="35" t="s">
        <v>460</v>
      </c>
      <c r="G255" s="36" t="s">
        <v>1747</v>
      </c>
      <c r="H255" s="36" t="s">
        <v>2088</v>
      </c>
      <c r="I255" s="36" t="s">
        <v>2089</v>
      </c>
      <c r="J255" s="37" t="s">
        <v>2090</v>
      </c>
    </row>
    <row r="256" spans="1:10" x14ac:dyDescent="0.25">
      <c r="A256" s="90">
        <v>34562</v>
      </c>
      <c r="B256" s="36" t="s">
        <v>94</v>
      </c>
      <c r="C256" s="36" t="s">
        <v>94</v>
      </c>
      <c r="D256" s="36" t="s">
        <v>94</v>
      </c>
      <c r="E256" s="36" t="s">
        <v>2087</v>
      </c>
      <c r="F256" s="35" t="s">
        <v>464</v>
      </c>
      <c r="G256" s="36" t="s">
        <v>1749</v>
      </c>
      <c r="H256" s="36" t="s">
        <v>2088</v>
      </c>
      <c r="I256" s="36" t="s">
        <v>2089</v>
      </c>
      <c r="J256" s="37" t="s">
        <v>2090</v>
      </c>
    </row>
    <row r="257" spans="1:10" x14ac:dyDescent="0.25">
      <c r="A257" s="90">
        <v>34563</v>
      </c>
      <c r="B257" s="36" t="s">
        <v>94</v>
      </c>
      <c r="C257" s="36" t="s">
        <v>94</v>
      </c>
      <c r="D257" s="36" t="s">
        <v>94</v>
      </c>
      <c r="E257" s="36" t="s">
        <v>2087</v>
      </c>
      <c r="F257" s="35" t="s">
        <v>1424</v>
      </c>
      <c r="G257" s="36" t="s">
        <v>1974</v>
      </c>
      <c r="H257" s="36" t="s">
        <v>2088</v>
      </c>
      <c r="I257" s="36" t="s">
        <v>1220</v>
      </c>
      <c r="J257" s="37" t="s">
        <v>2090</v>
      </c>
    </row>
    <row r="258" spans="1:10" x14ac:dyDescent="0.25">
      <c r="A258" s="90">
        <v>34564</v>
      </c>
      <c r="B258" s="36" t="s">
        <v>94</v>
      </c>
      <c r="C258" s="36" t="s">
        <v>94</v>
      </c>
      <c r="D258" s="36" t="s">
        <v>94</v>
      </c>
      <c r="E258" s="36" t="s">
        <v>2087</v>
      </c>
      <c r="F258" s="35" t="s">
        <v>1428</v>
      </c>
      <c r="G258" s="36" t="s">
        <v>1976</v>
      </c>
      <c r="H258" s="36" t="s">
        <v>2088</v>
      </c>
      <c r="I258" s="36" t="s">
        <v>1220</v>
      </c>
      <c r="J258" s="37" t="s">
        <v>2090</v>
      </c>
    </row>
    <row r="259" spans="1:10" x14ac:dyDescent="0.25">
      <c r="A259" s="90">
        <v>34565</v>
      </c>
      <c r="B259" s="36" t="s">
        <v>94</v>
      </c>
      <c r="C259" s="36" t="s">
        <v>94</v>
      </c>
      <c r="D259" s="36" t="s">
        <v>94</v>
      </c>
      <c r="E259" s="36" t="s">
        <v>2087</v>
      </c>
      <c r="F259" s="35" t="s">
        <v>1433</v>
      </c>
      <c r="G259" s="36" t="s">
        <v>1980</v>
      </c>
      <c r="H259" s="36" t="s">
        <v>2088</v>
      </c>
      <c r="I259" s="36" t="s">
        <v>1220</v>
      </c>
      <c r="J259" s="37" t="s">
        <v>2091</v>
      </c>
    </row>
    <row r="260" spans="1:10" x14ac:dyDescent="0.25">
      <c r="A260" s="90">
        <v>34566</v>
      </c>
      <c r="B260" s="36" t="s">
        <v>94</v>
      </c>
      <c r="C260" s="36" t="s">
        <v>94</v>
      </c>
      <c r="D260" s="36" t="s">
        <v>94</v>
      </c>
      <c r="E260" s="36" t="s">
        <v>2087</v>
      </c>
      <c r="F260" s="35" t="s">
        <v>499</v>
      </c>
      <c r="G260" s="36" t="s">
        <v>1772</v>
      </c>
      <c r="H260" s="36" t="s">
        <v>2088</v>
      </c>
      <c r="I260" s="36" t="s">
        <v>2089</v>
      </c>
      <c r="J260" s="37" t="s">
        <v>2090</v>
      </c>
    </row>
    <row r="261" spans="1:10" x14ac:dyDescent="0.25">
      <c r="A261" s="90">
        <v>34567</v>
      </c>
      <c r="B261" s="36" t="s">
        <v>94</v>
      </c>
      <c r="C261" s="36" t="s">
        <v>94</v>
      </c>
      <c r="D261" s="36" t="s">
        <v>94</v>
      </c>
      <c r="E261" s="36" t="s">
        <v>2087</v>
      </c>
      <c r="F261" s="35" t="s">
        <v>1434</v>
      </c>
      <c r="G261" s="36" t="s">
        <v>1772</v>
      </c>
      <c r="H261" s="36" t="s">
        <v>2088</v>
      </c>
      <c r="I261" s="36" t="s">
        <v>1220</v>
      </c>
      <c r="J261" s="37" t="s">
        <v>2091</v>
      </c>
    </row>
    <row r="262" spans="1:10" x14ac:dyDescent="0.25">
      <c r="A262" s="90">
        <v>34568</v>
      </c>
      <c r="B262" s="36" t="s">
        <v>94</v>
      </c>
      <c r="C262" s="36" t="s">
        <v>94</v>
      </c>
      <c r="D262" s="36" t="s">
        <v>94</v>
      </c>
      <c r="E262" s="36" t="s">
        <v>2087</v>
      </c>
      <c r="F262" s="35" t="s">
        <v>1441</v>
      </c>
      <c r="G262" s="36" t="s">
        <v>1986</v>
      </c>
      <c r="H262" s="36" t="s">
        <v>2088</v>
      </c>
      <c r="I262" s="36" t="s">
        <v>1220</v>
      </c>
      <c r="J262" s="37" t="s">
        <v>2091</v>
      </c>
    </row>
    <row r="263" spans="1:10" x14ac:dyDescent="0.25">
      <c r="A263" s="90">
        <v>34569</v>
      </c>
      <c r="B263" s="36" t="s">
        <v>94</v>
      </c>
      <c r="C263" s="36" t="s">
        <v>94</v>
      </c>
      <c r="D263" s="36" t="s">
        <v>94</v>
      </c>
      <c r="E263" s="36" t="s">
        <v>2087</v>
      </c>
      <c r="F263" s="35" t="s">
        <v>1444</v>
      </c>
      <c r="G263" s="36" t="s">
        <v>1989</v>
      </c>
      <c r="H263" s="36" t="s">
        <v>2088</v>
      </c>
      <c r="I263" s="36" t="s">
        <v>1220</v>
      </c>
      <c r="J263" s="37" t="s">
        <v>2091</v>
      </c>
    </row>
    <row r="264" spans="1:10" x14ac:dyDescent="0.25">
      <c r="A264" s="90">
        <v>34570</v>
      </c>
      <c r="B264" s="36" t="s">
        <v>94</v>
      </c>
      <c r="C264" s="36" t="s">
        <v>94</v>
      </c>
      <c r="D264" s="36" t="s">
        <v>94</v>
      </c>
      <c r="E264" s="36" t="s">
        <v>2087</v>
      </c>
      <c r="F264" s="35" t="s">
        <v>1446</v>
      </c>
      <c r="G264" s="36" t="s">
        <v>1990</v>
      </c>
      <c r="H264" s="36" t="s">
        <v>2088</v>
      </c>
      <c r="I264" s="36" t="s">
        <v>1220</v>
      </c>
      <c r="J264" s="37" t="s">
        <v>2091</v>
      </c>
    </row>
    <row r="265" spans="1:10" x14ac:dyDescent="0.25">
      <c r="A265" s="90">
        <v>34571</v>
      </c>
      <c r="B265" s="36" t="s">
        <v>94</v>
      </c>
      <c r="C265" s="36" t="s">
        <v>94</v>
      </c>
      <c r="D265" s="36" t="s">
        <v>94</v>
      </c>
      <c r="E265" s="36" t="s">
        <v>2087</v>
      </c>
      <c r="F265" s="35" t="s">
        <v>1448</v>
      </c>
      <c r="G265" s="36" t="s">
        <v>1991</v>
      </c>
      <c r="H265" s="36" t="s">
        <v>2088</v>
      </c>
      <c r="I265" s="36" t="s">
        <v>1220</v>
      </c>
      <c r="J265" s="37" t="s">
        <v>2090</v>
      </c>
    </row>
    <row r="266" spans="1:10" x14ac:dyDescent="0.25">
      <c r="A266" s="90">
        <v>34572</v>
      </c>
      <c r="B266" s="36" t="s">
        <v>94</v>
      </c>
      <c r="C266" s="36" t="s">
        <v>94</v>
      </c>
      <c r="D266" s="36" t="s">
        <v>94</v>
      </c>
      <c r="E266" s="36" t="s">
        <v>2087</v>
      </c>
      <c r="F266" s="35" t="s">
        <v>453</v>
      </c>
      <c r="G266" s="36" t="s">
        <v>1773</v>
      </c>
      <c r="H266" s="36" t="s">
        <v>2088</v>
      </c>
      <c r="I266" s="36" t="s">
        <v>2089</v>
      </c>
      <c r="J266" s="37" t="s">
        <v>2090</v>
      </c>
    </row>
    <row r="267" spans="1:10" x14ac:dyDescent="0.25">
      <c r="A267" s="90">
        <v>34573</v>
      </c>
      <c r="B267" s="36" t="s">
        <v>94</v>
      </c>
      <c r="C267" s="36" t="s">
        <v>94</v>
      </c>
      <c r="D267" s="36" t="s">
        <v>94</v>
      </c>
      <c r="E267" s="36" t="s">
        <v>2087</v>
      </c>
      <c r="F267" s="35" t="s">
        <v>1445</v>
      </c>
      <c r="G267" s="36" t="s">
        <v>1773</v>
      </c>
      <c r="H267" s="36" t="s">
        <v>2088</v>
      </c>
      <c r="I267" s="36" t="s">
        <v>1220</v>
      </c>
      <c r="J267" s="37" t="s">
        <v>2091</v>
      </c>
    </row>
    <row r="268" spans="1:10" x14ac:dyDescent="0.25">
      <c r="A268" s="90">
        <v>34574</v>
      </c>
      <c r="B268" s="36" t="s">
        <v>94</v>
      </c>
      <c r="C268" s="36" t="s">
        <v>94</v>
      </c>
      <c r="D268" s="36" t="s">
        <v>94</v>
      </c>
      <c r="E268" s="36" t="s">
        <v>2087</v>
      </c>
      <c r="F268" s="35" t="s">
        <v>545</v>
      </c>
      <c r="G268" s="36" t="s">
        <v>544</v>
      </c>
      <c r="H268" s="36" t="s">
        <v>2088</v>
      </c>
      <c r="I268" s="36" t="s">
        <v>2089</v>
      </c>
      <c r="J268" s="37" t="s">
        <v>2090</v>
      </c>
    </row>
    <row r="269" spans="1:10" x14ac:dyDescent="0.25">
      <c r="A269" s="90">
        <v>34575</v>
      </c>
      <c r="B269" s="36" t="s">
        <v>94</v>
      </c>
      <c r="C269" s="36" t="s">
        <v>94</v>
      </c>
      <c r="D269" s="36" t="s">
        <v>94</v>
      </c>
      <c r="E269" s="36" t="s">
        <v>2087</v>
      </c>
      <c r="F269" s="35" t="s">
        <v>510</v>
      </c>
      <c r="G269" s="36" t="s">
        <v>511</v>
      </c>
      <c r="H269" s="36" t="s">
        <v>2088</v>
      </c>
      <c r="I269" s="36" t="s">
        <v>2089</v>
      </c>
      <c r="J269" s="37" t="s">
        <v>2091</v>
      </c>
    </row>
    <row r="270" spans="1:10" x14ac:dyDescent="0.25">
      <c r="A270" s="90">
        <v>34576</v>
      </c>
      <c r="B270" s="36" t="s">
        <v>94</v>
      </c>
      <c r="C270" s="36" t="s">
        <v>94</v>
      </c>
      <c r="D270" s="36" t="s">
        <v>94</v>
      </c>
      <c r="E270" s="36" t="s">
        <v>2087</v>
      </c>
      <c r="F270" s="35" t="s">
        <v>528</v>
      </c>
      <c r="G270" s="36" t="s">
        <v>529</v>
      </c>
      <c r="H270" s="36" t="s">
        <v>2088</v>
      </c>
      <c r="I270" s="36" t="s">
        <v>2089</v>
      </c>
      <c r="J270" s="37" t="s">
        <v>2090</v>
      </c>
    </row>
    <row r="271" spans="1:10" x14ac:dyDescent="0.25">
      <c r="A271" s="90">
        <v>34577</v>
      </c>
      <c r="B271" s="36" t="s">
        <v>94</v>
      </c>
      <c r="C271" s="36" t="s">
        <v>94</v>
      </c>
      <c r="D271" s="36" t="s">
        <v>94</v>
      </c>
      <c r="E271" s="36" t="s">
        <v>2087</v>
      </c>
      <c r="F271" s="35" t="s">
        <v>466</v>
      </c>
      <c r="G271" s="36" t="s">
        <v>1750</v>
      </c>
      <c r="H271" s="36" t="s">
        <v>2088</v>
      </c>
      <c r="I271" s="36" t="s">
        <v>2089</v>
      </c>
      <c r="J271" s="37" t="s">
        <v>2090</v>
      </c>
    </row>
    <row r="272" spans="1:10" x14ac:dyDescent="0.25">
      <c r="A272" s="90">
        <v>34578</v>
      </c>
      <c r="B272" s="36" t="s">
        <v>94</v>
      </c>
      <c r="C272" s="36" t="s">
        <v>94</v>
      </c>
      <c r="D272" s="36" t="s">
        <v>94</v>
      </c>
      <c r="E272" s="36" t="s">
        <v>2087</v>
      </c>
      <c r="F272" s="35" t="s">
        <v>482</v>
      </c>
      <c r="G272" s="36" t="s">
        <v>1761</v>
      </c>
      <c r="H272" s="36" t="s">
        <v>2088</v>
      </c>
      <c r="I272" s="36" t="s">
        <v>2089</v>
      </c>
      <c r="J272" s="37" t="s">
        <v>2091</v>
      </c>
    </row>
    <row r="273" spans="1:10" x14ac:dyDescent="0.25">
      <c r="A273" s="90">
        <v>34579</v>
      </c>
      <c r="B273" s="36" t="s">
        <v>94</v>
      </c>
      <c r="C273" s="36" t="s">
        <v>94</v>
      </c>
      <c r="D273" s="36" t="s">
        <v>94</v>
      </c>
      <c r="E273" s="36" t="s">
        <v>2087</v>
      </c>
      <c r="F273" s="35" t="s">
        <v>487</v>
      </c>
      <c r="G273" s="36" t="s">
        <v>1765</v>
      </c>
      <c r="H273" s="36" t="s">
        <v>2088</v>
      </c>
      <c r="I273" s="36" t="s">
        <v>2089</v>
      </c>
      <c r="J273" s="37" t="s">
        <v>2090</v>
      </c>
    </row>
    <row r="274" spans="1:10" x14ac:dyDescent="0.25">
      <c r="A274" s="90">
        <v>34580</v>
      </c>
      <c r="B274" s="36" t="s">
        <v>94</v>
      </c>
      <c r="C274" s="36" t="s">
        <v>94</v>
      </c>
      <c r="D274" s="36" t="s">
        <v>94</v>
      </c>
      <c r="E274" s="36" t="s">
        <v>2087</v>
      </c>
      <c r="F274" s="35" t="s">
        <v>490</v>
      </c>
      <c r="G274" s="36" t="s">
        <v>1767</v>
      </c>
      <c r="H274" s="36" t="s">
        <v>2088</v>
      </c>
      <c r="I274" s="36" t="s">
        <v>2089</v>
      </c>
      <c r="J274" s="37" t="s">
        <v>2091</v>
      </c>
    </row>
    <row r="275" spans="1:10" x14ac:dyDescent="0.25">
      <c r="A275" s="90">
        <v>34581</v>
      </c>
      <c r="B275" s="36" t="s">
        <v>94</v>
      </c>
      <c r="C275" s="36" t="s">
        <v>94</v>
      </c>
      <c r="D275" s="36" t="s">
        <v>94</v>
      </c>
      <c r="E275" s="36" t="s">
        <v>2087</v>
      </c>
      <c r="F275" s="35" t="s">
        <v>494</v>
      </c>
      <c r="G275" s="36" t="s">
        <v>1770</v>
      </c>
      <c r="H275" s="36" t="s">
        <v>2088</v>
      </c>
      <c r="I275" s="36" t="s">
        <v>2089</v>
      </c>
      <c r="J275" s="37" t="s">
        <v>2091</v>
      </c>
    </row>
    <row r="276" spans="1:10" x14ac:dyDescent="0.25">
      <c r="A276" s="90">
        <v>34582</v>
      </c>
      <c r="B276" s="36" t="s">
        <v>94</v>
      </c>
      <c r="C276" s="36" t="s">
        <v>94</v>
      </c>
      <c r="D276" s="36" t="s">
        <v>94</v>
      </c>
      <c r="E276" s="36" t="s">
        <v>2087</v>
      </c>
      <c r="F276" s="35" t="s">
        <v>1435</v>
      </c>
      <c r="G276" s="36" t="s">
        <v>1981</v>
      </c>
      <c r="H276" s="36" t="s">
        <v>2088</v>
      </c>
      <c r="I276" s="36" t="s">
        <v>1220</v>
      </c>
      <c r="J276" s="37" t="s">
        <v>2091</v>
      </c>
    </row>
    <row r="277" spans="1:10" x14ac:dyDescent="0.25">
      <c r="A277" s="90">
        <v>34583</v>
      </c>
      <c r="B277" s="36" t="s">
        <v>94</v>
      </c>
      <c r="C277" s="36" t="s">
        <v>94</v>
      </c>
      <c r="D277" s="36" t="s">
        <v>94</v>
      </c>
      <c r="E277" s="36" t="s">
        <v>2087</v>
      </c>
      <c r="F277" s="35" t="s">
        <v>1439</v>
      </c>
      <c r="G277" s="36" t="s">
        <v>1985</v>
      </c>
      <c r="H277" s="36" t="s">
        <v>2088</v>
      </c>
      <c r="I277" s="36" t="s">
        <v>1220</v>
      </c>
      <c r="J277" s="37" t="s">
        <v>2091</v>
      </c>
    </row>
    <row r="278" spans="1:10" x14ac:dyDescent="0.25">
      <c r="A278" s="90">
        <v>34584</v>
      </c>
      <c r="B278" s="36" t="s">
        <v>94</v>
      </c>
      <c r="C278" s="36" t="s">
        <v>94</v>
      </c>
      <c r="D278" s="36" t="s">
        <v>94</v>
      </c>
      <c r="E278" s="36" t="s">
        <v>2087</v>
      </c>
      <c r="F278" s="35" t="s">
        <v>541</v>
      </c>
      <c r="G278" s="36" t="s">
        <v>540</v>
      </c>
      <c r="H278" s="36" t="s">
        <v>2088</v>
      </c>
      <c r="I278" s="36" t="s">
        <v>2089</v>
      </c>
      <c r="J278" s="37" t="s">
        <v>2090</v>
      </c>
    </row>
    <row r="279" spans="1:10" x14ac:dyDescent="0.25">
      <c r="A279" s="90">
        <v>34585</v>
      </c>
      <c r="B279" s="36" t="s">
        <v>94</v>
      </c>
      <c r="C279" s="36" t="s">
        <v>94</v>
      </c>
      <c r="D279" s="36" t="s">
        <v>94</v>
      </c>
      <c r="E279" s="36" t="s">
        <v>2087</v>
      </c>
      <c r="F279" s="35" t="s">
        <v>542</v>
      </c>
      <c r="G279" s="36" t="s">
        <v>543</v>
      </c>
      <c r="H279" s="36" t="s">
        <v>2088</v>
      </c>
      <c r="I279" s="36" t="s">
        <v>2089</v>
      </c>
      <c r="J279" s="37" t="s">
        <v>2090</v>
      </c>
    </row>
    <row r="280" spans="1:10" x14ac:dyDescent="0.25">
      <c r="A280" s="90">
        <v>34586</v>
      </c>
      <c r="B280" s="36" t="s">
        <v>94</v>
      </c>
      <c r="C280" s="36" t="s">
        <v>94</v>
      </c>
      <c r="D280" s="36" t="s">
        <v>94</v>
      </c>
      <c r="E280" s="36" t="s">
        <v>2087</v>
      </c>
      <c r="F280" s="35" t="s">
        <v>546</v>
      </c>
      <c r="G280" s="36" t="s">
        <v>547</v>
      </c>
      <c r="H280" s="36" t="s">
        <v>2088</v>
      </c>
      <c r="I280" s="36" t="s">
        <v>2089</v>
      </c>
      <c r="J280" s="37" t="s">
        <v>2091</v>
      </c>
    </row>
    <row r="281" spans="1:10" x14ac:dyDescent="0.25">
      <c r="A281" s="90">
        <v>34587</v>
      </c>
      <c r="B281" s="36" t="s">
        <v>94</v>
      </c>
      <c r="C281" s="36" t="s">
        <v>94</v>
      </c>
      <c r="D281" s="36" t="s">
        <v>94</v>
      </c>
      <c r="E281" s="36" t="s">
        <v>2087</v>
      </c>
      <c r="F281" s="35" t="s">
        <v>550</v>
      </c>
      <c r="G281" s="36" t="s">
        <v>551</v>
      </c>
      <c r="H281" s="36" t="s">
        <v>2088</v>
      </c>
      <c r="I281" s="36" t="s">
        <v>2089</v>
      </c>
      <c r="J281" s="37" t="s">
        <v>2090</v>
      </c>
    </row>
    <row r="282" spans="1:10" x14ac:dyDescent="0.25">
      <c r="A282" s="90">
        <v>34588</v>
      </c>
      <c r="B282" s="36" t="s">
        <v>94</v>
      </c>
      <c r="C282" s="36" t="s">
        <v>94</v>
      </c>
      <c r="D282" s="36" t="s">
        <v>94</v>
      </c>
      <c r="E282" s="36" t="s">
        <v>2087</v>
      </c>
      <c r="F282" s="35" t="s">
        <v>552</v>
      </c>
      <c r="G282" s="36" t="s">
        <v>553</v>
      </c>
      <c r="H282" s="36" t="s">
        <v>2088</v>
      </c>
      <c r="I282" s="36" t="s">
        <v>2089</v>
      </c>
      <c r="J282" s="37" t="s">
        <v>2091</v>
      </c>
    </row>
    <row r="283" spans="1:10" x14ac:dyDescent="0.25">
      <c r="A283" s="90">
        <v>34589</v>
      </c>
      <c r="B283" s="36" t="s">
        <v>94</v>
      </c>
      <c r="C283" s="36" t="s">
        <v>94</v>
      </c>
      <c r="D283" s="36" t="s">
        <v>94</v>
      </c>
      <c r="E283" s="36" t="s">
        <v>2087</v>
      </c>
      <c r="F283" s="35" t="s">
        <v>554</v>
      </c>
      <c r="G283" s="36" t="s">
        <v>555</v>
      </c>
      <c r="H283" s="36" t="s">
        <v>2088</v>
      </c>
      <c r="I283" s="36" t="s">
        <v>2089</v>
      </c>
      <c r="J283" s="37" t="s">
        <v>2090</v>
      </c>
    </row>
    <row r="284" spans="1:10" x14ac:dyDescent="0.25">
      <c r="A284" s="90">
        <v>34590</v>
      </c>
      <c r="B284" s="36" t="s">
        <v>94</v>
      </c>
      <c r="C284" s="36" t="s">
        <v>94</v>
      </c>
      <c r="D284" s="36" t="s">
        <v>94</v>
      </c>
      <c r="E284" s="36" t="s">
        <v>2087</v>
      </c>
      <c r="F284" s="35" t="s">
        <v>498</v>
      </c>
      <c r="G284" s="36" t="s">
        <v>1774</v>
      </c>
      <c r="H284" s="36" t="s">
        <v>2088</v>
      </c>
      <c r="I284" s="36" t="s">
        <v>2089</v>
      </c>
      <c r="J284" s="37" t="s">
        <v>2090</v>
      </c>
    </row>
    <row r="285" spans="1:10" x14ac:dyDescent="0.25">
      <c r="A285" s="90">
        <v>34591</v>
      </c>
      <c r="B285" s="36" t="s">
        <v>94</v>
      </c>
      <c r="C285" s="36" t="s">
        <v>94</v>
      </c>
      <c r="D285" s="36" t="s">
        <v>518</v>
      </c>
      <c r="E285" s="36" t="s">
        <v>2087</v>
      </c>
      <c r="F285" s="35" t="s">
        <v>559</v>
      </c>
      <c r="G285" s="36" t="s">
        <v>560</v>
      </c>
      <c r="H285" s="36" t="s">
        <v>2088</v>
      </c>
      <c r="I285" s="36" t="s">
        <v>2089</v>
      </c>
      <c r="J285" s="37" t="s">
        <v>2090</v>
      </c>
    </row>
    <row r="286" spans="1:10" x14ac:dyDescent="0.25">
      <c r="A286" s="90">
        <v>34592</v>
      </c>
      <c r="B286" s="36" t="s">
        <v>94</v>
      </c>
      <c r="C286" s="36" t="s">
        <v>94</v>
      </c>
      <c r="D286" s="36" t="s">
        <v>518</v>
      </c>
      <c r="E286" s="36" t="s">
        <v>2087</v>
      </c>
      <c r="F286" s="35" t="s">
        <v>562</v>
      </c>
      <c r="G286" s="36" t="s">
        <v>563</v>
      </c>
      <c r="H286" s="36" t="s">
        <v>2088</v>
      </c>
      <c r="I286" s="36" t="s">
        <v>2089</v>
      </c>
      <c r="J286" s="37" t="s">
        <v>2090</v>
      </c>
    </row>
    <row r="287" spans="1:10" x14ac:dyDescent="0.25">
      <c r="A287" s="90">
        <v>34593</v>
      </c>
      <c r="B287" s="36" t="s">
        <v>94</v>
      </c>
      <c r="C287" s="36" t="s">
        <v>94</v>
      </c>
      <c r="D287" s="36" t="s">
        <v>518</v>
      </c>
      <c r="E287" s="36" t="s">
        <v>2087</v>
      </c>
      <c r="F287" s="35" t="s">
        <v>557</v>
      </c>
      <c r="G287" s="36" t="s">
        <v>1775</v>
      </c>
      <c r="H287" s="36" t="s">
        <v>2088</v>
      </c>
      <c r="I287" s="36" t="s">
        <v>2089</v>
      </c>
      <c r="J287" s="37" t="s">
        <v>2090</v>
      </c>
    </row>
    <row r="288" spans="1:10" x14ac:dyDescent="0.25">
      <c r="A288" s="90">
        <v>34594</v>
      </c>
      <c r="B288" s="36" t="s">
        <v>94</v>
      </c>
      <c r="C288" s="36" t="s">
        <v>94</v>
      </c>
      <c r="D288" s="36" t="s">
        <v>518</v>
      </c>
      <c r="E288" s="36" t="s">
        <v>2087</v>
      </c>
      <c r="F288" s="35" t="s">
        <v>1470</v>
      </c>
      <c r="G288" s="36" t="s">
        <v>1993</v>
      </c>
      <c r="H288" s="36" t="s">
        <v>2088</v>
      </c>
      <c r="I288" s="36" t="s">
        <v>1220</v>
      </c>
      <c r="J288" s="37" t="s">
        <v>2091</v>
      </c>
    </row>
    <row r="289" spans="1:10" x14ac:dyDescent="0.25">
      <c r="A289" s="90">
        <v>34595</v>
      </c>
      <c r="B289" s="36" t="s">
        <v>94</v>
      </c>
      <c r="C289" s="36" t="s">
        <v>94</v>
      </c>
      <c r="D289" s="36" t="s">
        <v>518</v>
      </c>
      <c r="E289" s="36" t="s">
        <v>2087</v>
      </c>
      <c r="F289" s="35" t="s">
        <v>1471</v>
      </c>
      <c r="G289" s="36" t="s">
        <v>1994</v>
      </c>
      <c r="H289" s="36" t="s">
        <v>2088</v>
      </c>
      <c r="I289" s="36" t="s">
        <v>1220</v>
      </c>
      <c r="J289" s="37" t="s">
        <v>2091</v>
      </c>
    </row>
    <row r="290" spans="1:10" x14ac:dyDescent="0.25">
      <c r="A290" s="90">
        <v>34596</v>
      </c>
      <c r="B290" s="36" t="s">
        <v>94</v>
      </c>
      <c r="C290" s="36" t="s">
        <v>94</v>
      </c>
      <c r="D290" s="36" t="s">
        <v>518</v>
      </c>
      <c r="E290" s="36" t="s">
        <v>2087</v>
      </c>
      <c r="F290" s="35" t="s">
        <v>1472</v>
      </c>
      <c r="G290" s="36" t="s">
        <v>1995</v>
      </c>
      <c r="H290" s="36" t="s">
        <v>2088</v>
      </c>
      <c r="I290" s="36" t="s">
        <v>1220</v>
      </c>
      <c r="J290" s="37" t="s">
        <v>2091</v>
      </c>
    </row>
    <row r="291" spans="1:10" x14ac:dyDescent="0.25">
      <c r="A291" s="90">
        <v>34597</v>
      </c>
      <c r="B291" s="36" t="s">
        <v>94</v>
      </c>
      <c r="C291" s="36" t="s">
        <v>94</v>
      </c>
      <c r="D291" s="36" t="s">
        <v>518</v>
      </c>
      <c r="E291" s="36" t="s">
        <v>2087</v>
      </c>
      <c r="F291" s="35" t="s">
        <v>1474</v>
      </c>
      <c r="G291" s="36" t="s">
        <v>1996</v>
      </c>
      <c r="H291" s="36" t="s">
        <v>2088</v>
      </c>
      <c r="I291" s="36" t="s">
        <v>1220</v>
      </c>
      <c r="J291" s="37" t="s">
        <v>2090</v>
      </c>
    </row>
    <row r="292" spans="1:10" x14ac:dyDescent="0.25">
      <c r="A292" s="90">
        <v>34598</v>
      </c>
      <c r="B292" s="36" t="s">
        <v>94</v>
      </c>
      <c r="C292" s="36" t="s">
        <v>94</v>
      </c>
      <c r="D292" s="36" t="s">
        <v>518</v>
      </c>
      <c r="E292" s="36" t="s">
        <v>2087</v>
      </c>
      <c r="F292" s="35" t="s">
        <v>1476</v>
      </c>
      <c r="G292" s="36" t="s">
        <v>1997</v>
      </c>
      <c r="H292" s="36" t="s">
        <v>2088</v>
      </c>
      <c r="I292" s="36" t="s">
        <v>1220</v>
      </c>
      <c r="J292" s="37" t="s">
        <v>2090</v>
      </c>
    </row>
    <row r="293" spans="1:10" x14ac:dyDescent="0.25">
      <c r="A293" s="90">
        <v>34599</v>
      </c>
      <c r="B293" s="36" t="s">
        <v>94</v>
      </c>
      <c r="C293" s="36" t="s">
        <v>94</v>
      </c>
      <c r="D293" s="36" t="s">
        <v>518</v>
      </c>
      <c r="E293" s="36" t="s">
        <v>2087</v>
      </c>
      <c r="F293" s="35" t="s">
        <v>1477</v>
      </c>
      <c r="G293" s="36" t="s">
        <v>1998</v>
      </c>
      <c r="H293" s="36" t="s">
        <v>2088</v>
      </c>
      <c r="I293" s="36" t="s">
        <v>1220</v>
      </c>
      <c r="J293" s="37" t="s">
        <v>2091</v>
      </c>
    </row>
    <row r="294" spans="1:10" x14ac:dyDescent="0.25">
      <c r="A294" s="90">
        <v>34600</v>
      </c>
      <c r="B294" s="36" t="s">
        <v>94</v>
      </c>
      <c r="C294" s="36" t="s">
        <v>94</v>
      </c>
      <c r="D294" s="36" t="s">
        <v>564</v>
      </c>
      <c r="E294" s="36" t="s">
        <v>2087</v>
      </c>
      <c r="F294" s="35" t="s">
        <v>567</v>
      </c>
      <c r="G294" s="36" t="s">
        <v>568</v>
      </c>
      <c r="H294" s="36" t="s">
        <v>2088</v>
      </c>
      <c r="I294" s="36" t="s">
        <v>2089</v>
      </c>
      <c r="J294" s="37" t="s">
        <v>2090</v>
      </c>
    </row>
    <row r="295" spans="1:10" x14ac:dyDescent="0.25">
      <c r="A295" s="90">
        <v>34601</v>
      </c>
      <c r="B295" s="36" t="s">
        <v>94</v>
      </c>
      <c r="C295" s="36" t="s">
        <v>94</v>
      </c>
      <c r="D295" s="36" t="s">
        <v>564</v>
      </c>
      <c r="E295" s="36" t="s">
        <v>2087</v>
      </c>
      <c r="F295" s="35" t="s">
        <v>570</v>
      </c>
      <c r="G295" s="36" t="s">
        <v>571</v>
      </c>
      <c r="H295" s="36" t="s">
        <v>2088</v>
      </c>
      <c r="I295" s="36" t="s">
        <v>2089</v>
      </c>
      <c r="J295" s="37" t="s">
        <v>2090</v>
      </c>
    </row>
    <row r="296" spans="1:10" x14ac:dyDescent="0.25">
      <c r="A296" s="90">
        <v>34602</v>
      </c>
      <c r="B296" s="36" t="s">
        <v>94</v>
      </c>
      <c r="C296" s="36" t="s">
        <v>94</v>
      </c>
      <c r="D296" s="36" t="s">
        <v>564</v>
      </c>
      <c r="E296" s="36" t="s">
        <v>2087</v>
      </c>
      <c r="F296" s="35" t="s">
        <v>565</v>
      </c>
      <c r="G296" s="36" t="s">
        <v>1776</v>
      </c>
      <c r="H296" s="36" t="s">
        <v>2088</v>
      </c>
      <c r="I296" s="36" t="s">
        <v>2089</v>
      </c>
      <c r="J296" s="37" t="s">
        <v>2090</v>
      </c>
    </row>
    <row r="297" spans="1:10" x14ac:dyDescent="0.25">
      <c r="A297" s="90">
        <v>34603</v>
      </c>
      <c r="B297" s="36" t="s">
        <v>94</v>
      </c>
      <c r="C297" s="36" t="s">
        <v>94</v>
      </c>
      <c r="D297" s="36" t="s">
        <v>564</v>
      </c>
      <c r="E297" s="36" t="s">
        <v>2087</v>
      </c>
      <c r="F297" s="35" t="s">
        <v>1479</v>
      </c>
      <c r="G297" s="36" t="s">
        <v>2000</v>
      </c>
      <c r="H297" s="36" t="s">
        <v>2088</v>
      </c>
      <c r="I297" s="36" t="s">
        <v>1220</v>
      </c>
      <c r="J297" s="37" t="s">
        <v>2091</v>
      </c>
    </row>
    <row r="298" spans="1:10" x14ac:dyDescent="0.25">
      <c r="A298" s="90">
        <v>34604</v>
      </c>
      <c r="B298" s="36" t="s">
        <v>94</v>
      </c>
      <c r="C298" s="36" t="s">
        <v>94</v>
      </c>
      <c r="D298" s="36" t="s">
        <v>564</v>
      </c>
      <c r="E298" s="36" t="s">
        <v>2087</v>
      </c>
      <c r="F298" s="35" t="s">
        <v>1480</v>
      </c>
      <c r="G298" s="36" t="s">
        <v>2001</v>
      </c>
      <c r="H298" s="36" t="s">
        <v>2088</v>
      </c>
      <c r="I298" s="36" t="s">
        <v>1220</v>
      </c>
      <c r="J298" s="37" t="s">
        <v>2091</v>
      </c>
    </row>
    <row r="299" spans="1:10" x14ac:dyDescent="0.25">
      <c r="A299" s="90">
        <v>34605</v>
      </c>
      <c r="B299" s="36" t="s">
        <v>94</v>
      </c>
      <c r="C299" s="36" t="s">
        <v>94</v>
      </c>
      <c r="D299" s="36" t="s">
        <v>564</v>
      </c>
      <c r="E299" s="36" t="s">
        <v>2087</v>
      </c>
      <c r="F299" s="35" t="s">
        <v>1481</v>
      </c>
      <c r="G299" s="36" t="s">
        <v>2002</v>
      </c>
      <c r="H299" s="36" t="s">
        <v>2088</v>
      </c>
      <c r="I299" s="36" t="s">
        <v>1220</v>
      </c>
      <c r="J299" s="37" t="s">
        <v>2090</v>
      </c>
    </row>
    <row r="300" spans="1:10" x14ac:dyDescent="0.25">
      <c r="A300" s="90">
        <v>34606</v>
      </c>
      <c r="B300" s="36" t="s">
        <v>94</v>
      </c>
      <c r="C300" s="36" t="s">
        <v>94</v>
      </c>
      <c r="D300" s="36" t="s">
        <v>564</v>
      </c>
      <c r="E300" s="36" t="s">
        <v>2087</v>
      </c>
      <c r="F300" s="35" t="s">
        <v>1483</v>
      </c>
      <c r="G300" s="36" t="s">
        <v>2003</v>
      </c>
      <c r="H300" s="36" t="s">
        <v>2088</v>
      </c>
      <c r="I300" s="36" t="s">
        <v>1220</v>
      </c>
      <c r="J300" s="37" t="s">
        <v>2090</v>
      </c>
    </row>
    <row r="301" spans="1:10" x14ac:dyDescent="0.25">
      <c r="A301" s="90">
        <v>34607</v>
      </c>
      <c r="B301" s="36" t="s">
        <v>94</v>
      </c>
      <c r="C301" s="36" t="s">
        <v>94</v>
      </c>
      <c r="D301" s="36" t="s">
        <v>564</v>
      </c>
      <c r="E301" s="36" t="s">
        <v>2087</v>
      </c>
      <c r="F301" s="35" t="s">
        <v>1484</v>
      </c>
      <c r="G301" s="36" t="s">
        <v>2004</v>
      </c>
      <c r="H301" s="36" t="s">
        <v>2088</v>
      </c>
      <c r="I301" s="36" t="s">
        <v>1220</v>
      </c>
      <c r="J301" s="37" t="s">
        <v>2090</v>
      </c>
    </row>
    <row r="302" spans="1:10" x14ac:dyDescent="0.25">
      <c r="A302" s="90">
        <v>34608</v>
      </c>
      <c r="B302" s="36" t="s">
        <v>94</v>
      </c>
      <c r="C302" s="36" t="s">
        <v>94</v>
      </c>
      <c r="D302" s="36" t="s">
        <v>572</v>
      </c>
      <c r="E302" s="36" t="s">
        <v>2087</v>
      </c>
      <c r="F302" s="35" t="s">
        <v>575</v>
      </c>
      <c r="G302" s="36" t="s">
        <v>576</v>
      </c>
      <c r="H302" s="36" t="s">
        <v>2088</v>
      </c>
      <c r="I302" s="36" t="s">
        <v>2089</v>
      </c>
      <c r="J302" s="37" t="s">
        <v>2090</v>
      </c>
    </row>
    <row r="303" spans="1:10" x14ac:dyDescent="0.25">
      <c r="A303" s="90">
        <v>34609</v>
      </c>
      <c r="B303" s="36" t="s">
        <v>94</v>
      </c>
      <c r="C303" s="36" t="s">
        <v>94</v>
      </c>
      <c r="D303" s="36" t="s">
        <v>572</v>
      </c>
      <c r="E303" s="36" t="s">
        <v>2087</v>
      </c>
      <c r="F303" s="35" t="s">
        <v>578</v>
      </c>
      <c r="G303" s="36" t="s">
        <v>579</v>
      </c>
      <c r="H303" s="36" t="s">
        <v>2088</v>
      </c>
      <c r="I303" s="36" t="s">
        <v>2089</v>
      </c>
      <c r="J303" s="37" t="s">
        <v>2090</v>
      </c>
    </row>
    <row r="304" spans="1:10" x14ac:dyDescent="0.25">
      <c r="A304" s="90">
        <v>34610</v>
      </c>
      <c r="B304" s="36" t="s">
        <v>94</v>
      </c>
      <c r="C304" s="36" t="s">
        <v>94</v>
      </c>
      <c r="D304" s="36" t="s">
        <v>572</v>
      </c>
      <c r="E304" s="36" t="s">
        <v>2087</v>
      </c>
      <c r="F304" s="35" t="s">
        <v>581</v>
      </c>
      <c r="G304" s="36" t="s">
        <v>582</v>
      </c>
      <c r="H304" s="36" t="s">
        <v>2088</v>
      </c>
      <c r="I304" s="36" t="s">
        <v>2089</v>
      </c>
      <c r="J304" s="37" t="s">
        <v>2090</v>
      </c>
    </row>
    <row r="305" spans="1:10" x14ac:dyDescent="0.25">
      <c r="A305" s="90">
        <v>34611</v>
      </c>
      <c r="B305" s="36" t="s">
        <v>94</v>
      </c>
      <c r="C305" s="36" t="s">
        <v>94</v>
      </c>
      <c r="D305" s="36" t="s">
        <v>572</v>
      </c>
      <c r="E305" s="36" t="s">
        <v>2087</v>
      </c>
      <c r="F305" s="35" t="s">
        <v>583</v>
      </c>
      <c r="G305" s="36" t="s">
        <v>584</v>
      </c>
      <c r="H305" s="36" t="s">
        <v>2088</v>
      </c>
      <c r="I305" s="36" t="s">
        <v>2089</v>
      </c>
      <c r="J305" s="37" t="s">
        <v>2090</v>
      </c>
    </row>
    <row r="306" spans="1:10" x14ac:dyDescent="0.25">
      <c r="A306" s="90">
        <v>34612</v>
      </c>
      <c r="B306" s="36" t="s">
        <v>94</v>
      </c>
      <c r="C306" s="36" t="s">
        <v>94</v>
      </c>
      <c r="D306" s="36" t="s">
        <v>572</v>
      </c>
      <c r="E306" s="36" t="s">
        <v>2087</v>
      </c>
      <c r="F306" s="35" t="s">
        <v>586</v>
      </c>
      <c r="G306" s="36" t="s">
        <v>587</v>
      </c>
      <c r="H306" s="36" t="s">
        <v>2088</v>
      </c>
      <c r="I306" s="36" t="s">
        <v>2089</v>
      </c>
      <c r="J306" s="37" t="s">
        <v>2090</v>
      </c>
    </row>
    <row r="307" spans="1:10" x14ac:dyDescent="0.25">
      <c r="A307" s="90">
        <v>34613</v>
      </c>
      <c r="B307" s="36" t="s">
        <v>94</v>
      </c>
      <c r="C307" s="36" t="s">
        <v>94</v>
      </c>
      <c r="D307" s="36" t="s">
        <v>572</v>
      </c>
      <c r="E307" s="36" t="s">
        <v>2087</v>
      </c>
      <c r="F307" s="35" t="s">
        <v>589</v>
      </c>
      <c r="G307" s="36" t="s">
        <v>590</v>
      </c>
      <c r="H307" s="36" t="s">
        <v>2088</v>
      </c>
      <c r="I307" s="36" t="s">
        <v>2089</v>
      </c>
      <c r="J307" s="37" t="s">
        <v>2090</v>
      </c>
    </row>
    <row r="308" spans="1:10" x14ac:dyDescent="0.25">
      <c r="A308" s="90">
        <v>34614</v>
      </c>
      <c r="B308" s="36" t="s">
        <v>94</v>
      </c>
      <c r="C308" s="36" t="s">
        <v>94</v>
      </c>
      <c r="D308" s="36" t="s">
        <v>572</v>
      </c>
      <c r="E308" s="36" t="s">
        <v>2087</v>
      </c>
      <c r="F308" s="35" t="s">
        <v>592</v>
      </c>
      <c r="G308" s="36" t="s">
        <v>593</v>
      </c>
      <c r="H308" s="36" t="s">
        <v>2088</v>
      </c>
      <c r="I308" s="36" t="s">
        <v>2089</v>
      </c>
      <c r="J308" s="37" t="s">
        <v>2090</v>
      </c>
    </row>
    <row r="309" spans="1:10" x14ac:dyDescent="0.25">
      <c r="A309" s="90">
        <v>34615</v>
      </c>
      <c r="B309" s="36" t="s">
        <v>94</v>
      </c>
      <c r="C309" s="36" t="s">
        <v>94</v>
      </c>
      <c r="D309" s="36" t="s">
        <v>572</v>
      </c>
      <c r="E309" s="36" t="s">
        <v>2087</v>
      </c>
      <c r="F309" s="35" t="s">
        <v>1486</v>
      </c>
      <c r="G309" s="36" t="s">
        <v>2006</v>
      </c>
      <c r="H309" s="36" t="s">
        <v>2088</v>
      </c>
      <c r="I309" s="36" t="s">
        <v>1220</v>
      </c>
      <c r="J309" s="37" t="s">
        <v>2090</v>
      </c>
    </row>
    <row r="310" spans="1:10" x14ac:dyDescent="0.25">
      <c r="A310" s="90">
        <v>34616</v>
      </c>
      <c r="B310" s="36" t="s">
        <v>94</v>
      </c>
      <c r="C310" s="36" t="s">
        <v>94</v>
      </c>
      <c r="D310" s="36" t="s">
        <v>572</v>
      </c>
      <c r="E310" s="36" t="s">
        <v>2087</v>
      </c>
      <c r="F310" s="35" t="s">
        <v>1487</v>
      </c>
      <c r="G310" s="36" t="s">
        <v>2007</v>
      </c>
      <c r="H310" s="36" t="s">
        <v>2088</v>
      </c>
      <c r="I310" s="36" t="s">
        <v>1220</v>
      </c>
      <c r="J310" s="37" t="s">
        <v>2090</v>
      </c>
    </row>
    <row r="311" spans="1:10" x14ac:dyDescent="0.25">
      <c r="A311" s="90">
        <v>34617</v>
      </c>
      <c r="B311" s="36" t="s">
        <v>94</v>
      </c>
      <c r="C311" s="36" t="s">
        <v>94</v>
      </c>
      <c r="D311" s="36" t="s">
        <v>572</v>
      </c>
      <c r="E311" s="36" t="s">
        <v>2087</v>
      </c>
      <c r="F311" s="35" t="s">
        <v>1488</v>
      </c>
      <c r="G311" s="36" t="s">
        <v>2008</v>
      </c>
      <c r="H311" s="36" t="s">
        <v>2088</v>
      </c>
      <c r="I311" s="36" t="s">
        <v>1220</v>
      </c>
      <c r="J311" s="37" t="s">
        <v>2091</v>
      </c>
    </row>
    <row r="312" spans="1:10" x14ac:dyDescent="0.25">
      <c r="A312" s="90">
        <v>34618</v>
      </c>
      <c r="B312" s="36" t="s">
        <v>94</v>
      </c>
      <c r="C312" s="36" t="s">
        <v>94</v>
      </c>
      <c r="D312" s="36" t="s">
        <v>572</v>
      </c>
      <c r="E312" s="36" t="s">
        <v>2087</v>
      </c>
      <c r="F312" s="35" t="s">
        <v>1489</v>
      </c>
      <c r="G312" s="36" t="s">
        <v>2009</v>
      </c>
      <c r="H312" s="36" t="s">
        <v>2088</v>
      </c>
      <c r="I312" s="36" t="s">
        <v>1220</v>
      </c>
      <c r="J312" s="37" t="s">
        <v>2091</v>
      </c>
    </row>
    <row r="313" spans="1:10" x14ac:dyDescent="0.25">
      <c r="A313" s="90">
        <v>34619</v>
      </c>
      <c r="B313" s="36" t="s">
        <v>94</v>
      </c>
      <c r="C313" s="36" t="s">
        <v>94</v>
      </c>
      <c r="D313" s="36" t="s">
        <v>572</v>
      </c>
      <c r="E313" s="36" t="s">
        <v>2087</v>
      </c>
      <c r="F313" s="35" t="s">
        <v>1490</v>
      </c>
      <c r="G313" s="36" t="s">
        <v>2010</v>
      </c>
      <c r="H313" s="36" t="s">
        <v>2088</v>
      </c>
      <c r="I313" s="36" t="s">
        <v>1220</v>
      </c>
      <c r="J313" s="37" t="s">
        <v>2091</v>
      </c>
    </row>
  </sheetData>
  <sheetProtection algorithmName="SHA-512" hashValue="Vv2bMipciosPfuCcU02k4bmw/TfSHx5JpZldiKGp6mFVyzPrU+H5SMgOyh+sINJCaPzeyL4ZxJYSg6DUfPoFDA==" saltValue="dcpKfIVmRabs+eCrmvEev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19"/>
  <sheetViews>
    <sheetView workbookViewId="0">
      <selection activeCell="E16" sqref="E16"/>
    </sheetView>
  </sheetViews>
  <sheetFormatPr baseColWidth="10" defaultRowHeight="15" x14ac:dyDescent="0.25"/>
  <sheetData>
    <row r="1" spans="1:12" x14ac:dyDescent="0.25">
      <c r="A1" s="288" t="s">
        <v>2092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ht="16.5" x14ac:dyDescent="0.25">
      <c r="A2" s="38" t="s">
        <v>2078</v>
      </c>
      <c r="B2" s="38" t="s">
        <v>2093</v>
      </c>
      <c r="C2" s="38" t="s">
        <v>2080</v>
      </c>
      <c r="D2" s="38" t="s">
        <v>80</v>
      </c>
      <c r="E2" s="38" t="s">
        <v>2094</v>
      </c>
      <c r="F2" s="38" t="s">
        <v>2095</v>
      </c>
      <c r="G2" s="38" t="s">
        <v>2083</v>
      </c>
      <c r="H2" s="38" t="s">
        <v>2085</v>
      </c>
      <c r="I2" s="38" t="s">
        <v>2096</v>
      </c>
      <c r="J2" s="34" t="s">
        <v>2097</v>
      </c>
      <c r="K2" s="34" t="s">
        <v>2098</v>
      </c>
      <c r="L2" s="34" t="s">
        <v>2099</v>
      </c>
    </row>
    <row r="3" spans="1:12" x14ac:dyDescent="0.25">
      <c r="A3" s="39">
        <v>14348</v>
      </c>
      <c r="B3" s="40" t="s">
        <v>94</v>
      </c>
      <c r="C3" s="40" t="s">
        <v>94</v>
      </c>
      <c r="D3" s="40" t="s">
        <v>113</v>
      </c>
      <c r="E3" s="40" t="s">
        <v>2087</v>
      </c>
      <c r="F3" s="40" t="s">
        <v>141</v>
      </c>
      <c r="G3" s="40" t="s">
        <v>142</v>
      </c>
      <c r="H3" s="40" t="s">
        <v>2089</v>
      </c>
      <c r="I3" s="40" t="s">
        <v>2100</v>
      </c>
      <c r="J3" s="40" t="s">
        <v>2101</v>
      </c>
      <c r="K3" s="40" t="s">
        <v>2105</v>
      </c>
      <c r="L3" s="40" t="s">
        <v>2102</v>
      </c>
    </row>
    <row r="4" spans="1:12" x14ac:dyDescent="0.25">
      <c r="A4" s="39">
        <v>14349</v>
      </c>
      <c r="B4" s="40" t="s">
        <v>94</v>
      </c>
      <c r="C4" s="40" t="s">
        <v>94</v>
      </c>
      <c r="D4" s="40" t="s">
        <v>113</v>
      </c>
      <c r="E4" s="40" t="s">
        <v>2087</v>
      </c>
      <c r="F4" s="40" t="s">
        <v>144</v>
      </c>
      <c r="G4" s="40" t="s">
        <v>145</v>
      </c>
      <c r="H4" s="40" t="s">
        <v>2089</v>
      </c>
      <c r="I4" s="40" t="s">
        <v>2100</v>
      </c>
      <c r="J4" s="40" t="s">
        <v>2101</v>
      </c>
      <c r="K4" s="40" t="s">
        <v>2102</v>
      </c>
      <c r="L4" s="40" t="s">
        <v>2102</v>
      </c>
    </row>
    <row r="5" spans="1:12" x14ac:dyDescent="0.25">
      <c r="A5" s="39">
        <v>14350</v>
      </c>
      <c r="B5" s="40" t="s">
        <v>94</v>
      </c>
      <c r="C5" s="40" t="s">
        <v>94</v>
      </c>
      <c r="D5" s="40" t="s">
        <v>113</v>
      </c>
      <c r="E5" s="40" t="s">
        <v>2087</v>
      </c>
      <c r="F5" s="40" t="s">
        <v>127</v>
      </c>
      <c r="G5" s="40" t="s">
        <v>1683</v>
      </c>
      <c r="H5" s="40" t="s">
        <v>2089</v>
      </c>
      <c r="I5" s="40" t="s">
        <v>2100</v>
      </c>
      <c r="J5" s="40" t="s">
        <v>2101</v>
      </c>
      <c r="K5" s="40" t="s">
        <v>2102</v>
      </c>
      <c r="L5" s="40" t="s">
        <v>2102</v>
      </c>
    </row>
    <row r="6" spans="1:12" x14ac:dyDescent="0.25">
      <c r="A6" s="39">
        <v>14351</v>
      </c>
      <c r="B6" s="40" t="s">
        <v>94</v>
      </c>
      <c r="C6" s="40" t="s">
        <v>94</v>
      </c>
      <c r="D6" s="40" t="s">
        <v>113</v>
      </c>
      <c r="E6" s="40" t="s">
        <v>2087</v>
      </c>
      <c r="F6" s="40" t="s">
        <v>156</v>
      </c>
      <c r="G6" s="40" t="s">
        <v>157</v>
      </c>
      <c r="H6" s="40" t="s">
        <v>2089</v>
      </c>
      <c r="I6" s="40" t="s">
        <v>2100</v>
      </c>
      <c r="J6" s="40" t="s">
        <v>2101</v>
      </c>
      <c r="K6" s="40" t="s">
        <v>2102</v>
      </c>
      <c r="L6" s="40" t="s">
        <v>2102</v>
      </c>
    </row>
    <row r="7" spans="1:12" x14ac:dyDescent="0.25">
      <c r="A7" s="39">
        <v>14352</v>
      </c>
      <c r="B7" s="40" t="s">
        <v>94</v>
      </c>
      <c r="C7" s="40" t="s">
        <v>94</v>
      </c>
      <c r="D7" s="40" t="s">
        <v>113</v>
      </c>
      <c r="E7" s="40" t="s">
        <v>2087</v>
      </c>
      <c r="F7" s="40" t="s">
        <v>167</v>
      </c>
      <c r="G7" s="40" t="s">
        <v>168</v>
      </c>
      <c r="H7" s="40" t="s">
        <v>2089</v>
      </c>
      <c r="I7" s="40" t="s">
        <v>2100</v>
      </c>
      <c r="J7" s="40" t="s">
        <v>2101</v>
      </c>
      <c r="K7" s="40" t="s">
        <v>2102</v>
      </c>
      <c r="L7" s="40" t="s">
        <v>2102</v>
      </c>
    </row>
    <row r="8" spans="1:12" x14ac:dyDescent="0.25">
      <c r="A8" s="39">
        <v>14353</v>
      </c>
      <c r="B8" s="40" t="s">
        <v>94</v>
      </c>
      <c r="C8" s="40" t="s">
        <v>94</v>
      </c>
      <c r="D8" s="40" t="s">
        <v>113</v>
      </c>
      <c r="E8" s="40" t="s">
        <v>2087</v>
      </c>
      <c r="F8" s="40" t="s">
        <v>170</v>
      </c>
      <c r="G8" s="40" t="s">
        <v>171</v>
      </c>
      <c r="H8" s="40" t="s">
        <v>2089</v>
      </c>
      <c r="I8" s="40" t="s">
        <v>2100</v>
      </c>
      <c r="J8" s="40" t="s">
        <v>2101</v>
      </c>
      <c r="K8" s="40" t="s">
        <v>2102</v>
      </c>
      <c r="L8" s="40" t="s">
        <v>2102</v>
      </c>
    </row>
    <row r="9" spans="1:12" x14ac:dyDescent="0.25">
      <c r="A9" s="39">
        <v>14354</v>
      </c>
      <c r="B9" s="40" t="s">
        <v>94</v>
      </c>
      <c r="C9" s="40" t="s">
        <v>94</v>
      </c>
      <c r="D9" s="40" t="s">
        <v>113</v>
      </c>
      <c r="E9" s="40" t="s">
        <v>2087</v>
      </c>
      <c r="F9" s="40" t="s">
        <v>131</v>
      </c>
      <c r="G9" s="40" t="s">
        <v>1685</v>
      </c>
      <c r="H9" s="40" t="s">
        <v>2089</v>
      </c>
      <c r="I9" s="40" t="s">
        <v>2100</v>
      </c>
      <c r="J9" s="40" t="s">
        <v>2101</v>
      </c>
      <c r="K9" s="40" t="s">
        <v>2102</v>
      </c>
      <c r="L9" s="40" t="s">
        <v>2102</v>
      </c>
    </row>
    <row r="10" spans="1:12" x14ac:dyDescent="0.25">
      <c r="A10" s="39">
        <v>14355</v>
      </c>
      <c r="B10" s="40" t="s">
        <v>94</v>
      </c>
      <c r="C10" s="40" t="s">
        <v>94</v>
      </c>
      <c r="D10" s="40" t="s">
        <v>113</v>
      </c>
      <c r="E10" s="40" t="s">
        <v>2087</v>
      </c>
      <c r="F10" s="40" t="s">
        <v>181</v>
      </c>
      <c r="G10" s="40" t="s">
        <v>182</v>
      </c>
      <c r="H10" s="40" t="s">
        <v>2089</v>
      </c>
      <c r="I10" s="40" t="s">
        <v>2100</v>
      </c>
      <c r="J10" s="40" t="s">
        <v>2101</v>
      </c>
      <c r="K10" s="40" t="s">
        <v>2102</v>
      </c>
      <c r="L10" s="40" t="s">
        <v>2102</v>
      </c>
    </row>
    <row r="11" spans="1:12" x14ac:dyDescent="0.25">
      <c r="A11" s="39">
        <v>14356</v>
      </c>
      <c r="B11" s="40" t="s">
        <v>94</v>
      </c>
      <c r="C11" s="40" t="s">
        <v>94</v>
      </c>
      <c r="D11" s="40" t="s">
        <v>113</v>
      </c>
      <c r="E11" s="40" t="s">
        <v>2087</v>
      </c>
      <c r="F11" s="40" t="s">
        <v>184</v>
      </c>
      <c r="G11" s="40" t="s">
        <v>185</v>
      </c>
      <c r="H11" s="40" t="s">
        <v>2089</v>
      </c>
      <c r="I11" s="40" t="s">
        <v>2100</v>
      </c>
      <c r="J11" s="40" t="s">
        <v>2101</v>
      </c>
      <c r="K11" s="40" t="s">
        <v>2102</v>
      </c>
      <c r="L11" s="40" t="s">
        <v>2102</v>
      </c>
    </row>
    <row r="12" spans="1:12" x14ac:dyDescent="0.25">
      <c r="A12" s="39">
        <v>14357</v>
      </c>
      <c r="B12" s="40" t="s">
        <v>94</v>
      </c>
      <c r="C12" s="40" t="s">
        <v>94</v>
      </c>
      <c r="D12" s="40" t="s">
        <v>113</v>
      </c>
      <c r="E12" s="40" t="s">
        <v>2087</v>
      </c>
      <c r="F12" s="40" t="s">
        <v>187</v>
      </c>
      <c r="G12" s="40" t="s">
        <v>188</v>
      </c>
      <c r="H12" s="40" t="s">
        <v>2089</v>
      </c>
      <c r="I12" s="40" t="s">
        <v>2100</v>
      </c>
      <c r="J12" s="40" t="s">
        <v>2101</v>
      </c>
      <c r="K12" s="40" t="s">
        <v>2102</v>
      </c>
      <c r="L12" s="40" t="s">
        <v>2102</v>
      </c>
    </row>
    <row r="13" spans="1:12" x14ac:dyDescent="0.25">
      <c r="A13" s="39">
        <v>14358</v>
      </c>
      <c r="B13" s="40" t="s">
        <v>94</v>
      </c>
      <c r="C13" s="40" t="s">
        <v>94</v>
      </c>
      <c r="D13" s="40" t="s">
        <v>113</v>
      </c>
      <c r="E13" s="40" t="s">
        <v>2087</v>
      </c>
      <c r="F13" s="40" t="s">
        <v>190</v>
      </c>
      <c r="G13" s="40" t="s">
        <v>191</v>
      </c>
      <c r="H13" s="40" t="s">
        <v>2089</v>
      </c>
      <c r="I13" s="40" t="s">
        <v>2100</v>
      </c>
      <c r="J13" s="40" t="s">
        <v>2101</v>
      </c>
      <c r="K13" s="40" t="s">
        <v>2102</v>
      </c>
      <c r="L13" s="40" t="s">
        <v>2102</v>
      </c>
    </row>
    <row r="14" spans="1:12" x14ac:dyDescent="0.25">
      <c r="A14" s="39">
        <v>14359</v>
      </c>
      <c r="B14" s="40" t="s">
        <v>94</v>
      </c>
      <c r="C14" s="40" t="s">
        <v>94</v>
      </c>
      <c r="D14" s="40" t="s">
        <v>113</v>
      </c>
      <c r="E14" s="40" t="s">
        <v>2087</v>
      </c>
      <c r="F14" s="40" t="s">
        <v>196</v>
      </c>
      <c r="G14" s="40" t="s">
        <v>197</v>
      </c>
      <c r="H14" s="40" t="s">
        <v>2089</v>
      </c>
      <c r="I14" s="40" t="s">
        <v>2100</v>
      </c>
      <c r="J14" s="40" t="s">
        <v>2101</v>
      </c>
      <c r="K14" s="40" t="s">
        <v>2102</v>
      </c>
      <c r="L14" s="40" t="s">
        <v>2102</v>
      </c>
    </row>
    <row r="15" spans="1:12" x14ac:dyDescent="0.25">
      <c r="A15" s="39">
        <v>14360</v>
      </c>
      <c r="B15" s="40" t="s">
        <v>94</v>
      </c>
      <c r="C15" s="40" t="s">
        <v>94</v>
      </c>
      <c r="D15" s="40" t="s">
        <v>113</v>
      </c>
      <c r="E15" s="40" t="s">
        <v>2087</v>
      </c>
      <c r="F15" s="40" t="s">
        <v>205</v>
      </c>
      <c r="G15" s="40" t="s">
        <v>206</v>
      </c>
      <c r="H15" s="40" t="s">
        <v>2089</v>
      </c>
      <c r="I15" s="40" t="s">
        <v>2100</v>
      </c>
      <c r="J15" s="40" t="s">
        <v>2101</v>
      </c>
      <c r="K15" s="40" t="s">
        <v>2102</v>
      </c>
      <c r="L15" s="40" t="s">
        <v>2102</v>
      </c>
    </row>
    <row r="16" spans="1:12" x14ac:dyDescent="0.25">
      <c r="A16" s="39">
        <v>14361</v>
      </c>
      <c r="B16" s="40" t="s">
        <v>94</v>
      </c>
      <c r="C16" s="40" t="s">
        <v>94</v>
      </c>
      <c r="D16" s="40" t="s">
        <v>113</v>
      </c>
      <c r="E16" s="40" t="s">
        <v>2087</v>
      </c>
      <c r="F16" s="40" t="s">
        <v>115</v>
      </c>
      <c r="G16" s="40" t="s">
        <v>1689</v>
      </c>
      <c r="H16" s="40" t="s">
        <v>2089</v>
      </c>
      <c r="I16" s="40" t="s">
        <v>2100</v>
      </c>
      <c r="J16" s="40" t="s">
        <v>2101</v>
      </c>
      <c r="K16" s="40" t="s">
        <v>2102</v>
      </c>
      <c r="L16" s="40" t="s">
        <v>2102</v>
      </c>
    </row>
    <row r="17" spans="1:12" x14ac:dyDescent="0.25">
      <c r="A17" s="39">
        <v>14362</v>
      </c>
      <c r="B17" s="40" t="s">
        <v>94</v>
      </c>
      <c r="C17" s="40" t="s">
        <v>94</v>
      </c>
      <c r="D17" s="40" t="s">
        <v>113</v>
      </c>
      <c r="E17" s="40" t="s">
        <v>2087</v>
      </c>
      <c r="F17" s="40" t="s">
        <v>123</v>
      </c>
      <c r="G17" s="40" t="s">
        <v>1692</v>
      </c>
      <c r="H17" s="40" t="s">
        <v>2089</v>
      </c>
      <c r="I17" s="40" t="s">
        <v>2100</v>
      </c>
      <c r="J17" s="40" t="s">
        <v>2101</v>
      </c>
      <c r="K17" s="40" t="s">
        <v>2102</v>
      </c>
      <c r="L17" s="40" t="s">
        <v>2102</v>
      </c>
    </row>
    <row r="18" spans="1:12" x14ac:dyDescent="0.25">
      <c r="A18" s="39">
        <v>14363</v>
      </c>
      <c r="B18" s="40" t="s">
        <v>94</v>
      </c>
      <c r="C18" s="40" t="s">
        <v>94</v>
      </c>
      <c r="D18" s="40" t="s">
        <v>113</v>
      </c>
      <c r="E18" s="40" t="s">
        <v>2087</v>
      </c>
      <c r="F18" s="40" t="s">
        <v>137</v>
      </c>
      <c r="G18" s="40" t="s">
        <v>1693</v>
      </c>
      <c r="H18" s="40" t="s">
        <v>2089</v>
      </c>
      <c r="I18" s="40" t="s">
        <v>2100</v>
      </c>
      <c r="J18" s="40" t="s">
        <v>2101</v>
      </c>
      <c r="K18" s="40" t="s">
        <v>2102</v>
      </c>
      <c r="L18" s="40" t="s">
        <v>2102</v>
      </c>
    </row>
    <row r="19" spans="1:12" x14ac:dyDescent="0.25">
      <c r="A19" s="39">
        <v>14364</v>
      </c>
      <c r="B19" s="40" t="s">
        <v>94</v>
      </c>
      <c r="C19" s="40" t="s">
        <v>94</v>
      </c>
      <c r="D19" s="40" t="s">
        <v>113</v>
      </c>
      <c r="E19" s="40" t="s">
        <v>2087</v>
      </c>
      <c r="F19" s="40" t="s">
        <v>139</v>
      </c>
      <c r="G19" s="40" t="s">
        <v>1694</v>
      </c>
      <c r="H19" s="40" t="s">
        <v>2089</v>
      </c>
      <c r="I19" s="40" t="s">
        <v>2100</v>
      </c>
      <c r="J19" s="40" t="s">
        <v>2101</v>
      </c>
      <c r="K19" s="40" t="s">
        <v>2102</v>
      </c>
      <c r="L19" s="40" t="s">
        <v>2102</v>
      </c>
    </row>
    <row r="20" spans="1:12" x14ac:dyDescent="0.25">
      <c r="A20" s="39">
        <v>14365</v>
      </c>
      <c r="B20" s="40" t="s">
        <v>94</v>
      </c>
      <c r="C20" s="40" t="s">
        <v>94</v>
      </c>
      <c r="D20" s="40" t="s">
        <v>113</v>
      </c>
      <c r="E20" s="40" t="s">
        <v>2087</v>
      </c>
      <c r="F20" s="40" t="s">
        <v>216</v>
      </c>
      <c r="G20" s="40" t="s">
        <v>215</v>
      </c>
      <c r="H20" s="40" t="s">
        <v>2089</v>
      </c>
      <c r="I20" s="40" t="s">
        <v>2100</v>
      </c>
      <c r="J20" s="40" t="s">
        <v>2101</v>
      </c>
      <c r="K20" s="40" t="s">
        <v>2102</v>
      </c>
      <c r="L20" s="40" t="s">
        <v>2102</v>
      </c>
    </row>
    <row r="21" spans="1:12" x14ac:dyDescent="0.25">
      <c r="A21" s="39">
        <v>14366</v>
      </c>
      <c r="B21" s="40" t="s">
        <v>94</v>
      </c>
      <c r="C21" s="40" t="s">
        <v>94</v>
      </c>
      <c r="D21" s="40" t="s">
        <v>113</v>
      </c>
      <c r="E21" s="40" t="s">
        <v>2087</v>
      </c>
      <c r="F21" s="40" t="s">
        <v>1222</v>
      </c>
      <c r="G21" s="40" t="s">
        <v>1826</v>
      </c>
      <c r="H21" s="40" t="s">
        <v>1220</v>
      </c>
      <c r="I21" s="40" t="s">
        <v>2100</v>
      </c>
      <c r="J21" s="40" t="s">
        <v>2101</v>
      </c>
      <c r="K21" s="40" t="s">
        <v>2102</v>
      </c>
      <c r="L21" s="40" t="s">
        <v>2102</v>
      </c>
    </row>
    <row r="22" spans="1:12" x14ac:dyDescent="0.25">
      <c r="A22" s="39">
        <v>14367</v>
      </c>
      <c r="B22" s="40" t="s">
        <v>94</v>
      </c>
      <c r="C22" s="40" t="s">
        <v>94</v>
      </c>
      <c r="D22" s="40" t="s">
        <v>113</v>
      </c>
      <c r="E22" s="40" t="s">
        <v>2087</v>
      </c>
      <c r="F22" s="40" t="s">
        <v>1223</v>
      </c>
      <c r="G22" s="40" t="s">
        <v>1827</v>
      </c>
      <c r="H22" s="40" t="s">
        <v>1220</v>
      </c>
      <c r="I22" s="40" t="s">
        <v>2100</v>
      </c>
      <c r="J22" s="40" t="s">
        <v>2101</v>
      </c>
      <c r="K22" s="40" t="s">
        <v>2102</v>
      </c>
      <c r="L22" s="40" t="s">
        <v>2102</v>
      </c>
    </row>
    <row r="23" spans="1:12" x14ac:dyDescent="0.25">
      <c r="A23" s="39">
        <v>14368</v>
      </c>
      <c r="B23" s="40" t="s">
        <v>94</v>
      </c>
      <c r="C23" s="40" t="s">
        <v>94</v>
      </c>
      <c r="D23" s="40" t="s">
        <v>113</v>
      </c>
      <c r="E23" s="40" t="s">
        <v>2087</v>
      </c>
      <c r="F23" s="40" t="s">
        <v>1224</v>
      </c>
      <c r="G23" s="40" t="s">
        <v>1693</v>
      </c>
      <c r="H23" s="40" t="s">
        <v>1220</v>
      </c>
      <c r="I23" s="40" t="s">
        <v>2100</v>
      </c>
      <c r="J23" s="40" t="s">
        <v>2101</v>
      </c>
      <c r="K23" s="40" t="s">
        <v>2102</v>
      </c>
      <c r="L23" s="40" t="s">
        <v>2102</v>
      </c>
    </row>
    <row r="24" spans="1:12" x14ac:dyDescent="0.25">
      <c r="A24" s="39">
        <v>14369</v>
      </c>
      <c r="B24" s="40" t="s">
        <v>94</v>
      </c>
      <c r="C24" s="40" t="s">
        <v>94</v>
      </c>
      <c r="D24" s="40" t="s">
        <v>113</v>
      </c>
      <c r="E24" s="40" t="s">
        <v>2087</v>
      </c>
      <c r="F24" s="40" t="s">
        <v>1227</v>
      </c>
      <c r="G24" s="40" t="s">
        <v>1830</v>
      </c>
      <c r="H24" s="40" t="s">
        <v>1220</v>
      </c>
      <c r="I24" s="40" t="s">
        <v>2100</v>
      </c>
      <c r="J24" s="40" t="s">
        <v>2101</v>
      </c>
      <c r="K24" s="40" t="s">
        <v>2102</v>
      </c>
      <c r="L24" s="40" t="s">
        <v>2102</v>
      </c>
    </row>
    <row r="25" spans="1:12" x14ac:dyDescent="0.25">
      <c r="A25" s="39">
        <v>14370</v>
      </c>
      <c r="B25" s="40" t="s">
        <v>94</v>
      </c>
      <c r="C25" s="40" t="s">
        <v>94</v>
      </c>
      <c r="D25" s="40" t="s">
        <v>113</v>
      </c>
      <c r="E25" s="40" t="s">
        <v>2087</v>
      </c>
      <c r="F25" s="40" t="s">
        <v>1230</v>
      </c>
      <c r="G25" s="40" t="s">
        <v>1832</v>
      </c>
      <c r="H25" s="40" t="s">
        <v>1220</v>
      </c>
      <c r="I25" s="40" t="s">
        <v>2100</v>
      </c>
      <c r="J25" s="40" t="s">
        <v>2101</v>
      </c>
      <c r="K25" s="40" t="s">
        <v>2102</v>
      </c>
      <c r="L25" s="40" t="s">
        <v>2102</v>
      </c>
    </row>
    <row r="26" spans="1:12" x14ac:dyDescent="0.25">
      <c r="A26" s="39">
        <v>14371</v>
      </c>
      <c r="B26" s="40" t="s">
        <v>94</v>
      </c>
      <c r="C26" s="40" t="s">
        <v>94</v>
      </c>
      <c r="D26" s="40" t="s">
        <v>113</v>
      </c>
      <c r="E26" s="40" t="s">
        <v>2087</v>
      </c>
      <c r="F26" s="40" t="s">
        <v>1232</v>
      </c>
      <c r="G26" s="40" t="s">
        <v>1834</v>
      </c>
      <c r="H26" s="40" t="s">
        <v>1220</v>
      </c>
      <c r="I26" s="40" t="s">
        <v>2100</v>
      </c>
      <c r="J26" s="40" t="s">
        <v>2101</v>
      </c>
      <c r="K26" s="40" t="s">
        <v>2102</v>
      </c>
      <c r="L26" s="40" t="s">
        <v>2102</v>
      </c>
    </row>
    <row r="27" spans="1:12" x14ac:dyDescent="0.25">
      <c r="A27" s="39">
        <v>14372</v>
      </c>
      <c r="B27" s="40" t="s">
        <v>94</v>
      </c>
      <c r="C27" s="40" t="s">
        <v>94</v>
      </c>
      <c r="D27" s="40" t="s">
        <v>113</v>
      </c>
      <c r="E27" s="40" t="s">
        <v>2087</v>
      </c>
      <c r="F27" s="40" t="s">
        <v>1233</v>
      </c>
      <c r="G27" s="40" t="s">
        <v>1835</v>
      </c>
      <c r="H27" s="40" t="s">
        <v>1220</v>
      </c>
      <c r="I27" s="40" t="s">
        <v>2100</v>
      </c>
      <c r="J27" s="40" t="s">
        <v>2101</v>
      </c>
      <c r="K27" s="40" t="s">
        <v>2102</v>
      </c>
      <c r="L27" s="40" t="s">
        <v>2102</v>
      </c>
    </row>
    <row r="28" spans="1:12" x14ac:dyDescent="0.25">
      <c r="A28" s="39">
        <v>14373</v>
      </c>
      <c r="B28" s="40" t="s">
        <v>94</v>
      </c>
      <c r="C28" s="40" t="s">
        <v>94</v>
      </c>
      <c r="D28" s="40" t="s">
        <v>113</v>
      </c>
      <c r="E28" s="40" t="s">
        <v>2087</v>
      </c>
      <c r="F28" s="40" t="s">
        <v>1241</v>
      </c>
      <c r="G28" s="40" t="s">
        <v>1843</v>
      </c>
      <c r="H28" s="40" t="s">
        <v>1220</v>
      </c>
      <c r="I28" s="40" t="s">
        <v>2100</v>
      </c>
      <c r="J28" s="40" t="s">
        <v>2101</v>
      </c>
      <c r="K28" s="40" t="s">
        <v>2102</v>
      </c>
      <c r="L28" s="40" t="s">
        <v>2102</v>
      </c>
    </row>
    <row r="29" spans="1:12" x14ac:dyDescent="0.25">
      <c r="A29" s="39">
        <v>14374</v>
      </c>
      <c r="B29" s="40" t="s">
        <v>94</v>
      </c>
      <c r="C29" s="40" t="s">
        <v>94</v>
      </c>
      <c r="D29" s="40" t="s">
        <v>113</v>
      </c>
      <c r="E29" s="40" t="s">
        <v>2087</v>
      </c>
      <c r="F29" s="40" t="s">
        <v>1243</v>
      </c>
      <c r="G29" s="40" t="s">
        <v>1844</v>
      </c>
      <c r="H29" s="40" t="s">
        <v>1220</v>
      </c>
      <c r="I29" s="40" t="s">
        <v>2100</v>
      </c>
      <c r="J29" s="40" t="s">
        <v>2101</v>
      </c>
      <c r="K29" s="40" t="s">
        <v>2102</v>
      </c>
      <c r="L29" s="40" t="s">
        <v>2102</v>
      </c>
    </row>
    <row r="30" spans="1:12" x14ac:dyDescent="0.25">
      <c r="A30" s="39">
        <v>14375</v>
      </c>
      <c r="B30" s="40" t="s">
        <v>94</v>
      </c>
      <c r="C30" s="40" t="s">
        <v>94</v>
      </c>
      <c r="D30" s="40" t="s">
        <v>113</v>
      </c>
      <c r="E30" s="40" t="s">
        <v>2087</v>
      </c>
      <c r="F30" s="40" t="s">
        <v>1247</v>
      </c>
      <c r="G30" s="40" t="s">
        <v>1847</v>
      </c>
      <c r="H30" s="40" t="s">
        <v>1220</v>
      </c>
      <c r="I30" s="40" t="s">
        <v>2100</v>
      </c>
      <c r="J30" s="40" t="s">
        <v>2101</v>
      </c>
      <c r="K30" s="40" t="s">
        <v>2102</v>
      </c>
      <c r="L30" s="40" t="s">
        <v>2102</v>
      </c>
    </row>
    <row r="31" spans="1:12" x14ac:dyDescent="0.25">
      <c r="A31" s="39">
        <v>14376</v>
      </c>
      <c r="B31" s="40" t="s">
        <v>94</v>
      </c>
      <c r="C31" s="40" t="s">
        <v>94</v>
      </c>
      <c r="D31" s="40" t="s">
        <v>113</v>
      </c>
      <c r="E31" s="40" t="s">
        <v>2087</v>
      </c>
      <c r="F31" s="40" t="s">
        <v>1249</v>
      </c>
      <c r="G31" s="40" t="s">
        <v>1848</v>
      </c>
      <c r="H31" s="40" t="s">
        <v>1220</v>
      </c>
      <c r="I31" s="40" t="s">
        <v>2100</v>
      </c>
      <c r="J31" s="40" t="s">
        <v>2101</v>
      </c>
      <c r="K31" s="40" t="s">
        <v>2102</v>
      </c>
      <c r="L31" s="40" t="s">
        <v>2102</v>
      </c>
    </row>
    <row r="32" spans="1:12" x14ac:dyDescent="0.25">
      <c r="A32" s="39">
        <v>14377</v>
      </c>
      <c r="B32" s="40" t="s">
        <v>94</v>
      </c>
      <c r="C32" s="40" t="s">
        <v>94</v>
      </c>
      <c r="D32" s="40" t="s">
        <v>113</v>
      </c>
      <c r="E32" s="40" t="s">
        <v>2087</v>
      </c>
      <c r="F32" s="40" t="s">
        <v>1250</v>
      </c>
      <c r="G32" s="40" t="s">
        <v>1849</v>
      </c>
      <c r="H32" s="40" t="s">
        <v>1220</v>
      </c>
      <c r="I32" s="40" t="s">
        <v>2100</v>
      </c>
      <c r="J32" s="40" t="s">
        <v>2101</v>
      </c>
      <c r="K32" s="40" t="s">
        <v>2102</v>
      </c>
      <c r="L32" s="40" t="s">
        <v>2102</v>
      </c>
    </row>
    <row r="33" spans="1:12" x14ac:dyDescent="0.25">
      <c r="A33" s="39">
        <v>14378</v>
      </c>
      <c r="B33" s="40" t="s">
        <v>94</v>
      </c>
      <c r="C33" s="40" t="s">
        <v>94</v>
      </c>
      <c r="D33" s="40" t="s">
        <v>113</v>
      </c>
      <c r="E33" s="40" t="s">
        <v>2087</v>
      </c>
      <c r="F33" s="40" t="s">
        <v>1251</v>
      </c>
      <c r="G33" s="40" t="s">
        <v>1850</v>
      </c>
      <c r="H33" s="40" t="s">
        <v>1220</v>
      </c>
      <c r="I33" s="40" t="s">
        <v>2100</v>
      </c>
      <c r="J33" s="40" t="s">
        <v>2101</v>
      </c>
      <c r="K33" s="40" t="s">
        <v>2102</v>
      </c>
      <c r="L33" s="40" t="s">
        <v>2102</v>
      </c>
    </row>
    <row r="34" spans="1:12" x14ac:dyDescent="0.25">
      <c r="A34" s="39">
        <v>14379</v>
      </c>
      <c r="B34" s="40" t="s">
        <v>94</v>
      </c>
      <c r="C34" s="40" t="s">
        <v>94</v>
      </c>
      <c r="D34" s="40" t="s">
        <v>113</v>
      </c>
      <c r="E34" s="40" t="s">
        <v>2087</v>
      </c>
      <c r="F34" s="40" t="s">
        <v>1252</v>
      </c>
      <c r="G34" s="40" t="s">
        <v>1851</v>
      </c>
      <c r="H34" s="40" t="s">
        <v>1220</v>
      </c>
      <c r="I34" s="40" t="s">
        <v>2100</v>
      </c>
      <c r="J34" s="40" t="s">
        <v>2101</v>
      </c>
      <c r="K34" s="40" t="s">
        <v>2102</v>
      </c>
      <c r="L34" s="40" t="s">
        <v>2102</v>
      </c>
    </row>
    <row r="35" spans="1:12" x14ac:dyDescent="0.25">
      <c r="A35" s="39">
        <v>14380</v>
      </c>
      <c r="B35" s="40" t="s">
        <v>94</v>
      </c>
      <c r="C35" s="40" t="s">
        <v>94</v>
      </c>
      <c r="D35" s="40" t="s">
        <v>113</v>
      </c>
      <c r="E35" s="40" t="s">
        <v>2087</v>
      </c>
      <c r="F35" s="40" t="s">
        <v>1254</v>
      </c>
      <c r="G35" s="40" t="s">
        <v>1853</v>
      </c>
      <c r="H35" s="40" t="s">
        <v>1220</v>
      </c>
      <c r="I35" s="40" t="s">
        <v>2100</v>
      </c>
      <c r="J35" s="40" t="s">
        <v>2101</v>
      </c>
      <c r="K35" s="40" t="s">
        <v>2102</v>
      </c>
      <c r="L35" s="40" t="s">
        <v>2102</v>
      </c>
    </row>
    <row r="36" spans="1:12" x14ac:dyDescent="0.25">
      <c r="A36" s="39">
        <v>14381</v>
      </c>
      <c r="B36" s="40" t="s">
        <v>94</v>
      </c>
      <c r="C36" s="40" t="s">
        <v>94</v>
      </c>
      <c r="D36" s="40" t="s">
        <v>113</v>
      </c>
      <c r="E36" s="40" t="s">
        <v>2087</v>
      </c>
      <c r="F36" s="40" t="s">
        <v>1257</v>
      </c>
      <c r="G36" s="40" t="s">
        <v>1855</v>
      </c>
      <c r="H36" s="40" t="s">
        <v>1220</v>
      </c>
      <c r="I36" s="40" t="s">
        <v>2100</v>
      </c>
      <c r="J36" s="40" t="s">
        <v>2101</v>
      </c>
      <c r="K36" s="40" t="s">
        <v>2102</v>
      </c>
      <c r="L36" s="40" t="s">
        <v>2102</v>
      </c>
    </row>
    <row r="37" spans="1:12" x14ac:dyDescent="0.25">
      <c r="A37" s="39">
        <v>14382</v>
      </c>
      <c r="B37" s="40" t="s">
        <v>94</v>
      </c>
      <c r="C37" s="40" t="s">
        <v>94</v>
      </c>
      <c r="D37" s="40" t="s">
        <v>113</v>
      </c>
      <c r="E37" s="40" t="s">
        <v>2087</v>
      </c>
      <c r="F37" s="40" t="s">
        <v>1258</v>
      </c>
      <c r="G37" s="40" t="s">
        <v>1856</v>
      </c>
      <c r="H37" s="40" t="s">
        <v>1220</v>
      </c>
      <c r="I37" s="40" t="s">
        <v>2100</v>
      </c>
      <c r="J37" s="40" t="s">
        <v>2101</v>
      </c>
      <c r="K37" s="40" t="s">
        <v>2102</v>
      </c>
      <c r="L37" s="40" t="s">
        <v>2102</v>
      </c>
    </row>
    <row r="38" spans="1:12" x14ac:dyDescent="0.25">
      <c r="A38" s="39">
        <v>14383</v>
      </c>
      <c r="B38" s="40" t="s">
        <v>94</v>
      </c>
      <c r="C38" s="40" t="s">
        <v>94</v>
      </c>
      <c r="D38" s="40" t="s">
        <v>113</v>
      </c>
      <c r="E38" s="40" t="s">
        <v>2087</v>
      </c>
      <c r="F38" s="40" t="s">
        <v>1260</v>
      </c>
      <c r="G38" s="40" t="s">
        <v>1857</v>
      </c>
      <c r="H38" s="40" t="s">
        <v>1220</v>
      </c>
      <c r="I38" s="40" t="s">
        <v>2100</v>
      </c>
      <c r="J38" s="40" t="s">
        <v>2101</v>
      </c>
      <c r="K38" s="40" t="s">
        <v>2102</v>
      </c>
      <c r="L38" s="40" t="s">
        <v>2102</v>
      </c>
    </row>
    <row r="39" spans="1:12" x14ac:dyDescent="0.25">
      <c r="A39" s="39">
        <v>14384</v>
      </c>
      <c r="B39" s="40" t="s">
        <v>94</v>
      </c>
      <c r="C39" s="40" t="s">
        <v>94</v>
      </c>
      <c r="D39" s="40" t="s">
        <v>113</v>
      </c>
      <c r="E39" s="40" t="s">
        <v>2087</v>
      </c>
      <c r="F39" s="40" t="s">
        <v>1262</v>
      </c>
      <c r="G39" s="40" t="s">
        <v>1858</v>
      </c>
      <c r="H39" s="40" t="s">
        <v>1220</v>
      </c>
      <c r="I39" s="40" t="s">
        <v>2100</v>
      </c>
      <c r="J39" s="40" t="s">
        <v>2101</v>
      </c>
      <c r="K39" s="40" t="s">
        <v>2102</v>
      </c>
      <c r="L39" s="40" t="s">
        <v>2102</v>
      </c>
    </row>
    <row r="40" spans="1:12" x14ac:dyDescent="0.25">
      <c r="A40" s="39">
        <v>14385</v>
      </c>
      <c r="B40" s="40" t="s">
        <v>94</v>
      </c>
      <c r="C40" s="40" t="s">
        <v>94</v>
      </c>
      <c r="D40" s="40" t="s">
        <v>113</v>
      </c>
      <c r="E40" s="40" t="s">
        <v>2087</v>
      </c>
      <c r="F40" s="40" t="s">
        <v>1264</v>
      </c>
      <c r="G40" s="40" t="s">
        <v>1859</v>
      </c>
      <c r="H40" s="40" t="s">
        <v>1220</v>
      </c>
      <c r="I40" s="40" t="s">
        <v>2100</v>
      </c>
      <c r="J40" s="40" t="s">
        <v>2101</v>
      </c>
      <c r="K40" s="40" t="s">
        <v>2102</v>
      </c>
      <c r="L40" s="40" t="s">
        <v>2102</v>
      </c>
    </row>
    <row r="41" spans="1:12" x14ac:dyDescent="0.25">
      <c r="A41" s="39">
        <v>14386</v>
      </c>
      <c r="B41" s="40" t="s">
        <v>94</v>
      </c>
      <c r="C41" s="40" t="s">
        <v>94</v>
      </c>
      <c r="D41" s="40" t="s">
        <v>113</v>
      </c>
      <c r="E41" s="40" t="s">
        <v>2087</v>
      </c>
      <c r="F41" s="40" t="s">
        <v>1265</v>
      </c>
      <c r="G41" s="40" t="s">
        <v>1860</v>
      </c>
      <c r="H41" s="40" t="s">
        <v>1220</v>
      </c>
      <c r="I41" s="40" t="s">
        <v>2100</v>
      </c>
      <c r="J41" s="40" t="s">
        <v>2101</v>
      </c>
      <c r="K41" s="40" t="s">
        <v>2102</v>
      </c>
      <c r="L41" s="40" t="s">
        <v>2102</v>
      </c>
    </row>
    <row r="42" spans="1:12" x14ac:dyDescent="0.25">
      <c r="A42" s="39">
        <v>14387</v>
      </c>
      <c r="B42" s="40" t="s">
        <v>94</v>
      </c>
      <c r="C42" s="40" t="s">
        <v>94</v>
      </c>
      <c r="D42" s="40" t="s">
        <v>113</v>
      </c>
      <c r="E42" s="40" t="s">
        <v>2087</v>
      </c>
      <c r="F42" s="40" t="s">
        <v>1268</v>
      </c>
      <c r="G42" s="40" t="s">
        <v>1862</v>
      </c>
      <c r="H42" s="40" t="s">
        <v>1220</v>
      </c>
      <c r="I42" s="40" t="s">
        <v>2100</v>
      </c>
      <c r="J42" s="40" t="s">
        <v>2101</v>
      </c>
      <c r="K42" s="40" t="s">
        <v>2102</v>
      </c>
      <c r="L42" s="40" t="s">
        <v>2102</v>
      </c>
    </row>
    <row r="43" spans="1:12" x14ac:dyDescent="0.25">
      <c r="A43" s="39">
        <v>14388</v>
      </c>
      <c r="B43" s="40" t="s">
        <v>94</v>
      </c>
      <c r="C43" s="40" t="s">
        <v>94</v>
      </c>
      <c r="D43" s="40" t="s">
        <v>113</v>
      </c>
      <c r="E43" s="40" t="s">
        <v>2087</v>
      </c>
      <c r="F43" s="40" t="s">
        <v>1271</v>
      </c>
      <c r="G43" s="40" t="s">
        <v>1864</v>
      </c>
      <c r="H43" s="40" t="s">
        <v>1220</v>
      </c>
      <c r="I43" s="40" t="s">
        <v>2100</v>
      </c>
      <c r="J43" s="40" t="s">
        <v>2101</v>
      </c>
      <c r="K43" s="40" t="s">
        <v>2102</v>
      </c>
      <c r="L43" s="40" t="s">
        <v>2102</v>
      </c>
    </row>
    <row r="44" spans="1:12" x14ac:dyDescent="0.25">
      <c r="A44" s="39">
        <v>14389</v>
      </c>
      <c r="B44" s="40" t="s">
        <v>94</v>
      </c>
      <c r="C44" s="40" t="s">
        <v>94</v>
      </c>
      <c r="D44" s="40" t="s">
        <v>113</v>
      </c>
      <c r="E44" s="40" t="s">
        <v>2087</v>
      </c>
      <c r="F44" s="40" t="s">
        <v>1272</v>
      </c>
      <c r="G44" s="40" t="s">
        <v>1865</v>
      </c>
      <c r="H44" s="40" t="s">
        <v>1220</v>
      </c>
      <c r="I44" s="40" t="s">
        <v>2100</v>
      </c>
      <c r="J44" s="40" t="s">
        <v>2101</v>
      </c>
      <c r="K44" s="40" t="s">
        <v>2102</v>
      </c>
      <c r="L44" s="40" t="s">
        <v>2102</v>
      </c>
    </row>
    <row r="45" spans="1:12" x14ac:dyDescent="0.25">
      <c r="A45" s="39">
        <v>14390</v>
      </c>
      <c r="B45" s="40" t="s">
        <v>94</v>
      </c>
      <c r="C45" s="40" t="s">
        <v>94</v>
      </c>
      <c r="D45" s="40" t="s">
        <v>113</v>
      </c>
      <c r="E45" s="40" t="s">
        <v>2087</v>
      </c>
      <c r="F45" s="40" t="s">
        <v>1273</v>
      </c>
      <c r="G45" s="40" t="s">
        <v>1866</v>
      </c>
      <c r="H45" s="40" t="s">
        <v>1220</v>
      </c>
      <c r="I45" s="40" t="s">
        <v>2100</v>
      </c>
      <c r="J45" s="40" t="s">
        <v>2101</v>
      </c>
      <c r="K45" s="40" t="s">
        <v>2102</v>
      </c>
      <c r="L45" s="40" t="s">
        <v>2102</v>
      </c>
    </row>
    <row r="46" spans="1:12" x14ac:dyDescent="0.25">
      <c r="A46" s="39">
        <v>14391</v>
      </c>
      <c r="B46" s="40" t="s">
        <v>94</v>
      </c>
      <c r="C46" s="40" t="s">
        <v>94</v>
      </c>
      <c r="D46" s="40" t="s">
        <v>113</v>
      </c>
      <c r="E46" s="40" t="s">
        <v>2087</v>
      </c>
      <c r="F46" s="40" t="s">
        <v>1274</v>
      </c>
      <c r="G46" s="40" t="s">
        <v>1867</v>
      </c>
      <c r="H46" s="40" t="s">
        <v>1220</v>
      </c>
      <c r="I46" s="40" t="s">
        <v>2100</v>
      </c>
      <c r="J46" s="40" t="s">
        <v>2101</v>
      </c>
      <c r="K46" s="40" t="s">
        <v>2102</v>
      </c>
      <c r="L46" s="40" t="s">
        <v>2102</v>
      </c>
    </row>
    <row r="47" spans="1:12" x14ac:dyDescent="0.25">
      <c r="A47" s="39">
        <v>14392</v>
      </c>
      <c r="B47" s="40" t="s">
        <v>94</v>
      </c>
      <c r="C47" s="40" t="s">
        <v>94</v>
      </c>
      <c r="D47" s="40" t="s">
        <v>113</v>
      </c>
      <c r="E47" s="40" t="s">
        <v>2087</v>
      </c>
      <c r="F47" s="40" t="s">
        <v>1275</v>
      </c>
      <c r="G47" s="40" t="s">
        <v>1868</v>
      </c>
      <c r="H47" s="40" t="s">
        <v>1220</v>
      </c>
      <c r="I47" s="40" t="s">
        <v>2100</v>
      </c>
      <c r="J47" s="40" t="s">
        <v>2101</v>
      </c>
      <c r="K47" s="40" t="s">
        <v>2102</v>
      </c>
      <c r="L47" s="40" t="s">
        <v>2102</v>
      </c>
    </row>
    <row r="48" spans="1:12" x14ac:dyDescent="0.25">
      <c r="A48" s="39">
        <v>14393</v>
      </c>
      <c r="B48" s="40" t="s">
        <v>94</v>
      </c>
      <c r="C48" s="40" t="s">
        <v>94</v>
      </c>
      <c r="D48" s="40" t="s">
        <v>113</v>
      </c>
      <c r="E48" s="40" t="s">
        <v>2087</v>
      </c>
      <c r="F48" s="40" t="s">
        <v>1276</v>
      </c>
      <c r="G48" s="40" t="s">
        <v>1869</v>
      </c>
      <c r="H48" s="40" t="s">
        <v>1220</v>
      </c>
      <c r="I48" s="40" t="s">
        <v>2100</v>
      </c>
      <c r="J48" s="40" t="s">
        <v>2101</v>
      </c>
      <c r="K48" s="40" t="s">
        <v>2102</v>
      </c>
      <c r="L48" s="40" t="s">
        <v>2102</v>
      </c>
    </row>
    <row r="49" spans="1:12" x14ac:dyDescent="0.25">
      <c r="A49" s="39">
        <v>14394</v>
      </c>
      <c r="B49" s="40" t="s">
        <v>94</v>
      </c>
      <c r="C49" s="40" t="s">
        <v>94</v>
      </c>
      <c r="D49" s="40" t="s">
        <v>113</v>
      </c>
      <c r="E49" s="40" t="s">
        <v>2087</v>
      </c>
      <c r="F49" s="40" t="s">
        <v>1278</v>
      </c>
      <c r="G49" s="40" t="s">
        <v>1870</v>
      </c>
      <c r="H49" s="40" t="s">
        <v>1220</v>
      </c>
      <c r="I49" s="40" t="s">
        <v>2100</v>
      </c>
      <c r="J49" s="40" t="s">
        <v>2101</v>
      </c>
      <c r="K49" s="40" t="s">
        <v>2102</v>
      </c>
      <c r="L49" s="40" t="s">
        <v>2102</v>
      </c>
    </row>
    <row r="50" spans="1:12" x14ac:dyDescent="0.25">
      <c r="A50" s="39">
        <v>14395</v>
      </c>
      <c r="B50" s="40" t="s">
        <v>94</v>
      </c>
      <c r="C50" s="40" t="s">
        <v>94</v>
      </c>
      <c r="D50" s="40" t="s">
        <v>113</v>
      </c>
      <c r="E50" s="40" t="s">
        <v>2087</v>
      </c>
      <c r="F50" s="40" t="s">
        <v>1279</v>
      </c>
      <c r="G50" s="40" t="s">
        <v>1871</v>
      </c>
      <c r="H50" s="40" t="s">
        <v>1220</v>
      </c>
      <c r="I50" s="40" t="s">
        <v>2100</v>
      </c>
      <c r="J50" s="40" t="s">
        <v>2101</v>
      </c>
      <c r="K50" s="40" t="s">
        <v>2102</v>
      </c>
      <c r="L50" s="40" t="s">
        <v>2102</v>
      </c>
    </row>
    <row r="51" spans="1:12" x14ac:dyDescent="0.25">
      <c r="A51" s="39">
        <v>14396</v>
      </c>
      <c r="B51" s="40" t="s">
        <v>94</v>
      </c>
      <c r="C51" s="40" t="s">
        <v>94</v>
      </c>
      <c r="D51" s="40" t="s">
        <v>113</v>
      </c>
      <c r="E51" s="40" t="s">
        <v>2087</v>
      </c>
      <c r="F51" s="40" t="s">
        <v>2103</v>
      </c>
      <c r="G51" s="40" t="s">
        <v>2104</v>
      </c>
      <c r="H51" s="40" t="s">
        <v>1220</v>
      </c>
      <c r="I51" s="40" t="s">
        <v>2100</v>
      </c>
      <c r="J51" s="40" t="s">
        <v>2101</v>
      </c>
      <c r="K51" s="40" t="s">
        <v>2102</v>
      </c>
      <c r="L51" s="40" t="s">
        <v>2102</v>
      </c>
    </row>
    <row r="52" spans="1:12" x14ac:dyDescent="0.25">
      <c r="A52" s="39">
        <v>14397</v>
      </c>
      <c r="B52" s="40" t="s">
        <v>94</v>
      </c>
      <c r="C52" s="40" t="s">
        <v>94</v>
      </c>
      <c r="D52" s="40" t="s">
        <v>113</v>
      </c>
      <c r="E52" s="40" t="s">
        <v>2087</v>
      </c>
      <c r="F52" s="40" t="s">
        <v>1280</v>
      </c>
      <c r="G52" s="40" t="s">
        <v>1872</v>
      </c>
      <c r="H52" s="40" t="s">
        <v>1220</v>
      </c>
      <c r="I52" s="40" t="s">
        <v>2100</v>
      </c>
      <c r="J52" s="40" t="s">
        <v>2101</v>
      </c>
      <c r="K52" s="40" t="s">
        <v>2102</v>
      </c>
      <c r="L52" s="40" t="s">
        <v>2102</v>
      </c>
    </row>
    <row r="53" spans="1:12" x14ac:dyDescent="0.25">
      <c r="A53" s="39">
        <v>14398</v>
      </c>
      <c r="B53" s="40" t="s">
        <v>94</v>
      </c>
      <c r="C53" s="40" t="s">
        <v>94</v>
      </c>
      <c r="D53" s="40" t="s">
        <v>113</v>
      </c>
      <c r="E53" s="40" t="s">
        <v>2087</v>
      </c>
      <c r="F53" s="40" t="s">
        <v>1281</v>
      </c>
      <c r="G53" s="40" t="s">
        <v>1873</v>
      </c>
      <c r="H53" s="40" t="s">
        <v>1220</v>
      </c>
      <c r="I53" s="40" t="s">
        <v>2100</v>
      </c>
      <c r="J53" s="40" t="s">
        <v>2101</v>
      </c>
      <c r="K53" s="40" t="s">
        <v>2102</v>
      </c>
      <c r="L53" s="40" t="s">
        <v>2102</v>
      </c>
    </row>
    <row r="54" spans="1:12" x14ac:dyDescent="0.25">
      <c r="A54" s="39">
        <v>14399</v>
      </c>
      <c r="B54" s="40" t="s">
        <v>94</v>
      </c>
      <c r="C54" s="40" t="s">
        <v>94</v>
      </c>
      <c r="D54" s="40" t="s">
        <v>113</v>
      </c>
      <c r="E54" s="40" t="s">
        <v>2087</v>
      </c>
      <c r="F54" s="40" t="s">
        <v>1282</v>
      </c>
      <c r="G54" s="40" t="s">
        <v>1874</v>
      </c>
      <c r="H54" s="40" t="s">
        <v>1220</v>
      </c>
      <c r="I54" s="40" t="s">
        <v>2100</v>
      </c>
      <c r="J54" s="40" t="s">
        <v>2101</v>
      </c>
      <c r="K54" s="40" t="s">
        <v>2102</v>
      </c>
      <c r="L54" s="40" t="s">
        <v>2102</v>
      </c>
    </row>
    <row r="55" spans="1:12" x14ac:dyDescent="0.25">
      <c r="A55" s="39">
        <v>14400</v>
      </c>
      <c r="B55" s="40" t="s">
        <v>94</v>
      </c>
      <c r="C55" s="40" t="s">
        <v>94</v>
      </c>
      <c r="D55" s="40" t="s">
        <v>113</v>
      </c>
      <c r="E55" s="40" t="s">
        <v>2087</v>
      </c>
      <c r="F55" s="40" t="s">
        <v>1283</v>
      </c>
      <c r="G55" s="40" t="s">
        <v>1875</v>
      </c>
      <c r="H55" s="40" t="s">
        <v>1220</v>
      </c>
      <c r="I55" s="40" t="s">
        <v>2100</v>
      </c>
      <c r="J55" s="40" t="s">
        <v>2101</v>
      </c>
      <c r="K55" s="40" t="s">
        <v>2102</v>
      </c>
      <c r="L55" s="40" t="s">
        <v>2102</v>
      </c>
    </row>
    <row r="56" spans="1:12" x14ac:dyDescent="0.25">
      <c r="A56" s="39">
        <v>14401</v>
      </c>
      <c r="B56" s="40" t="s">
        <v>94</v>
      </c>
      <c r="C56" s="40" t="s">
        <v>94</v>
      </c>
      <c r="D56" s="40" t="s">
        <v>113</v>
      </c>
      <c r="E56" s="40" t="s">
        <v>2087</v>
      </c>
      <c r="F56" s="40" t="s">
        <v>1519</v>
      </c>
      <c r="G56" s="40" t="s">
        <v>2011</v>
      </c>
      <c r="H56" s="40" t="s">
        <v>1493</v>
      </c>
      <c r="I56" s="40" t="s">
        <v>2100</v>
      </c>
      <c r="J56" s="40" t="s">
        <v>2101</v>
      </c>
      <c r="K56" s="40" t="s">
        <v>2102</v>
      </c>
      <c r="L56" s="40" t="s">
        <v>2102</v>
      </c>
    </row>
    <row r="57" spans="1:12" x14ac:dyDescent="0.25">
      <c r="A57" s="39">
        <v>14402</v>
      </c>
      <c r="B57" s="40" t="s">
        <v>94</v>
      </c>
      <c r="C57" s="40" t="s">
        <v>94</v>
      </c>
      <c r="D57" s="40" t="s">
        <v>113</v>
      </c>
      <c r="E57" s="40" t="s">
        <v>2087</v>
      </c>
      <c r="F57" s="40" t="s">
        <v>1500</v>
      </c>
      <c r="G57" s="40" t="s">
        <v>1501</v>
      </c>
      <c r="H57" s="40" t="s">
        <v>1493</v>
      </c>
      <c r="I57" s="40" t="s">
        <v>2100</v>
      </c>
      <c r="J57" s="40" t="s">
        <v>2101</v>
      </c>
      <c r="K57" s="40" t="s">
        <v>2102</v>
      </c>
      <c r="L57" s="40" t="s">
        <v>2102</v>
      </c>
    </row>
    <row r="58" spans="1:12" x14ac:dyDescent="0.25">
      <c r="A58" s="39">
        <v>14403</v>
      </c>
      <c r="B58" s="40" t="s">
        <v>94</v>
      </c>
      <c r="C58" s="40" t="s">
        <v>94</v>
      </c>
      <c r="D58" s="40" t="s">
        <v>113</v>
      </c>
      <c r="E58" s="40" t="s">
        <v>2087</v>
      </c>
      <c r="F58" s="40" t="s">
        <v>1502</v>
      </c>
      <c r="G58" s="40" t="s">
        <v>1503</v>
      </c>
      <c r="H58" s="40" t="s">
        <v>1493</v>
      </c>
      <c r="I58" s="40" t="s">
        <v>2100</v>
      </c>
      <c r="J58" s="40" t="s">
        <v>2101</v>
      </c>
      <c r="K58" s="40" t="s">
        <v>2102</v>
      </c>
      <c r="L58" s="40" t="s">
        <v>2102</v>
      </c>
    </row>
    <row r="59" spans="1:12" x14ac:dyDescent="0.25">
      <c r="A59" s="39">
        <v>14404</v>
      </c>
      <c r="B59" s="40" t="s">
        <v>94</v>
      </c>
      <c r="C59" s="40" t="s">
        <v>94</v>
      </c>
      <c r="D59" s="40" t="s">
        <v>113</v>
      </c>
      <c r="E59" s="40" t="s">
        <v>2087</v>
      </c>
      <c r="F59" s="40" t="s">
        <v>1506</v>
      </c>
      <c r="G59" s="40" t="s">
        <v>1507</v>
      </c>
      <c r="H59" s="40" t="s">
        <v>1493</v>
      </c>
      <c r="I59" s="40" t="s">
        <v>2100</v>
      </c>
      <c r="J59" s="40" t="s">
        <v>2101</v>
      </c>
      <c r="K59" s="40" t="s">
        <v>2102</v>
      </c>
      <c r="L59" s="40" t="s">
        <v>2102</v>
      </c>
    </row>
    <row r="60" spans="1:12" x14ac:dyDescent="0.25">
      <c r="A60" s="39">
        <v>14405</v>
      </c>
      <c r="B60" s="40" t="s">
        <v>94</v>
      </c>
      <c r="C60" s="40" t="s">
        <v>94</v>
      </c>
      <c r="D60" s="40" t="s">
        <v>113</v>
      </c>
      <c r="E60" s="40" t="s">
        <v>2087</v>
      </c>
      <c r="F60" s="40" t="s">
        <v>1508</v>
      </c>
      <c r="G60" s="40" t="s">
        <v>1509</v>
      </c>
      <c r="H60" s="40" t="s">
        <v>1493</v>
      </c>
      <c r="I60" s="40" t="s">
        <v>2100</v>
      </c>
      <c r="J60" s="40" t="s">
        <v>2101</v>
      </c>
      <c r="K60" s="40" t="s">
        <v>2102</v>
      </c>
      <c r="L60" s="40" t="s">
        <v>2102</v>
      </c>
    </row>
    <row r="61" spans="1:12" x14ac:dyDescent="0.25">
      <c r="A61" s="39">
        <v>14406</v>
      </c>
      <c r="B61" s="40" t="s">
        <v>94</v>
      </c>
      <c r="C61" s="40" t="s">
        <v>94</v>
      </c>
      <c r="D61" s="40" t="s">
        <v>113</v>
      </c>
      <c r="E61" s="40" t="s">
        <v>2087</v>
      </c>
      <c r="F61" s="40" t="s">
        <v>1497</v>
      </c>
      <c r="G61" s="40" t="s">
        <v>2106</v>
      </c>
      <c r="H61" s="40" t="s">
        <v>1493</v>
      </c>
      <c r="I61" s="40" t="s">
        <v>2100</v>
      </c>
      <c r="J61" s="40" t="s">
        <v>2101</v>
      </c>
      <c r="K61" s="40" t="s">
        <v>2102</v>
      </c>
      <c r="L61" s="40" t="s">
        <v>2102</v>
      </c>
    </row>
    <row r="62" spans="1:12" x14ac:dyDescent="0.25">
      <c r="A62" s="39">
        <v>14407</v>
      </c>
      <c r="B62" s="40" t="s">
        <v>94</v>
      </c>
      <c r="C62" s="40" t="s">
        <v>94</v>
      </c>
      <c r="D62" s="40" t="s">
        <v>113</v>
      </c>
      <c r="E62" s="40" t="s">
        <v>2087</v>
      </c>
      <c r="F62" s="40" t="s">
        <v>1511</v>
      </c>
      <c r="G62" s="40" t="s">
        <v>1512</v>
      </c>
      <c r="H62" s="40" t="s">
        <v>1493</v>
      </c>
      <c r="I62" s="40" t="s">
        <v>2100</v>
      </c>
      <c r="J62" s="40" t="s">
        <v>2101</v>
      </c>
      <c r="K62" s="40" t="s">
        <v>2102</v>
      </c>
      <c r="L62" s="40" t="s">
        <v>2102</v>
      </c>
    </row>
    <row r="63" spans="1:12" x14ac:dyDescent="0.25">
      <c r="A63" s="39">
        <v>14408</v>
      </c>
      <c r="B63" s="40" t="s">
        <v>94</v>
      </c>
      <c r="C63" s="40" t="s">
        <v>94</v>
      </c>
      <c r="D63" s="40" t="s">
        <v>113</v>
      </c>
      <c r="E63" s="40" t="s">
        <v>2087</v>
      </c>
      <c r="F63" s="40" t="s">
        <v>1513</v>
      </c>
      <c r="G63" s="40" t="s">
        <v>1135</v>
      </c>
      <c r="H63" s="40" t="s">
        <v>1493</v>
      </c>
      <c r="I63" s="40" t="s">
        <v>2100</v>
      </c>
      <c r="J63" s="40" t="s">
        <v>2101</v>
      </c>
      <c r="K63" s="40" t="s">
        <v>2102</v>
      </c>
      <c r="L63" s="40" t="s">
        <v>2102</v>
      </c>
    </row>
    <row r="64" spans="1:12" x14ac:dyDescent="0.25">
      <c r="A64" s="39">
        <v>14409</v>
      </c>
      <c r="B64" s="40" t="s">
        <v>94</v>
      </c>
      <c r="C64" s="40" t="s">
        <v>94</v>
      </c>
      <c r="D64" s="40" t="s">
        <v>113</v>
      </c>
      <c r="E64" s="40" t="s">
        <v>2087</v>
      </c>
      <c r="F64" s="40" t="s">
        <v>1515</v>
      </c>
      <c r="G64" s="40" t="s">
        <v>1157</v>
      </c>
      <c r="H64" s="40" t="s">
        <v>1493</v>
      </c>
      <c r="I64" s="40" t="s">
        <v>2100</v>
      </c>
      <c r="J64" s="40" t="s">
        <v>2101</v>
      </c>
      <c r="K64" s="40" t="s">
        <v>2102</v>
      </c>
      <c r="L64" s="40" t="s">
        <v>2102</v>
      </c>
    </row>
    <row r="65" spans="1:12" x14ac:dyDescent="0.25">
      <c r="A65" s="39">
        <v>14410</v>
      </c>
      <c r="B65" s="40" t="s">
        <v>94</v>
      </c>
      <c r="C65" s="40" t="s">
        <v>94</v>
      </c>
      <c r="D65" s="40" t="s">
        <v>113</v>
      </c>
      <c r="E65" s="40" t="s">
        <v>2087</v>
      </c>
      <c r="F65" s="40" t="s">
        <v>1516</v>
      </c>
      <c r="G65" s="40" t="s">
        <v>1517</v>
      </c>
      <c r="H65" s="40" t="s">
        <v>1493</v>
      </c>
      <c r="I65" s="40" t="s">
        <v>2100</v>
      </c>
      <c r="J65" s="40" t="s">
        <v>2101</v>
      </c>
      <c r="K65" s="40" t="s">
        <v>2102</v>
      </c>
      <c r="L65" s="40" t="s">
        <v>2102</v>
      </c>
    </row>
    <row r="66" spans="1:12" x14ac:dyDescent="0.25">
      <c r="A66" s="39">
        <v>14411</v>
      </c>
      <c r="B66" s="40" t="s">
        <v>94</v>
      </c>
      <c r="C66" s="40" t="s">
        <v>94</v>
      </c>
      <c r="D66" s="40" t="s">
        <v>113</v>
      </c>
      <c r="E66" s="40" t="s">
        <v>2087</v>
      </c>
      <c r="F66" s="40" t="s">
        <v>1520</v>
      </c>
      <c r="G66" s="40" t="s">
        <v>1521</v>
      </c>
      <c r="H66" s="40" t="s">
        <v>1493</v>
      </c>
      <c r="I66" s="40" t="s">
        <v>2100</v>
      </c>
      <c r="J66" s="40" t="s">
        <v>2101</v>
      </c>
      <c r="K66" s="40" t="s">
        <v>2102</v>
      </c>
      <c r="L66" s="40" t="s">
        <v>2102</v>
      </c>
    </row>
    <row r="67" spans="1:12" x14ac:dyDescent="0.25">
      <c r="A67" s="39">
        <v>14412</v>
      </c>
      <c r="B67" s="40" t="s">
        <v>94</v>
      </c>
      <c r="C67" s="40" t="s">
        <v>94</v>
      </c>
      <c r="D67" s="40" t="s">
        <v>222</v>
      </c>
      <c r="E67" s="40" t="s">
        <v>2087</v>
      </c>
      <c r="F67" s="40" t="s">
        <v>225</v>
      </c>
      <c r="G67" s="40" t="s">
        <v>226</v>
      </c>
      <c r="H67" s="40" t="s">
        <v>2089</v>
      </c>
      <c r="I67" s="40" t="s">
        <v>2100</v>
      </c>
      <c r="J67" s="40" t="s">
        <v>2105</v>
      </c>
      <c r="K67" s="40" t="s">
        <v>2102</v>
      </c>
      <c r="L67" s="40" t="s">
        <v>2102</v>
      </c>
    </row>
    <row r="68" spans="1:12" x14ac:dyDescent="0.25">
      <c r="A68" s="39">
        <v>14413</v>
      </c>
      <c r="B68" s="40" t="s">
        <v>94</v>
      </c>
      <c r="C68" s="40" t="s">
        <v>94</v>
      </c>
      <c r="D68" s="40" t="s">
        <v>222</v>
      </c>
      <c r="E68" s="40" t="s">
        <v>2087</v>
      </c>
      <c r="F68" s="40" t="s">
        <v>227</v>
      </c>
      <c r="G68" s="40" t="s">
        <v>228</v>
      </c>
      <c r="H68" s="40" t="s">
        <v>2089</v>
      </c>
      <c r="I68" s="40" t="s">
        <v>2100</v>
      </c>
      <c r="J68" s="40" t="s">
        <v>2105</v>
      </c>
      <c r="K68" s="40" t="s">
        <v>2102</v>
      </c>
      <c r="L68" s="40" t="s">
        <v>2102</v>
      </c>
    </row>
    <row r="69" spans="1:12" x14ac:dyDescent="0.25">
      <c r="A69" s="39">
        <v>14414</v>
      </c>
      <c r="B69" s="40" t="s">
        <v>94</v>
      </c>
      <c r="C69" s="40" t="s">
        <v>94</v>
      </c>
      <c r="D69" s="40" t="s">
        <v>222</v>
      </c>
      <c r="E69" s="40" t="s">
        <v>2087</v>
      </c>
      <c r="F69" s="40" t="s">
        <v>230</v>
      </c>
      <c r="G69" s="40" t="s">
        <v>231</v>
      </c>
      <c r="H69" s="40" t="s">
        <v>2089</v>
      </c>
      <c r="I69" s="40" t="s">
        <v>2100</v>
      </c>
      <c r="J69" s="40" t="s">
        <v>2105</v>
      </c>
      <c r="K69" s="40" t="s">
        <v>2102</v>
      </c>
      <c r="L69" s="40" t="s">
        <v>2102</v>
      </c>
    </row>
    <row r="70" spans="1:12" x14ac:dyDescent="0.25">
      <c r="A70" s="39">
        <v>14415</v>
      </c>
      <c r="B70" s="40" t="s">
        <v>94</v>
      </c>
      <c r="C70" s="40" t="s">
        <v>94</v>
      </c>
      <c r="D70" s="40" t="s">
        <v>222</v>
      </c>
      <c r="E70" s="40" t="s">
        <v>2087</v>
      </c>
      <c r="F70" s="40" t="s">
        <v>238</v>
      </c>
      <c r="G70" s="40" t="s">
        <v>239</v>
      </c>
      <c r="H70" s="40" t="s">
        <v>2089</v>
      </c>
      <c r="I70" s="40" t="s">
        <v>2100</v>
      </c>
      <c r="J70" s="40" t="s">
        <v>2105</v>
      </c>
      <c r="K70" s="40" t="s">
        <v>2102</v>
      </c>
      <c r="L70" s="40" t="s">
        <v>2102</v>
      </c>
    </row>
    <row r="71" spans="1:12" x14ac:dyDescent="0.25">
      <c r="A71" s="39">
        <v>14416</v>
      </c>
      <c r="B71" s="40" t="s">
        <v>94</v>
      </c>
      <c r="C71" s="40" t="s">
        <v>94</v>
      </c>
      <c r="D71" s="40" t="s">
        <v>222</v>
      </c>
      <c r="E71" s="40" t="s">
        <v>2087</v>
      </c>
      <c r="F71" s="40" t="s">
        <v>224</v>
      </c>
      <c r="G71" s="40" t="s">
        <v>1696</v>
      </c>
      <c r="H71" s="40" t="s">
        <v>2089</v>
      </c>
      <c r="I71" s="40" t="s">
        <v>2100</v>
      </c>
      <c r="J71" s="40" t="s">
        <v>2105</v>
      </c>
      <c r="K71" s="40" t="s">
        <v>2102</v>
      </c>
      <c r="L71" s="40" t="s">
        <v>2102</v>
      </c>
    </row>
    <row r="72" spans="1:12" x14ac:dyDescent="0.25">
      <c r="A72" s="39">
        <v>14417</v>
      </c>
      <c r="B72" s="40" t="s">
        <v>94</v>
      </c>
      <c r="C72" s="40" t="s">
        <v>94</v>
      </c>
      <c r="D72" s="40" t="s">
        <v>222</v>
      </c>
      <c r="E72" s="40" t="s">
        <v>2087</v>
      </c>
      <c r="F72" s="40" t="s">
        <v>1288</v>
      </c>
      <c r="G72" s="40" t="s">
        <v>1289</v>
      </c>
      <c r="H72" s="40" t="s">
        <v>1220</v>
      </c>
      <c r="I72" s="40" t="s">
        <v>2100</v>
      </c>
      <c r="J72" s="40" t="s">
        <v>2105</v>
      </c>
      <c r="K72" s="40" t="s">
        <v>2102</v>
      </c>
      <c r="L72" s="40" t="s">
        <v>2102</v>
      </c>
    </row>
    <row r="73" spans="1:12" x14ac:dyDescent="0.25">
      <c r="A73" s="39">
        <v>14418</v>
      </c>
      <c r="B73" s="40" t="s">
        <v>94</v>
      </c>
      <c r="C73" s="40" t="s">
        <v>94</v>
      </c>
      <c r="D73" s="40" t="s">
        <v>222</v>
      </c>
      <c r="E73" s="40" t="s">
        <v>2087</v>
      </c>
      <c r="F73" s="40" t="s">
        <v>1287</v>
      </c>
      <c r="G73" s="40" t="s">
        <v>1876</v>
      </c>
      <c r="H73" s="40" t="s">
        <v>1220</v>
      </c>
      <c r="I73" s="40" t="s">
        <v>2100</v>
      </c>
      <c r="J73" s="40" t="s">
        <v>2105</v>
      </c>
      <c r="K73" s="40" t="s">
        <v>2102</v>
      </c>
      <c r="L73" s="40" t="s">
        <v>2102</v>
      </c>
    </row>
    <row r="74" spans="1:12" x14ac:dyDescent="0.25">
      <c r="A74" s="39">
        <v>14419</v>
      </c>
      <c r="B74" s="40" t="s">
        <v>94</v>
      </c>
      <c r="C74" s="40" t="s">
        <v>94</v>
      </c>
      <c r="D74" s="40" t="s">
        <v>222</v>
      </c>
      <c r="E74" s="40" t="s">
        <v>2087</v>
      </c>
      <c r="F74" s="40" t="s">
        <v>1290</v>
      </c>
      <c r="G74" s="40" t="s">
        <v>1291</v>
      </c>
      <c r="H74" s="40" t="s">
        <v>1220</v>
      </c>
      <c r="I74" s="40" t="s">
        <v>2100</v>
      </c>
      <c r="J74" s="40" t="s">
        <v>2105</v>
      </c>
      <c r="K74" s="40" t="s">
        <v>2102</v>
      </c>
      <c r="L74" s="40" t="s">
        <v>2102</v>
      </c>
    </row>
    <row r="75" spans="1:12" x14ac:dyDescent="0.25">
      <c r="A75" s="39">
        <v>14420</v>
      </c>
      <c r="B75" s="40" t="s">
        <v>94</v>
      </c>
      <c r="C75" s="40" t="s">
        <v>94</v>
      </c>
      <c r="D75" s="40" t="s">
        <v>222</v>
      </c>
      <c r="E75" s="40" t="s">
        <v>2087</v>
      </c>
      <c r="F75" s="40" t="s">
        <v>1292</v>
      </c>
      <c r="G75" s="40" t="s">
        <v>1293</v>
      </c>
      <c r="H75" s="40" t="s">
        <v>1220</v>
      </c>
      <c r="I75" s="40" t="s">
        <v>2100</v>
      </c>
      <c r="J75" s="40" t="s">
        <v>2105</v>
      </c>
      <c r="K75" s="40" t="s">
        <v>2102</v>
      </c>
      <c r="L75" s="40" t="s">
        <v>2102</v>
      </c>
    </row>
    <row r="76" spans="1:12" x14ac:dyDescent="0.25">
      <c r="A76" s="39">
        <v>14421</v>
      </c>
      <c r="B76" s="40" t="s">
        <v>94</v>
      </c>
      <c r="C76" s="40" t="s">
        <v>94</v>
      </c>
      <c r="D76" s="40" t="s">
        <v>222</v>
      </c>
      <c r="E76" s="40" t="s">
        <v>2087</v>
      </c>
      <c r="F76" s="40" t="s">
        <v>1524</v>
      </c>
      <c r="G76" s="40" t="s">
        <v>1525</v>
      </c>
      <c r="H76" s="40" t="s">
        <v>1493</v>
      </c>
      <c r="I76" s="40" t="s">
        <v>2100</v>
      </c>
      <c r="J76" s="40" t="s">
        <v>2105</v>
      </c>
      <c r="K76" s="40" t="s">
        <v>2102</v>
      </c>
      <c r="L76" s="40" t="s">
        <v>2102</v>
      </c>
    </row>
    <row r="77" spans="1:12" x14ac:dyDescent="0.25">
      <c r="A77" s="39">
        <v>14422</v>
      </c>
      <c r="B77" s="40" t="s">
        <v>94</v>
      </c>
      <c r="C77" s="40" t="s">
        <v>94</v>
      </c>
      <c r="D77" s="40" t="s">
        <v>222</v>
      </c>
      <c r="E77" s="40" t="s">
        <v>2087</v>
      </c>
      <c r="F77" s="40" t="s">
        <v>1526</v>
      </c>
      <c r="G77" s="40" t="s">
        <v>223</v>
      </c>
      <c r="H77" s="40" t="s">
        <v>1493</v>
      </c>
      <c r="I77" s="40" t="s">
        <v>2100</v>
      </c>
      <c r="J77" s="40" t="s">
        <v>2105</v>
      </c>
      <c r="K77" s="40" t="s">
        <v>2102</v>
      </c>
      <c r="L77" s="40" t="s">
        <v>2102</v>
      </c>
    </row>
    <row r="78" spans="1:12" x14ac:dyDescent="0.25">
      <c r="A78" s="39">
        <v>14423</v>
      </c>
      <c r="B78" s="40" t="s">
        <v>94</v>
      </c>
      <c r="C78" s="40" t="s">
        <v>94</v>
      </c>
      <c r="D78" s="40" t="s">
        <v>30</v>
      </c>
      <c r="E78" s="40" t="s">
        <v>2087</v>
      </c>
      <c r="F78" s="40" t="s">
        <v>248</v>
      </c>
      <c r="G78" s="40" t="s">
        <v>1698</v>
      </c>
      <c r="H78" s="40" t="s">
        <v>2089</v>
      </c>
      <c r="I78" s="40" t="s">
        <v>2100</v>
      </c>
      <c r="J78" s="40" t="s">
        <v>2105</v>
      </c>
      <c r="K78" s="40" t="s">
        <v>2102</v>
      </c>
      <c r="L78" s="40" t="s">
        <v>2102</v>
      </c>
    </row>
    <row r="79" spans="1:12" x14ac:dyDescent="0.25">
      <c r="A79" s="39">
        <v>14424</v>
      </c>
      <c r="B79" s="40" t="s">
        <v>94</v>
      </c>
      <c r="C79" s="40" t="s">
        <v>94</v>
      </c>
      <c r="D79" s="40" t="s">
        <v>30</v>
      </c>
      <c r="E79" s="40" t="s">
        <v>2087</v>
      </c>
      <c r="F79" s="40" t="s">
        <v>242</v>
      </c>
      <c r="G79" s="40" t="s">
        <v>1699</v>
      </c>
      <c r="H79" s="40" t="s">
        <v>2089</v>
      </c>
      <c r="I79" s="40" t="s">
        <v>2100</v>
      </c>
      <c r="J79" s="40" t="s">
        <v>2105</v>
      </c>
      <c r="K79" s="40" t="s">
        <v>2102</v>
      </c>
      <c r="L79" s="40" t="s">
        <v>2102</v>
      </c>
    </row>
    <row r="80" spans="1:12" x14ac:dyDescent="0.25">
      <c r="A80" s="39">
        <v>14425</v>
      </c>
      <c r="B80" s="40" t="s">
        <v>94</v>
      </c>
      <c r="C80" s="40" t="s">
        <v>94</v>
      </c>
      <c r="D80" s="40" t="s">
        <v>30</v>
      </c>
      <c r="E80" s="40" t="s">
        <v>2087</v>
      </c>
      <c r="F80" s="40" t="s">
        <v>251</v>
      </c>
      <c r="G80" s="40" t="s">
        <v>1702</v>
      </c>
      <c r="H80" s="40" t="s">
        <v>2089</v>
      </c>
      <c r="I80" s="40" t="s">
        <v>2100</v>
      </c>
      <c r="J80" s="40" t="s">
        <v>2105</v>
      </c>
      <c r="K80" s="40" t="s">
        <v>2102</v>
      </c>
      <c r="L80" s="40" t="s">
        <v>2102</v>
      </c>
    </row>
    <row r="81" spans="1:12" x14ac:dyDescent="0.25">
      <c r="A81" s="39">
        <v>14426</v>
      </c>
      <c r="B81" s="40" t="s">
        <v>94</v>
      </c>
      <c r="C81" s="40" t="s">
        <v>94</v>
      </c>
      <c r="D81" s="40" t="s">
        <v>30</v>
      </c>
      <c r="E81" s="40" t="s">
        <v>2087</v>
      </c>
      <c r="F81" s="40" t="s">
        <v>1295</v>
      </c>
      <c r="G81" s="40" t="s">
        <v>1877</v>
      </c>
      <c r="H81" s="40" t="s">
        <v>1220</v>
      </c>
      <c r="I81" s="40" t="s">
        <v>2100</v>
      </c>
      <c r="J81" s="40" t="s">
        <v>2105</v>
      </c>
      <c r="K81" s="40" t="s">
        <v>2102</v>
      </c>
      <c r="L81" s="40" t="s">
        <v>2102</v>
      </c>
    </row>
    <row r="82" spans="1:12" x14ac:dyDescent="0.25">
      <c r="A82" s="39">
        <v>14427</v>
      </c>
      <c r="B82" s="40" t="s">
        <v>94</v>
      </c>
      <c r="C82" s="40" t="s">
        <v>94</v>
      </c>
      <c r="D82" s="40" t="s">
        <v>30</v>
      </c>
      <c r="E82" s="40" t="s">
        <v>2087</v>
      </c>
      <c r="F82" s="40" t="s">
        <v>1297</v>
      </c>
      <c r="G82" s="40" t="s">
        <v>1879</v>
      </c>
      <c r="H82" s="40" t="s">
        <v>1220</v>
      </c>
      <c r="I82" s="40" t="s">
        <v>2100</v>
      </c>
      <c r="J82" s="40" t="s">
        <v>2105</v>
      </c>
      <c r="K82" s="40" t="s">
        <v>2102</v>
      </c>
      <c r="L82" s="40" t="s">
        <v>2102</v>
      </c>
    </row>
    <row r="83" spans="1:12" x14ac:dyDescent="0.25">
      <c r="A83" s="39">
        <v>14428</v>
      </c>
      <c r="B83" s="40" t="s">
        <v>94</v>
      </c>
      <c r="C83" s="40" t="s">
        <v>94</v>
      </c>
      <c r="D83" s="40" t="s">
        <v>30</v>
      </c>
      <c r="E83" s="40" t="s">
        <v>2087</v>
      </c>
      <c r="F83" s="40" t="s">
        <v>1299</v>
      </c>
      <c r="G83" s="40" t="s">
        <v>1880</v>
      </c>
      <c r="H83" s="40" t="s">
        <v>1220</v>
      </c>
      <c r="I83" s="40" t="s">
        <v>2100</v>
      </c>
      <c r="J83" s="40" t="s">
        <v>2105</v>
      </c>
      <c r="K83" s="40" t="s">
        <v>2102</v>
      </c>
      <c r="L83" s="40" t="s">
        <v>2102</v>
      </c>
    </row>
    <row r="84" spans="1:12" x14ac:dyDescent="0.25">
      <c r="A84" s="39">
        <v>14429</v>
      </c>
      <c r="B84" s="40" t="s">
        <v>94</v>
      </c>
      <c r="C84" s="40" t="s">
        <v>94</v>
      </c>
      <c r="D84" s="40" t="s">
        <v>30</v>
      </c>
      <c r="E84" s="40" t="s">
        <v>2087</v>
      </c>
      <c r="F84" s="40" t="s">
        <v>1301</v>
      </c>
      <c r="G84" s="40" t="s">
        <v>1868</v>
      </c>
      <c r="H84" s="40" t="s">
        <v>1220</v>
      </c>
      <c r="I84" s="40" t="s">
        <v>2100</v>
      </c>
      <c r="J84" s="40" t="s">
        <v>2105</v>
      </c>
      <c r="K84" s="40" t="s">
        <v>2102</v>
      </c>
      <c r="L84" s="40" t="s">
        <v>2102</v>
      </c>
    </row>
    <row r="85" spans="1:12" x14ac:dyDescent="0.25">
      <c r="A85" s="39">
        <v>14430</v>
      </c>
      <c r="B85" s="40" t="s">
        <v>94</v>
      </c>
      <c r="C85" s="40" t="s">
        <v>94</v>
      </c>
      <c r="D85" s="40" t="s">
        <v>257</v>
      </c>
      <c r="E85" s="40" t="s">
        <v>2087</v>
      </c>
      <c r="F85" s="40" t="s">
        <v>270</v>
      </c>
      <c r="G85" s="40" t="s">
        <v>271</v>
      </c>
      <c r="H85" s="40" t="s">
        <v>2089</v>
      </c>
      <c r="I85" s="40" t="s">
        <v>2100</v>
      </c>
      <c r="J85" s="40" t="s">
        <v>2105</v>
      </c>
      <c r="K85" s="40" t="s">
        <v>2102</v>
      </c>
      <c r="L85" s="40" t="s">
        <v>2102</v>
      </c>
    </row>
    <row r="86" spans="1:12" x14ac:dyDescent="0.25">
      <c r="A86" s="39">
        <v>14431</v>
      </c>
      <c r="B86" s="40" t="s">
        <v>94</v>
      </c>
      <c r="C86" s="40" t="s">
        <v>94</v>
      </c>
      <c r="D86" s="40" t="s">
        <v>257</v>
      </c>
      <c r="E86" s="40" t="s">
        <v>2087</v>
      </c>
      <c r="F86" s="40" t="s">
        <v>273</v>
      </c>
      <c r="G86" s="40" t="s">
        <v>274</v>
      </c>
      <c r="H86" s="40" t="s">
        <v>2089</v>
      </c>
      <c r="I86" s="40" t="s">
        <v>2100</v>
      </c>
      <c r="J86" s="40" t="s">
        <v>2105</v>
      </c>
      <c r="K86" s="40" t="s">
        <v>2102</v>
      </c>
      <c r="L86" s="40" t="s">
        <v>2102</v>
      </c>
    </row>
    <row r="87" spans="1:12" x14ac:dyDescent="0.25">
      <c r="A87" s="39">
        <v>14432</v>
      </c>
      <c r="B87" s="40" t="s">
        <v>94</v>
      </c>
      <c r="C87" s="40" t="s">
        <v>94</v>
      </c>
      <c r="D87" s="40" t="s">
        <v>257</v>
      </c>
      <c r="E87" s="40" t="s">
        <v>2087</v>
      </c>
      <c r="F87" s="40" t="s">
        <v>276</v>
      </c>
      <c r="G87" s="40" t="s">
        <v>277</v>
      </c>
      <c r="H87" s="40" t="s">
        <v>2089</v>
      </c>
      <c r="I87" s="40" t="s">
        <v>2100</v>
      </c>
      <c r="J87" s="40" t="s">
        <v>2105</v>
      </c>
      <c r="K87" s="40" t="s">
        <v>2102</v>
      </c>
      <c r="L87" s="40" t="s">
        <v>2102</v>
      </c>
    </row>
    <row r="88" spans="1:12" x14ac:dyDescent="0.25">
      <c r="A88" s="39">
        <v>14433</v>
      </c>
      <c r="B88" s="40" t="s">
        <v>94</v>
      </c>
      <c r="C88" s="40" t="s">
        <v>94</v>
      </c>
      <c r="D88" s="40" t="s">
        <v>257</v>
      </c>
      <c r="E88" s="40" t="s">
        <v>2087</v>
      </c>
      <c r="F88" s="40" t="s">
        <v>290</v>
      </c>
      <c r="G88" s="40" t="s">
        <v>291</v>
      </c>
      <c r="H88" s="40" t="s">
        <v>2089</v>
      </c>
      <c r="I88" s="40" t="s">
        <v>2100</v>
      </c>
      <c r="J88" s="40" t="s">
        <v>2105</v>
      </c>
      <c r="K88" s="40" t="s">
        <v>2102</v>
      </c>
      <c r="L88" s="40" t="s">
        <v>2102</v>
      </c>
    </row>
    <row r="89" spans="1:12" x14ac:dyDescent="0.25">
      <c r="A89" s="39">
        <v>14434</v>
      </c>
      <c r="B89" s="40" t="s">
        <v>94</v>
      </c>
      <c r="C89" s="40" t="s">
        <v>94</v>
      </c>
      <c r="D89" s="40" t="s">
        <v>257</v>
      </c>
      <c r="E89" s="40" t="s">
        <v>2087</v>
      </c>
      <c r="F89" s="40" t="s">
        <v>258</v>
      </c>
      <c r="G89" s="40" t="s">
        <v>1710</v>
      </c>
      <c r="H89" s="40" t="s">
        <v>2089</v>
      </c>
      <c r="I89" s="40" t="s">
        <v>2100</v>
      </c>
      <c r="J89" s="40" t="s">
        <v>2105</v>
      </c>
      <c r="K89" s="40" t="s">
        <v>2101</v>
      </c>
      <c r="L89" s="40" t="s">
        <v>2102</v>
      </c>
    </row>
    <row r="90" spans="1:12" x14ac:dyDescent="0.25">
      <c r="A90" s="39">
        <v>14435</v>
      </c>
      <c r="B90" s="40" t="s">
        <v>94</v>
      </c>
      <c r="C90" s="40" t="s">
        <v>94</v>
      </c>
      <c r="D90" s="40" t="s">
        <v>257</v>
      </c>
      <c r="E90" s="40" t="s">
        <v>2087</v>
      </c>
      <c r="F90" s="40" t="s">
        <v>260</v>
      </c>
      <c r="G90" s="40" t="s">
        <v>1711</v>
      </c>
      <c r="H90" s="40" t="s">
        <v>2089</v>
      </c>
      <c r="I90" s="40" t="s">
        <v>2100</v>
      </c>
      <c r="J90" s="40" t="s">
        <v>2105</v>
      </c>
      <c r="K90" s="40" t="s">
        <v>2102</v>
      </c>
      <c r="L90" s="40" t="s">
        <v>2102</v>
      </c>
    </row>
    <row r="91" spans="1:12" x14ac:dyDescent="0.25">
      <c r="A91" s="39">
        <v>14436</v>
      </c>
      <c r="B91" s="40" t="s">
        <v>94</v>
      </c>
      <c r="C91" s="40" t="s">
        <v>94</v>
      </c>
      <c r="D91" s="40" t="s">
        <v>257</v>
      </c>
      <c r="E91" s="40" t="s">
        <v>2087</v>
      </c>
      <c r="F91" s="40" t="s">
        <v>261</v>
      </c>
      <c r="G91" s="40" t="s">
        <v>1712</v>
      </c>
      <c r="H91" s="40" t="s">
        <v>2089</v>
      </c>
      <c r="I91" s="40" t="s">
        <v>2100</v>
      </c>
      <c r="J91" s="40" t="s">
        <v>2105</v>
      </c>
      <c r="K91" s="40" t="s">
        <v>2102</v>
      </c>
      <c r="L91" s="40" t="s">
        <v>2102</v>
      </c>
    </row>
    <row r="92" spans="1:12" x14ac:dyDescent="0.25">
      <c r="A92" s="39">
        <v>14437</v>
      </c>
      <c r="B92" s="40" t="s">
        <v>94</v>
      </c>
      <c r="C92" s="40" t="s">
        <v>94</v>
      </c>
      <c r="D92" s="40" t="s">
        <v>257</v>
      </c>
      <c r="E92" s="40" t="s">
        <v>2087</v>
      </c>
      <c r="F92" s="40" t="s">
        <v>1304</v>
      </c>
      <c r="G92" s="40" t="s">
        <v>1882</v>
      </c>
      <c r="H92" s="40" t="s">
        <v>1220</v>
      </c>
      <c r="I92" s="40" t="s">
        <v>2100</v>
      </c>
      <c r="J92" s="40" t="s">
        <v>2105</v>
      </c>
      <c r="K92" s="40" t="s">
        <v>2102</v>
      </c>
      <c r="L92" s="40" t="s">
        <v>2102</v>
      </c>
    </row>
    <row r="93" spans="1:12" x14ac:dyDescent="0.25">
      <c r="A93" s="39">
        <v>14438</v>
      </c>
      <c r="B93" s="40" t="s">
        <v>94</v>
      </c>
      <c r="C93" s="40" t="s">
        <v>94</v>
      </c>
      <c r="D93" s="40" t="s">
        <v>257</v>
      </c>
      <c r="E93" s="40" t="s">
        <v>2087</v>
      </c>
      <c r="F93" s="40" t="s">
        <v>1307</v>
      </c>
      <c r="G93" s="40" t="s">
        <v>1885</v>
      </c>
      <c r="H93" s="40" t="s">
        <v>1220</v>
      </c>
      <c r="I93" s="40" t="s">
        <v>2100</v>
      </c>
      <c r="J93" s="40" t="s">
        <v>2105</v>
      </c>
      <c r="K93" s="40" t="s">
        <v>2102</v>
      </c>
      <c r="L93" s="40" t="s">
        <v>2102</v>
      </c>
    </row>
    <row r="94" spans="1:12" x14ac:dyDescent="0.25">
      <c r="A94" s="39">
        <v>14439</v>
      </c>
      <c r="B94" s="40" t="s">
        <v>94</v>
      </c>
      <c r="C94" s="40" t="s">
        <v>94</v>
      </c>
      <c r="D94" s="40" t="s">
        <v>257</v>
      </c>
      <c r="E94" s="40" t="s">
        <v>2087</v>
      </c>
      <c r="F94" s="40" t="s">
        <v>1309</v>
      </c>
      <c r="G94" s="40" t="s">
        <v>1887</v>
      </c>
      <c r="H94" s="40" t="s">
        <v>1220</v>
      </c>
      <c r="I94" s="40" t="s">
        <v>2100</v>
      </c>
      <c r="J94" s="40" t="s">
        <v>2105</v>
      </c>
      <c r="K94" s="40" t="s">
        <v>2102</v>
      </c>
      <c r="L94" s="40" t="s">
        <v>2102</v>
      </c>
    </row>
    <row r="95" spans="1:12" x14ac:dyDescent="0.25">
      <c r="A95" s="39">
        <v>14440</v>
      </c>
      <c r="B95" s="40" t="s">
        <v>94</v>
      </c>
      <c r="C95" s="40" t="s">
        <v>94</v>
      </c>
      <c r="D95" s="40" t="s">
        <v>257</v>
      </c>
      <c r="E95" s="40" t="s">
        <v>2087</v>
      </c>
      <c r="F95" s="40" t="s">
        <v>1310</v>
      </c>
      <c r="G95" s="40" t="s">
        <v>1888</v>
      </c>
      <c r="H95" s="40" t="s">
        <v>1220</v>
      </c>
      <c r="I95" s="40" t="s">
        <v>2100</v>
      </c>
      <c r="J95" s="40" t="s">
        <v>2105</v>
      </c>
      <c r="K95" s="40" t="s">
        <v>2102</v>
      </c>
      <c r="L95" s="40" t="s">
        <v>2102</v>
      </c>
    </row>
    <row r="96" spans="1:12" x14ac:dyDescent="0.25">
      <c r="A96" s="39">
        <v>14441</v>
      </c>
      <c r="B96" s="40" t="s">
        <v>94</v>
      </c>
      <c r="C96" s="40" t="s">
        <v>94</v>
      </c>
      <c r="D96" s="40" t="s">
        <v>257</v>
      </c>
      <c r="E96" s="40" t="s">
        <v>2087</v>
      </c>
      <c r="F96" s="40" t="s">
        <v>1313</v>
      </c>
      <c r="G96" s="40" t="s">
        <v>1891</v>
      </c>
      <c r="H96" s="40" t="s">
        <v>1220</v>
      </c>
      <c r="I96" s="40" t="s">
        <v>2100</v>
      </c>
      <c r="J96" s="40" t="s">
        <v>2105</v>
      </c>
      <c r="K96" s="40" t="s">
        <v>2102</v>
      </c>
      <c r="L96" s="40" t="s">
        <v>2102</v>
      </c>
    </row>
    <row r="97" spans="1:12" x14ac:dyDescent="0.25">
      <c r="A97" s="39">
        <v>14442</v>
      </c>
      <c r="B97" s="40" t="s">
        <v>94</v>
      </c>
      <c r="C97" s="40" t="s">
        <v>94</v>
      </c>
      <c r="D97" s="40" t="s">
        <v>257</v>
      </c>
      <c r="E97" s="40" t="s">
        <v>2087</v>
      </c>
      <c r="F97" s="40" t="s">
        <v>1314</v>
      </c>
      <c r="G97" s="40" t="s">
        <v>1892</v>
      </c>
      <c r="H97" s="40" t="s">
        <v>1220</v>
      </c>
      <c r="I97" s="40" t="s">
        <v>2100</v>
      </c>
      <c r="J97" s="40" t="s">
        <v>2105</v>
      </c>
      <c r="K97" s="40" t="s">
        <v>2102</v>
      </c>
      <c r="L97" s="40" t="s">
        <v>2102</v>
      </c>
    </row>
    <row r="98" spans="1:12" x14ac:dyDescent="0.25">
      <c r="A98" s="39">
        <v>14443</v>
      </c>
      <c r="B98" s="40" t="s">
        <v>94</v>
      </c>
      <c r="C98" s="40" t="s">
        <v>94</v>
      </c>
      <c r="D98" s="40" t="s">
        <v>257</v>
      </c>
      <c r="E98" s="40" t="s">
        <v>2087</v>
      </c>
      <c r="F98" s="40" t="s">
        <v>1534</v>
      </c>
      <c r="G98" s="40" t="s">
        <v>1535</v>
      </c>
      <c r="H98" s="40" t="s">
        <v>1493</v>
      </c>
      <c r="I98" s="40" t="s">
        <v>2100</v>
      </c>
      <c r="J98" s="40" t="s">
        <v>2105</v>
      </c>
      <c r="K98" s="40" t="s">
        <v>2102</v>
      </c>
      <c r="L98" s="40" t="s">
        <v>2102</v>
      </c>
    </row>
    <row r="99" spans="1:12" x14ac:dyDescent="0.25">
      <c r="A99" s="39">
        <v>14444</v>
      </c>
      <c r="B99" s="40" t="s">
        <v>94</v>
      </c>
      <c r="C99" s="40" t="s">
        <v>94</v>
      </c>
      <c r="D99" s="40" t="s">
        <v>257</v>
      </c>
      <c r="E99" s="40" t="s">
        <v>2087</v>
      </c>
      <c r="F99" s="40" t="s">
        <v>1536</v>
      </c>
      <c r="G99" s="40" t="s">
        <v>1537</v>
      </c>
      <c r="H99" s="40" t="s">
        <v>1493</v>
      </c>
      <c r="I99" s="40" t="s">
        <v>2100</v>
      </c>
      <c r="J99" s="40" t="s">
        <v>2105</v>
      </c>
      <c r="K99" s="40" t="s">
        <v>2102</v>
      </c>
      <c r="L99" s="40" t="s">
        <v>2102</v>
      </c>
    </row>
    <row r="100" spans="1:12" x14ac:dyDescent="0.25">
      <c r="A100" s="39">
        <v>14445</v>
      </c>
      <c r="B100" s="40" t="s">
        <v>94</v>
      </c>
      <c r="C100" s="40" t="s">
        <v>94</v>
      </c>
      <c r="D100" s="40" t="s">
        <v>257</v>
      </c>
      <c r="E100" s="40" t="s">
        <v>2087</v>
      </c>
      <c r="F100" s="40" t="s">
        <v>1538</v>
      </c>
      <c r="G100" s="40" t="s">
        <v>1539</v>
      </c>
      <c r="H100" s="40" t="s">
        <v>1493</v>
      </c>
      <c r="I100" s="40" t="s">
        <v>2100</v>
      </c>
      <c r="J100" s="40" t="s">
        <v>2105</v>
      </c>
      <c r="K100" s="40" t="s">
        <v>2102</v>
      </c>
      <c r="L100" s="40" t="s">
        <v>2102</v>
      </c>
    </row>
    <row r="101" spans="1:12" x14ac:dyDescent="0.25">
      <c r="A101" s="39">
        <v>14446</v>
      </c>
      <c r="B101" s="40" t="s">
        <v>94</v>
      </c>
      <c r="C101" s="40" t="s">
        <v>94</v>
      </c>
      <c r="D101" s="40" t="s">
        <v>257</v>
      </c>
      <c r="E101" s="40" t="s">
        <v>2087</v>
      </c>
      <c r="F101" s="40" t="s">
        <v>1543</v>
      </c>
      <c r="G101" s="40" t="s">
        <v>1544</v>
      </c>
      <c r="H101" s="40" t="s">
        <v>1493</v>
      </c>
      <c r="I101" s="40" t="s">
        <v>2100</v>
      </c>
      <c r="J101" s="40" t="s">
        <v>2105</v>
      </c>
      <c r="K101" s="40" t="s">
        <v>2102</v>
      </c>
      <c r="L101" s="40" t="s">
        <v>2102</v>
      </c>
    </row>
    <row r="102" spans="1:12" x14ac:dyDescent="0.25">
      <c r="A102" s="39">
        <v>14447</v>
      </c>
      <c r="B102" s="40" t="s">
        <v>94</v>
      </c>
      <c r="C102" s="40" t="s">
        <v>94</v>
      </c>
      <c r="D102" s="40" t="s">
        <v>257</v>
      </c>
      <c r="E102" s="40" t="s">
        <v>2087</v>
      </c>
      <c r="F102" s="40" t="s">
        <v>1545</v>
      </c>
      <c r="G102" s="40" t="s">
        <v>1546</v>
      </c>
      <c r="H102" s="40" t="s">
        <v>1493</v>
      </c>
      <c r="I102" s="40" t="s">
        <v>2100</v>
      </c>
      <c r="J102" s="40" t="s">
        <v>2105</v>
      </c>
      <c r="K102" s="40" t="s">
        <v>2102</v>
      </c>
      <c r="L102" s="40" t="s">
        <v>2102</v>
      </c>
    </row>
    <row r="103" spans="1:12" x14ac:dyDescent="0.25">
      <c r="A103" s="39">
        <v>14448</v>
      </c>
      <c r="B103" s="40" t="s">
        <v>94</v>
      </c>
      <c r="C103" s="40" t="s">
        <v>94</v>
      </c>
      <c r="D103" s="40" t="s">
        <v>292</v>
      </c>
      <c r="E103" s="40" t="s">
        <v>2087</v>
      </c>
      <c r="F103" s="40" t="s">
        <v>301</v>
      </c>
      <c r="G103" s="40" t="s">
        <v>302</v>
      </c>
      <c r="H103" s="40" t="s">
        <v>2089</v>
      </c>
      <c r="I103" s="40" t="s">
        <v>2100</v>
      </c>
      <c r="J103" s="40" t="s">
        <v>2101</v>
      </c>
      <c r="K103" s="40" t="s">
        <v>2102</v>
      </c>
      <c r="L103" s="40" t="s">
        <v>2102</v>
      </c>
    </row>
    <row r="104" spans="1:12" x14ac:dyDescent="0.25">
      <c r="A104" s="39">
        <v>14449</v>
      </c>
      <c r="B104" s="40" t="s">
        <v>94</v>
      </c>
      <c r="C104" s="40" t="s">
        <v>94</v>
      </c>
      <c r="D104" s="40" t="s">
        <v>292</v>
      </c>
      <c r="E104" s="40" t="s">
        <v>2087</v>
      </c>
      <c r="F104" s="40" t="s">
        <v>304</v>
      </c>
      <c r="G104" s="40" t="s">
        <v>305</v>
      </c>
      <c r="H104" s="40" t="s">
        <v>2089</v>
      </c>
      <c r="I104" s="40" t="s">
        <v>2100</v>
      </c>
      <c r="J104" s="40" t="s">
        <v>2101</v>
      </c>
      <c r="K104" s="40" t="s">
        <v>2102</v>
      </c>
      <c r="L104" s="40" t="s">
        <v>2102</v>
      </c>
    </row>
    <row r="105" spans="1:12" x14ac:dyDescent="0.25">
      <c r="A105" s="39">
        <v>14450</v>
      </c>
      <c r="B105" s="40" t="s">
        <v>94</v>
      </c>
      <c r="C105" s="40" t="s">
        <v>94</v>
      </c>
      <c r="D105" s="40" t="s">
        <v>292</v>
      </c>
      <c r="E105" s="40" t="s">
        <v>2087</v>
      </c>
      <c r="F105" s="40" t="s">
        <v>299</v>
      </c>
      <c r="G105" s="40" t="s">
        <v>1713</v>
      </c>
      <c r="H105" s="40" t="s">
        <v>2089</v>
      </c>
      <c r="I105" s="40" t="s">
        <v>2100</v>
      </c>
      <c r="J105" s="40" t="s">
        <v>2101</v>
      </c>
      <c r="K105" s="40" t="s">
        <v>2102</v>
      </c>
      <c r="L105" s="40" t="s">
        <v>2102</v>
      </c>
    </row>
    <row r="106" spans="1:12" x14ac:dyDescent="0.25">
      <c r="A106" s="39">
        <v>14451</v>
      </c>
      <c r="B106" s="40" t="s">
        <v>94</v>
      </c>
      <c r="C106" s="40" t="s">
        <v>94</v>
      </c>
      <c r="D106" s="40" t="s">
        <v>292</v>
      </c>
      <c r="E106" s="40" t="s">
        <v>2087</v>
      </c>
      <c r="F106" s="40" t="s">
        <v>307</v>
      </c>
      <c r="G106" s="40" t="s">
        <v>308</v>
      </c>
      <c r="H106" s="40" t="s">
        <v>2089</v>
      </c>
      <c r="I106" s="40" t="s">
        <v>2100</v>
      </c>
      <c r="J106" s="40" t="s">
        <v>2101</v>
      </c>
      <c r="K106" s="40" t="s">
        <v>2102</v>
      </c>
      <c r="L106" s="40" t="s">
        <v>2102</v>
      </c>
    </row>
    <row r="107" spans="1:12" x14ac:dyDescent="0.25">
      <c r="A107" s="39">
        <v>14452</v>
      </c>
      <c r="B107" s="40" t="s">
        <v>94</v>
      </c>
      <c r="C107" s="40" t="s">
        <v>94</v>
      </c>
      <c r="D107" s="40" t="s">
        <v>292</v>
      </c>
      <c r="E107" s="40" t="s">
        <v>2087</v>
      </c>
      <c r="F107" s="40" t="s">
        <v>293</v>
      </c>
      <c r="G107" s="40" t="s">
        <v>1714</v>
      </c>
      <c r="H107" s="40" t="s">
        <v>2089</v>
      </c>
      <c r="I107" s="40" t="s">
        <v>2100</v>
      </c>
      <c r="J107" s="40" t="s">
        <v>2101</v>
      </c>
      <c r="K107" s="40" t="s">
        <v>2102</v>
      </c>
      <c r="L107" s="40" t="s">
        <v>2102</v>
      </c>
    </row>
    <row r="108" spans="1:12" x14ac:dyDescent="0.25">
      <c r="A108" s="39">
        <v>14453</v>
      </c>
      <c r="B108" s="40" t="s">
        <v>94</v>
      </c>
      <c r="C108" s="40" t="s">
        <v>94</v>
      </c>
      <c r="D108" s="40" t="s">
        <v>292</v>
      </c>
      <c r="E108" s="40" t="s">
        <v>2087</v>
      </c>
      <c r="F108" s="40" t="s">
        <v>295</v>
      </c>
      <c r="G108" s="40" t="s">
        <v>1715</v>
      </c>
      <c r="H108" s="40" t="s">
        <v>2089</v>
      </c>
      <c r="I108" s="40" t="s">
        <v>2100</v>
      </c>
      <c r="J108" s="40" t="s">
        <v>2101</v>
      </c>
      <c r="K108" s="40" t="s">
        <v>2102</v>
      </c>
      <c r="L108" s="40" t="s">
        <v>2102</v>
      </c>
    </row>
    <row r="109" spans="1:12" x14ac:dyDescent="0.25">
      <c r="A109" s="39">
        <v>14454</v>
      </c>
      <c r="B109" s="40" t="s">
        <v>94</v>
      </c>
      <c r="C109" s="40" t="s">
        <v>94</v>
      </c>
      <c r="D109" s="40" t="s">
        <v>292</v>
      </c>
      <c r="E109" s="40" t="s">
        <v>2087</v>
      </c>
      <c r="F109" s="40" t="s">
        <v>297</v>
      </c>
      <c r="G109" s="40" t="s">
        <v>1716</v>
      </c>
      <c r="H109" s="40" t="s">
        <v>2089</v>
      </c>
      <c r="I109" s="40" t="s">
        <v>2100</v>
      </c>
      <c r="J109" s="40" t="s">
        <v>2101</v>
      </c>
      <c r="K109" s="40" t="s">
        <v>2102</v>
      </c>
      <c r="L109" s="40" t="s">
        <v>2102</v>
      </c>
    </row>
    <row r="110" spans="1:12" x14ac:dyDescent="0.25">
      <c r="A110" s="39">
        <v>14455</v>
      </c>
      <c r="B110" s="40" t="s">
        <v>94</v>
      </c>
      <c r="C110" s="40" t="s">
        <v>94</v>
      </c>
      <c r="D110" s="40" t="s">
        <v>292</v>
      </c>
      <c r="E110" s="40" t="s">
        <v>2087</v>
      </c>
      <c r="F110" s="40" t="s">
        <v>319</v>
      </c>
      <c r="G110" s="40" t="s">
        <v>320</v>
      </c>
      <c r="H110" s="40" t="s">
        <v>2089</v>
      </c>
      <c r="I110" s="40" t="s">
        <v>2100</v>
      </c>
      <c r="J110" s="40" t="s">
        <v>2101</v>
      </c>
      <c r="K110" s="40" t="s">
        <v>2102</v>
      </c>
      <c r="L110" s="40" t="s">
        <v>2102</v>
      </c>
    </row>
    <row r="111" spans="1:12" x14ac:dyDescent="0.25">
      <c r="A111" s="39">
        <v>14456</v>
      </c>
      <c r="B111" s="40" t="s">
        <v>94</v>
      </c>
      <c r="C111" s="40" t="s">
        <v>94</v>
      </c>
      <c r="D111" s="40" t="s">
        <v>292</v>
      </c>
      <c r="E111" s="40" t="s">
        <v>2087</v>
      </c>
      <c r="F111" s="40" t="s">
        <v>1316</v>
      </c>
      <c r="G111" s="40" t="s">
        <v>1894</v>
      </c>
      <c r="H111" s="40" t="s">
        <v>1220</v>
      </c>
      <c r="I111" s="40" t="s">
        <v>2100</v>
      </c>
      <c r="J111" s="40" t="s">
        <v>2101</v>
      </c>
      <c r="K111" s="40" t="s">
        <v>2102</v>
      </c>
      <c r="L111" s="40" t="s">
        <v>2102</v>
      </c>
    </row>
    <row r="112" spans="1:12" x14ac:dyDescent="0.25">
      <c r="A112" s="39">
        <v>14457</v>
      </c>
      <c r="B112" s="40" t="s">
        <v>94</v>
      </c>
      <c r="C112" s="40" t="s">
        <v>94</v>
      </c>
      <c r="D112" s="40" t="s">
        <v>292</v>
      </c>
      <c r="E112" s="40" t="s">
        <v>2087</v>
      </c>
      <c r="F112" s="40" t="s">
        <v>1328</v>
      </c>
      <c r="G112" s="40" t="s">
        <v>1329</v>
      </c>
      <c r="H112" s="40" t="s">
        <v>1220</v>
      </c>
      <c r="I112" s="40" t="s">
        <v>2100</v>
      </c>
      <c r="J112" s="40" t="s">
        <v>2101</v>
      </c>
      <c r="K112" s="40" t="s">
        <v>2102</v>
      </c>
      <c r="L112" s="40" t="s">
        <v>2102</v>
      </c>
    </row>
    <row r="113" spans="1:12" x14ac:dyDescent="0.25">
      <c r="A113" s="39">
        <v>14458</v>
      </c>
      <c r="B113" s="40" t="s">
        <v>94</v>
      </c>
      <c r="C113" s="40" t="s">
        <v>94</v>
      </c>
      <c r="D113" s="40" t="s">
        <v>292</v>
      </c>
      <c r="E113" s="40" t="s">
        <v>2087</v>
      </c>
      <c r="F113" s="40" t="s">
        <v>1320</v>
      </c>
      <c r="G113" s="40" t="s">
        <v>1897</v>
      </c>
      <c r="H113" s="40" t="s">
        <v>1220</v>
      </c>
      <c r="I113" s="40" t="s">
        <v>2100</v>
      </c>
      <c r="J113" s="40" t="s">
        <v>2101</v>
      </c>
      <c r="K113" s="40" t="s">
        <v>2102</v>
      </c>
      <c r="L113" s="40" t="s">
        <v>2102</v>
      </c>
    </row>
    <row r="114" spans="1:12" x14ac:dyDescent="0.25">
      <c r="A114" s="39">
        <v>14459</v>
      </c>
      <c r="B114" s="40" t="s">
        <v>94</v>
      </c>
      <c r="C114" s="40" t="s">
        <v>94</v>
      </c>
      <c r="D114" s="40" t="s">
        <v>292</v>
      </c>
      <c r="E114" s="40" t="s">
        <v>2087</v>
      </c>
      <c r="F114" s="40" t="s">
        <v>1321</v>
      </c>
      <c r="G114" s="40" t="s">
        <v>1898</v>
      </c>
      <c r="H114" s="40" t="s">
        <v>1220</v>
      </c>
      <c r="I114" s="40" t="s">
        <v>2100</v>
      </c>
      <c r="J114" s="40" t="s">
        <v>2101</v>
      </c>
      <c r="K114" s="40" t="s">
        <v>2102</v>
      </c>
      <c r="L114" s="40" t="s">
        <v>2102</v>
      </c>
    </row>
    <row r="115" spans="1:12" x14ac:dyDescent="0.25">
      <c r="A115" s="39">
        <v>14460</v>
      </c>
      <c r="B115" s="40" t="s">
        <v>94</v>
      </c>
      <c r="C115" s="40" t="s">
        <v>94</v>
      </c>
      <c r="D115" s="40" t="s">
        <v>292</v>
      </c>
      <c r="E115" s="40" t="s">
        <v>2087</v>
      </c>
      <c r="F115" s="40" t="s">
        <v>1323</v>
      </c>
      <c r="G115" s="40" t="s">
        <v>1900</v>
      </c>
      <c r="H115" s="40" t="s">
        <v>1220</v>
      </c>
      <c r="I115" s="40" t="s">
        <v>2100</v>
      </c>
      <c r="J115" s="40" t="s">
        <v>2101</v>
      </c>
      <c r="K115" s="40" t="s">
        <v>2102</v>
      </c>
      <c r="L115" s="40" t="s">
        <v>2102</v>
      </c>
    </row>
    <row r="116" spans="1:12" x14ac:dyDescent="0.25">
      <c r="A116" s="39">
        <v>14461</v>
      </c>
      <c r="B116" s="40" t="s">
        <v>94</v>
      </c>
      <c r="C116" s="40" t="s">
        <v>94</v>
      </c>
      <c r="D116" s="40" t="s">
        <v>292</v>
      </c>
      <c r="E116" s="40" t="s">
        <v>2087</v>
      </c>
      <c r="F116" s="40" t="s">
        <v>1324</v>
      </c>
      <c r="G116" s="40" t="s">
        <v>1902</v>
      </c>
      <c r="H116" s="40" t="s">
        <v>1220</v>
      </c>
      <c r="I116" s="40" t="s">
        <v>2100</v>
      </c>
      <c r="J116" s="40" t="s">
        <v>2101</v>
      </c>
      <c r="K116" s="40" t="s">
        <v>2102</v>
      </c>
      <c r="L116" s="40" t="s">
        <v>2102</v>
      </c>
    </row>
    <row r="117" spans="1:12" x14ac:dyDescent="0.25">
      <c r="A117" s="39">
        <v>14462</v>
      </c>
      <c r="B117" s="40" t="s">
        <v>94</v>
      </c>
      <c r="C117" s="40" t="s">
        <v>94</v>
      </c>
      <c r="D117" s="40" t="s">
        <v>292</v>
      </c>
      <c r="E117" s="40" t="s">
        <v>2087</v>
      </c>
      <c r="F117" s="40" t="s">
        <v>1325</v>
      </c>
      <c r="G117" s="40" t="s">
        <v>1903</v>
      </c>
      <c r="H117" s="40" t="s">
        <v>1220</v>
      </c>
      <c r="I117" s="40" t="s">
        <v>2100</v>
      </c>
      <c r="J117" s="40" t="s">
        <v>2101</v>
      </c>
      <c r="K117" s="40" t="s">
        <v>2105</v>
      </c>
      <c r="L117" s="40" t="s">
        <v>2102</v>
      </c>
    </row>
    <row r="118" spans="1:12" x14ac:dyDescent="0.25">
      <c r="A118" s="39">
        <v>14463</v>
      </c>
      <c r="B118" s="40" t="s">
        <v>94</v>
      </c>
      <c r="C118" s="40" t="s">
        <v>94</v>
      </c>
      <c r="D118" s="40" t="s">
        <v>292</v>
      </c>
      <c r="E118" s="40" t="s">
        <v>2087</v>
      </c>
      <c r="F118" s="40" t="s">
        <v>1326</v>
      </c>
      <c r="G118" s="40" t="s">
        <v>1904</v>
      </c>
      <c r="H118" s="40" t="s">
        <v>1220</v>
      </c>
      <c r="I118" s="40" t="s">
        <v>2100</v>
      </c>
      <c r="J118" s="40" t="s">
        <v>2101</v>
      </c>
      <c r="K118" s="40" t="s">
        <v>2102</v>
      </c>
      <c r="L118" s="40" t="s">
        <v>2102</v>
      </c>
    </row>
    <row r="119" spans="1:12" x14ac:dyDescent="0.25">
      <c r="A119" s="39">
        <v>14464</v>
      </c>
      <c r="B119" s="40" t="s">
        <v>94</v>
      </c>
      <c r="C119" s="40" t="s">
        <v>94</v>
      </c>
      <c r="D119" s="40" t="s">
        <v>292</v>
      </c>
      <c r="E119" s="40" t="s">
        <v>2087</v>
      </c>
      <c r="F119" s="40" t="s">
        <v>1327</v>
      </c>
      <c r="G119" s="40" t="s">
        <v>1905</v>
      </c>
      <c r="H119" s="40" t="s">
        <v>1220</v>
      </c>
      <c r="I119" s="40" t="s">
        <v>2100</v>
      </c>
      <c r="J119" s="40" t="s">
        <v>2101</v>
      </c>
      <c r="K119" s="40" t="s">
        <v>2102</v>
      </c>
      <c r="L119" s="40" t="s">
        <v>2102</v>
      </c>
    </row>
    <row r="120" spans="1:12" x14ac:dyDescent="0.25">
      <c r="A120" s="39">
        <v>14465</v>
      </c>
      <c r="B120" s="40" t="s">
        <v>94</v>
      </c>
      <c r="C120" s="40" t="s">
        <v>94</v>
      </c>
      <c r="D120" s="40" t="s">
        <v>292</v>
      </c>
      <c r="E120" s="40" t="s">
        <v>2087</v>
      </c>
      <c r="F120" s="40" t="s">
        <v>1551</v>
      </c>
      <c r="G120" s="40" t="s">
        <v>1552</v>
      </c>
      <c r="H120" s="40" t="s">
        <v>1493</v>
      </c>
      <c r="I120" s="40" t="s">
        <v>2100</v>
      </c>
      <c r="J120" s="40" t="s">
        <v>2101</v>
      </c>
      <c r="K120" s="40" t="s">
        <v>2102</v>
      </c>
      <c r="L120" s="40" t="s">
        <v>2102</v>
      </c>
    </row>
    <row r="121" spans="1:12" x14ac:dyDescent="0.25">
      <c r="A121" s="39">
        <v>14466</v>
      </c>
      <c r="B121" s="40" t="s">
        <v>94</v>
      </c>
      <c r="C121" s="40" t="s">
        <v>94</v>
      </c>
      <c r="D121" s="40" t="s">
        <v>292</v>
      </c>
      <c r="E121" s="40" t="s">
        <v>2087</v>
      </c>
      <c r="F121" s="40" t="s">
        <v>1554</v>
      </c>
      <c r="G121" s="40" t="s">
        <v>1555</v>
      </c>
      <c r="H121" s="40" t="s">
        <v>1493</v>
      </c>
      <c r="I121" s="40" t="s">
        <v>2100</v>
      </c>
      <c r="J121" s="40" t="s">
        <v>2101</v>
      </c>
      <c r="K121" s="40" t="s">
        <v>2102</v>
      </c>
      <c r="L121" s="40" t="s">
        <v>2102</v>
      </c>
    </row>
    <row r="122" spans="1:12" x14ac:dyDescent="0.25">
      <c r="A122" s="39">
        <v>14467</v>
      </c>
      <c r="B122" s="40" t="s">
        <v>94</v>
      </c>
      <c r="C122" s="40" t="s">
        <v>94</v>
      </c>
      <c r="D122" s="40" t="s">
        <v>292</v>
      </c>
      <c r="E122" s="40" t="s">
        <v>2087</v>
      </c>
      <c r="F122" s="40" t="s">
        <v>1556</v>
      </c>
      <c r="G122" s="40" t="s">
        <v>1075</v>
      </c>
      <c r="H122" s="40" t="s">
        <v>1493</v>
      </c>
      <c r="I122" s="40" t="s">
        <v>2100</v>
      </c>
      <c r="J122" s="40" t="s">
        <v>2101</v>
      </c>
      <c r="K122" s="40" t="s">
        <v>2102</v>
      </c>
      <c r="L122" s="40" t="s">
        <v>2102</v>
      </c>
    </row>
    <row r="123" spans="1:12" x14ac:dyDescent="0.25">
      <c r="A123" s="39">
        <v>14468</v>
      </c>
      <c r="B123" s="40" t="s">
        <v>94</v>
      </c>
      <c r="C123" s="40" t="s">
        <v>94</v>
      </c>
      <c r="D123" s="40" t="s">
        <v>292</v>
      </c>
      <c r="E123" s="40" t="s">
        <v>2087</v>
      </c>
      <c r="F123" s="40" t="s">
        <v>1557</v>
      </c>
      <c r="G123" s="40" t="s">
        <v>1558</v>
      </c>
      <c r="H123" s="40" t="s">
        <v>1493</v>
      </c>
      <c r="I123" s="40" t="s">
        <v>2100</v>
      </c>
      <c r="J123" s="40" t="s">
        <v>2101</v>
      </c>
      <c r="K123" s="40" t="s">
        <v>2102</v>
      </c>
      <c r="L123" s="40" t="s">
        <v>2102</v>
      </c>
    </row>
    <row r="124" spans="1:12" x14ac:dyDescent="0.25">
      <c r="A124" s="39">
        <v>14469</v>
      </c>
      <c r="B124" s="40" t="s">
        <v>94</v>
      </c>
      <c r="C124" s="40" t="s">
        <v>94</v>
      </c>
      <c r="D124" s="40" t="s">
        <v>321</v>
      </c>
      <c r="E124" s="40" t="s">
        <v>2087</v>
      </c>
      <c r="F124" s="40" t="s">
        <v>325</v>
      </c>
      <c r="G124" s="40" t="s">
        <v>1717</v>
      </c>
      <c r="H124" s="40" t="s">
        <v>2089</v>
      </c>
      <c r="I124" s="40" t="s">
        <v>2100</v>
      </c>
      <c r="J124" s="40" t="s">
        <v>2105</v>
      </c>
      <c r="K124" s="40" t="s">
        <v>2102</v>
      </c>
      <c r="L124" s="40" t="s">
        <v>2102</v>
      </c>
    </row>
    <row r="125" spans="1:12" x14ac:dyDescent="0.25">
      <c r="A125" s="39">
        <v>14470</v>
      </c>
      <c r="B125" s="40" t="s">
        <v>94</v>
      </c>
      <c r="C125" s="40" t="s">
        <v>94</v>
      </c>
      <c r="D125" s="40" t="s">
        <v>321</v>
      </c>
      <c r="E125" s="40" t="s">
        <v>2087</v>
      </c>
      <c r="F125" s="40" t="s">
        <v>334</v>
      </c>
      <c r="G125" s="40" t="s">
        <v>335</v>
      </c>
      <c r="H125" s="40" t="s">
        <v>2089</v>
      </c>
      <c r="I125" s="40" t="s">
        <v>2100</v>
      </c>
      <c r="J125" s="40" t="s">
        <v>2105</v>
      </c>
      <c r="K125" s="40" t="s">
        <v>2102</v>
      </c>
      <c r="L125" s="40" t="s">
        <v>2102</v>
      </c>
    </row>
    <row r="126" spans="1:12" x14ac:dyDescent="0.25">
      <c r="A126" s="39">
        <v>14471</v>
      </c>
      <c r="B126" s="40" t="s">
        <v>94</v>
      </c>
      <c r="C126" s="40" t="s">
        <v>94</v>
      </c>
      <c r="D126" s="40" t="s">
        <v>321</v>
      </c>
      <c r="E126" s="40" t="s">
        <v>2087</v>
      </c>
      <c r="F126" s="40" t="s">
        <v>337</v>
      </c>
      <c r="G126" s="40" t="s">
        <v>338</v>
      </c>
      <c r="H126" s="40" t="s">
        <v>2089</v>
      </c>
      <c r="I126" s="40" t="s">
        <v>2100</v>
      </c>
      <c r="J126" s="40" t="s">
        <v>2105</v>
      </c>
      <c r="K126" s="40" t="s">
        <v>2102</v>
      </c>
      <c r="L126" s="40" t="s">
        <v>2102</v>
      </c>
    </row>
    <row r="127" spans="1:12" x14ac:dyDescent="0.25">
      <c r="A127" s="39">
        <v>14472</v>
      </c>
      <c r="B127" s="40" t="s">
        <v>94</v>
      </c>
      <c r="C127" s="40" t="s">
        <v>94</v>
      </c>
      <c r="D127" s="40" t="s">
        <v>321</v>
      </c>
      <c r="E127" s="40" t="s">
        <v>2087</v>
      </c>
      <c r="F127" s="40" t="s">
        <v>341</v>
      </c>
      <c r="G127" s="40" t="s">
        <v>342</v>
      </c>
      <c r="H127" s="40" t="s">
        <v>2089</v>
      </c>
      <c r="I127" s="40" t="s">
        <v>2100</v>
      </c>
      <c r="J127" s="40" t="s">
        <v>2105</v>
      </c>
      <c r="K127" s="40" t="s">
        <v>2102</v>
      </c>
      <c r="L127" s="40" t="s">
        <v>2102</v>
      </c>
    </row>
    <row r="128" spans="1:12" x14ac:dyDescent="0.25">
      <c r="A128" s="39">
        <v>14473</v>
      </c>
      <c r="B128" s="40" t="s">
        <v>94</v>
      </c>
      <c r="C128" s="40" t="s">
        <v>94</v>
      </c>
      <c r="D128" s="40" t="s">
        <v>321</v>
      </c>
      <c r="E128" s="40" t="s">
        <v>2087</v>
      </c>
      <c r="F128" s="40" t="s">
        <v>344</v>
      </c>
      <c r="G128" s="40" t="s">
        <v>345</v>
      </c>
      <c r="H128" s="40" t="s">
        <v>2089</v>
      </c>
      <c r="I128" s="40" t="s">
        <v>2100</v>
      </c>
      <c r="J128" s="40" t="s">
        <v>2105</v>
      </c>
      <c r="K128" s="40" t="s">
        <v>2102</v>
      </c>
      <c r="L128" s="40" t="s">
        <v>2102</v>
      </c>
    </row>
    <row r="129" spans="1:12" x14ac:dyDescent="0.25">
      <c r="A129" s="39">
        <v>14474</v>
      </c>
      <c r="B129" s="40" t="s">
        <v>94</v>
      </c>
      <c r="C129" s="40" t="s">
        <v>94</v>
      </c>
      <c r="D129" s="40" t="s">
        <v>321</v>
      </c>
      <c r="E129" s="40" t="s">
        <v>2087</v>
      </c>
      <c r="F129" s="40" t="s">
        <v>358</v>
      </c>
      <c r="G129" s="40" t="s">
        <v>359</v>
      </c>
      <c r="H129" s="40" t="s">
        <v>2089</v>
      </c>
      <c r="I129" s="40" t="s">
        <v>2100</v>
      </c>
      <c r="J129" s="40" t="s">
        <v>2105</v>
      </c>
      <c r="K129" s="40" t="s">
        <v>2102</v>
      </c>
      <c r="L129" s="40" t="s">
        <v>2102</v>
      </c>
    </row>
    <row r="130" spans="1:12" x14ac:dyDescent="0.25">
      <c r="A130" s="39">
        <v>14475</v>
      </c>
      <c r="B130" s="40" t="s">
        <v>94</v>
      </c>
      <c r="C130" s="40" t="s">
        <v>94</v>
      </c>
      <c r="D130" s="40" t="s">
        <v>321</v>
      </c>
      <c r="E130" s="40" t="s">
        <v>2087</v>
      </c>
      <c r="F130" s="40" t="s">
        <v>323</v>
      </c>
      <c r="G130" s="40" t="s">
        <v>1720</v>
      </c>
      <c r="H130" s="40" t="s">
        <v>2089</v>
      </c>
      <c r="I130" s="40" t="s">
        <v>2100</v>
      </c>
      <c r="J130" s="40" t="s">
        <v>2105</v>
      </c>
      <c r="K130" s="40" t="s">
        <v>2102</v>
      </c>
      <c r="L130" s="40" t="s">
        <v>2102</v>
      </c>
    </row>
    <row r="131" spans="1:12" x14ac:dyDescent="0.25">
      <c r="A131" s="39">
        <v>14476</v>
      </c>
      <c r="B131" s="40" t="s">
        <v>94</v>
      </c>
      <c r="C131" s="40" t="s">
        <v>94</v>
      </c>
      <c r="D131" s="40" t="s">
        <v>321</v>
      </c>
      <c r="E131" s="40" t="s">
        <v>2087</v>
      </c>
      <c r="F131" s="40" t="s">
        <v>1332</v>
      </c>
      <c r="G131" s="40" t="s">
        <v>1906</v>
      </c>
      <c r="H131" s="40" t="s">
        <v>1220</v>
      </c>
      <c r="I131" s="40" t="s">
        <v>2100</v>
      </c>
      <c r="J131" s="40" t="s">
        <v>2105</v>
      </c>
      <c r="K131" s="40" t="s">
        <v>2102</v>
      </c>
      <c r="L131" s="40" t="s">
        <v>2102</v>
      </c>
    </row>
    <row r="132" spans="1:12" x14ac:dyDescent="0.25">
      <c r="A132" s="39">
        <v>14477</v>
      </c>
      <c r="B132" s="40" t="s">
        <v>94</v>
      </c>
      <c r="C132" s="40" t="s">
        <v>94</v>
      </c>
      <c r="D132" s="40" t="s">
        <v>321</v>
      </c>
      <c r="E132" s="40" t="s">
        <v>2087</v>
      </c>
      <c r="F132" s="40" t="s">
        <v>1333</v>
      </c>
      <c r="G132" s="40" t="s">
        <v>1907</v>
      </c>
      <c r="H132" s="40" t="s">
        <v>1220</v>
      </c>
      <c r="I132" s="40" t="s">
        <v>2100</v>
      </c>
      <c r="J132" s="40" t="s">
        <v>2105</v>
      </c>
      <c r="K132" s="40" t="s">
        <v>2102</v>
      </c>
      <c r="L132" s="40" t="s">
        <v>2102</v>
      </c>
    </row>
    <row r="133" spans="1:12" x14ac:dyDescent="0.25">
      <c r="A133" s="39">
        <v>14478</v>
      </c>
      <c r="B133" s="40" t="s">
        <v>94</v>
      </c>
      <c r="C133" s="40" t="s">
        <v>94</v>
      </c>
      <c r="D133" s="40" t="s">
        <v>321</v>
      </c>
      <c r="E133" s="40" t="s">
        <v>2087</v>
      </c>
      <c r="F133" s="40" t="s">
        <v>1335</v>
      </c>
      <c r="G133" s="40" t="s">
        <v>1908</v>
      </c>
      <c r="H133" s="40" t="s">
        <v>1220</v>
      </c>
      <c r="I133" s="40" t="s">
        <v>2100</v>
      </c>
      <c r="J133" s="40" t="s">
        <v>2105</v>
      </c>
      <c r="K133" s="40" t="s">
        <v>2102</v>
      </c>
      <c r="L133" s="40" t="s">
        <v>2102</v>
      </c>
    </row>
    <row r="134" spans="1:12" x14ac:dyDescent="0.25">
      <c r="A134" s="39">
        <v>14479</v>
      </c>
      <c r="B134" s="40" t="s">
        <v>94</v>
      </c>
      <c r="C134" s="40" t="s">
        <v>94</v>
      </c>
      <c r="D134" s="40" t="s">
        <v>321</v>
      </c>
      <c r="E134" s="40" t="s">
        <v>2087</v>
      </c>
      <c r="F134" s="40" t="s">
        <v>1346</v>
      </c>
      <c r="G134" s="40" t="s">
        <v>1347</v>
      </c>
      <c r="H134" s="40" t="s">
        <v>1220</v>
      </c>
      <c r="I134" s="40" t="s">
        <v>2100</v>
      </c>
      <c r="J134" s="40" t="s">
        <v>2105</v>
      </c>
      <c r="K134" s="40" t="s">
        <v>2102</v>
      </c>
      <c r="L134" s="40" t="s">
        <v>2102</v>
      </c>
    </row>
    <row r="135" spans="1:12" x14ac:dyDescent="0.25">
      <c r="A135" s="39">
        <v>14480</v>
      </c>
      <c r="B135" s="40" t="s">
        <v>94</v>
      </c>
      <c r="C135" s="40" t="s">
        <v>94</v>
      </c>
      <c r="D135" s="40" t="s">
        <v>321</v>
      </c>
      <c r="E135" s="40" t="s">
        <v>2087</v>
      </c>
      <c r="F135" s="40" t="s">
        <v>1348</v>
      </c>
      <c r="G135" s="40" t="s">
        <v>1349</v>
      </c>
      <c r="H135" s="40" t="s">
        <v>1220</v>
      </c>
      <c r="I135" s="40" t="s">
        <v>2100</v>
      </c>
      <c r="J135" s="40" t="s">
        <v>2105</v>
      </c>
      <c r="K135" s="40" t="s">
        <v>2102</v>
      </c>
      <c r="L135" s="40" t="s">
        <v>2102</v>
      </c>
    </row>
    <row r="136" spans="1:12" x14ac:dyDescent="0.25">
      <c r="A136" s="39">
        <v>14481</v>
      </c>
      <c r="B136" s="40" t="s">
        <v>94</v>
      </c>
      <c r="C136" s="40" t="s">
        <v>94</v>
      </c>
      <c r="D136" s="40" t="s">
        <v>321</v>
      </c>
      <c r="E136" s="40" t="s">
        <v>2087</v>
      </c>
      <c r="F136" s="40" t="s">
        <v>1337</v>
      </c>
      <c r="G136" s="40" t="s">
        <v>1910</v>
      </c>
      <c r="H136" s="40" t="s">
        <v>1220</v>
      </c>
      <c r="I136" s="40" t="s">
        <v>2100</v>
      </c>
      <c r="J136" s="40" t="s">
        <v>2105</v>
      </c>
      <c r="K136" s="40" t="s">
        <v>2102</v>
      </c>
      <c r="L136" s="40" t="s">
        <v>2102</v>
      </c>
    </row>
    <row r="137" spans="1:12" x14ac:dyDescent="0.25">
      <c r="A137" s="39">
        <v>14482</v>
      </c>
      <c r="B137" s="40" t="s">
        <v>94</v>
      </c>
      <c r="C137" s="40" t="s">
        <v>94</v>
      </c>
      <c r="D137" s="40" t="s">
        <v>321</v>
      </c>
      <c r="E137" s="40" t="s">
        <v>2087</v>
      </c>
      <c r="F137" s="40" t="s">
        <v>1338</v>
      </c>
      <c r="G137" s="40" t="s">
        <v>1911</v>
      </c>
      <c r="H137" s="40" t="s">
        <v>1220</v>
      </c>
      <c r="I137" s="40" t="s">
        <v>2100</v>
      </c>
      <c r="J137" s="40" t="s">
        <v>2105</v>
      </c>
      <c r="K137" s="40" t="s">
        <v>2102</v>
      </c>
      <c r="L137" s="40" t="s">
        <v>2102</v>
      </c>
    </row>
    <row r="138" spans="1:12" x14ac:dyDescent="0.25">
      <c r="A138" s="39">
        <v>14483</v>
      </c>
      <c r="B138" s="40" t="s">
        <v>94</v>
      </c>
      <c r="C138" s="40" t="s">
        <v>94</v>
      </c>
      <c r="D138" s="40" t="s">
        <v>321</v>
      </c>
      <c r="E138" s="40" t="s">
        <v>2087</v>
      </c>
      <c r="F138" s="40" t="s">
        <v>1339</v>
      </c>
      <c r="G138" s="40" t="s">
        <v>1912</v>
      </c>
      <c r="H138" s="40" t="s">
        <v>1220</v>
      </c>
      <c r="I138" s="40" t="s">
        <v>2100</v>
      </c>
      <c r="J138" s="40" t="s">
        <v>2105</v>
      </c>
      <c r="K138" s="40" t="s">
        <v>2102</v>
      </c>
      <c r="L138" s="40" t="s">
        <v>2102</v>
      </c>
    </row>
    <row r="139" spans="1:12" x14ac:dyDescent="0.25">
      <c r="A139" s="39">
        <v>14484</v>
      </c>
      <c r="B139" s="40" t="s">
        <v>94</v>
      </c>
      <c r="C139" s="40" t="s">
        <v>94</v>
      </c>
      <c r="D139" s="40" t="s">
        <v>321</v>
      </c>
      <c r="E139" s="40" t="s">
        <v>2087</v>
      </c>
      <c r="F139" s="40" t="s">
        <v>1341</v>
      </c>
      <c r="G139" s="40" t="s">
        <v>1914</v>
      </c>
      <c r="H139" s="40" t="s">
        <v>1220</v>
      </c>
      <c r="I139" s="40" t="s">
        <v>2100</v>
      </c>
      <c r="J139" s="40" t="s">
        <v>2105</v>
      </c>
      <c r="K139" s="40" t="s">
        <v>2102</v>
      </c>
      <c r="L139" s="40" t="s">
        <v>2102</v>
      </c>
    </row>
    <row r="140" spans="1:12" x14ac:dyDescent="0.25">
      <c r="A140" s="39">
        <v>14485</v>
      </c>
      <c r="B140" s="40" t="s">
        <v>94</v>
      </c>
      <c r="C140" s="40" t="s">
        <v>94</v>
      </c>
      <c r="D140" s="40" t="s">
        <v>321</v>
      </c>
      <c r="E140" s="40" t="s">
        <v>2087</v>
      </c>
      <c r="F140" s="40" t="s">
        <v>1343</v>
      </c>
      <c r="G140" s="40" t="s">
        <v>1915</v>
      </c>
      <c r="H140" s="40" t="s">
        <v>1220</v>
      </c>
      <c r="I140" s="40" t="s">
        <v>2100</v>
      </c>
      <c r="J140" s="40" t="s">
        <v>2105</v>
      </c>
      <c r="K140" s="40" t="s">
        <v>2102</v>
      </c>
      <c r="L140" s="40" t="s">
        <v>2102</v>
      </c>
    </row>
    <row r="141" spans="1:12" x14ac:dyDescent="0.25">
      <c r="A141" s="39">
        <v>14486</v>
      </c>
      <c r="B141" s="40" t="s">
        <v>94</v>
      </c>
      <c r="C141" s="40" t="s">
        <v>94</v>
      </c>
      <c r="D141" s="40" t="s">
        <v>321</v>
      </c>
      <c r="E141" s="40" t="s">
        <v>2087</v>
      </c>
      <c r="F141" s="40" t="s">
        <v>1345</v>
      </c>
      <c r="G141" s="40" t="s">
        <v>1916</v>
      </c>
      <c r="H141" s="40" t="s">
        <v>1220</v>
      </c>
      <c r="I141" s="40" t="s">
        <v>2100</v>
      </c>
      <c r="J141" s="40" t="s">
        <v>2105</v>
      </c>
      <c r="K141" s="40" t="s">
        <v>2102</v>
      </c>
      <c r="L141" s="40" t="s">
        <v>2102</v>
      </c>
    </row>
    <row r="142" spans="1:12" x14ac:dyDescent="0.25">
      <c r="A142" s="39">
        <v>14487</v>
      </c>
      <c r="B142" s="40" t="s">
        <v>94</v>
      </c>
      <c r="C142" s="40" t="s">
        <v>94</v>
      </c>
      <c r="D142" s="40" t="s">
        <v>321</v>
      </c>
      <c r="E142" s="40" t="s">
        <v>2087</v>
      </c>
      <c r="F142" s="40" t="s">
        <v>1560</v>
      </c>
      <c r="G142" s="40" t="s">
        <v>1342</v>
      </c>
      <c r="H142" s="40" t="s">
        <v>1493</v>
      </c>
      <c r="I142" s="40" t="s">
        <v>2100</v>
      </c>
      <c r="J142" s="40" t="s">
        <v>2105</v>
      </c>
      <c r="K142" s="40" t="s">
        <v>2102</v>
      </c>
      <c r="L142" s="40" t="s">
        <v>2102</v>
      </c>
    </row>
    <row r="143" spans="1:12" x14ac:dyDescent="0.25">
      <c r="A143" s="39">
        <v>14488</v>
      </c>
      <c r="B143" s="40" t="s">
        <v>94</v>
      </c>
      <c r="C143" s="40" t="s">
        <v>94</v>
      </c>
      <c r="D143" s="40" t="s">
        <v>321</v>
      </c>
      <c r="E143" s="40" t="s">
        <v>2087</v>
      </c>
      <c r="F143" s="40" t="s">
        <v>1561</v>
      </c>
      <c r="G143" s="40" t="s">
        <v>1562</v>
      </c>
      <c r="H143" s="40" t="s">
        <v>1493</v>
      </c>
      <c r="I143" s="40" t="s">
        <v>2100</v>
      </c>
      <c r="J143" s="40" t="s">
        <v>2105</v>
      </c>
      <c r="K143" s="40" t="s">
        <v>2102</v>
      </c>
      <c r="L143" s="40" t="s">
        <v>2102</v>
      </c>
    </row>
    <row r="144" spans="1:12" x14ac:dyDescent="0.25">
      <c r="A144" s="39">
        <v>14489</v>
      </c>
      <c r="B144" s="40" t="s">
        <v>94</v>
      </c>
      <c r="C144" s="40" t="s">
        <v>94</v>
      </c>
      <c r="D144" s="40" t="s">
        <v>321</v>
      </c>
      <c r="E144" s="40" t="s">
        <v>2087</v>
      </c>
      <c r="F144" s="40" t="s">
        <v>1564</v>
      </c>
      <c r="G144" s="40" t="s">
        <v>1565</v>
      </c>
      <c r="H144" s="40" t="s">
        <v>1493</v>
      </c>
      <c r="I144" s="40" t="s">
        <v>2100</v>
      </c>
      <c r="J144" s="40" t="s">
        <v>2105</v>
      </c>
      <c r="K144" s="40" t="s">
        <v>2102</v>
      </c>
      <c r="L144" s="40" t="s">
        <v>2102</v>
      </c>
    </row>
    <row r="145" spans="1:12" x14ac:dyDescent="0.25">
      <c r="A145" s="39">
        <v>14490</v>
      </c>
      <c r="B145" s="40" t="s">
        <v>94</v>
      </c>
      <c r="C145" s="40" t="s">
        <v>94</v>
      </c>
      <c r="D145" s="40" t="s">
        <v>360</v>
      </c>
      <c r="E145" s="40" t="s">
        <v>2087</v>
      </c>
      <c r="F145" s="40" t="s">
        <v>1351</v>
      </c>
      <c r="G145" s="40" t="s">
        <v>1918</v>
      </c>
      <c r="H145" s="40" t="s">
        <v>1220</v>
      </c>
      <c r="I145" s="40" t="s">
        <v>2100</v>
      </c>
      <c r="J145" s="40" t="s">
        <v>2101</v>
      </c>
      <c r="K145" s="40" t="s">
        <v>2102</v>
      </c>
      <c r="L145" s="40" t="s">
        <v>2102</v>
      </c>
    </row>
    <row r="146" spans="1:12" x14ac:dyDescent="0.25">
      <c r="A146" s="39">
        <v>14491</v>
      </c>
      <c r="B146" s="40" t="s">
        <v>94</v>
      </c>
      <c r="C146" s="40" t="s">
        <v>94</v>
      </c>
      <c r="D146" s="40" t="s">
        <v>360</v>
      </c>
      <c r="E146" s="40" t="s">
        <v>2087</v>
      </c>
      <c r="F146" s="40" t="s">
        <v>364</v>
      </c>
      <c r="G146" s="40" t="s">
        <v>1721</v>
      </c>
      <c r="H146" s="40" t="s">
        <v>2089</v>
      </c>
      <c r="I146" s="40" t="s">
        <v>2100</v>
      </c>
      <c r="J146" s="40" t="s">
        <v>2105</v>
      </c>
      <c r="K146" s="40" t="s">
        <v>2102</v>
      </c>
      <c r="L146" s="40" t="s">
        <v>2102</v>
      </c>
    </row>
    <row r="147" spans="1:12" x14ac:dyDescent="0.25">
      <c r="A147" s="39">
        <v>14492</v>
      </c>
      <c r="B147" s="40" t="s">
        <v>94</v>
      </c>
      <c r="C147" s="40" t="s">
        <v>94</v>
      </c>
      <c r="D147" s="40" t="s">
        <v>360</v>
      </c>
      <c r="E147" s="40" t="s">
        <v>2087</v>
      </c>
      <c r="F147" s="40" t="s">
        <v>1352</v>
      </c>
      <c r="G147" s="40" t="s">
        <v>1919</v>
      </c>
      <c r="H147" s="40" t="s">
        <v>1220</v>
      </c>
      <c r="I147" s="40" t="s">
        <v>2100</v>
      </c>
      <c r="J147" s="40" t="s">
        <v>2105</v>
      </c>
      <c r="K147" s="40" t="s">
        <v>2102</v>
      </c>
      <c r="L147" s="40" t="s">
        <v>2102</v>
      </c>
    </row>
    <row r="148" spans="1:12" x14ac:dyDescent="0.25">
      <c r="A148" s="39">
        <v>14493</v>
      </c>
      <c r="B148" s="40" t="s">
        <v>94</v>
      </c>
      <c r="C148" s="40" t="s">
        <v>94</v>
      </c>
      <c r="D148" s="40" t="s">
        <v>89</v>
      </c>
      <c r="E148" s="40" t="s">
        <v>2087</v>
      </c>
      <c r="F148" s="40" t="s">
        <v>1359</v>
      </c>
      <c r="G148" s="40" t="s">
        <v>1922</v>
      </c>
      <c r="H148" s="40" t="s">
        <v>1220</v>
      </c>
      <c r="I148" s="40" t="s">
        <v>2100</v>
      </c>
      <c r="J148" s="40" t="s">
        <v>2105</v>
      </c>
      <c r="K148" s="40" t="s">
        <v>2102</v>
      </c>
      <c r="L148" s="40" t="s">
        <v>2102</v>
      </c>
    </row>
    <row r="149" spans="1:12" x14ac:dyDescent="0.25">
      <c r="A149" s="39">
        <v>14494</v>
      </c>
      <c r="B149" s="40" t="s">
        <v>94</v>
      </c>
      <c r="C149" s="40" t="s">
        <v>94</v>
      </c>
      <c r="D149" s="40" t="s">
        <v>89</v>
      </c>
      <c r="E149" s="40" t="s">
        <v>2087</v>
      </c>
      <c r="F149" s="40" t="s">
        <v>1361</v>
      </c>
      <c r="G149" s="40" t="s">
        <v>1923</v>
      </c>
      <c r="H149" s="40" t="s">
        <v>1220</v>
      </c>
      <c r="I149" s="40" t="s">
        <v>2100</v>
      </c>
      <c r="J149" s="40" t="s">
        <v>2105</v>
      </c>
      <c r="K149" s="40" t="s">
        <v>2102</v>
      </c>
      <c r="L149" s="40" t="s">
        <v>2102</v>
      </c>
    </row>
    <row r="150" spans="1:12" x14ac:dyDescent="0.25">
      <c r="A150" s="39">
        <v>14495</v>
      </c>
      <c r="B150" s="40" t="s">
        <v>94</v>
      </c>
      <c r="C150" s="40" t="s">
        <v>94</v>
      </c>
      <c r="D150" s="40" t="s">
        <v>89</v>
      </c>
      <c r="E150" s="40" t="s">
        <v>2087</v>
      </c>
      <c r="F150" s="40" t="s">
        <v>1362</v>
      </c>
      <c r="G150" s="40" t="s">
        <v>1924</v>
      </c>
      <c r="H150" s="40" t="s">
        <v>1220</v>
      </c>
      <c r="I150" s="40" t="s">
        <v>2100</v>
      </c>
      <c r="J150" s="40" t="s">
        <v>2105</v>
      </c>
      <c r="K150" s="40" t="s">
        <v>2102</v>
      </c>
      <c r="L150" s="40" t="s">
        <v>2102</v>
      </c>
    </row>
    <row r="151" spans="1:12" x14ac:dyDescent="0.25">
      <c r="A151" s="39">
        <v>14496</v>
      </c>
      <c r="B151" s="40" t="s">
        <v>94</v>
      </c>
      <c r="C151" s="40" t="s">
        <v>94</v>
      </c>
      <c r="D151" s="40" t="s">
        <v>89</v>
      </c>
      <c r="E151" s="40" t="s">
        <v>2087</v>
      </c>
      <c r="F151" s="40" t="s">
        <v>1364</v>
      </c>
      <c r="G151" s="40" t="s">
        <v>1925</v>
      </c>
      <c r="H151" s="40" t="s">
        <v>1220</v>
      </c>
      <c r="I151" s="40" t="s">
        <v>2100</v>
      </c>
      <c r="J151" s="40" t="s">
        <v>2105</v>
      </c>
      <c r="K151" s="40" t="s">
        <v>2102</v>
      </c>
      <c r="L151" s="40" t="s">
        <v>2102</v>
      </c>
    </row>
    <row r="152" spans="1:12" x14ac:dyDescent="0.25">
      <c r="A152" s="39">
        <v>14497</v>
      </c>
      <c r="B152" s="40" t="s">
        <v>94</v>
      </c>
      <c r="C152" s="40" t="s">
        <v>94</v>
      </c>
      <c r="D152" s="40" t="s">
        <v>89</v>
      </c>
      <c r="E152" s="40" t="s">
        <v>2087</v>
      </c>
      <c r="F152" s="40" t="s">
        <v>1365</v>
      </c>
      <c r="G152" s="40" t="s">
        <v>1926</v>
      </c>
      <c r="H152" s="40" t="s">
        <v>1220</v>
      </c>
      <c r="I152" s="40" t="s">
        <v>2100</v>
      </c>
      <c r="J152" s="40" t="s">
        <v>2105</v>
      </c>
      <c r="K152" s="40" t="s">
        <v>2102</v>
      </c>
      <c r="L152" s="40" t="s">
        <v>2102</v>
      </c>
    </row>
    <row r="153" spans="1:12" x14ac:dyDescent="0.25">
      <c r="A153" s="39">
        <v>14498</v>
      </c>
      <c r="B153" s="40" t="s">
        <v>94</v>
      </c>
      <c r="C153" s="40" t="s">
        <v>94</v>
      </c>
      <c r="D153" s="40" t="s">
        <v>89</v>
      </c>
      <c r="E153" s="40" t="s">
        <v>2087</v>
      </c>
      <c r="F153" s="40" t="s">
        <v>1367</v>
      </c>
      <c r="G153" s="40" t="s">
        <v>1927</v>
      </c>
      <c r="H153" s="40" t="s">
        <v>1220</v>
      </c>
      <c r="I153" s="40" t="s">
        <v>2100</v>
      </c>
      <c r="J153" s="40" t="s">
        <v>2105</v>
      </c>
      <c r="K153" s="40" t="s">
        <v>2102</v>
      </c>
      <c r="L153" s="40" t="s">
        <v>2102</v>
      </c>
    </row>
    <row r="154" spans="1:12" x14ac:dyDescent="0.25">
      <c r="A154" s="39">
        <v>14499</v>
      </c>
      <c r="B154" s="40" t="s">
        <v>94</v>
      </c>
      <c r="C154" s="40" t="s">
        <v>94</v>
      </c>
      <c r="D154" s="40" t="s">
        <v>89</v>
      </c>
      <c r="E154" s="40" t="s">
        <v>2087</v>
      </c>
      <c r="F154" s="40" t="s">
        <v>1369</v>
      </c>
      <c r="G154" s="40" t="s">
        <v>1928</v>
      </c>
      <c r="H154" s="40" t="s">
        <v>1220</v>
      </c>
      <c r="I154" s="40" t="s">
        <v>2100</v>
      </c>
      <c r="J154" s="40" t="s">
        <v>2105</v>
      </c>
      <c r="K154" s="40" t="s">
        <v>2102</v>
      </c>
      <c r="L154" s="40" t="s">
        <v>2102</v>
      </c>
    </row>
    <row r="155" spans="1:12" x14ac:dyDescent="0.25">
      <c r="A155" s="39">
        <v>14500</v>
      </c>
      <c r="B155" s="40" t="s">
        <v>94</v>
      </c>
      <c r="C155" s="40" t="s">
        <v>94</v>
      </c>
      <c r="D155" s="40" t="s">
        <v>89</v>
      </c>
      <c r="E155" s="40" t="s">
        <v>2087</v>
      </c>
      <c r="F155" s="40" t="s">
        <v>1370</v>
      </c>
      <c r="G155" s="40" t="s">
        <v>1929</v>
      </c>
      <c r="H155" s="40" t="s">
        <v>1220</v>
      </c>
      <c r="I155" s="40" t="s">
        <v>2100</v>
      </c>
      <c r="J155" s="40" t="s">
        <v>2105</v>
      </c>
      <c r="K155" s="40" t="s">
        <v>2102</v>
      </c>
      <c r="L155" s="40" t="s">
        <v>2102</v>
      </c>
    </row>
    <row r="156" spans="1:12" x14ac:dyDescent="0.25">
      <c r="A156" s="39">
        <v>14501</v>
      </c>
      <c r="B156" s="40" t="s">
        <v>94</v>
      </c>
      <c r="C156" s="40" t="s">
        <v>94</v>
      </c>
      <c r="D156" s="40" t="s">
        <v>89</v>
      </c>
      <c r="E156" s="40" t="s">
        <v>2087</v>
      </c>
      <c r="F156" s="40" t="s">
        <v>1573</v>
      </c>
      <c r="G156" s="40" t="s">
        <v>1574</v>
      </c>
      <c r="H156" s="40" t="s">
        <v>1493</v>
      </c>
      <c r="I156" s="40" t="s">
        <v>2100</v>
      </c>
      <c r="J156" s="40" t="s">
        <v>2105</v>
      </c>
      <c r="K156" s="40" t="s">
        <v>2102</v>
      </c>
      <c r="L156" s="40" t="s">
        <v>2102</v>
      </c>
    </row>
    <row r="157" spans="1:12" x14ac:dyDescent="0.25">
      <c r="A157" s="39">
        <v>14502</v>
      </c>
      <c r="B157" s="40" t="s">
        <v>94</v>
      </c>
      <c r="C157" s="40" t="s">
        <v>94</v>
      </c>
      <c r="D157" s="40" t="s">
        <v>390</v>
      </c>
      <c r="E157" s="40" t="s">
        <v>2087</v>
      </c>
      <c r="F157" s="40" t="s">
        <v>1373</v>
      </c>
      <c r="G157" s="40" t="s">
        <v>1932</v>
      </c>
      <c r="H157" s="40" t="s">
        <v>1220</v>
      </c>
      <c r="I157" s="40" t="s">
        <v>2100</v>
      </c>
      <c r="J157" s="40" t="s">
        <v>2105</v>
      </c>
      <c r="K157" s="40" t="s">
        <v>2101</v>
      </c>
      <c r="L157" s="40" t="s">
        <v>2102</v>
      </c>
    </row>
    <row r="158" spans="1:12" x14ac:dyDescent="0.25">
      <c r="A158" s="39">
        <v>14503</v>
      </c>
      <c r="B158" s="40" t="s">
        <v>94</v>
      </c>
      <c r="C158" s="40" t="s">
        <v>94</v>
      </c>
      <c r="D158" s="40" t="s">
        <v>390</v>
      </c>
      <c r="E158" s="40" t="s">
        <v>2087</v>
      </c>
      <c r="F158" s="40" t="s">
        <v>1375</v>
      </c>
      <c r="G158" s="40" t="s">
        <v>1934</v>
      </c>
      <c r="H158" s="40" t="s">
        <v>1220</v>
      </c>
      <c r="I158" s="40" t="s">
        <v>2100</v>
      </c>
      <c r="J158" s="40" t="s">
        <v>2105</v>
      </c>
      <c r="K158" s="40" t="s">
        <v>2102</v>
      </c>
      <c r="L158" s="40" t="s">
        <v>2102</v>
      </c>
    </row>
    <row r="159" spans="1:12" x14ac:dyDescent="0.25">
      <c r="A159" s="39">
        <v>14504</v>
      </c>
      <c r="B159" s="40" t="s">
        <v>94</v>
      </c>
      <c r="C159" s="40" t="s">
        <v>94</v>
      </c>
      <c r="D159" s="40" t="s">
        <v>390</v>
      </c>
      <c r="E159" s="40" t="s">
        <v>2087</v>
      </c>
      <c r="F159" s="40" t="s">
        <v>1575</v>
      </c>
      <c r="G159" s="40" t="s">
        <v>1576</v>
      </c>
      <c r="H159" s="40" t="s">
        <v>1493</v>
      </c>
      <c r="I159" s="40" t="s">
        <v>2100</v>
      </c>
      <c r="J159" s="40" t="s">
        <v>2105</v>
      </c>
      <c r="K159" s="40" t="s">
        <v>2102</v>
      </c>
      <c r="L159" s="40" t="s">
        <v>2102</v>
      </c>
    </row>
    <row r="160" spans="1:12" x14ac:dyDescent="0.25">
      <c r="A160" s="39">
        <v>14505</v>
      </c>
      <c r="B160" s="40" t="s">
        <v>94</v>
      </c>
      <c r="C160" s="40" t="s">
        <v>94</v>
      </c>
      <c r="D160" s="40" t="s">
        <v>412</v>
      </c>
      <c r="E160" s="40" t="s">
        <v>2087</v>
      </c>
      <c r="F160" s="40" t="s">
        <v>419</v>
      </c>
      <c r="G160" s="40" t="s">
        <v>420</v>
      </c>
      <c r="H160" s="40" t="s">
        <v>2089</v>
      </c>
      <c r="I160" s="40" t="s">
        <v>2100</v>
      </c>
      <c r="J160" s="40" t="s">
        <v>2101</v>
      </c>
      <c r="K160" s="40" t="s">
        <v>2102</v>
      </c>
      <c r="L160" s="40" t="s">
        <v>2102</v>
      </c>
    </row>
    <row r="161" spans="1:12" x14ac:dyDescent="0.25">
      <c r="A161" s="39">
        <v>14506</v>
      </c>
      <c r="B161" s="40" t="s">
        <v>94</v>
      </c>
      <c r="C161" s="40" t="s">
        <v>94</v>
      </c>
      <c r="D161" s="40" t="s">
        <v>412</v>
      </c>
      <c r="E161" s="40" t="s">
        <v>2087</v>
      </c>
      <c r="F161" s="40" t="s">
        <v>414</v>
      </c>
      <c r="G161" s="40" t="s">
        <v>1730</v>
      </c>
      <c r="H161" s="40" t="s">
        <v>2089</v>
      </c>
      <c r="I161" s="40" t="s">
        <v>2100</v>
      </c>
      <c r="J161" s="40" t="s">
        <v>2101</v>
      </c>
      <c r="K161" s="40" t="s">
        <v>2102</v>
      </c>
      <c r="L161" s="40" t="s">
        <v>2102</v>
      </c>
    </row>
    <row r="162" spans="1:12" x14ac:dyDescent="0.25">
      <c r="A162" s="39">
        <v>14507</v>
      </c>
      <c r="B162" s="40" t="s">
        <v>94</v>
      </c>
      <c r="C162" s="40" t="s">
        <v>94</v>
      </c>
      <c r="D162" s="40" t="s">
        <v>412</v>
      </c>
      <c r="E162" s="40" t="s">
        <v>2087</v>
      </c>
      <c r="F162" s="40" t="s">
        <v>415</v>
      </c>
      <c r="G162" s="40" t="s">
        <v>1731</v>
      </c>
      <c r="H162" s="40" t="s">
        <v>2089</v>
      </c>
      <c r="I162" s="40" t="s">
        <v>2100</v>
      </c>
      <c r="J162" s="40" t="s">
        <v>2101</v>
      </c>
      <c r="K162" s="40" t="s">
        <v>2102</v>
      </c>
      <c r="L162" s="40" t="s">
        <v>2102</v>
      </c>
    </row>
    <row r="163" spans="1:12" x14ac:dyDescent="0.25">
      <c r="A163" s="39">
        <v>14508</v>
      </c>
      <c r="B163" s="40" t="s">
        <v>94</v>
      </c>
      <c r="C163" s="40" t="s">
        <v>94</v>
      </c>
      <c r="D163" s="40" t="s">
        <v>412</v>
      </c>
      <c r="E163" s="40" t="s">
        <v>2087</v>
      </c>
      <c r="F163" s="40" t="s">
        <v>417</v>
      </c>
      <c r="G163" s="40" t="s">
        <v>1732</v>
      </c>
      <c r="H163" s="40" t="s">
        <v>2089</v>
      </c>
      <c r="I163" s="40" t="s">
        <v>2100</v>
      </c>
      <c r="J163" s="40" t="s">
        <v>2101</v>
      </c>
      <c r="K163" s="40" t="s">
        <v>2102</v>
      </c>
      <c r="L163" s="40" t="s">
        <v>2102</v>
      </c>
    </row>
    <row r="164" spans="1:12" x14ac:dyDescent="0.25">
      <c r="A164" s="39">
        <v>14509</v>
      </c>
      <c r="B164" s="40" t="s">
        <v>94</v>
      </c>
      <c r="C164" s="40" t="s">
        <v>94</v>
      </c>
      <c r="D164" s="40" t="s">
        <v>412</v>
      </c>
      <c r="E164" s="40" t="s">
        <v>2087</v>
      </c>
      <c r="F164" s="40" t="s">
        <v>425</v>
      </c>
      <c r="G164" s="40" t="s">
        <v>1733</v>
      </c>
      <c r="H164" s="40" t="s">
        <v>2089</v>
      </c>
      <c r="I164" s="40" t="s">
        <v>2100</v>
      </c>
      <c r="J164" s="40" t="s">
        <v>2101</v>
      </c>
      <c r="K164" s="40" t="s">
        <v>2102</v>
      </c>
      <c r="L164" s="40" t="s">
        <v>2102</v>
      </c>
    </row>
    <row r="165" spans="1:12" x14ac:dyDescent="0.25">
      <c r="A165" s="39">
        <v>14510</v>
      </c>
      <c r="B165" s="40" t="s">
        <v>94</v>
      </c>
      <c r="C165" s="40" t="s">
        <v>94</v>
      </c>
      <c r="D165" s="40" t="s">
        <v>412</v>
      </c>
      <c r="E165" s="40" t="s">
        <v>2087</v>
      </c>
      <c r="F165" s="40" t="s">
        <v>1377</v>
      </c>
      <c r="G165" s="40" t="s">
        <v>1936</v>
      </c>
      <c r="H165" s="40" t="s">
        <v>1220</v>
      </c>
      <c r="I165" s="40" t="s">
        <v>2100</v>
      </c>
      <c r="J165" s="40" t="s">
        <v>2101</v>
      </c>
      <c r="K165" s="40" t="s">
        <v>2102</v>
      </c>
      <c r="L165" s="40" t="s">
        <v>2102</v>
      </c>
    </row>
    <row r="166" spans="1:12" x14ac:dyDescent="0.25">
      <c r="A166" s="39">
        <v>14511</v>
      </c>
      <c r="B166" s="40" t="s">
        <v>94</v>
      </c>
      <c r="C166" s="40" t="s">
        <v>94</v>
      </c>
      <c r="D166" s="40" t="s">
        <v>412</v>
      </c>
      <c r="E166" s="40" t="s">
        <v>2087</v>
      </c>
      <c r="F166" s="40" t="s">
        <v>1378</v>
      </c>
      <c r="G166" s="40" t="s">
        <v>1937</v>
      </c>
      <c r="H166" s="40" t="s">
        <v>1220</v>
      </c>
      <c r="I166" s="40" t="s">
        <v>2100</v>
      </c>
      <c r="J166" s="40" t="s">
        <v>2101</v>
      </c>
      <c r="K166" s="40" t="s">
        <v>2102</v>
      </c>
      <c r="L166" s="40" t="s">
        <v>2102</v>
      </c>
    </row>
    <row r="167" spans="1:12" x14ac:dyDescent="0.25">
      <c r="A167" s="39">
        <v>14512</v>
      </c>
      <c r="B167" s="40" t="s">
        <v>94</v>
      </c>
      <c r="C167" s="40" t="s">
        <v>94</v>
      </c>
      <c r="D167" s="40" t="s">
        <v>412</v>
      </c>
      <c r="E167" s="40" t="s">
        <v>2087</v>
      </c>
      <c r="F167" s="40" t="s">
        <v>1379</v>
      </c>
      <c r="G167" s="40" t="s">
        <v>1938</v>
      </c>
      <c r="H167" s="40" t="s">
        <v>1220</v>
      </c>
      <c r="I167" s="40" t="s">
        <v>2100</v>
      </c>
      <c r="J167" s="40" t="s">
        <v>2101</v>
      </c>
      <c r="K167" s="40" t="s">
        <v>2102</v>
      </c>
      <c r="L167" s="40" t="s">
        <v>2102</v>
      </c>
    </row>
    <row r="168" spans="1:12" x14ac:dyDescent="0.25">
      <c r="A168" s="39">
        <v>14513</v>
      </c>
      <c r="B168" s="40" t="s">
        <v>94</v>
      </c>
      <c r="C168" s="40" t="s">
        <v>94</v>
      </c>
      <c r="D168" s="40" t="s">
        <v>412</v>
      </c>
      <c r="E168" s="40" t="s">
        <v>2087</v>
      </c>
      <c r="F168" s="40" t="s">
        <v>1380</v>
      </c>
      <c r="G168" s="40" t="s">
        <v>1939</v>
      </c>
      <c r="H168" s="40" t="s">
        <v>1220</v>
      </c>
      <c r="I168" s="40" t="s">
        <v>2100</v>
      </c>
      <c r="J168" s="40" t="s">
        <v>2101</v>
      </c>
      <c r="K168" s="40" t="s">
        <v>2102</v>
      </c>
      <c r="L168" s="40" t="s">
        <v>2102</v>
      </c>
    </row>
    <row r="169" spans="1:12" x14ac:dyDescent="0.25">
      <c r="A169" s="39">
        <v>14514</v>
      </c>
      <c r="B169" s="40" t="s">
        <v>94</v>
      </c>
      <c r="C169" s="40" t="s">
        <v>94</v>
      </c>
      <c r="D169" s="40" t="s">
        <v>412</v>
      </c>
      <c r="E169" s="40" t="s">
        <v>2087</v>
      </c>
      <c r="F169" s="40" t="s">
        <v>1382</v>
      </c>
      <c r="G169" s="40" t="s">
        <v>1941</v>
      </c>
      <c r="H169" s="40" t="s">
        <v>1220</v>
      </c>
      <c r="I169" s="40" t="s">
        <v>2100</v>
      </c>
      <c r="J169" s="40" t="s">
        <v>2101</v>
      </c>
      <c r="K169" s="40" t="s">
        <v>2102</v>
      </c>
      <c r="L169" s="40" t="s">
        <v>2102</v>
      </c>
    </row>
    <row r="170" spans="1:12" x14ac:dyDescent="0.25">
      <c r="A170" s="39">
        <v>14515</v>
      </c>
      <c r="B170" s="40" t="s">
        <v>94</v>
      </c>
      <c r="C170" s="40" t="s">
        <v>94</v>
      </c>
      <c r="D170" s="40" t="s">
        <v>412</v>
      </c>
      <c r="E170" s="40" t="s">
        <v>2087</v>
      </c>
      <c r="F170" s="40" t="s">
        <v>1383</v>
      </c>
      <c r="G170" s="40" t="s">
        <v>1942</v>
      </c>
      <c r="H170" s="40" t="s">
        <v>1220</v>
      </c>
      <c r="I170" s="40" t="s">
        <v>2100</v>
      </c>
      <c r="J170" s="40" t="s">
        <v>2101</v>
      </c>
      <c r="K170" s="40" t="s">
        <v>2102</v>
      </c>
      <c r="L170" s="40" t="s">
        <v>2102</v>
      </c>
    </row>
    <row r="171" spans="1:12" x14ac:dyDescent="0.25">
      <c r="A171" s="39">
        <v>14516</v>
      </c>
      <c r="B171" s="40" t="s">
        <v>94</v>
      </c>
      <c r="C171" s="40" t="s">
        <v>94</v>
      </c>
      <c r="D171" s="40" t="s">
        <v>412</v>
      </c>
      <c r="E171" s="40" t="s">
        <v>2087</v>
      </c>
      <c r="F171" s="40" t="s">
        <v>1384</v>
      </c>
      <c r="G171" s="40" t="s">
        <v>1943</v>
      </c>
      <c r="H171" s="40" t="s">
        <v>1220</v>
      </c>
      <c r="I171" s="40" t="s">
        <v>2100</v>
      </c>
      <c r="J171" s="40" t="s">
        <v>2101</v>
      </c>
      <c r="K171" s="40" t="s">
        <v>2102</v>
      </c>
      <c r="L171" s="40" t="s">
        <v>2102</v>
      </c>
    </row>
    <row r="172" spans="1:12" x14ac:dyDescent="0.25">
      <c r="A172" s="39">
        <v>14517</v>
      </c>
      <c r="B172" s="40" t="s">
        <v>94</v>
      </c>
      <c r="C172" s="40" t="s">
        <v>94</v>
      </c>
      <c r="D172" s="40" t="s">
        <v>412</v>
      </c>
      <c r="E172" s="40" t="s">
        <v>2087</v>
      </c>
      <c r="F172" s="40" t="s">
        <v>1386</v>
      </c>
      <c r="G172" s="40" t="s">
        <v>1944</v>
      </c>
      <c r="H172" s="40" t="s">
        <v>1220</v>
      </c>
      <c r="I172" s="40" t="s">
        <v>2100</v>
      </c>
      <c r="J172" s="40" t="s">
        <v>2101</v>
      </c>
      <c r="K172" s="40" t="s">
        <v>2102</v>
      </c>
      <c r="L172" s="40" t="s">
        <v>2102</v>
      </c>
    </row>
    <row r="173" spans="1:12" x14ac:dyDescent="0.25">
      <c r="A173" s="39">
        <v>14518</v>
      </c>
      <c r="B173" s="40" t="s">
        <v>94</v>
      </c>
      <c r="C173" s="40" t="s">
        <v>94</v>
      </c>
      <c r="D173" s="40" t="s">
        <v>412</v>
      </c>
      <c r="E173" s="40" t="s">
        <v>2087</v>
      </c>
      <c r="F173" s="40" t="s">
        <v>1387</v>
      </c>
      <c r="G173" s="40" t="s">
        <v>1945</v>
      </c>
      <c r="H173" s="40" t="s">
        <v>1220</v>
      </c>
      <c r="I173" s="40" t="s">
        <v>2100</v>
      </c>
      <c r="J173" s="40" t="s">
        <v>2101</v>
      </c>
      <c r="K173" s="40" t="s">
        <v>2102</v>
      </c>
      <c r="L173" s="40" t="s">
        <v>2102</v>
      </c>
    </row>
    <row r="174" spans="1:12" x14ac:dyDescent="0.25">
      <c r="A174" s="39">
        <v>14519</v>
      </c>
      <c r="B174" s="40" t="s">
        <v>94</v>
      </c>
      <c r="C174" s="40" t="s">
        <v>94</v>
      </c>
      <c r="D174" s="40" t="s">
        <v>412</v>
      </c>
      <c r="E174" s="40" t="s">
        <v>2087</v>
      </c>
      <c r="F174" s="40" t="s">
        <v>1388</v>
      </c>
      <c r="G174" s="40" t="s">
        <v>1869</v>
      </c>
      <c r="H174" s="40" t="s">
        <v>1220</v>
      </c>
      <c r="I174" s="40" t="s">
        <v>2100</v>
      </c>
      <c r="J174" s="40" t="s">
        <v>2101</v>
      </c>
      <c r="K174" s="40" t="s">
        <v>2102</v>
      </c>
      <c r="L174" s="40" t="s">
        <v>2102</v>
      </c>
    </row>
    <row r="175" spans="1:12" x14ac:dyDescent="0.25">
      <c r="A175" s="39">
        <v>14520</v>
      </c>
      <c r="B175" s="40" t="s">
        <v>94</v>
      </c>
      <c r="C175" s="40" t="s">
        <v>94</v>
      </c>
      <c r="D175" s="40" t="s">
        <v>412</v>
      </c>
      <c r="E175" s="40" t="s">
        <v>2087</v>
      </c>
      <c r="F175" s="40" t="s">
        <v>1390</v>
      </c>
      <c r="G175" s="40" t="s">
        <v>1947</v>
      </c>
      <c r="H175" s="40" t="s">
        <v>1220</v>
      </c>
      <c r="I175" s="40" t="s">
        <v>2100</v>
      </c>
      <c r="J175" s="40" t="s">
        <v>2101</v>
      </c>
      <c r="K175" s="40" t="s">
        <v>2102</v>
      </c>
      <c r="L175" s="40" t="s">
        <v>2102</v>
      </c>
    </row>
    <row r="176" spans="1:12" x14ac:dyDescent="0.25">
      <c r="A176" s="39">
        <v>14521</v>
      </c>
      <c r="B176" s="40" t="s">
        <v>94</v>
      </c>
      <c r="C176" s="40" t="s">
        <v>94</v>
      </c>
      <c r="D176" s="40" t="s">
        <v>412</v>
      </c>
      <c r="E176" s="40" t="s">
        <v>2087</v>
      </c>
      <c r="F176" s="40" t="s">
        <v>1393</v>
      </c>
      <c r="G176" s="40" t="s">
        <v>1948</v>
      </c>
      <c r="H176" s="40" t="s">
        <v>1220</v>
      </c>
      <c r="I176" s="40" t="s">
        <v>2100</v>
      </c>
      <c r="J176" s="40" t="s">
        <v>2101</v>
      </c>
      <c r="K176" s="40" t="s">
        <v>2102</v>
      </c>
      <c r="L176" s="40" t="s">
        <v>2102</v>
      </c>
    </row>
    <row r="177" spans="1:12" x14ac:dyDescent="0.25">
      <c r="A177" s="39">
        <v>14522</v>
      </c>
      <c r="B177" s="40" t="s">
        <v>94</v>
      </c>
      <c r="C177" s="40" t="s">
        <v>94</v>
      </c>
      <c r="D177" s="40" t="s">
        <v>412</v>
      </c>
      <c r="E177" s="40" t="s">
        <v>2087</v>
      </c>
      <c r="F177" s="40" t="s">
        <v>1580</v>
      </c>
      <c r="G177" s="40" t="s">
        <v>957</v>
      </c>
      <c r="H177" s="40" t="s">
        <v>1493</v>
      </c>
      <c r="I177" s="40" t="s">
        <v>2100</v>
      </c>
      <c r="J177" s="40" t="s">
        <v>2101</v>
      </c>
      <c r="K177" s="40" t="s">
        <v>2102</v>
      </c>
      <c r="L177" s="40" t="s">
        <v>2102</v>
      </c>
    </row>
    <row r="178" spans="1:12" x14ac:dyDescent="0.25">
      <c r="A178" s="39">
        <v>14523</v>
      </c>
      <c r="B178" s="40" t="s">
        <v>94</v>
      </c>
      <c r="C178" s="40" t="s">
        <v>94</v>
      </c>
      <c r="D178" s="40" t="s">
        <v>412</v>
      </c>
      <c r="E178" s="40" t="s">
        <v>2087</v>
      </c>
      <c r="F178" s="40" t="s">
        <v>1581</v>
      </c>
      <c r="G178" s="40" t="s">
        <v>1582</v>
      </c>
      <c r="H178" s="40" t="s">
        <v>1493</v>
      </c>
      <c r="I178" s="40" t="s">
        <v>2100</v>
      </c>
      <c r="J178" s="40" t="s">
        <v>2101</v>
      </c>
      <c r="K178" s="40" t="s">
        <v>2102</v>
      </c>
      <c r="L178" s="40" t="s">
        <v>2102</v>
      </c>
    </row>
    <row r="179" spans="1:12" x14ac:dyDescent="0.25">
      <c r="A179" s="39">
        <v>14524</v>
      </c>
      <c r="B179" s="40" t="s">
        <v>94</v>
      </c>
      <c r="C179" s="40" t="s">
        <v>94</v>
      </c>
      <c r="D179" s="40" t="s">
        <v>412</v>
      </c>
      <c r="E179" s="40" t="s">
        <v>2087</v>
      </c>
      <c r="F179" s="40" t="s">
        <v>1583</v>
      </c>
      <c r="G179" s="40" t="s">
        <v>1525</v>
      </c>
      <c r="H179" s="40" t="s">
        <v>1493</v>
      </c>
      <c r="I179" s="40" t="s">
        <v>2100</v>
      </c>
      <c r="J179" s="40" t="s">
        <v>2101</v>
      </c>
      <c r="K179" s="40" t="s">
        <v>2102</v>
      </c>
      <c r="L179" s="40" t="s">
        <v>2102</v>
      </c>
    </row>
    <row r="180" spans="1:12" x14ac:dyDescent="0.25">
      <c r="A180" s="39">
        <v>14525</v>
      </c>
      <c r="B180" s="40" t="s">
        <v>94</v>
      </c>
      <c r="C180" s="40" t="s">
        <v>94</v>
      </c>
      <c r="D180" s="40" t="s">
        <v>430</v>
      </c>
      <c r="E180" s="40" t="s">
        <v>2087</v>
      </c>
      <c r="F180" s="40" t="s">
        <v>435</v>
      </c>
      <c r="G180" s="40" t="s">
        <v>1734</v>
      </c>
      <c r="H180" s="40" t="s">
        <v>2089</v>
      </c>
      <c r="I180" s="40" t="s">
        <v>2100</v>
      </c>
      <c r="J180" s="40" t="s">
        <v>2101</v>
      </c>
      <c r="K180" s="40" t="s">
        <v>2102</v>
      </c>
      <c r="L180" s="40" t="s">
        <v>2102</v>
      </c>
    </row>
    <row r="181" spans="1:12" x14ac:dyDescent="0.25">
      <c r="A181" s="39">
        <v>14526</v>
      </c>
      <c r="B181" s="40" t="s">
        <v>94</v>
      </c>
      <c r="C181" s="40" t="s">
        <v>94</v>
      </c>
      <c r="D181" s="40" t="s">
        <v>430</v>
      </c>
      <c r="E181" s="40" t="s">
        <v>2087</v>
      </c>
      <c r="F181" s="40" t="s">
        <v>448</v>
      </c>
      <c r="G181" s="40" t="s">
        <v>447</v>
      </c>
      <c r="H181" s="40" t="s">
        <v>2089</v>
      </c>
      <c r="I181" s="40" t="s">
        <v>2100</v>
      </c>
      <c r="J181" s="40" t="s">
        <v>2101</v>
      </c>
      <c r="K181" s="40" t="s">
        <v>2102</v>
      </c>
      <c r="L181" s="40" t="s">
        <v>2102</v>
      </c>
    </row>
    <row r="182" spans="1:12" x14ac:dyDescent="0.25">
      <c r="A182" s="39">
        <v>14527</v>
      </c>
      <c r="B182" s="40" t="s">
        <v>94</v>
      </c>
      <c r="C182" s="40" t="s">
        <v>94</v>
      </c>
      <c r="D182" s="40" t="s">
        <v>430</v>
      </c>
      <c r="E182" s="40" t="s">
        <v>2087</v>
      </c>
      <c r="F182" s="40" t="s">
        <v>1396</v>
      </c>
      <c r="G182" s="40" t="s">
        <v>1950</v>
      </c>
      <c r="H182" s="40" t="s">
        <v>1220</v>
      </c>
      <c r="I182" s="40" t="s">
        <v>2100</v>
      </c>
      <c r="J182" s="40" t="s">
        <v>2101</v>
      </c>
      <c r="K182" s="40" t="s">
        <v>2102</v>
      </c>
      <c r="L182" s="40" t="s">
        <v>2102</v>
      </c>
    </row>
    <row r="183" spans="1:12" x14ac:dyDescent="0.25">
      <c r="A183" s="39">
        <v>14528</v>
      </c>
      <c r="B183" s="40" t="s">
        <v>94</v>
      </c>
      <c r="C183" s="40" t="s">
        <v>94</v>
      </c>
      <c r="D183" s="40" t="s">
        <v>430</v>
      </c>
      <c r="E183" s="40" t="s">
        <v>2087</v>
      </c>
      <c r="F183" s="40" t="s">
        <v>1397</v>
      </c>
      <c r="G183" s="40" t="s">
        <v>1951</v>
      </c>
      <c r="H183" s="40" t="s">
        <v>1220</v>
      </c>
      <c r="I183" s="40" t="s">
        <v>2100</v>
      </c>
      <c r="J183" s="40" t="s">
        <v>2101</v>
      </c>
      <c r="K183" s="40" t="s">
        <v>2102</v>
      </c>
      <c r="L183" s="40" t="s">
        <v>2102</v>
      </c>
    </row>
    <row r="184" spans="1:12" x14ac:dyDescent="0.25">
      <c r="A184" s="39">
        <v>14529</v>
      </c>
      <c r="B184" s="40" t="s">
        <v>94</v>
      </c>
      <c r="C184" s="40" t="s">
        <v>94</v>
      </c>
      <c r="D184" s="40" t="s">
        <v>430</v>
      </c>
      <c r="E184" s="40" t="s">
        <v>2087</v>
      </c>
      <c r="F184" s="40" t="s">
        <v>1399</v>
      </c>
      <c r="G184" s="40" t="s">
        <v>1953</v>
      </c>
      <c r="H184" s="40" t="s">
        <v>1220</v>
      </c>
      <c r="I184" s="40" t="s">
        <v>2100</v>
      </c>
      <c r="J184" s="40" t="s">
        <v>2101</v>
      </c>
      <c r="K184" s="40" t="s">
        <v>2102</v>
      </c>
      <c r="L184" s="40" t="s">
        <v>2102</v>
      </c>
    </row>
    <row r="185" spans="1:12" x14ac:dyDescent="0.25">
      <c r="A185" s="39">
        <v>14530</v>
      </c>
      <c r="B185" s="40" t="s">
        <v>94</v>
      </c>
      <c r="C185" s="40" t="s">
        <v>94</v>
      </c>
      <c r="D185" s="40" t="s">
        <v>430</v>
      </c>
      <c r="E185" s="40" t="s">
        <v>2087</v>
      </c>
      <c r="F185" s="40" t="s">
        <v>1400</v>
      </c>
      <c r="G185" s="40" t="s">
        <v>1954</v>
      </c>
      <c r="H185" s="40" t="s">
        <v>1220</v>
      </c>
      <c r="I185" s="40" t="s">
        <v>2100</v>
      </c>
      <c r="J185" s="40" t="s">
        <v>2101</v>
      </c>
      <c r="K185" s="40" t="s">
        <v>2102</v>
      </c>
      <c r="L185" s="40" t="s">
        <v>2102</v>
      </c>
    </row>
    <row r="186" spans="1:12" x14ac:dyDescent="0.25">
      <c r="A186" s="39">
        <v>14531</v>
      </c>
      <c r="B186" s="40" t="s">
        <v>94</v>
      </c>
      <c r="C186" s="40" t="s">
        <v>94</v>
      </c>
      <c r="D186" s="40" t="s">
        <v>430</v>
      </c>
      <c r="E186" s="40" t="s">
        <v>2087</v>
      </c>
      <c r="F186" s="40" t="s">
        <v>1401</v>
      </c>
      <c r="G186" s="40" t="s">
        <v>1955</v>
      </c>
      <c r="H186" s="40" t="s">
        <v>1220</v>
      </c>
      <c r="I186" s="40" t="s">
        <v>2100</v>
      </c>
      <c r="J186" s="40" t="s">
        <v>2101</v>
      </c>
      <c r="K186" s="40" t="s">
        <v>2102</v>
      </c>
      <c r="L186" s="40" t="s">
        <v>2102</v>
      </c>
    </row>
    <row r="187" spans="1:12" x14ac:dyDescent="0.25">
      <c r="A187" s="39">
        <v>14532</v>
      </c>
      <c r="B187" s="40" t="s">
        <v>94</v>
      </c>
      <c r="C187" s="40" t="s">
        <v>94</v>
      </c>
      <c r="D187" s="40" t="s">
        <v>430</v>
      </c>
      <c r="E187" s="40" t="s">
        <v>2087</v>
      </c>
      <c r="F187" s="40" t="s">
        <v>1403</v>
      </c>
      <c r="G187" s="40" t="s">
        <v>1957</v>
      </c>
      <c r="H187" s="40" t="s">
        <v>1220</v>
      </c>
      <c r="I187" s="40" t="s">
        <v>2100</v>
      </c>
      <c r="J187" s="40" t="s">
        <v>2101</v>
      </c>
      <c r="K187" s="40" t="s">
        <v>2102</v>
      </c>
      <c r="L187" s="40" t="s">
        <v>2102</v>
      </c>
    </row>
    <row r="188" spans="1:12" x14ac:dyDescent="0.25">
      <c r="A188" s="39">
        <v>14533</v>
      </c>
      <c r="B188" s="40" t="s">
        <v>94</v>
      </c>
      <c r="C188" s="40" t="s">
        <v>94</v>
      </c>
      <c r="D188" s="40" t="s">
        <v>430</v>
      </c>
      <c r="E188" s="40" t="s">
        <v>2087</v>
      </c>
      <c r="F188" s="40" t="s">
        <v>1407</v>
      </c>
      <c r="G188" s="40" t="s">
        <v>1961</v>
      </c>
      <c r="H188" s="40" t="s">
        <v>1220</v>
      </c>
      <c r="I188" s="40" t="s">
        <v>2100</v>
      </c>
      <c r="J188" s="40" t="s">
        <v>2101</v>
      </c>
      <c r="K188" s="40" t="s">
        <v>2102</v>
      </c>
      <c r="L188" s="40" t="s">
        <v>2102</v>
      </c>
    </row>
    <row r="189" spans="1:12" x14ac:dyDescent="0.25">
      <c r="A189" s="39">
        <v>14534</v>
      </c>
      <c r="B189" s="40" t="s">
        <v>94</v>
      </c>
      <c r="C189" s="40" t="s">
        <v>94</v>
      </c>
      <c r="D189" s="40" t="s">
        <v>430</v>
      </c>
      <c r="E189" s="40" t="s">
        <v>2087</v>
      </c>
      <c r="F189" s="40" t="s">
        <v>1409</v>
      </c>
      <c r="G189" s="40" t="s">
        <v>1962</v>
      </c>
      <c r="H189" s="40" t="s">
        <v>1220</v>
      </c>
      <c r="I189" s="40" t="s">
        <v>2100</v>
      </c>
      <c r="J189" s="40" t="s">
        <v>2101</v>
      </c>
      <c r="K189" s="40" t="s">
        <v>2102</v>
      </c>
      <c r="L189" s="40" t="s">
        <v>2102</v>
      </c>
    </row>
    <row r="190" spans="1:12" x14ac:dyDescent="0.25">
      <c r="A190" s="39">
        <v>14535</v>
      </c>
      <c r="B190" s="40" t="s">
        <v>94</v>
      </c>
      <c r="C190" s="40" t="s">
        <v>94</v>
      </c>
      <c r="D190" s="40" t="s">
        <v>430</v>
      </c>
      <c r="E190" s="40" t="s">
        <v>2087</v>
      </c>
      <c r="F190" s="40" t="s">
        <v>1410</v>
      </c>
      <c r="G190" s="40" t="s">
        <v>1963</v>
      </c>
      <c r="H190" s="40" t="s">
        <v>1220</v>
      </c>
      <c r="I190" s="40" t="s">
        <v>2100</v>
      </c>
      <c r="J190" s="40" t="s">
        <v>2101</v>
      </c>
      <c r="K190" s="40" t="s">
        <v>2102</v>
      </c>
      <c r="L190" s="40" t="s">
        <v>2102</v>
      </c>
    </row>
    <row r="191" spans="1:12" x14ac:dyDescent="0.25">
      <c r="A191" s="39">
        <v>14536</v>
      </c>
      <c r="B191" s="40" t="s">
        <v>94</v>
      </c>
      <c r="C191" s="40" t="s">
        <v>94</v>
      </c>
      <c r="D191" s="40" t="s">
        <v>430</v>
      </c>
      <c r="E191" s="40" t="s">
        <v>2087</v>
      </c>
      <c r="F191" s="40" t="s">
        <v>1411</v>
      </c>
      <c r="G191" s="40" t="s">
        <v>1964</v>
      </c>
      <c r="H191" s="40" t="s">
        <v>1220</v>
      </c>
      <c r="I191" s="40" t="s">
        <v>2100</v>
      </c>
      <c r="J191" s="40" t="s">
        <v>2101</v>
      </c>
      <c r="K191" s="40" t="s">
        <v>2102</v>
      </c>
      <c r="L191" s="40" t="s">
        <v>2102</v>
      </c>
    </row>
    <row r="192" spans="1:12" x14ac:dyDescent="0.25">
      <c r="A192" s="39">
        <v>14537</v>
      </c>
      <c r="B192" s="40" t="s">
        <v>94</v>
      </c>
      <c r="C192" s="40" t="s">
        <v>94</v>
      </c>
      <c r="D192" s="40" t="s">
        <v>430</v>
      </c>
      <c r="E192" s="40" t="s">
        <v>2087</v>
      </c>
      <c r="F192" s="40" t="s">
        <v>1412</v>
      </c>
      <c r="G192" s="40" t="s">
        <v>1965</v>
      </c>
      <c r="H192" s="40" t="s">
        <v>1220</v>
      </c>
      <c r="I192" s="40" t="s">
        <v>2100</v>
      </c>
      <c r="J192" s="40" t="s">
        <v>2101</v>
      </c>
      <c r="K192" s="40" t="s">
        <v>2102</v>
      </c>
      <c r="L192" s="40" t="s">
        <v>2102</v>
      </c>
    </row>
    <row r="193" spans="1:12" x14ac:dyDescent="0.25">
      <c r="A193" s="39">
        <v>14538</v>
      </c>
      <c r="B193" s="40" t="s">
        <v>94</v>
      </c>
      <c r="C193" s="40" t="s">
        <v>94</v>
      </c>
      <c r="D193" s="40" t="s">
        <v>430</v>
      </c>
      <c r="E193" s="40" t="s">
        <v>2087</v>
      </c>
      <c r="F193" s="40" t="s">
        <v>1413</v>
      </c>
      <c r="G193" s="40" t="s">
        <v>1966</v>
      </c>
      <c r="H193" s="40" t="s">
        <v>1220</v>
      </c>
      <c r="I193" s="40" t="s">
        <v>2100</v>
      </c>
      <c r="J193" s="40" t="s">
        <v>2101</v>
      </c>
      <c r="K193" s="40" t="s">
        <v>2102</v>
      </c>
      <c r="L193" s="40" t="s">
        <v>2102</v>
      </c>
    </row>
    <row r="194" spans="1:12" x14ac:dyDescent="0.25">
      <c r="A194" s="39">
        <v>14539</v>
      </c>
      <c r="B194" s="40" t="s">
        <v>94</v>
      </c>
      <c r="C194" s="40" t="s">
        <v>94</v>
      </c>
      <c r="D194" s="40" t="s">
        <v>430</v>
      </c>
      <c r="E194" s="40" t="s">
        <v>2087</v>
      </c>
      <c r="F194" s="40" t="s">
        <v>1584</v>
      </c>
      <c r="G194" s="40" t="s">
        <v>1016</v>
      </c>
      <c r="H194" s="40" t="s">
        <v>1493</v>
      </c>
      <c r="I194" s="40" t="s">
        <v>2100</v>
      </c>
      <c r="J194" s="40" t="s">
        <v>2101</v>
      </c>
      <c r="K194" s="40" t="s">
        <v>2102</v>
      </c>
      <c r="L194" s="40" t="s">
        <v>2102</v>
      </c>
    </row>
    <row r="195" spans="1:12" x14ac:dyDescent="0.25">
      <c r="A195" s="39">
        <v>14540</v>
      </c>
      <c r="B195" s="40" t="s">
        <v>94</v>
      </c>
      <c r="C195" s="40" t="s">
        <v>94</v>
      </c>
      <c r="D195" s="40" t="s">
        <v>430</v>
      </c>
      <c r="E195" s="40" t="s">
        <v>2087</v>
      </c>
      <c r="F195" s="40" t="s">
        <v>1586</v>
      </c>
      <c r="G195" s="40" t="s">
        <v>1587</v>
      </c>
      <c r="H195" s="40" t="s">
        <v>1493</v>
      </c>
      <c r="I195" s="40" t="s">
        <v>2100</v>
      </c>
      <c r="J195" s="40" t="s">
        <v>2101</v>
      </c>
      <c r="K195" s="40" t="s">
        <v>2102</v>
      </c>
      <c r="L195" s="40" t="s">
        <v>2102</v>
      </c>
    </row>
    <row r="196" spans="1:12" x14ac:dyDescent="0.25">
      <c r="A196" s="39">
        <v>14541</v>
      </c>
      <c r="B196" s="40" t="s">
        <v>94</v>
      </c>
      <c r="C196" s="40" t="s">
        <v>94</v>
      </c>
      <c r="D196" s="40" t="s">
        <v>430</v>
      </c>
      <c r="E196" s="40" t="s">
        <v>2087</v>
      </c>
      <c r="F196" s="40" t="s">
        <v>1588</v>
      </c>
      <c r="G196" s="40" t="s">
        <v>1589</v>
      </c>
      <c r="H196" s="40" t="s">
        <v>1493</v>
      </c>
      <c r="I196" s="40" t="s">
        <v>2100</v>
      </c>
      <c r="J196" s="40" t="s">
        <v>2101</v>
      </c>
      <c r="K196" s="40" t="s">
        <v>2102</v>
      </c>
      <c r="L196" s="40" t="s">
        <v>2102</v>
      </c>
    </row>
    <row r="197" spans="1:12" x14ac:dyDescent="0.25">
      <c r="A197" s="39">
        <v>14542</v>
      </c>
      <c r="B197" s="40" t="s">
        <v>94</v>
      </c>
      <c r="C197" s="40" t="s">
        <v>94</v>
      </c>
      <c r="D197" s="40" t="s">
        <v>94</v>
      </c>
      <c r="E197" s="40" t="s">
        <v>2087</v>
      </c>
      <c r="F197" s="40" t="s">
        <v>516</v>
      </c>
      <c r="G197" s="40" t="s">
        <v>517</v>
      </c>
      <c r="H197" s="40" t="s">
        <v>2089</v>
      </c>
      <c r="I197" s="40" t="s">
        <v>2100</v>
      </c>
      <c r="J197" s="40" t="s">
        <v>2101</v>
      </c>
      <c r="K197" s="40" t="s">
        <v>2102</v>
      </c>
      <c r="L197" s="40" t="s">
        <v>2102</v>
      </c>
    </row>
    <row r="198" spans="1:12" x14ac:dyDescent="0.25">
      <c r="A198" s="39">
        <v>14543</v>
      </c>
      <c r="B198" s="40" t="s">
        <v>94</v>
      </c>
      <c r="C198" s="40" t="s">
        <v>94</v>
      </c>
      <c r="D198" s="40" t="s">
        <v>94</v>
      </c>
      <c r="E198" s="40" t="s">
        <v>2087</v>
      </c>
      <c r="F198" s="40" t="s">
        <v>453</v>
      </c>
      <c r="G198" s="40" t="s">
        <v>1773</v>
      </c>
      <c r="H198" s="40" t="s">
        <v>2089</v>
      </c>
      <c r="I198" s="40" t="s">
        <v>2100</v>
      </c>
      <c r="J198" s="40" t="s">
        <v>2101</v>
      </c>
      <c r="K198" s="40" t="s">
        <v>2105</v>
      </c>
      <c r="L198" s="40" t="s">
        <v>2102</v>
      </c>
    </row>
    <row r="199" spans="1:12" x14ac:dyDescent="0.25">
      <c r="A199" s="39">
        <v>14544</v>
      </c>
      <c r="B199" s="40" t="s">
        <v>94</v>
      </c>
      <c r="C199" s="40" t="s">
        <v>94</v>
      </c>
      <c r="D199" s="40" t="s">
        <v>94</v>
      </c>
      <c r="E199" s="40" t="s">
        <v>2087</v>
      </c>
      <c r="F199" s="40" t="s">
        <v>1441</v>
      </c>
      <c r="G199" s="40" t="s">
        <v>1986</v>
      </c>
      <c r="H199" s="40" t="s">
        <v>1220</v>
      </c>
      <c r="I199" s="40" t="s">
        <v>2100</v>
      </c>
      <c r="J199" s="40" t="s">
        <v>2101</v>
      </c>
      <c r="K199" s="40" t="s">
        <v>2105</v>
      </c>
      <c r="L199" s="40" t="s">
        <v>2102</v>
      </c>
    </row>
    <row r="200" spans="1:12" x14ac:dyDescent="0.25">
      <c r="A200" s="39">
        <v>14545</v>
      </c>
      <c r="B200" s="40" t="s">
        <v>94</v>
      </c>
      <c r="C200" s="40" t="s">
        <v>94</v>
      </c>
      <c r="D200" s="40" t="s">
        <v>94</v>
      </c>
      <c r="E200" s="40" t="s">
        <v>2087</v>
      </c>
      <c r="F200" s="40" t="s">
        <v>1444</v>
      </c>
      <c r="G200" s="40" t="s">
        <v>1989</v>
      </c>
      <c r="H200" s="40" t="s">
        <v>1220</v>
      </c>
      <c r="I200" s="40" t="s">
        <v>2100</v>
      </c>
      <c r="J200" s="40" t="s">
        <v>2101</v>
      </c>
      <c r="K200" s="40" t="s">
        <v>2105</v>
      </c>
      <c r="L200" s="40" t="s">
        <v>2102</v>
      </c>
    </row>
    <row r="201" spans="1:12" x14ac:dyDescent="0.25">
      <c r="A201" s="39">
        <v>14546</v>
      </c>
      <c r="B201" s="40" t="s">
        <v>94</v>
      </c>
      <c r="C201" s="40" t="s">
        <v>94</v>
      </c>
      <c r="D201" s="40" t="s">
        <v>94</v>
      </c>
      <c r="E201" s="40" t="s">
        <v>2087</v>
      </c>
      <c r="F201" s="40" t="s">
        <v>1446</v>
      </c>
      <c r="G201" s="40" t="s">
        <v>1990</v>
      </c>
      <c r="H201" s="40" t="s">
        <v>1220</v>
      </c>
      <c r="I201" s="40" t="s">
        <v>2100</v>
      </c>
      <c r="J201" s="40" t="s">
        <v>2101</v>
      </c>
      <c r="K201" s="40" t="s">
        <v>2105</v>
      </c>
      <c r="L201" s="40" t="s">
        <v>2102</v>
      </c>
    </row>
    <row r="202" spans="1:12" x14ac:dyDescent="0.25">
      <c r="A202" s="39">
        <v>14547</v>
      </c>
      <c r="B202" s="40" t="s">
        <v>94</v>
      </c>
      <c r="C202" s="40" t="s">
        <v>94</v>
      </c>
      <c r="D202" s="40" t="s">
        <v>94</v>
      </c>
      <c r="E202" s="40" t="s">
        <v>2087</v>
      </c>
      <c r="F202" s="40" t="s">
        <v>1598</v>
      </c>
      <c r="G202" s="40" t="s">
        <v>1773</v>
      </c>
      <c r="H202" s="40" t="s">
        <v>1493</v>
      </c>
      <c r="I202" s="40" t="s">
        <v>2100</v>
      </c>
      <c r="J202" s="40" t="s">
        <v>2101</v>
      </c>
      <c r="K202" s="40" t="s">
        <v>2105</v>
      </c>
      <c r="L202" s="40" t="s">
        <v>2102</v>
      </c>
    </row>
    <row r="203" spans="1:12" x14ac:dyDescent="0.25">
      <c r="A203" s="39">
        <v>14548</v>
      </c>
      <c r="B203" s="40" t="s">
        <v>94</v>
      </c>
      <c r="C203" s="40" t="s">
        <v>94</v>
      </c>
      <c r="D203" s="40" t="s">
        <v>94</v>
      </c>
      <c r="E203" s="40" t="s">
        <v>2087</v>
      </c>
      <c r="F203" s="40" t="s">
        <v>1424</v>
      </c>
      <c r="G203" s="40" t="s">
        <v>1974</v>
      </c>
      <c r="H203" s="40" t="s">
        <v>1220</v>
      </c>
      <c r="I203" s="40" t="s">
        <v>2100</v>
      </c>
      <c r="J203" s="40" t="s">
        <v>2105</v>
      </c>
      <c r="K203" s="40" t="s">
        <v>2101</v>
      </c>
      <c r="L203" s="40" t="s">
        <v>2102</v>
      </c>
    </row>
    <row r="204" spans="1:12" x14ac:dyDescent="0.25">
      <c r="A204" s="39">
        <v>14549</v>
      </c>
      <c r="B204" s="40" t="s">
        <v>94</v>
      </c>
      <c r="C204" s="40" t="s">
        <v>94</v>
      </c>
      <c r="D204" s="40" t="s">
        <v>518</v>
      </c>
      <c r="E204" s="40" t="s">
        <v>2087</v>
      </c>
      <c r="F204" s="40" t="s">
        <v>557</v>
      </c>
      <c r="G204" s="40" t="s">
        <v>1775</v>
      </c>
      <c r="H204" s="40" t="s">
        <v>2089</v>
      </c>
      <c r="I204" s="40" t="s">
        <v>2100</v>
      </c>
      <c r="J204" s="40" t="s">
        <v>2105</v>
      </c>
      <c r="K204" s="40" t="s">
        <v>2102</v>
      </c>
      <c r="L204" s="40" t="s">
        <v>2102</v>
      </c>
    </row>
    <row r="205" spans="1:12" x14ac:dyDescent="0.25">
      <c r="A205" s="39">
        <v>14550</v>
      </c>
      <c r="B205" s="40" t="s">
        <v>94</v>
      </c>
      <c r="C205" s="40" t="s">
        <v>94</v>
      </c>
      <c r="D205" s="40" t="s">
        <v>518</v>
      </c>
      <c r="E205" s="40" t="s">
        <v>2087</v>
      </c>
      <c r="F205" s="40" t="s">
        <v>1470</v>
      </c>
      <c r="G205" s="40" t="s">
        <v>1993</v>
      </c>
      <c r="H205" s="40" t="s">
        <v>1220</v>
      </c>
      <c r="I205" s="40" t="s">
        <v>2100</v>
      </c>
      <c r="J205" s="40" t="s">
        <v>2105</v>
      </c>
      <c r="K205" s="40" t="s">
        <v>2102</v>
      </c>
      <c r="L205" s="40" t="s">
        <v>2102</v>
      </c>
    </row>
    <row r="206" spans="1:12" x14ac:dyDescent="0.25">
      <c r="A206" s="39">
        <v>14551</v>
      </c>
      <c r="B206" s="40" t="s">
        <v>94</v>
      </c>
      <c r="C206" s="40" t="s">
        <v>94</v>
      </c>
      <c r="D206" s="40" t="s">
        <v>518</v>
      </c>
      <c r="E206" s="40" t="s">
        <v>2087</v>
      </c>
      <c r="F206" s="40" t="s">
        <v>1471</v>
      </c>
      <c r="G206" s="40" t="s">
        <v>1994</v>
      </c>
      <c r="H206" s="40" t="s">
        <v>1220</v>
      </c>
      <c r="I206" s="40" t="s">
        <v>2100</v>
      </c>
      <c r="J206" s="40" t="s">
        <v>2105</v>
      </c>
      <c r="K206" s="40" t="s">
        <v>2102</v>
      </c>
      <c r="L206" s="40" t="s">
        <v>2102</v>
      </c>
    </row>
    <row r="207" spans="1:12" x14ac:dyDescent="0.25">
      <c r="A207" s="39">
        <v>14552</v>
      </c>
      <c r="B207" s="40" t="s">
        <v>94</v>
      </c>
      <c r="C207" s="40" t="s">
        <v>94</v>
      </c>
      <c r="D207" s="40" t="s">
        <v>518</v>
      </c>
      <c r="E207" s="40" t="s">
        <v>2087</v>
      </c>
      <c r="F207" s="40" t="s">
        <v>1472</v>
      </c>
      <c r="G207" s="40" t="s">
        <v>1995</v>
      </c>
      <c r="H207" s="40" t="s">
        <v>1220</v>
      </c>
      <c r="I207" s="40" t="s">
        <v>2100</v>
      </c>
      <c r="J207" s="40" t="s">
        <v>2105</v>
      </c>
      <c r="K207" s="40" t="s">
        <v>2102</v>
      </c>
      <c r="L207" s="40" t="s">
        <v>2102</v>
      </c>
    </row>
    <row r="208" spans="1:12" x14ac:dyDescent="0.25">
      <c r="A208" s="39">
        <v>14553</v>
      </c>
      <c r="B208" s="40" t="s">
        <v>94</v>
      </c>
      <c r="C208" s="40" t="s">
        <v>94</v>
      </c>
      <c r="D208" s="40" t="s">
        <v>518</v>
      </c>
      <c r="E208" s="40" t="s">
        <v>2087</v>
      </c>
      <c r="F208" s="40" t="s">
        <v>1474</v>
      </c>
      <c r="G208" s="40" t="s">
        <v>1996</v>
      </c>
      <c r="H208" s="40" t="s">
        <v>1220</v>
      </c>
      <c r="I208" s="40" t="s">
        <v>2100</v>
      </c>
      <c r="J208" s="40" t="s">
        <v>2105</v>
      </c>
      <c r="K208" s="40" t="s">
        <v>2101</v>
      </c>
      <c r="L208" s="40" t="s">
        <v>2102</v>
      </c>
    </row>
    <row r="209" spans="1:12" x14ac:dyDescent="0.25">
      <c r="A209" s="39">
        <v>14554</v>
      </c>
      <c r="B209" s="40" t="s">
        <v>94</v>
      </c>
      <c r="C209" s="40" t="s">
        <v>94</v>
      </c>
      <c r="D209" s="40" t="s">
        <v>518</v>
      </c>
      <c r="E209" s="40" t="s">
        <v>2087</v>
      </c>
      <c r="F209" s="40" t="s">
        <v>1476</v>
      </c>
      <c r="G209" s="40" t="s">
        <v>1997</v>
      </c>
      <c r="H209" s="40" t="s">
        <v>1220</v>
      </c>
      <c r="I209" s="40" t="s">
        <v>2100</v>
      </c>
      <c r="J209" s="40" t="s">
        <v>2105</v>
      </c>
      <c r="K209" s="40" t="s">
        <v>2102</v>
      </c>
      <c r="L209" s="40" t="s">
        <v>2102</v>
      </c>
    </row>
    <row r="210" spans="1:12" x14ac:dyDescent="0.25">
      <c r="A210" s="39">
        <v>14555</v>
      </c>
      <c r="B210" s="40" t="s">
        <v>94</v>
      </c>
      <c r="C210" s="40" t="s">
        <v>94</v>
      </c>
      <c r="D210" s="40" t="s">
        <v>518</v>
      </c>
      <c r="E210" s="40" t="s">
        <v>2087</v>
      </c>
      <c r="F210" s="40" t="s">
        <v>1477</v>
      </c>
      <c r="G210" s="40" t="s">
        <v>1998</v>
      </c>
      <c r="H210" s="40" t="s">
        <v>1220</v>
      </c>
      <c r="I210" s="40" t="s">
        <v>2100</v>
      </c>
      <c r="J210" s="40" t="s">
        <v>2105</v>
      </c>
      <c r="K210" s="40" t="s">
        <v>2102</v>
      </c>
      <c r="L210" s="40" t="s">
        <v>2102</v>
      </c>
    </row>
    <row r="211" spans="1:12" x14ac:dyDescent="0.25">
      <c r="A211" s="39">
        <v>14556</v>
      </c>
      <c r="B211" s="40" t="s">
        <v>94</v>
      </c>
      <c r="C211" s="40" t="s">
        <v>94</v>
      </c>
      <c r="D211" s="40" t="s">
        <v>518</v>
      </c>
      <c r="E211" s="40" t="s">
        <v>2087</v>
      </c>
      <c r="F211" s="40" t="s">
        <v>1624</v>
      </c>
      <c r="G211" s="40" t="s">
        <v>489</v>
      </c>
      <c r="H211" s="40" t="s">
        <v>1493</v>
      </c>
      <c r="I211" s="40" t="s">
        <v>2100</v>
      </c>
      <c r="J211" s="40" t="s">
        <v>2105</v>
      </c>
      <c r="K211" s="40" t="s">
        <v>2102</v>
      </c>
      <c r="L211" s="40" t="s">
        <v>2102</v>
      </c>
    </row>
    <row r="212" spans="1:12" x14ac:dyDescent="0.25">
      <c r="A212" s="39">
        <v>14557</v>
      </c>
      <c r="B212" s="40" t="s">
        <v>94</v>
      </c>
      <c r="C212" s="40" t="s">
        <v>94</v>
      </c>
      <c r="D212" s="40" t="s">
        <v>518</v>
      </c>
      <c r="E212" s="40" t="s">
        <v>2087</v>
      </c>
      <c r="F212" s="40" t="s">
        <v>1625</v>
      </c>
      <c r="G212" s="40" t="s">
        <v>551</v>
      </c>
      <c r="H212" s="40" t="s">
        <v>1493</v>
      </c>
      <c r="I212" s="40" t="s">
        <v>2100</v>
      </c>
      <c r="J212" s="40" t="s">
        <v>2105</v>
      </c>
      <c r="K212" s="40" t="s">
        <v>2102</v>
      </c>
      <c r="L212" s="40" t="s">
        <v>2102</v>
      </c>
    </row>
    <row r="213" spans="1:12" x14ac:dyDescent="0.25">
      <c r="A213" s="39">
        <v>14558</v>
      </c>
      <c r="B213" s="40" t="s">
        <v>94</v>
      </c>
      <c r="C213" s="40" t="s">
        <v>94</v>
      </c>
      <c r="D213" s="40" t="s">
        <v>564</v>
      </c>
      <c r="E213" s="40" t="s">
        <v>2087</v>
      </c>
      <c r="F213" s="40" t="s">
        <v>565</v>
      </c>
      <c r="G213" s="40" t="s">
        <v>1776</v>
      </c>
      <c r="H213" s="40" t="s">
        <v>2089</v>
      </c>
      <c r="I213" s="40" t="s">
        <v>2100</v>
      </c>
      <c r="J213" s="40" t="s">
        <v>2105</v>
      </c>
      <c r="K213" s="40" t="s">
        <v>2102</v>
      </c>
      <c r="L213" s="40" t="s">
        <v>2102</v>
      </c>
    </row>
    <row r="214" spans="1:12" x14ac:dyDescent="0.25">
      <c r="A214" s="39">
        <v>14559</v>
      </c>
      <c r="B214" s="40" t="s">
        <v>94</v>
      </c>
      <c r="C214" s="40" t="s">
        <v>94</v>
      </c>
      <c r="D214" s="40" t="s">
        <v>564</v>
      </c>
      <c r="E214" s="40" t="s">
        <v>2087</v>
      </c>
      <c r="F214" s="40" t="s">
        <v>1478</v>
      </c>
      <c r="G214" s="40" t="s">
        <v>1999</v>
      </c>
      <c r="H214" s="40" t="s">
        <v>1220</v>
      </c>
      <c r="I214" s="40" t="s">
        <v>2100</v>
      </c>
      <c r="J214" s="40" t="s">
        <v>2105</v>
      </c>
      <c r="K214" s="40" t="s">
        <v>2102</v>
      </c>
      <c r="L214" s="40" t="s">
        <v>2102</v>
      </c>
    </row>
    <row r="215" spans="1:12" x14ac:dyDescent="0.25">
      <c r="A215" s="39">
        <v>14560</v>
      </c>
      <c r="B215" s="40" t="s">
        <v>94</v>
      </c>
      <c r="C215" s="40" t="s">
        <v>94</v>
      </c>
      <c r="D215" s="40" t="s">
        <v>564</v>
      </c>
      <c r="E215" s="40" t="s">
        <v>2087</v>
      </c>
      <c r="F215" s="40" t="s">
        <v>1481</v>
      </c>
      <c r="G215" s="40" t="s">
        <v>2002</v>
      </c>
      <c r="H215" s="40" t="s">
        <v>1220</v>
      </c>
      <c r="I215" s="40" t="s">
        <v>2100</v>
      </c>
      <c r="J215" s="40" t="s">
        <v>2105</v>
      </c>
      <c r="K215" s="40" t="s">
        <v>2102</v>
      </c>
      <c r="L215" s="40" t="s">
        <v>2102</v>
      </c>
    </row>
    <row r="216" spans="1:12" x14ac:dyDescent="0.25">
      <c r="A216" s="39">
        <v>14561</v>
      </c>
      <c r="B216" s="40" t="s">
        <v>94</v>
      </c>
      <c r="C216" s="40" t="s">
        <v>94</v>
      </c>
      <c r="D216" s="40" t="s">
        <v>564</v>
      </c>
      <c r="E216" s="40" t="s">
        <v>2087</v>
      </c>
      <c r="F216" s="40" t="s">
        <v>1483</v>
      </c>
      <c r="G216" s="40" t="s">
        <v>2003</v>
      </c>
      <c r="H216" s="40" t="s">
        <v>1220</v>
      </c>
      <c r="I216" s="40" t="s">
        <v>2100</v>
      </c>
      <c r="J216" s="40" t="s">
        <v>2105</v>
      </c>
      <c r="K216" s="40" t="s">
        <v>2102</v>
      </c>
      <c r="L216" s="40" t="s">
        <v>2102</v>
      </c>
    </row>
    <row r="217" spans="1:12" x14ac:dyDescent="0.25">
      <c r="A217" s="39">
        <v>14562</v>
      </c>
      <c r="B217" s="40" t="s">
        <v>94</v>
      </c>
      <c r="C217" s="40" t="s">
        <v>94</v>
      </c>
      <c r="D217" s="40" t="s">
        <v>564</v>
      </c>
      <c r="E217" s="40" t="s">
        <v>2087</v>
      </c>
      <c r="F217" s="40" t="s">
        <v>1626</v>
      </c>
      <c r="G217" s="40" t="s">
        <v>1627</v>
      </c>
      <c r="H217" s="40" t="s">
        <v>1493</v>
      </c>
      <c r="I217" s="40" t="s">
        <v>2100</v>
      </c>
      <c r="J217" s="40" t="s">
        <v>2105</v>
      </c>
      <c r="K217" s="40" t="s">
        <v>2102</v>
      </c>
      <c r="L217" s="40" t="s">
        <v>2102</v>
      </c>
    </row>
    <row r="218" spans="1:12" x14ac:dyDescent="0.25">
      <c r="A218" s="39">
        <v>14563</v>
      </c>
      <c r="B218" s="40" t="s">
        <v>94</v>
      </c>
      <c r="C218" s="40" t="s">
        <v>94</v>
      </c>
      <c r="D218" s="40" t="s">
        <v>572</v>
      </c>
      <c r="E218" s="40" t="s">
        <v>2087</v>
      </c>
      <c r="F218" s="40" t="s">
        <v>1486</v>
      </c>
      <c r="G218" s="40" t="s">
        <v>2006</v>
      </c>
      <c r="H218" s="40" t="s">
        <v>1220</v>
      </c>
      <c r="I218" s="40" t="s">
        <v>2100</v>
      </c>
      <c r="J218" s="40" t="s">
        <v>2105</v>
      </c>
      <c r="K218" s="40" t="s">
        <v>2102</v>
      </c>
      <c r="L218" s="40" t="s">
        <v>2102</v>
      </c>
    </row>
    <row r="219" spans="1:12" x14ac:dyDescent="0.25">
      <c r="A219" s="39">
        <v>14564</v>
      </c>
      <c r="B219" s="40" t="s">
        <v>94</v>
      </c>
      <c r="C219" s="40" t="s">
        <v>94</v>
      </c>
      <c r="D219" s="40" t="s">
        <v>572</v>
      </c>
      <c r="E219" s="40" t="s">
        <v>2087</v>
      </c>
      <c r="F219" s="40" t="s">
        <v>1488</v>
      </c>
      <c r="G219" s="40" t="s">
        <v>2008</v>
      </c>
      <c r="H219" s="40" t="s">
        <v>1220</v>
      </c>
      <c r="I219" s="40" t="s">
        <v>2100</v>
      </c>
      <c r="J219" s="40" t="s">
        <v>2105</v>
      </c>
      <c r="K219" s="40" t="s">
        <v>2102</v>
      </c>
      <c r="L219" s="40" t="s">
        <v>2102</v>
      </c>
    </row>
  </sheetData>
  <sheetProtection algorithmName="SHA-512" hashValue="QVJ3E+HIXtcWF/LvdIl8sZHi8RM8ES8qy9TdZ3s6kAvqKk7SzHI9Zx12/dpOHPFqccmbUaPNTyhMy+qaTR8qqA==" saltValue="f6Bx1631Fifr3g6VKOTSBg==" spinCount="100000" sheet="1" objects="1" scenarios="1"/>
  <autoFilter ref="A2:L2"/>
  <mergeCells count="1">
    <mergeCell ref="A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 filterMode="1"/>
  <dimension ref="A1:J438"/>
  <sheetViews>
    <sheetView workbookViewId="0">
      <selection activeCell="G452" sqref="G452"/>
    </sheetView>
  </sheetViews>
  <sheetFormatPr baseColWidth="10" defaultRowHeight="15" x14ac:dyDescent="0.25"/>
  <sheetData>
    <row r="1" spans="1:10" x14ac:dyDescent="0.25">
      <c r="A1" s="44" t="s">
        <v>2123</v>
      </c>
      <c r="B1" s="45"/>
      <c r="C1" s="45"/>
      <c r="D1" s="45"/>
      <c r="E1" s="45"/>
      <c r="F1" s="45"/>
      <c r="G1" s="45"/>
      <c r="H1" s="45"/>
      <c r="I1" s="45"/>
    </row>
    <row r="2" spans="1:10" ht="16.5" x14ac:dyDescent="0.25">
      <c r="A2" s="32" t="s">
        <v>2078</v>
      </c>
      <c r="B2" s="32" t="s">
        <v>2079</v>
      </c>
      <c r="C2" s="32" t="s">
        <v>2080</v>
      </c>
      <c r="D2" s="32" t="s">
        <v>80</v>
      </c>
      <c r="E2" s="32" t="s">
        <v>2081</v>
      </c>
      <c r="F2" s="33" t="s">
        <v>2082</v>
      </c>
      <c r="G2" s="32" t="s">
        <v>2083</v>
      </c>
      <c r="H2" s="32" t="s">
        <v>2084</v>
      </c>
      <c r="I2" s="32" t="s">
        <v>2124</v>
      </c>
      <c r="J2" s="48" t="s">
        <v>2125</v>
      </c>
    </row>
    <row r="3" spans="1:10" hidden="1" x14ac:dyDescent="0.25">
      <c r="A3" s="35">
        <v>3969</v>
      </c>
      <c r="B3" s="36" t="s">
        <v>94</v>
      </c>
      <c r="C3" s="36" t="s">
        <v>94</v>
      </c>
      <c r="D3" s="36" t="s">
        <v>113</v>
      </c>
      <c r="E3" s="36" t="s">
        <v>2087</v>
      </c>
      <c r="F3" s="35" t="s">
        <v>141</v>
      </c>
      <c r="G3" s="36" t="s">
        <v>142</v>
      </c>
      <c r="H3" s="36" t="s">
        <v>2088</v>
      </c>
      <c r="I3" s="36" t="s">
        <v>2089</v>
      </c>
      <c r="J3" s="46" t="s">
        <v>2122</v>
      </c>
    </row>
    <row r="4" spans="1:10" hidden="1" x14ac:dyDescent="0.25">
      <c r="A4" s="35">
        <v>3970</v>
      </c>
      <c r="B4" s="36" t="s">
        <v>94</v>
      </c>
      <c r="C4" s="36" t="s">
        <v>94</v>
      </c>
      <c r="D4" s="36" t="s">
        <v>94</v>
      </c>
      <c r="E4" s="36" t="s">
        <v>2087</v>
      </c>
      <c r="F4" s="35" t="s">
        <v>500</v>
      </c>
      <c r="G4" s="36" t="s">
        <v>501</v>
      </c>
      <c r="H4" s="36" t="s">
        <v>2088</v>
      </c>
      <c r="I4" s="36" t="s">
        <v>2089</v>
      </c>
      <c r="J4" s="46" t="s">
        <v>2122</v>
      </c>
    </row>
    <row r="5" spans="1:10" hidden="1" x14ac:dyDescent="0.25">
      <c r="A5" s="35">
        <v>3971</v>
      </c>
      <c r="B5" s="36" t="s">
        <v>94</v>
      </c>
      <c r="C5" s="36" t="s">
        <v>94</v>
      </c>
      <c r="D5" s="36" t="s">
        <v>390</v>
      </c>
      <c r="E5" s="36" t="s">
        <v>2087</v>
      </c>
      <c r="F5" s="35" t="s">
        <v>395</v>
      </c>
      <c r="G5" s="36" t="s">
        <v>396</v>
      </c>
      <c r="H5" s="36" t="s">
        <v>2088</v>
      </c>
      <c r="I5" s="36" t="s">
        <v>2089</v>
      </c>
      <c r="J5" s="46" t="s">
        <v>2122</v>
      </c>
    </row>
    <row r="6" spans="1:10" hidden="1" x14ac:dyDescent="0.25">
      <c r="A6" s="35">
        <v>3972</v>
      </c>
      <c r="B6" s="36" t="s">
        <v>94</v>
      </c>
      <c r="C6" s="36" t="s">
        <v>94</v>
      </c>
      <c r="D6" s="36" t="s">
        <v>113</v>
      </c>
      <c r="E6" s="36" t="s">
        <v>2087</v>
      </c>
      <c r="F6" s="35" t="s">
        <v>125</v>
      </c>
      <c r="G6" s="36" t="s">
        <v>1682</v>
      </c>
      <c r="H6" s="36" t="s">
        <v>2088</v>
      </c>
      <c r="I6" s="36" t="s">
        <v>2089</v>
      </c>
      <c r="J6" s="47" t="s">
        <v>2122</v>
      </c>
    </row>
    <row r="7" spans="1:10" hidden="1" x14ac:dyDescent="0.25">
      <c r="A7" s="35">
        <v>3973</v>
      </c>
      <c r="B7" s="36" t="s">
        <v>94</v>
      </c>
      <c r="C7" s="36" t="s">
        <v>94</v>
      </c>
      <c r="D7" s="36" t="s">
        <v>113</v>
      </c>
      <c r="E7" s="36" t="s">
        <v>2087</v>
      </c>
      <c r="F7" s="35" t="s">
        <v>144</v>
      </c>
      <c r="G7" s="36" t="s">
        <v>145</v>
      </c>
      <c r="H7" s="36" t="s">
        <v>2088</v>
      </c>
      <c r="I7" s="36" t="s">
        <v>2089</v>
      </c>
      <c r="J7" s="47" t="s">
        <v>2122</v>
      </c>
    </row>
    <row r="8" spans="1:10" hidden="1" x14ac:dyDescent="0.25">
      <c r="A8" s="35">
        <v>3974</v>
      </c>
      <c r="B8" s="36" t="s">
        <v>94</v>
      </c>
      <c r="C8" s="36" t="s">
        <v>94</v>
      </c>
      <c r="D8" s="36" t="s">
        <v>113</v>
      </c>
      <c r="E8" s="36" t="s">
        <v>2087</v>
      </c>
      <c r="F8" s="35" t="s">
        <v>147</v>
      </c>
      <c r="G8" s="36" t="s">
        <v>148</v>
      </c>
      <c r="H8" s="36" t="s">
        <v>2088</v>
      </c>
      <c r="I8" s="36" t="s">
        <v>2089</v>
      </c>
      <c r="J8" s="47" t="s">
        <v>2122</v>
      </c>
    </row>
    <row r="9" spans="1:10" hidden="1" x14ac:dyDescent="0.25">
      <c r="A9" s="35">
        <v>3975</v>
      </c>
      <c r="B9" s="36" t="s">
        <v>94</v>
      </c>
      <c r="C9" s="36" t="s">
        <v>94</v>
      </c>
      <c r="D9" s="36" t="s">
        <v>222</v>
      </c>
      <c r="E9" s="36" t="s">
        <v>2087</v>
      </c>
      <c r="F9" s="35" t="s">
        <v>225</v>
      </c>
      <c r="G9" s="36" t="s">
        <v>226</v>
      </c>
      <c r="H9" s="36" t="s">
        <v>2088</v>
      </c>
      <c r="I9" s="36" t="s">
        <v>2089</v>
      </c>
      <c r="J9" s="47" t="s">
        <v>2122</v>
      </c>
    </row>
    <row r="10" spans="1:10" hidden="1" x14ac:dyDescent="0.25">
      <c r="A10" s="35">
        <v>3976</v>
      </c>
      <c r="B10" s="36" t="s">
        <v>94</v>
      </c>
      <c r="C10" s="36" t="s">
        <v>94</v>
      </c>
      <c r="D10" s="36" t="s">
        <v>222</v>
      </c>
      <c r="E10" s="36" t="s">
        <v>2087</v>
      </c>
      <c r="F10" s="35" t="s">
        <v>227</v>
      </c>
      <c r="G10" s="36" t="s">
        <v>228</v>
      </c>
      <c r="H10" s="36" t="s">
        <v>2088</v>
      </c>
      <c r="I10" s="36" t="s">
        <v>2089</v>
      </c>
      <c r="J10" s="47" t="s">
        <v>2122</v>
      </c>
    </row>
    <row r="11" spans="1:10" hidden="1" x14ac:dyDescent="0.25">
      <c r="A11" s="35">
        <v>3977</v>
      </c>
      <c r="B11" s="36" t="s">
        <v>94</v>
      </c>
      <c r="C11" s="36" t="s">
        <v>94</v>
      </c>
      <c r="D11" s="36" t="s">
        <v>113</v>
      </c>
      <c r="E11" s="36" t="s">
        <v>2087</v>
      </c>
      <c r="F11" s="35" t="s">
        <v>150</v>
      </c>
      <c r="G11" s="36" t="s">
        <v>151</v>
      </c>
      <c r="H11" s="36" t="s">
        <v>2088</v>
      </c>
      <c r="I11" s="36" t="s">
        <v>2089</v>
      </c>
      <c r="J11" s="47" t="s">
        <v>2122</v>
      </c>
    </row>
    <row r="12" spans="1:10" hidden="1" x14ac:dyDescent="0.25">
      <c r="A12" s="35">
        <v>3978</v>
      </c>
      <c r="B12" s="36" t="s">
        <v>94</v>
      </c>
      <c r="C12" s="36" t="s">
        <v>94</v>
      </c>
      <c r="D12" s="36" t="s">
        <v>257</v>
      </c>
      <c r="E12" s="36" t="s">
        <v>2087</v>
      </c>
      <c r="F12" s="35" t="s">
        <v>270</v>
      </c>
      <c r="G12" s="36" t="s">
        <v>271</v>
      </c>
      <c r="H12" s="36" t="s">
        <v>2088</v>
      </c>
      <c r="I12" s="36" t="s">
        <v>2089</v>
      </c>
      <c r="J12" s="47" t="s">
        <v>2122</v>
      </c>
    </row>
    <row r="13" spans="1:10" hidden="1" x14ac:dyDescent="0.25">
      <c r="A13" s="35">
        <v>3979</v>
      </c>
      <c r="B13" s="36" t="s">
        <v>94</v>
      </c>
      <c r="C13" s="36" t="s">
        <v>94</v>
      </c>
      <c r="D13" s="36" t="s">
        <v>257</v>
      </c>
      <c r="E13" s="36" t="s">
        <v>2087</v>
      </c>
      <c r="F13" s="35" t="s">
        <v>273</v>
      </c>
      <c r="G13" s="36" t="s">
        <v>274</v>
      </c>
      <c r="H13" s="36" t="s">
        <v>2088</v>
      </c>
      <c r="I13" s="36" t="s">
        <v>2089</v>
      </c>
      <c r="J13" s="47" t="s">
        <v>2122</v>
      </c>
    </row>
    <row r="14" spans="1:10" hidden="1" x14ac:dyDescent="0.25">
      <c r="A14" s="35">
        <v>3980</v>
      </c>
      <c r="B14" s="36" t="s">
        <v>94</v>
      </c>
      <c r="C14" s="36" t="s">
        <v>94</v>
      </c>
      <c r="D14" s="36" t="s">
        <v>430</v>
      </c>
      <c r="E14" s="36" t="s">
        <v>2087</v>
      </c>
      <c r="F14" s="35" t="s">
        <v>435</v>
      </c>
      <c r="G14" s="36" t="s">
        <v>1734</v>
      </c>
      <c r="H14" s="36" t="s">
        <v>2088</v>
      </c>
      <c r="I14" s="36" t="s">
        <v>2089</v>
      </c>
      <c r="J14" s="47" t="s">
        <v>2122</v>
      </c>
    </row>
    <row r="15" spans="1:10" hidden="1" x14ac:dyDescent="0.25">
      <c r="A15" s="35">
        <v>3981</v>
      </c>
      <c r="B15" s="36" t="s">
        <v>94</v>
      </c>
      <c r="C15" s="36" t="s">
        <v>94</v>
      </c>
      <c r="D15" s="36" t="s">
        <v>94</v>
      </c>
      <c r="E15" s="36" t="s">
        <v>2087</v>
      </c>
      <c r="F15" s="35" t="s">
        <v>502</v>
      </c>
      <c r="G15" s="36" t="s">
        <v>503</v>
      </c>
      <c r="H15" s="36" t="s">
        <v>2088</v>
      </c>
      <c r="I15" s="36" t="s">
        <v>2089</v>
      </c>
      <c r="J15" s="47" t="s">
        <v>2122</v>
      </c>
    </row>
    <row r="16" spans="1:10" hidden="1" x14ac:dyDescent="0.25">
      <c r="A16" s="35">
        <v>3982</v>
      </c>
      <c r="B16" s="36" t="s">
        <v>94</v>
      </c>
      <c r="C16" s="36" t="s">
        <v>94</v>
      </c>
      <c r="D16" s="36" t="s">
        <v>94</v>
      </c>
      <c r="E16" s="36" t="s">
        <v>2087</v>
      </c>
      <c r="F16" s="35" t="s">
        <v>497</v>
      </c>
      <c r="G16" s="36" t="s">
        <v>1741</v>
      </c>
      <c r="H16" s="36" t="s">
        <v>2088</v>
      </c>
      <c r="I16" s="36" t="s">
        <v>2089</v>
      </c>
      <c r="J16" s="47" t="s">
        <v>2122</v>
      </c>
    </row>
    <row r="17" spans="1:10" hidden="1" x14ac:dyDescent="0.25">
      <c r="A17" s="35">
        <v>3983</v>
      </c>
      <c r="B17" s="36" t="s">
        <v>94</v>
      </c>
      <c r="C17" s="36" t="s">
        <v>94</v>
      </c>
      <c r="D17" s="36" t="s">
        <v>113</v>
      </c>
      <c r="E17" s="36" t="s">
        <v>2087</v>
      </c>
      <c r="F17" s="35" t="s">
        <v>127</v>
      </c>
      <c r="G17" s="36" t="s">
        <v>1683</v>
      </c>
      <c r="H17" s="36" t="s">
        <v>2088</v>
      </c>
      <c r="I17" s="36" t="s">
        <v>2089</v>
      </c>
      <c r="J17" s="47" t="s">
        <v>2122</v>
      </c>
    </row>
    <row r="18" spans="1:10" hidden="1" x14ac:dyDescent="0.25">
      <c r="A18" s="35">
        <v>3984</v>
      </c>
      <c r="B18" s="36" t="s">
        <v>94</v>
      </c>
      <c r="C18" s="36" t="s">
        <v>94</v>
      </c>
      <c r="D18" s="36" t="s">
        <v>430</v>
      </c>
      <c r="E18" s="36" t="s">
        <v>2087</v>
      </c>
      <c r="F18" s="35" t="s">
        <v>439</v>
      </c>
      <c r="G18" s="36" t="s">
        <v>440</v>
      </c>
      <c r="H18" s="36" t="s">
        <v>2088</v>
      </c>
      <c r="I18" s="36" t="s">
        <v>2089</v>
      </c>
      <c r="J18" s="47" t="s">
        <v>2122</v>
      </c>
    </row>
    <row r="19" spans="1:10" hidden="1" x14ac:dyDescent="0.25">
      <c r="A19" s="35">
        <v>3985</v>
      </c>
      <c r="B19" s="36" t="s">
        <v>94</v>
      </c>
      <c r="C19" s="36" t="s">
        <v>94</v>
      </c>
      <c r="D19" s="36" t="s">
        <v>321</v>
      </c>
      <c r="E19" s="36" t="s">
        <v>2087</v>
      </c>
      <c r="F19" s="35" t="s">
        <v>325</v>
      </c>
      <c r="G19" s="36" t="s">
        <v>1717</v>
      </c>
      <c r="H19" s="36" t="s">
        <v>2088</v>
      </c>
      <c r="I19" s="36" t="s">
        <v>2089</v>
      </c>
      <c r="J19" s="47" t="s">
        <v>2122</v>
      </c>
    </row>
    <row r="20" spans="1:10" hidden="1" x14ac:dyDescent="0.25">
      <c r="A20" s="35">
        <v>3986</v>
      </c>
      <c r="B20" s="36" t="s">
        <v>94</v>
      </c>
      <c r="C20" s="36" t="s">
        <v>94</v>
      </c>
      <c r="D20" s="36" t="s">
        <v>292</v>
      </c>
      <c r="E20" s="36" t="s">
        <v>2087</v>
      </c>
      <c r="F20" s="35" t="s">
        <v>301</v>
      </c>
      <c r="G20" s="36" t="s">
        <v>302</v>
      </c>
      <c r="H20" s="36" t="s">
        <v>2088</v>
      </c>
      <c r="I20" s="36" t="s">
        <v>2089</v>
      </c>
      <c r="J20" s="47" t="s">
        <v>2122</v>
      </c>
    </row>
    <row r="21" spans="1:10" hidden="1" x14ac:dyDescent="0.25">
      <c r="A21" s="35">
        <v>3987</v>
      </c>
      <c r="B21" s="36" t="s">
        <v>94</v>
      </c>
      <c r="C21" s="36" t="s">
        <v>94</v>
      </c>
      <c r="D21" s="36" t="s">
        <v>292</v>
      </c>
      <c r="E21" s="36" t="s">
        <v>2087</v>
      </c>
      <c r="F21" s="35" t="s">
        <v>304</v>
      </c>
      <c r="G21" s="36" t="s">
        <v>305</v>
      </c>
      <c r="H21" s="36" t="s">
        <v>2088</v>
      </c>
      <c r="I21" s="36" t="s">
        <v>2089</v>
      </c>
      <c r="J21" s="47" t="s">
        <v>2122</v>
      </c>
    </row>
    <row r="22" spans="1:10" hidden="1" x14ac:dyDescent="0.25">
      <c r="A22" s="35">
        <v>3988</v>
      </c>
      <c r="B22" s="36" t="s">
        <v>94</v>
      </c>
      <c r="C22" s="36" t="s">
        <v>94</v>
      </c>
      <c r="D22" s="36" t="s">
        <v>94</v>
      </c>
      <c r="E22" s="36" t="s">
        <v>2087</v>
      </c>
      <c r="F22" s="35" t="s">
        <v>504</v>
      </c>
      <c r="G22" s="36" t="s">
        <v>505</v>
      </c>
      <c r="H22" s="36" t="s">
        <v>2088</v>
      </c>
      <c r="I22" s="36" t="s">
        <v>2089</v>
      </c>
      <c r="J22" s="47" t="s">
        <v>2122</v>
      </c>
    </row>
    <row r="23" spans="1:10" hidden="1" x14ac:dyDescent="0.25">
      <c r="A23" s="35">
        <v>3989</v>
      </c>
      <c r="B23" s="36" t="s">
        <v>94</v>
      </c>
      <c r="C23" s="36" t="s">
        <v>94</v>
      </c>
      <c r="D23" s="36" t="s">
        <v>113</v>
      </c>
      <c r="E23" s="36" t="s">
        <v>2087</v>
      </c>
      <c r="F23" s="35" t="s">
        <v>129</v>
      </c>
      <c r="G23" s="36" t="s">
        <v>1684</v>
      </c>
      <c r="H23" s="36" t="s">
        <v>2088</v>
      </c>
      <c r="I23" s="36" t="s">
        <v>2089</v>
      </c>
      <c r="J23" s="47" t="s">
        <v>2122</v>
      </c>
    </row>
    <row r="24" spans="1:10" hidden="1" x14ac:dyDescent="0.25">
      <c r="A24" s="35">
        <v>3990</v>
      </c>
      <c r="B24" s="36" t="s">
        <v>94</v>
      </c>
      <c r="C24" s="36" t="s">
        <v>94</v>
      </c>
      <c r="D24" s="36" t="s">
        <v>113</v>
      </c>
      <c r="E24" s="36" t="s">
        <v>2087</v>
      </c>
      <c r="F24" s="35" t="s">
        <v>153</v>
      </c>
      <c r="G24" s="36" t="s">
        <v>154</v>
      </c>
      <c r="H24" s="36" t="s">
        <v>2088</v>
      </c>
      <c r="I24" s="36" t="s">
        <v>2089</v>
      </c>
      <c r="J24" s="47" t="s">
        <v>2122</v>
      </c>
    </row>
    <row r="25" spans="1:10" hidden="1" x14ac:dyDescent="0.25">
      <c r="A25" s="35">
        <v>3991</v>
      </c>
      <c r="B25" s="36" t="s">
        <v>94</v>
      </c>
      <c r="C25" s="36" t="s">
        <v>94</v>
      </c>
      <c r="D25" s="36" t="s">
        <v>113</v>
      </c>
      <c r="E25" s="36" t="s">
        <v>2087</v>
      </c>
      <c r="F25" s="35" t="s">
        <v>156</v>
      </c>
      <c r="G25" s="36" t="s">
        <v>157</v>
      </c>
      <c r="H25" s="36" t="s">
        <v>2088</v>
      </c>
      <c r="I25" s="36" t="s">
        <v>2089</v>
      </c>
      <c r="J25" s="47" t="s">
        <v>2122</v>
      </c>
    </row>
    <row r="26" spans="1:10" hidden="1" x14ac:dyDescent="0.25">
      <c r="A26" s="35">
        <v>3992</v>
      </c>
      <c r="B26" s="36" t="s">
        <v>94</v>
      </c>
      <c r="C26" s="36" t="s">
        <v>94</v>
      </c>
      <c r="D26" s="36" t="s">
        <v>113</v>
      </c>
      <c r="E26" s="36" t="s">
        <v>2087</v>
      </c>
      <c r="F26" s="35" t="s">
        <v>159</v>
      </c>
      <c r="G26" s="36" t="s">
        <v>160</v>
      </c>
      <c r="H26" s="36" t="s">
        <v>2088</v>
      </c>
      <c r="I26" s="36" t="s">
        <v>2089</v>
      </c>
      <c r="J26" s="47" t="s">
        <v>2122</v>
      </c>
    </row>
    <row r="27" spans="1:10" hidden="1" x14ac:dyDescent="0.25">
      <c r="A27" s="35">
        <v>3993</v>
      </c>
      <c r="B27" s="36" t="s">
        <v>94</v>
      </c>
      <c r="C27" s="36" t="s">
        <v>94</v>
      </c>
      <c r="D27" s="36" t="s">
        <v>113</v>
      </c>
      <c r="E27" s="36" t="s">
        <v>2087</v>
      </c>
      <c r="F27" s="35" t="s">
        <v>162</v>
      </c>
      <c r="G27" s="36" t="s">
        <v>163</v>
      </c>
      <c r="H27" s="36" t="s">
        <v>2088</v>
      </c>
      <c r="I27" s="36" t="s">
        <v>2089</v>
      </c>
      <c r="J27" s="47" t="s">
        <v>2122</v>
      </c>
    </row>
    <row r="28" spans="1:10" hidden="1" x14ac:dyDescent="0.25">
      <c r="A28" s="35">
        <v>3994</v>
      </c>
      <c r="B28" s="36" t="s">
        <v>94</v>
      </c>
      <c r="C28" s="36" t="s">
        <v>94</v>
      </c>
      <c r="D28" s="36" t="s">
        <v>321</v>
      </c>
      <c r="E28" s="36" t="s">
        <v>2087</v>
      </c>
      <c r="F28" s="35" t="s">
        <v>331</v>
      </c>
      <c r="G28" s="36" t="s">
        <v>332</v>
      </c>
      <c r="H28" s="36" t="s">
        <v>2088</v>
      </c>
      <c r="I28" s="36" t="s">
        <v>2089</v>
      </c>
      <c r="J28" s="47" t="s">
        <v>2122</v>
      </c>
    </row>
    <row r="29" spans="1:10" hidden="1" x14ac:dyDescent="0.25">
      <c r="A29" s="35">
        <v>3995</v>
      </c>
      <c r="B29" s="36" t="s">
        <v>94</v>
      </c>
      <c r="C29" s="36" t="s">
        <v>94</v>
      </c>
      <c r="D29" s="36" t="s">
        <v>321</v>
      </c>
      <c r="E29" s="36" t="s">
        <v>2087</v>
      </c>
      <c r="F29" s="35" t="s">
        <v>334</v>
      </c>
      <c r="G29" s="36" t="s">
        <v>335</v>
      </c>
      <c r="H29" s="36" t="s">
        <v>2088</v>
      </c>
      <c r="I29" s="36" t="s">
        <v>2089</v>
      </c>
      <c r="J29" s="47" t="s">
        <v>2122</v>
      </c>
    </row>
    <row r="30" spans="1:10" hidden="1" x14ac:dyDescent="0.25">
      <c r="A30" s="35">
        <v>3996</v>
      </c>
      <c r="B30" s="36" t="s">
        <v>94</v>
      </c>
      <c r="C30" s="36" t="s">
        <v>94</v>
      </c>
      <c r="D30" s="36" t="s">
        <v>321</v>
      </c>
      <c r="E30" s="36" t="s">
        <v>2087</v>
      </c>
      <c r="F30" s="35" t="s">
        <v>327</v>
      </c>
      <c r="G30" s="36" t="s">
        <v>1718</v>
      </c>
      <c r="H30" s="36" t="s">
        <v>2088</v>
      </c>
      <c r="I30" s="36" t="s">
        <v>2089</v>
      </c>
      <c r="J30" s="47" t="s">
        <v>2122</v>
      </c>
    </row>
    <row r="31" spans="1:10" hidden="1" x14ac:dyDescent="0.25">
      <c r="A31" s="35">
        <v>3997</v>
      </c>
      <c r="B31" s="36" t="s">
        <v>94</v>
      </c>
      <c r="C31" s="36" t="s">
        <v>94</v>
      </c>
      <c r="D31" s="36" t="s">
        <v>321</v>
      </c>
      <c r="E31" s="36" t="s">
        <v>2087</v>
      </c>
      <c r="F31" s="35" t="s">
        <v>337</v>
      </c>
      <c r="G31" s="36" t="s">
        <v>338</v>
      </c>
      <c r="H31" s="36" t="s">
        <v>2088</v>
      </c>
      <c r="I31" s="36" t="s">
        <v>2089</v>
      </c>
      <c r="J31" s="47" t="s">
        <v>2122</v>
      </c>
    </row>
    <row r="32" spans="1:10" hidden="1" x14ac:dyDescent="0.25">
      <c r="A32" s="35">
        <v>3998</v>
      </c>
      <c r="B32" s="36" t="s">
        <v>94</v>
      </c>
      <c r="C32" s="36" t="s">
        <v>94</v>
      </c>
      <c r="D32" s="36" t="s">
        <v>321</v>
      </c>
      <c r="E32" s="36" t="s">
        <v>2087</v>
      </c>
      <c r="F32" s="35" t="s">
        <v>339</v>
      </c>
      <c r="G32" s="36" t="s">
        <v>340</v>
      </c>
      <c r="H32" s="36" t="s">
        <v>2088</v>
      </c>
      <c r="I32" s="36" t="s">
        <v>2089</v>
      </c>
      <c r="J32" s="47" t="s">
        <v>2122</v>
      </c>
    </row>
    <row r="33" spans="1:10" hidden="1" x14ac:dyDescent="0.25">
      <c r="A33" s="35">
        <v>3999</v>
      </c>
      <c r="B33" s="36" t="s">
        <v>94</v>
      </c>
      <c r="C33" s="36" t="s">
        <v>94</v>
      </c>
      <c r="D33" s="36" t="s">
        <v>321</v>
      </c>
      <c r="E33" s="36" t="s">
        <v>2087</v>
      </c>
      <c r="F33" s="35" t="s">
        <v>341</v>
      </c>
      <c r="G33" s="36" t="s">
        <v>342</v>
      </c>
      <c r="H33" s="36" t="s">
        <v>2088</v>
      </c>
      <c r="I33" s="36" t="s">
        <v>2089</v>
      </c>
      <c r="J33" s="47" t="s">
        <v>2122</v>
      </c>
    </row>
    <row r="34" spans="1:10" hidden="1" x14ac:dyDescent="0.25">
      <c r="A34" s="35">
        <v>4000</v>
      </c>
      <c r="B34" s="36" t="s">
        <v>94</v>
      </c>
      <c r="C34" s="36" t="s">
        <v>94</v>
      </c>
      <c r="D34" s="36" t="s">
        <v>321</v>
      </c>
      <c r="E34" s="36" t="s">
        <v>2087</v>
      </c>
      <c r="F34" s="35" t="s">
        <v>344</v>
      </c>
      <c r="G34" s="36" t="s">
        <v>345</v>
      </c>
      <c r="H34" s="36" t="s">
        <v>2088</v>
      </c>
      <c r="I34" s="36" t="s">
        <v>2089</v>
      </c>
      <c r="J34" s="47" t="s">
        <v>2122</v>
      </c>
    </row>
    <row r="35" spans="1:10" hidden="1" x14ac:dyDescent="0.25">
      <c r="A35" s="35">
        <v>4001</v>
      </c>
      <c r="B35" s="36" t="s">
        <v>94</v>
      </c>
      <c r="C35" s="36" t="s">
        <v>94</v>
      </c>
      <c r="D35" s="36" t="s">
        <v>94</v>
      </c>
      <c r="E35" s="36" t="s">
        <v>2087</v>
      </c>
      <c r="F35" s="35" t="s">
        <v>507</v>
      </c>
      <c r="G35" s="36" t="s">
        <v>508</v>
      </c>
      <c r="H35" s="36" t="s">
        <v>2088</v>
      </c>
      <c r="I35" s="36" t="s">
        <v>2089</v>
      </c>
      <c r="J35" s="47" t="s">
        <v>2122</v>
      </c>
    </row>
    <row r="36" spans="1:10" hidden="1" x14ac:dyDescent="0.25">
      <c r="A36" s="35">
        <v>4002</v>
      </c>
      <c r="B36" s="36" t="s">
        <v>94</v>
      </c>
      <c r="C36" s="36" t="s">
        <v>94</v>
      </c>
      <c r="D36" s="36" t="s">
        <v>113</v>
      </c>
      <c r="E36" s="36" t="s">
        <v>2087</v>
      </c>
      <c r="F36" s="35" t="s">
        <v>164</v>
      </c>
      <c r="G36" s="36" t="s">
        <v>165</v>
      </c>
      <c r="H36" s="36" t="s">
        <v>2088</v>
      </c>
      <c r="I36" s="36" t="s">
        <v>2089</v>
      </c>
      <c r="J36" s="47" t="s">
        <v>2122</v>
      </c>
    </row>
    <row r="37" spans="1:10" hidden="1" x14ac:dyDescent="0.25">
      <c r="A37" s="35">
        <v>4003</v>
      </c>
      <c r="B37" s="36" t="s">
        <v>94</v>
      </c>
      <c r="C37" s="36" t="s">
        <v>94</v>
      </c>
      <c r="D37" s="36" t="s">
        <v>113</v>
      </c>
      <c r="E37" s="36" t="s">
        <v>2087</v>
      </c>
      <c r="F37" s="35" t="s">
        <v>167</v>
      </c>
      <c r="G37" s="36" t="s">
        <v>168</v>
      </c>
      <c r="H37" s="36" t="s">
        <v>2088</v>
      </c>
      <c r="I37" s="36" t="s">
        <v>2089</v>
      </c>
      <c r="J37" s="47" t="s">
        <v>2122</v>
      </c>
    </row>
    <row r="38" spans="1:10" hidden="1" x14ac:dyDescent="0.25">
      <c r="A38" s="35">
        <v>4004</v>
      </c>
      <c r="B38" s="36" t="s">
        <v>94</v>
      </c>
      <c r="C38" s="36" t="s">
        <v>94</v>
      </c>
      <c r="D38" s="36" t="s">
        <v>257</v>
      </c>
      <c r="E38" s="36" t="s">
        <v>2087</v>
      </c>
      <c r="F38" s="35" t="s">
        <v>276</v>
      </c>
      <c r="G38" s="36" t="s">
        <v>277</v>
      </c>
      <c r="H38" s="36" t="s">
        <v>2088</v>
      </c>
      <c r="I38" s="36" t="s">
        <v>2089</v>
      </c>
      <c r="J38" s="47" t="s">
        <v>2122</v>
      </c>
    </row>
    <row r="39" spans="1:10" hidden="1" x14ac:dyDescent="0.25">
      <c r="A39" s="35">
        <v>4005</v>
      </c>
      <c r="B39" s="36" t="s">
        <v>94</v>
      </c>
      <c r="C39" s="36" t="s">
        <v>94</v>
      </c>
      <c r="D39" s="36" t="s">
        <v>94</v>
      </c>
      <c r="E39" s="36" t="s">
        <v>2087</v>
      </c>
      <c r="F39" s="35" t="s">
        <v>510</v>
      </c>
      <c r="G39" s="36" t="s">
        <v>511</v>
      </c>
      <c r="H39" s="36" t="s">
        <v>2088</v>
      </c>
      <c r="I39" s="36" t="s">
        <v>2089</v>
      </c>
      <c r="J39" s="47" t="s">
        <v>2122</v>
      </c>
    </row>
    <row r="40" spans="1:10" hidden="1" x14ac:dyDescent="0.25">
      <c r="A40" s="35">
        <v>4006</v>
      </c>
      <c r="B40" s="36" t="s">
        <v>94</v>
      </c>
      <c r="C40" s="36" t="s">
        <v>94</v>
      </c>
      <c r="D40" s="36" t="s">
        <v>390</v>
      </c>
      <c r="E40" s="36" t="s">
        <v>2087</v>
      </c>
      <c r="F40" s="35" t="s">
        <v>398</v>
      </c>
      <c r="G40" s="36" t="s">
        <v>399</v>
      </c>
      <c r="H40" s="36" t="s">
        <v>2088</v>
      </c>
      <c r="I40" s="36" t="s">
        <v>2089</v>
      </c>
      <c r="J40" s="47" t="s">
        <v>2122</v>
      </c>
    </row>
    <row r="41" spans="1:10" hidden="1" x14ac:dyDescent="0.25">
      <c r="A41" s="35">
        <v>4007</v>
      </c>
      <c r="B41" s="36" t="s">
        <v>94</v>
      </c>
      <c r="C41" s="36" t="s">
        <v>94</v>
      </c>
      <c r="D41" s="36" t="s">
        <v>292</v>
      </c>
      <c r="E41" s="36" t="s">
        <v>2087</v>
      </c>
      <c r="F41" s="35" t="s">
        <v>299</v>
      </c>
      <c r="G41" s="36" t="s">
        <v>1713</v>
      </c>
      <c r="H41" s="36" t="s">
        <v>2088</v>
      </c>
      <c r="I41" s="36" t="s">
        <v>2089</v>
      </c>
      <c r="J41" s="47" t="s">
        <v>2122</v>
      </c>
    </row>
    <row r="42" spans="1:10" hidden="1" x14ac:dyDescent="0.25">
      <c r="A42" s="35">
        <v>4008</v>
      </c>
      <c r="B42" s="36" t="s">
        <v>94</v>
      </c>
      <c r="C42" s="36" t="s">
        <v>94</v>
      </c>
      <c r="D42" s="36" t="s">
        <v>113</v>
      </c>
      <c r="E42" s="36" t="s">
        <v>2087</v>
      </c>
      <c r="F42" s="35" t="s">
        <v>170</v>
      </c>
      <c r="G42" s="36" t="s">
        <v>171</v>
      </c>
      <c r="H42" s="36" t="s">
        <v>2088</v>
      </c>
      <c r="I42" s="36" t="s">
        <v>2089</v>
      </c>
      <c r="J42" s="47" t="s">
        <v>2122</v>
      </c>
    </row>
    <row r="43" spans="1:10" hidden="1" x14ac:dyDescent="0.25">
      <c r="A43" s="35">
        <v>4009</v>
      </c>
      <c r="B43" s="36" t="s">
        <v>94</v>
      </c>
      <c r="C43" s="36" t="s">
        <v>94</v>
      </c>
      <c r="D43" s="36" t="s">
        <v>113</v>
      </c>
      <c r="E43" s="36" t="s">
        <v>2087</v>
      </c>
      <c r="F43" s="35" t="s">
        <v>131</v>
      </c>
      <c r="G43" s="36" t="s">
        <v>1685</v>
      </c>
      <c r="H43" s="36" t="s">
        <v>2088</v>
      </c>
      <c r="I43" s="36" t="s">
        <v>2089</v>
      </c>
      <c r="J43" s="47" t="s">
        <v>2122</v>
      </c>
    </row>
    <row r="44" spans="1:10" hidden="1" x14ac:dyDescent="0.25">
      <c r="A44" s="35">
        <v>4010</v>
      </c>
      <c r="B44" s="36" t="s">
        <v>94</v>
      </c>
      <c r="C44" s="36" t="s">
        <v>94</v>
      </c>
      <c r="D44" s="36" t="s">
        <v>222</v>
      </c>
      <c r="E44" s="36" t="s">
        <v>2087</v>
      </c>
      <c r="F44" s="35" t="s">
        <v>230</v>
      </c>
      <c r="G44" s="36" t="s">
        <v>231</v>
      </c>
      <c r="H44" s="36" t="s">
        <v>2088</v>
      </c>
      <c r="I44" s="36" t="s">
        <v>2089</v>
      </c>
      <c r="J44" s="47" t="s">
        <v>2122</v>
      </c>
    </row>
    <row r="45" spans="1:10" hidden="1" x14ac:dyDescent="0.25">
      <c r="A45" s="35">
        <v>4011</v>
      </c>
      <c r="B45" s="36" t="s">
        <v>94</v>
      </c>
      <c r="C45" s="36" t="s">
        <v>94</v>
      </c>
      <c r="D45" s="36" t="s">
        <v>113</v>
      </c>
      <c r="E45" s="36" t="s">
        <v>2087</v>
      </c>
      <c r="F45" s="35" t="s">
        <v>173</v>
      </c>
      <c r="G45" s="36" t="s">
        <v>174</v>
      </c>
      <c r="H45" s="36" t="s">
        <v>2088</v>
      </c>
      <c r="I45" s="36" t="s">
        <v>2089</v>
      </c>
      <c r="J45" s="47" t="s">
        <v>2122</v>
      </c>
    </row>
    <row r="46" spans="1:10" hidden="1" x14ac:dyDescent="0.25">
      <c r="A46" s="35">
        <v>4012</v>
      </c>
      <c r="B46" s="36" t="s">
        <v>94</v>
      </c>
      <c r="C46" s="36" t="s">
        <v>94</v>
      </c>
      <c r="D46" s="36" t="s">
        <v>430</v>
      </c>
      <c r="E46" s="36" t="s">
        <v>2087</v>
      </c>
      <c r="F46" s="35" t="s">
        <v>437</v>
      </c>
      <c r="G46" s="36" t="s">
        <v>1735</v>
      </c>
      <c r="H46" s="36" t="s">
        <v>2088</v>
      </c>
      <c r="I46" s="36" t="s">
        <v>2089</v>
      </c>
      <c r="J46" s="47" t="s">
        <v>2122</v>
      </c>
    </row>
    <row r="47" spans="1:10" hidden="1" x14ac:dyDescent="0.25">
      <c r="A47" s="35">
        <v>4013</v>
      </c>
      <c r="B47" s="36" t="s">
        <v>94</v>
      </c>
      <c r="C47" s="36" t="s">
        <v>94</v>
      </c>
      <c r="D47" s="36" t="s">
        <v>292</v>
      </c>
      <c r="E47" s="36" t="s">
        <v>2087</v>
      </c>
      <c r="F47" s="35" t="s">
        <v>307</v>
      </c>
      <c r="G47" s="36" t="s">
        <v>308</v>
      </c>
      <c r="H47" s="36" t="s">
        <v>2088</v>
      </c>
      <c r="I47" s="36" t="s">
        <v>2089</v>
      </c>
      <c r="J47" s="47" t="s">
        <v>2122</v>
      </c>
    </row>
    <row r="48" spans="1:10" hidden="1" x14ac:dyDescent="0.25">
      <c r="A48" s="35">
        <v>4014</v>
      </c>
      <c r="B48" s="36" t="s">
        <v>94</v>
      </c>
      <c r="C48" s="36" t="s">
        <v>94</v>
      </c>
      <c r="D48" s="36" t="s">
        <v>292</v>
      </c>
      <c r="E48" s="36" t="s">
        <v>2087</v>
      </c>
      <c r="F48" s="35" t="s">
        <v>310</v>
      </c>
      <c r="G48" s="36" t="s">
        <v>311</v>
      </c>
      <c r="H48" s="36" t="s">
        <v>2088</v>
      </c>
      <c r="I48" s="36" t="s">
        <v>2089</v>
      </c>
      <c r="J48" s="47" t="s">
        <v>2122</v>
      </c>
    </row>
    <row r="49" spans="1:10" hidden="1" x14ac:dyDescent="0.25">
      <c r="A49" s="35">
        <v>4015</v>
      </c>
      <c r="B49" s="36" t="s">
        <v>94</v>
      </c>
      <c r="C49" s="36" t="s">
        <v>94</v>
      </c>
      <c r="D49" s="36" t="s">
        <v>113</v>
      </c>
      <c r="E49" s="36" t="s">
        <v>2087</v>
      </c>
      <c r="F49" s="35" t="s">
        <v>176</v>
      </c>
      <c r="G49" s="36" t="s">
        <v>1686</v>
      </c>
      <c r="H49" s="36" t="s">
        <v>2088</v>
      </c>
      <c r="I49" s="36" t="s">
        <v>2089</v>
      </c>
      <c r="J49" s="47" t="s">
        <v>2122</v>
      </c>
    </row>
    <row r="50" spans="1:10" hidden="1" x14ac:dyDescent="0.25">
      <c r="A50" s="35">
        <v>4016</v>
      </c>
      <c r="B50" s="36" t="s">
        <v>94</v>
      </c>
      <c r="C50" s="36" t="s">
        <v>94</v>
      </c>
      <c r="D50" s="36" t="s">
        <v>292</v>
      </c>
      <c r="E50" s="36" t="s">
        <v>2087</v>
      </c>
      <c r="F50" s="35" t="s">
        <v>313</v>
      </c>
      <c r="G50" s="36" t="s">
        <v>314</v>
      </c>
      <c r="H50" s="36" t="s">
        <v>2088</v>
      </c>
      <c r="I50" s="36" t="s">
        <v>2089</v>
      </c>
      <c r="J50" s="47" t="s">
        <v>2122</v>
      </c>
    </row>
    <row r="51" spans="1:10" hidden="1" x14ac:dyDescent="0.25">
      <c r="A51" s="35">
        <v>4017</v>
      </c>
      <c r="B51" s="36" t="s">
        <v>94</v>
      </c>
      <c r="C51" s="36" t="s">
        <v>94</v>
      </c>
      <c r="D51" s="36" t="s">
        <v>222</v>
      </c>
      <c r="E51" s="36" t="s">
        <v>2087</v>
      </c>
      <c r="F51" s="35" t="s">
        <v>232</v>
      </c>
      <c r="G51" s="36" t="s">
        <v>233</v>
      </c>
      <c r="H51" s="36" t="s">
        <v>2088</v>
      </c>
      <c r="I51" s="36" t="s">
        <v>2089</v>
      </c>
      <c r="J51" s="47" t="s">
        <v>2122</v>
      </c>
    </row>
    <row r="52" spans="1:10" hidden="1" x14ac:dyDescent="0.25">
      <c r="A52" s="35">
        <v>4018</v>
      </c>
      <c r="B52" s="36" t="s">
        <v>94</v>
      </c>
      <c r="C52" s="36" t="s">
        <v>94</v>
      </c>
      <c r="D52" s="36" t="s">
        <v>390</v>
      </c>
      <c r="E52" s="36" t="s">
        <v>2087</v>
      </c>
      <c r="F52" s="35" t="s">
        <v>401</v>
      </c>
      <c r="G52" s="36" t="s">
        <v>402</v>
      </c>
      <c r="H52" s="36" t="s">
        <v>2088</v>
      </c>
      <c r="I52" s="36" t="s">
        <v>2089</v>
      </c>
      <c r="J52" s="47" t="s">
        <v>2122</v>
      </c>
    </row>
    <row r="53" spans="1:10" hidden="1" x14ac:dyDescent="0.25">
      <c r="A53" s="35">
        <v>4019</v>
      </c>
      <c r="B53" s="36" t="s">
        <v>94</v>
      </c>
      <c r="C53" s="36" t="s">
        <v>94</v>
      </c>
      <c r="D53" s="36" t="s">
        <v>390</v>
      </c>
      <c r="E53" s="36" t="s">
        <v>2087</v>
      </c>
      <c r="F53" s="35" t="s">
        <v>404</v>
      </c>
      <c r="G53" s="36" t="s">
        <v>405</v>
      </c>
      <c r="H53" s="36" t="s">
        <v>2088</v>
      </c>
      <c r="I53" s="36" t="s">
        <v>2089</v>
      </c>
      <c r="J53" s="47" t="s">
        <v>2122</v>
      </c>
    </row>
    <row r="54" spans="1:10" hidden="1" x14ac:dyDescent="0.25">
      <c r="A54" s="35">
        <v>4020</v>
      </c>
      <c r="B54" s="36" t="s">
        <v>94</v>
      </c>
      <c r="C54" s="36" t="s">
        <v>94</v>
      </c>
      <c r="D54" s="36" t="s">
        <v>113</v>
      </c>
      <c r="E54" s="36" t="s">
        <v>2087</v>
      </c>
      <c r="F54" s="35" t="s">
        <v>178</v>
      </c>
      <c r="G54" s="36" t="s">
        <v>179</v>
      </c>
      <c r="H54" s="36" t="s">
        <v>2088</v>
      </c>
      <c r="I54" s="36" t="s">
        <v>2089</v>
      </c>
      <c r="J54" s="47" t="s">
        <v>2122</v>
      </c>
    </row>
    <row r="55" spans="1:10" hidden="1" x14ac:dyDescent="0.25">
      <c r="A55" s="35">
        <v>4021</v>
      </c>
      <c r="B55" s="36" t="s">
        <v>94</v>
      </c>
      <c r="C55" s="36" t="s">
        <v>94</v>
      </c>
      <c r="D55" s="36" t="s">
        <v>257</v>
      </c>
      <c r="E55" s="36" t="s">
        <v>2087</v>
      </c>
      <c r="F55" s="35" t="s">
        <v>279</v>
      </c>
      <c r="G55" s="36" t="s">
        <v>280</v>
      </c>
      <c r="H55" s="36" t="s">
        <v>2088</v>
      </c>
      <c r="I55" s="36" t="s">
        <v>2089</v>
      </c>
      <c r="J55" s="47" t="s">
        <v>2122</v>
      </c>
    </row>
    <row r="56" spans="1:10" hidden="1" x14ac:dyDescent="0.25">
      <c r="A56" s="35">
        <v>4022</v>
      </c>
      <c r="B56" s="36" t="s">
        <v>94</v>
      </c>
      <c r="C56" s="36" t="s">
        <v>94</v>
      </c>
      <c r="D56" s="36" t="s">
        <v>257</v>
      </c>
      <c r="E56" s="36" t="s">
        <v>2087</v>
      </c>
      <c r="F56" s="35" t="s">
        <v>262</v>
      </c>
      <c r="G56" s="36" t="s">
        <v>1705</v>
      </c>
      <c r="H56" s="36" t="s">
        <v>2088</v>
      </c>
      <c r="I56" s="36" t="s">
        <v>2089</v>
      </c>
      <c r="J56" s="47" t="s">
        <v>2122</v>
      </c>
    </row>
    <row r="57" spans="1:10" hidden="1" x14ac:dyDescent="0.25">
      <c r="A57" s="35">
        <v>4023</v>
      </c>
      <c r="B57" s="36" t="s">
        <v>94</v>
      </c>
      <c r="C57" s="36" t="s">
        <v>94</v>
      </c>
      <c r="D57" s="36" t="s">
        <v>113</v>
      </c>
      <c r="E57" s="36" t="s">
        <v>2087</v>
      </c>
      <c r="F57" s="35" t="s">
        <v>181</v>
      </c>
      <c r="G57" s="36" t="s">
        <v>182</v>
      </c>
      <c r="H57" s="36" t="s">
        <v>2088</v>
      </c>
      <c r="I57" s="36" t="s">
        <v>2089</v>
      </c>
      <c r="J57" s="47" t="s">
        <v>2122</v>
      </c>
    </row>
    <row r="58" spans="1:10" hidden="1" x14ac:dyDescent="0.25">
      <c r="A58" s="35">
        <v>4024</v>
      </c>
      <c r="B58" s="36" t="s">
        <v>94</v>
      </c>
      <c r="C58" s="36" t="s">
        <v>94</v>
      </c>
      <c r="D58" s="36" t="s">
        <v>257</v>
      </c>
      <c r="E58" s="36" t="s">
        <v>2087</v>
      </c>
      <c r="F58" s="35" t="s">
        <v>264</v>
      </c>
      <c r="G58" s="36" t="s">
        <v>1707</v>
      </c>
      <c r="H58" s="36" t="s">
        <v>2088</v>
      </c>
      <c r="I58" s="36" t="s">
        <v>2089</v>
      </c>
      <c r="J58" s="47" t="s">
        <v>2122</v>
      </c>
    </row>
    <row r="59" spans="1:10" hidden="1" x14ac:dyDescent="0.25">
      <c r="A59" s="35">
        <v>4025</v>
      </c>
      <c r="B59" s="36" t="s">
        <v>94</v>
      </c>
      <c r="C59" s="36" t="s">
        <v>94</v>
      </c>
      <c r="D59" s="36" t="s">
        <v>113</v>
      </c>
      <c r="E59" s="36" t="s">
        <v>2087</v>
      </c>
      <c r="F59" s="35" t="s">
        <v>133</v>
      </c>
      <c r="G59" s="36" t="s">
        <v>1687</v>
      </c>
      <c r="H59" s="36" t="s">
        <v>2088</v>
      </c>
      <c r="I59" s="36" t="s">
        <v>2089</v>
      </c>
      <c r="J59" s="47" t="s">
        <v>2122</v>
      </c>
    </row>
    <row r="60" spans="1:10" hidden="1" x14ac:dyDescent="0.25">
      <c r="A60" s="35">
        <v>4026</v>
      </c>
      <c r="B60" s="36" t="s">
        <v>94</v>
      </c>
      <c r="C60" s="36" t="s">
        <v>94</v>
      </c>
      <c r="D60" s="36" t="s">
        <v>321</v>
      </c>
      <c r="E60" s="36" t="s">
        <v>2087</v>
      </c>
      <c r="F60" s="35" t="s">
        <v>347</v>
      </c>
      <c r="G60" s="36" t="s">
        <v>348</v>
      </c>
      <c r="H60" s="36" t="s">
        <v>2088</v>
      </c>
      <c r="I60" s="36" t="s">
        <v>2089</v>
      </c>
      <c r="J60" s="47" t="s">
        <v>2122</v>
      </c>
    </row>
    <row r="61" spans="1:10" hidden="1" x14ac:dyDescent="0.25">
      <c r="A61" s="35">
        <v>4027</v>
      </c>
      <c r="B61" s="36" t="s">
        <v>94</v>
      </c>
      <c r="C61" s="36" t="s">
        <v>94</v>
      </c>
      <c r="D61" s="36" t="s">
        <v>257</v>
      </c>
      <c r="E61" s="36" t="s">
        <v>2087</v>
      </c>
      <c r="F61" s="35" t="s">
        <v>282</v>
      </c>
      <c r="G61" s="36" t="s">
        <v>283</v>
      </c>
      <c r="H61" s="36" t="s">
        <v>2088</v>
      </c>
      <c r="I61" s="36" t="s">
        <v>2089</v>
      </c>
      <c r="J61" s="47" t="s">
        <v>2122</v>
      </c>
    </row>
    <row r="62" spans="1:10" hidden="1" x14ac:dyDescent="0.25">
      <c r="A62" s="35">
        <v>4028</v>
      </c>
      <c r="B62" s="36" t="s">
        <v>94</v>
      </c>
      <c r="C62" s="36" t="s">
        <v>94</v>
      </c>
      <c r="D62" s="36" t="s">
        <v>257</v>
      </c>
      <c r="E62" s="36" t="s">
        <v>2087</v>
      </c>
      <c r="F62" s="35" t="s">
        <v>285</v>
      </c>
      <c r="G62" s="36" t="s">
        <v>286</v>
      </c>
      <c r="H62" s="36" t="s">
        <v>2088</v>
      </c>
      <c r="I62" s="36" t="s">
        <v>2089</v>
      </c>
      <c r="J62" s="47" t="s">
        <v>2122</v>
      </c>
    </row>
    <row r="63" spans="1:10" hidden="1" x14ac:dyDescent="0.25">
      <c r="A63" s="35">
        <v>4029</v>
      </c>
      <c r="B63" s="36" t="s">
        <v>94</v>
      </c>
      <c r="C63" s="36" t="s">
        <v>94</v>
      </c>
      <c r="D63" s="36" t="s">
        <v>257</v>
      </c>
      <c r="E63" s="36" t="s">
        <v>2087</v>
      </c>
      <c r="F63" s="35" t="s">
        <v>288</v>
      </c>
      <c r="G63" s="36" t="s">
        <v>289</v>
      </c>
      <c r="H63" s="36" t="s">
        <v>2088</v>
      </c>
      <c r="I63" s="36" t="s">
        <v>2089</v>
      </c>
      <c r="J63" s="47" t="s">
        <v>2122</v>
      </c>
    </row>
    <row r="64" spans="1:10" hidden="1" x14ac:dyDescent="0.25">
      <c r="A64" s="35">
        <v>4030</v>
      </c>
      <c r="B64" s="36" t="s">
        <v>94</v>
      </c>
      <c r="C64" s="36" t="s">
        <v>94</v>
      </c>
      <c r="D64" s="36" t="s">
        <v>390</v>
      </c>
      <c r="E64" s="36" t="s">
        <v>2087</v>
      </c>
      <c r="F64" s="35" t="s">
        <v>407</v>
      </c>
      <c r="G64" s="36" t="s">
        <v>408</v>
      </c>
      <c r="H64" s="36" t="s">
        <v>2088</v>
      </c>
      <c r="I64" s="36" t="s">
        <v>2089</v>
      </c>
      <c r="J64" s="47" t="s">
        <v>2122</v>
      </c>
    </row>
    <row r="65" spans="1:10" hidden="1" x14ac:dyDescent="0.25">
      <c r="A65" s="35">
        <v>4031</v>
      </c>
      <c r="B65" s="36" t="s">
        <v>94</v>
      </c>
      <c r="C65" s="36" t="s">
        <v>94</v>
      </c>
      <c r="D65" s="36" t="s">
        <v>222</v>
      </c>
      <c r="E65" s="36" t="s">
        <v>2087</v>
      </c>
      <c r="F65" s="35" t="s">
        <v>235</v>
      </c>
      <c r="G65" s="36" t="s">
        <v>236</v>
      </c>
      <c r="H65" s="36" t="s">
        <v>2088</v>
      </c>
      <c r="I65" s="36" t="s">
        <v>2089</v>
      </c>
      <c r="J65" s="47" t="s">
        <v>2122</v>
      </c>
    </row>
    <row r="66" spans="1:10" hidden="1" x14ac:dyDescent="0.25">
      <c r="A66" s="35">
        <v>4032</v>
      </c>
      <c r="B66" s="36" t="s">
        <v>94</v>
      </c>
      <c r="C66" s="36" t="s">
        <v>94</v>
      </c>
      <c r="D66" s="36" t="s">
        <v>321</v>
      </c>
      <c r="E66" s="36" t="s">
        <v>2087</v>
      </c>
      <c r="F66" s="35" t="s">
        <v>350</v>
      </c>
      <c r="G66" s="36" t="s">
        <v>351</v>
      </c>
      <c r="H66" s="36" t="s">
        <v>2088</v>
      </c>
      <c r="I66" s="36" t="s">
        <v>2089</v>
      </c>
      <c r="J66" s="47" t="s">
        <v>2122</v>
      </c>
    </row>
    <row r="67" spans="1:10" hidden="1" x14ac:dyDescent="0.25">
      <c r="A67" s="35">
        <v>4033</v>
      </c>
      <c r="B67" s="36" t="s">
        <v>94</v>
      </c>
      <c r="C67" s="36" t="s">
        <v>94</v>
      </c>
      <c r="D67" s="36" t="s">
        <v>257</v>
      </c>
      <c r="E67" s="36" t="s">
        <v>2087</v>
      </c>
      <c r="F67" s="35" t="s">
        <v>290</v>
      </c>
      <c r="G67" s="36" t="s">
        <v>291</v>
      </c>
      <c r="H67" s="36" t="s">
        <v>2088</v>
      </c>
      <c r="I67" s="36" t="s">
        <v>2089</v>
      </c>
      <c r="J67" s="47" t="s">
        <v>2122</v>
      </c>
    </row>
    <row r="68" spans="1:10" hidden="1" x14ac:dyDescent="0.25">
      <c r="A68" s="35">
        <v>4034</v>
      </c>
      <c r="B68" s="36" t="s">
        <v>94</v>
      </c>
      <c r="C68" s="36" t="s">
        <v>94</v>
      </c>
      <c r="D68" s="36" t="s">
        <v>113</v>
      </c>
      <c r="E68" s="36" t="s">
        <v>2087</v>
      </c>
      <c r="F68" s="35" t="s">
        <v>184</v>
      </c>
      <c r="G68" s="36" t="s">
        <v>185</v>
      </c>
      <c r="H68" s="36" t="s">
        <v>2088</v>
      </c>
      <c r="I68" s="36" t="s">
        <v>2089</v>
      </c>
      <c r="J68" s="47" t="s">
        <v>2122</v>
      </c>
    </row>
    <row r="69" spans="1:10" hidden="1" x14ac:dyDescent="0.25">
      <c r="A69" s="35">
        <v>4035</v>
      </c>
      <c r="B69" s="36" t="s">
        <v>94</v>
      </c>
      <c r="C69" s="36" t="s">
        <v>94</v>
      </c>
      <c r="D69" s="36" t="s">
        <v>222</v>
      </c>
      <c r="E69" s="36" t="s">
        <v>2087</v>
      </c>
      <c r="F69" s="35" t="s">
        <v>238</v>
      </c>
      <c r="G69" s="36" t="s">
        <v>239</v>
      </c>
      <c r="H69" s="36" t="s">
        <v>2088</v>
      </c>
      <c r="I69" s="36" t="s">
        <v>2089</v>
      </c>
      <c r="J69" s="47" t="s">
        <v>2122</v>
      </c>
    </row>
    <row r="70" spans="1:10" hidden="1" x14ac:dyDescent="0.25">
      <c r="A70" s="35">
        <v>4036</v>
      </c>
      <c r="B70" s="36" t="s">
        <v>94</v>
      </c>
      <c r="C70" s="36" t="s">
        <v>94</v>
      </c>
      <c r="D70" s="36" t="s">
        <v>390</v>
      </c>
      <c r="E70" s="36" t="s">
        <v>2087</v>
      </c>
      <c r="F70" s="35" t="s">
        <v>410</v>
      </c>
      <c r="G70" s="36" t="s">
        <v>411</v>
      </c>
      <c r="H70" s="36" t="s">
        <v>2088</v>
      </c>
      <c r="I70" s="36" t="s">
        <v>2089</v>
      </c>
      <c r="J70" s="47" t="s">
        <v>2122</v>
      </c>
    </row>
    <row r="71" spans="1:10" hidden="1" x14ac:dyDescent="0.25">
      <c r="A71" s="35">
        <v>4037</v>
      </c>
      <c r="B71" s="36" t="s">
        <v>94</v>
      </c>
      <c r="C71" s="36" t="s">
        <v>94</v>
      </c>
      <c r="D71" s="36" t="s">
        <v>360</v>
      </c>
      <c r="E71" s="36" t="s">
        <v>2087</v>
      </c>
      <c r="F71" s="35" t="s">
        <v>366</v>
      </c>
      <c r="G71" s="36" t="s">
        <v>367</v>
      </c>
      <c r="H71" s="36" t="s">
        <v>2088</v>
      </c>
      <c r="I71" s="36" t="s">
        <v>2089</v>
      </c>
      <c r="J71" s="47" t="s">
        <v>2122</v>
      </c>
    </row>
    <row r="72" spans="1:10" hidden="1" x14ac:dyDescent="0.25">
      <c r="A72" s="35">
        <v>4038</v>
      </c>
      <c r="B72" s="36" t="s">
        <v>94</v>
      </c>
      <c r="C72" s="36" t="s">
        <v>94</v>
      </c>
      <c r="D72" s="36" t="s">
        <v>321</v>
      </c>
      <c r="E72" s="36" t="s">
        <v>2087</v>
      </c>
      <c r="F72" s="35" t="s">
        <v>353</v>
      </c>
      <c r="G72" s="36" t="s">
        <v>354</v>
      </c>
      <c r="H72" s="36" t="s">
        <v>2088</v>
      </c>
      <c r="I72" s="36" t="s">
        <v>2089</v>
      </c>
      <c r="J72" s="47" t="s">
        <v>2122</v>
      </c>
    </row>
    <row r="73" spans="1:10" hidden="1" x14ac:dyDescent="0.25">
      <c r="A73" s="35">
        <v>4039</v>
      </c>
      <c r="B73" s="36" t="s">
        <v>94</v>
      </c>
      <c r="C73" s="36" t="s">
        <v>94</v>
      </c>
      <c r="D73" s="36" t="s">
        <v>113</v>
      </c>
      <c r="E73" s="36" t="s">
        <v>2087</v>
      </c>
      <c r="F73" s="35" t="s">
        <v>187</v>
      </c>
      <c r="G73" s="36" t="s">
        <v>188</v>
      </c>
      <c r="H73" s="36" t="s">
        <v>2088</v>
      </c>
      <c r="I73" s="36" t="s">
        <v>2089</v>
      </c>
      <c r="J73" s="47" t="s">
        <v>2122</v>
      </c>
    </row>
    <row r="74" spans="1:10" hidden="1" x14ac:dyDescent="0.25">
      <c r="A74" s="35">
        <v>4040</v>
      </c>
      <c r="B74" s="36" t="s">
        <v>94</v>
      </c>
      <c r="C74" s="36" t="s">
        <v>94</v>
      </c>
      <c r="D74" s="36" t="s">
        <v>113</v>
      </c>
      <c r="E74" s="36" t="s">
        <v>2087</v>
      </c>
      <c r="F74" s="35" t="s">
        <v>190</v>
      </c>
      <c r="G74" s="36" t="s">
        <v>191</v>
      </c>
      <c r="H74" s="36" t="s">
        <v>2088</v>
      </c>
      <c r="I74" s="36" t="s">
        <v>2089</v>
      </c>
      <c r="J74" s="47" t="s">
        <v>2122</v>
      </c>
    </row>
    <row r="75" spans="1:10" hidden="1" x14ac:dyDescent="0.25">
      <c r="A75" s="35">
        <v>4041</v>
      </c>
      <c r="B75" s="36" t="s">
        <v>94</v>
      </c>
      <c r="C75" s="36" t="s">
        <v>94</v>
      </c>
      <c r="D75" s="36" t="s">
        <v>113</v>
      </c>
      <c r="E75" s="36" t="s">
        <v>2087</v>
      </c>
      <c r="F75" s="35" t="s">
        <v>193</v>
      </c>
      <c r="G75" s="36" t="s">
        <v>194</v>
      </c>
      <c r="H75" s="36" t="s">
        <v>2088</v>
      </c>
      <c r="I75" s="36" t="s">
        <v>2089</v>
      </c>
      <c r="J75" s="47" t="s">
        <v>2122</v>
      </c>
    </row>
    <row r="76" spans="1:10" hidden="1" x14ac:dyDescent="0.25">
      <c r="A76" s="35">
        <v>4042</v>
      </c>
      <c r="B76" s="36" t="s">
        <v>94</v>
      </c>
      <c r="C76" s="36" t="s">
        <v>94</v>
      </c>
      <c r="D76" s="36" t="s">
        <v>113</v>
      </c>
      <c r="E76" s="36" t="s">
        <v>2087</v>
      </c>
      <c r="F76" s="35" t="s">
        <v>196</v>
      </c>
      <c r="G76" s="36" t="s">
        <v>197</v>
      </c>
      <c r="H76" s="36" t="s">
        <v>2088</v>
      </c>
      <c r="I76" s="36" t="s">
        <v>2089</v>
      </c>
      <c r="J76" s="47" t="s">
        <v>2122</v>
      </c>
    </row>
    <row r="77" spans="1:10" hidden="1" x14ac:dyDescent="0.25">
      <c r="A77" s="35">
        <v>4043</v>
      </c>
      <c r="B77" s="36" t="s">
        <v>94</v>
      </c>
      <c r="C77" s="36" t="s">
        <v>94</v>
      </c>
      <c r="D77" s="36" t="s">
        <v>257</v>
      </c>
      <c r="E77" s="36" t="s">
        <v>2087</v>
      </c>
      <c r="F77" s="35" t="s">
        <v>266</v>
      </c>
      <c r="G77" s="36" t="s">
        <v>1708</v>
      </c>
      <c r="H77" s="36" t="s">
        <v>2088</v>
      </c>
      <c r="I77" s="36" t="s">
        <v>2089</v>
      </c>
      <c r="J77" s="47" t="s">
        <v>2122</v>
      </c>
    </row>
    <row r="78" spans="1:10" hidden="1" x14ac:dyDescent="0.25">
      <c r="A78" s="35">
        <v>4044</v>
      </c>
      <c r="B78" s="36" t="s">
        <v>94</v>
      </c>
      <c r="C78" s="36" t="s">
        <v>94</v>
      </c>
      <c r="D78" s="36" t="s">
        <v>292</v>
      </c>
      <c r="E78" s="36" t="s">
        <v>2087</v>
      </c>
      <c r="F78" s="35" t="s">
        <v>316</v>
      </c>
      <c r="G78" s="36" t="s">
        <v>317</v>
      </c>
      <c r="H78" s="36" t="s">
        <v>2088</v>
      </c>
      <c r="I78" s="36" t="s">
        <v>2089</v>
      </c>
      <c r="J78" s="47" t="s">
        <v>2122</v>
      </c>
    </row>
    <row r="79" spans="1:10" hidden="1" x14ac:dyDescent="0.25">
      <c r="A79" s="35">
        <v>4045</v>
      </c>
      <c r="B79" s="36" t="s">
        <v>94</v>
      </c>
      <c r="C79" s="36" t="s">
        <v>94</v>
      </c>
      <c r="D79" s="36" t="s">
        <v>430</v>
      </c>
      <c r="E79" s="36" t="s">
        <v>2087</v>
      </c>
      <c r="F79" s="35" t="s">
        <v>442</v>
      </c>
      <c r="G79" s="36" t="s">
        <v>443</v>
      </c>
      <c r="H79" s="36" t="s">
        <v>2088</v>
      </c>
      <c r="I79" s="36" t="s">
        <v>2089</v>
      </c>
      <c r="J79" s="47" t="s">
        <v>2122</v>
      </c>
    </row>
    <row r="80" spans="1:10" hidden="1" x14ac:dyDescent="0.25">
      <c r="A80" s="35">
        <v>4046</v>
      </c>
      <c r="B80" s="36" t="s">
        <v>94</v>
      </c>
      <c r="C80" s="36" t="s">
        <v>94</v>
      </c>
      <c r="D80" s="36" t="s">
        <v>257</v>
      </c>
      <c r="E80" s="36" t="s">
        <v>2087</v>
      </c>
      <c r="F80" s="35" t="s">
        <v>268</v>
      </c>
      <c r="G80" s="36" t="s">
        <v>1709</v>
      </c>
      <c r="H80" s="36" t="s">
        <v>2088</v>
      </c>
      <c r="I80" s="36" t="s">
        <v>2089</v>
      </c>
      <c r="J80" s="47" t="s">
        <v>2122</v>
      </c>
    </row>
    <row r="81" spans="1:10" hidden="1" x14ac:dyDescent="0.25">
      <c r="A81" s="35">
        <v>4047</v>
      </c>
      <c r="B81" s="36" t="s">
        <v>94</v>
      </c>
      <c r="C81" s="36" t="s">
        <v>94</v>
      </c>
      <c r="D81" s="36" t="s">
        <v>113</v>
      </c>
      <c r="E81" s="36" t="s">
        <v>2087</v>
      </c>
      <c r="F81" s="35" t="s">
        <v>199</v>
      </c>
      <c r="G81" s="36" t="s">
        <v>200</v>
      </c>
      <c r="H81" s="36" t="s">
        <v>2088</v>
      </c>
      <c r="I81" s="36" t="s">
        <v>2089</v>
      </c>
      <c r="J81" s="47" t="s">
        <v>2122</v>
      </c>
    </row>
    <row r="82" spans="1:10" hidden="1" x14ac:dyDescent="0.25">
      <c r="A82" s="35">
        <v>4048</v>
      </c>
      <c r="B82" s="36" t="s">
        <v>94</v>
      </c>
      <c r="C82" s="36" t="s">
        <v>94</v>
      </c>
      <c r="D82" s="36" t="s">
        <v>321</v>
      </c>
      <c r="E82" s="36" t="s">
        <v>2087</v>
      </c>
      <c r="F82" s="35" t="s">
        <v>329</v>
      </c>
      <c r="G82" s="36" t="s">
        <v>1719</v>
      </c>
      <c r="H82" s="36" t="s">
        <v>2088</v>
      </c>
      <c r="I82" s="36" t="s">
        <v>2089</v>
      </c>
      <c r="J82" s="47" t="s">
        <v>2122</v>
      </c>
    </row>
    <row r="83" spans="1:10" hidden="1" x14ac:dyDescent="0.25">
      <c r="A83" s="35">
        <v>4049</v>
      </c>
      <c r="B83" s="36" t="s">
        <v>94</v>
      </c>
      <c r="C83" s="36" t="s">
        <v>94</v>
      </c>
      <c r="D83" s="36" t="s">
        <v>321</v>
      </c>
      <c r="E83" s="36" t="s">
        <v>2087</v>
      </c>
      <c r="F83" s="35" t="s">
        <v>356</v>
      </c>
      <c r="G83" s="36" t="s">
        <v>357</v>
      </c>
      <c r="H83" s="36" t="s">
        <v>2088</v>
      </c>
      <c r="I83" s="36" t="s">
        <v>2089</v>
      </c>
      <c r="J83" s="47" t="s">
        <v>2122</v>
      </c>
    </row>
    <row r="84" spans="1:10" hidden="1" x14ac:dyDescent="0.25">
      <c r="A84" s="35">
        <v>4050</v>
      </c>
      <c r="B84" s="36" t="s">
        <v>94</v>
      </c>
      <c r="C84" s="36" t="s">
        <v>94</v>
      </c>
      <c r="D84" s="36" t="s">
        <v>94</v>
      </c>
      <c r="E84" s="36" t="s">
        <v>2087</v>
      </c>
      <c r="F84" s="35" t="s">
        <v>513</v>
      </c>
      <c r="G84" s="36" t="s">
        <v>514</v>
      </c>
      <c r="H84" s="36" t="s">
        <v>2088</v>
      </c>
      <c r="I84" s="36" t="s">
        <v>2089</v>
      </c>
      <c r="J84" s="47" t="s">
        <v>2122</v>
      </c>
    </row>
    <row r="85" spans="1:10" hidden="1" x14ac:dyDescent="0.25">
      <c r="A85" s="35">
        <v>4051</v>
      </c>
      <c r="B85" s="36" t="s">
        <v>94</v>
      </c>
      <c r="C85" s="36" t="s">
        <v>94</v>
      </c>
      <c r="D85" s="36" t="s">
        <v>113</v>
      </c>
      <c r="E85" s="36" t="s">
        <v>2087</v>
      </c>
      <c r="F85" s="35" t="s">
        <v>202</v>
      </c>
      <c r="G85" s="36" t="s">
        <v>203</v>
      </c>
      <c r="H85" s="36" t="s">
        <v>2088</v>
      </c>
      <c r="I85" s="36" t="s">
        <v>2089</v>
      </c>
      <c r="J85" s="47" t="s">
        <v>2122</v>
      </c>
    </row>
    <row r="86" spans="1:10" hidden="1" x14ac:dyDescent="0.25">
      <c r="A86" s="35">
        <v>4052</v>
      </c>
      <c r="B86" s="36" t="s">
        <v>94</v>
      </c>
      <c r="C86" s="36" t="s">
        <v>94</v>
      </c>
      <c r="D86" s="36" t="s">
        <v>113</v>
      </c>
      <c r="E86" s="36" t="s">
        <v>2087</v>
      </c>
      <c r="F86" s="35" t="s">
        <v>205</v>
      </c>
      <c r="G86" s="36" t="s">
        <v>206</v>
      </c>
      <c r="H86" s="36" t="s">
        <v>2088</v>
      </c>
      <c r="I86" s="36" t="s">
        <v>2089</v>
      </c>
      <c r="J86" s="47" t="s">
        <v>2122</v>
      </c>
    </row>
    <row r="87" spans="1:10" hidden="1" x14ac:dyDescent="0.25">
      <c r="A87" s="35">
        <v>4053</v>
      </c>
      <c r="B87" s="36" t="s">
        <v>94</v>
      </c>
      <c r="C87" s="36" t="s">
        <v>94</v>
      </c>
      <c r="D87" s="36" t="s">
        <v>113</v>
      </c>
      <c r="E87" s="36" t="s">
        <v>2087</v>
      </c>
      <c r="F87" s="35" t="s">
        <v>208</v>
      </c>
      <c r="G87" s="36" t="s">
        <v>209</v>
      </c>
      <c r="H87" s="36" t="s">
        <v>2088</v>
      </c>
      <c r="I87" s="36" t="s">
        <v>2089</v>
      </c>
      <c r="J87" s="47" t="s">
        <v>2122</v>
      </c>
    </row>
    <row r="88" spans="1:10" hidden="1" x14ac:dyDescent="0.25">
      <c r="A88" s="35">
        <v>4054</v>
      </c>
      <c r="B88" s="36" t="s">
        <v>94</v>
      </c>
      <c r="C88" s="36" t="s">
        <v>94</v>
      </c>
      <c r="D88" s="36" t="s">
        <v>360</v>
      </c>
      <c r="E88" s="36" t="s">
        <v>2087</v>
      </c>
      <c r="F88" s="35" t="s">
        <v>364</v>
      </c>
      <c r="G88" s="36" t="s">
        <v>1721</v>
      </c>
      <c r="H88" s="36" t="s">
        <v>2088</v>
      </c>
      <c r="I88" s="36" t="s">
        <v>2089</v>
      </c>
      <c r="J88" s="47" t="s">
        <v>2122</v>
      </c>
    </row>
    <row r="89" spans="1:10" hidden="1" x14ac:dyDescent="0.25">
      <c r="A89" s="35">
        <v>4055</v>
      </c>
      <c r="B89" s="36" t="s">
        <v>94</v>
      </c>
      <c r="C89" s="36" t="s">
        <v>94</v>
      </c>
      <c r="D89" s="36" t="s">
        <v>360</v>
      </c>
      <c r="E89" s="36" t="s">
        <v>2087</v>
      </c>
      <c r="F89" s="35" t="s">
        <v>369</v>
      </c>
      <c r="G89" s="36" t="s">
        <v>370</v>
      </c>
      <c r="H89" s="36" t="s">
        <v>2088</v>
      </c>
      <c r="I89" s="36" t="s">
        <v>2089</v>
      </c>
      <c r="J89" s="47" t="s">
        <v>2122</v>
      </c>
    </row>
    <row r="90" spans="1:10" hidden="1" x14ac:dyDescent="0.25">
      <c r="A90" s="35">
        <v>4056</v>
      </c>
      <c r="B90" s="36" t="s">
        <v>94</v>
      </c>
      <c r="C90" s="36" t="s">
        <v>94</v>
      </c>
      <c r="D90" s="36" t="s">
        <v>94</v>
      </c>
      <c r="E90" s="36" t="s">
        <v>2087</v>
      </c>
      <c r="F90" s="35" t="s">
        <v>516</v>
      </c>
      <c r="G90" s="36" t="s">
        <v>517</v>
      </c>
      <c r="H90" s="36" t="s">
        <v>2088</v>
      </c>
      <c r="I90" s="36" t="s">
        <v>2089</v>
      </c>
      <c r="J90" s="47" t="s">
        <v>2122</v>
      </c>
    </row>
    <row r="91" spans="1:10" hidden="1" x14ac:dyDescent="0.25">
      <c r="A91" s="35">
        <v>4057</v>
      </c>
      <c r="B91" s="36" t="s">
        <v>94</v>
      </c>
      <c r="C91" s="36" t="s">
        <v>94</v>
      </c>
      <c r="D91" s="36" t="s">
        <v>113</v>
      </c>
      <c r="E91" s="36" t="s">
        <v>2087</v>
      </c>
      <c r="F91" s="35" t="s">
        <v>211</v>
      </c>
      <c r="G91" s="36" t="s">
        <v>212</v>
      </c>
      <c r="H91" s="36" t="s">
        <v>2088</v>
      </c>
      <c r="I91" s="36" t="s">
        <v>2089</v>
      </c>
      <c r="J91" s="47" t="s">
        <v>2122</v>
      </c>
    </row>
    <row r="92" spans="1:10" hidden="1" x14ac:dyDescent="0.25">
      <c r="A92" s="35">
        <v>4058</v>
      </c>
      <c r="B92" s="36" t="s">
        <v>94</v>
      </c>
      <c r="C92" s="36" t="s">
        <v>94</v>
      </c>
      <c r="D92" s="36" t="s">
        <v>113</v>
      </c>
      <c r="E92" s="36" t="s">
        <v>2087</v>
      </c>
      <c r="F92" s="35" t="s">
        <v>135</v>
      </c>
      <c r="G92" s="36" t="s">
        <v>1688</v>
      </c>
      <c r="H92" s="36" t="s">
        <v>2088</v>
      </c>
      <c r="I92" s="36" t="s">
        <v>2089</v>
      </c>
      <c r="J92" s="47" t="s">
        <v>2122</v>
      </c>
    </row>
    <row r="93" spans="1:10" hidden="1" x14ac:dyDescent="0.25">
      <c r="A93" s="35">
        <v>4059</v>
      </c>
      <c r="B93" s="36" t="s">
        <v>94</v>
      </c>
      <c r="C93" s="36" t="s">
        <v>94</v>
      </c>
      <c r="D93" s="36" t="s">
        <v>360</v>
      </c>
      <c r="E93" s="36" t="s">
        <v>2087</v>
      </c>
      <c r="F93" s="35" t="s">
        <v>372</v>
      </c>
      <c r="G93" s="36" t="s">
        <v>373</v>
      </c>
      <c r="H93" s="36" t="s">
        <v>2088</v>
      </c>
      <c r="I93" s="36" t="s">
        <v>2089</v>
      </c>
      <c r="J93" s="47" t="s">
        <v>2122</v>
      </c>
    </row>
    <row r="94" spans="1:10" hidden="1" x14ac:dyDescent="0.25">
      <c r="A94" s="35">
        <v>4060</v>
      </c>
      <c r="B94" s="36" t="s">
        <v>94</v>
      </c>
      <c r="C94" s="36" t="s">
        <v>94</v>
      </c>
      <c r="D94" s="36" t="s">
        <v>94</v>
      </c>
      <c r="E94" s="36" t="s">
        <v>2087</v>
      </c>
      <c r="F94" s="35" t="s">
        <v>450</v>
      </c>
      <c r="G94" s="36" t="s">
        <v>1742</v>
      </c>
      <c r="H94" s="36" t="s">
        <v>2088</v>
      </c>
      <c r="I94" s="36" t="s">
        <v>2089</v>
      </c>
      <c r="J94" s="47" t="s">
        <v>2122</v>
      </c>
    </row>
    <row r="95" spans="1:10" hidden="1" x14ac:dyDescent="0.25">
      <c r="A95" s="35">
        <v>4061</v>
      </c>
      <c r="B95" s="36" t="s">
        <v>94</v>
      </c>
      <c r="C95" s="36" t="s">
        <v>94</v>
      </c>
      <c r="D95" s="36" t="s">
        <v>94</v>
      </c>
      <c r="E95" s="36" t="s">
        <v>2087</v>
      </c>
      <c r="F95" s="35" t="s">
        <v>519</v>
      </c>
      <c r="G95" s="36" t="s">
        <v>520</v>
      </c>
      <c r="H95" s="36" t="s">
        <v>2088</v>
      </c>
      <c r="I95" s="36" t="s">
        <v>2089</v>
      </c>
      <c r="J95" s="47" t="s">
        <v>2122</v>
      </c>
    </row>
    <row r="96" spans="1:10" hidden="1" x14ac:dyDescent="0.25">
      <c r="A96" s="35">
        <v>4062</v>
      </c>
      <c r="B96" s="36" t="s">
        <v>94</v>
      </c>
      <c r="C96" s="36" t="s">
        <v>94</v>
      </c>
      <c r="D96" s="36" t="s">
        <v>113</v>
      </c>
      <c r="E96" s="36" t="s">
        <v>2087</v>
      </c>
      <c r="F96" s="35" t="s">
        <v>213</v>
      </c>
      <c r="G96" s="36" t="s">
        <v>214</v>
      </c>
      <c r="H96" s="36" t="s">
        <v>2088</v>
      </c>
      <c r="I96" s="36" t="s">
        <v>2089</v>
      </c>
      <c r="J96" s="47" t="s">
        <v>2122</v>
      </c>
    </row>
    <row r="97" spans="1:10" hidden="1" x14ac:dyDescent="0.25">
      <c r="A97" s="35">
        <v>4063</v>
      </c>
      <c r="B97" s="36" t="s">
        <v>94</v>
      </c>
      <c r="C97" s="36" t="s">
        <v>94</v>
      </c>
      <c r="D97" s="36" t="s">
        <v>94</v>
      </c>
      <c r="E97" s="36" t="s">
        <v>2087</v>
      </c>
      <c r="F97" s="35" t="s">
        <v>451</v>
      </c>
      <c r="G97" s="36" t="s">
        <v>1743</v>
      </c>
      <c r="H97" s="36" t="s">
        <v>2088</v>
      </c>
      <c r="I97" s="36" t="s">
        <v>2089</v>
      </c>
      <c r="J97" s="47" t="s">
        <v>2122</v>
      </c>
    </row>
    <row r="98" spans="1:10" hidden="1" x14ac:dyDescent="0.25">
      <c r="A98" s="35">
        <v>4064</v>
      </c>
      <c r="B98" s="36" t="s">
        <v>94</v>
      </c>
      <c r="C98" s="36" t="s">
        <v>94</v>
      </c>
      <c r="D98" s="36" t="s">
        <v>257</v>
      </c>
      <c r="E98" s="36" t="s">
        <v>2087</v>
      </c>
      <c r="F98" s="35" t="s">
        <v>258</v>
      </c>
      <c r="G98" s="36" t="s">
        <v>1710</v>
      </c>
      <c r="H98" s="36" t="s">
        <v>2088</v>
      </c>
      <c r="I98" s="36" t="s">
        <v>2089</v>
      </c>
      <c r="J98" s="47" t="s">
        <v>2122</v>
      </c>
    </row>
    <row r="99" spans="1:10" hidden="1" x14ac:dyDescent="0.25">
      <c r="A99" s="35">
        <v>4065</v>
      </c>
      <c r="B99" s="36" t="s">
        <v>94</v>
      </c>
      <c r="C99" s="36" t="s">
        <v>94</v>
      </c>
      <c r="D99" s="36" t="s">
        <v>430</v>
      </c>
      <c r="E99" s="36" t="s">
        <v>2087</v>
      </c>
      <c r="F99" s="35" t="s">
        <v>432</v>
      </c>
      <c r="G99" s="36" t="s">
        <v>1737</v>
      </c>
      <c r="H99" s="36" t="s">
        <v>2088</v>
      </c>
      <c r="I99" s="36" t="s">
        <v>2089</v>
      </c>
      <c r="J99" s="47" t="s">
        <v>2122</v>
      </c>
    </row>
    <row r="100" spans="1:10" hidden="1" x14ac:dyDescent="0.25">
      <c r="A100" s="35">
        <v>4066</v>
      </c>
      <c r="B100" s="36" t="s">
        <v>94</v>
      </c>
      <c r="C100" s="36" t="s">
        <v>94</v>
      </c>
      <c r="D100" s="36" t="s">
        <v>113</v>
      </c>
      <c r="E100" s="36" t="s">
        <v>2087</v>
      </c>
      <c r="F100" s="35" t="s">
        <v>115</v>
      </c>
      <c r="G100" s="36" t="s">
        <v>1689</v>
      </c>
      <c r="H100" s="36" t="s">
        <v>2088</v>
      </c>
      <c r="I100" s="36" t="s">
        <v>2089</v>
      </c>
      <c r="J100" s="47" t="s">
        <v>2122</v>
      </c>
    </row>
    <row r="101" spans="1:10" hidden="1" x14ac:dyDescent="0.25">
      <c r="A101" s="35">
        <v>4067</v>
      </c>
      <c r="B101" s="36" t="s">
        <v>94</v>
      </c>
      <c r="C101" s="36" t="s">
        <v>94</v>
      </c>
      <c r="D101" s="36" t="s">
        <v>292</v>
      </c>
      <c r="E101" s="36" t="s">
        <v>2087</v>
      </c>
      <c r="F101" s="35" t="s">
        <v>293</v>
      </c>
      <c r="G101" s="36" t="s">
        <v>1714</v>
      </c>
      <c r="H101" s="36" t="s">
        <v>2088</v>
      </c>
      <c r="I101" s="36" t="s">
        <v>2089</v>
      </c>
      <c r="J101" s="47" t="s">
        <v>2122</v>
      </c>
    </row>
    <row r="102" spans="1:10" hidden="1" x14ac:dyDescent="0.25">
      <c r="A102" s="35">
        <v>4068</v>
      </c>
      <c r="B102" s="36" t="s">
        <v>94</v>
      </c>
      <c r="C102" s="36" t="s">
        <v>94</v>
      </c>
      <c r="D102" s="36" t="s">
        <v>94</v>
      </c>
      <c r="E102" s="36" t="s">
        <v>2087</v>
      </c>
      <c r="F102" s="35" t="s">
        <v>523</v>
      </c>
      <c r="G102" s="36" t="s">
        <v>2113</v>
      </c>
      <c r="H102" s="36" t="s">
        <v>2088</v>
      </c>
      <c r="I102" s="36" t="s">
        <v>2089</v>
      </c>
      <c r="J102" s="47" t="s">
        <v>2122</v>
      </c>
    </row>
    <row r="103" spans="1:10" hidden="1" x14ac:dyDescent="0.25">
      <c r="A103" s="35">
        <v>4069</v>
      </c>
      <c r="B103" s="36" t="s">
        <v>94</v>
      </c>
      <c r="C103" s="36" t="s">
        <v>94</v>
      </c>
      <c r="D103" s="36" t="s">
        <v>94</v>
      </c>
      <c r="E103" s="36" t="s">
        <v>2087</v>
      </c>
      <c r="F103" s="35" t="s">
        <v>455</v>
      </c>
      <c r="G103" s="36" t="s">
        <v>1744</v>
      </c>
      <c r="H103" s="36" t="s">
        <v>2088</v>
      </c>
      <c r="I103" s="36" t="s">
        <v>2089</v>
      </c>
      <c r="J103" s="47" t="s">
        <v>2122</v>
      </c>
    </row>
    <row r="104" spans="1:10" hidden="1" x14ac:dyDescent="0.25">
      <c r="A104" s="35">
        <v>4070</v>
      </c>
      <c r="B104" s="36" t="s">
        <v>94</v>
      </c>
      <c r="C104" s="36" t="s">
        <v>94</v>
      </c>
      <c r="D104" s="36" t="s">
        <v>430</v>
      </c>
      <c r="E104" s="36" t="s">
        <v>2087</v>
      </c>
      <c r="F104" s="35" t="s">
        <v>445</v>
      </c>
      <c r="G104" s="36" t="s">
        <v>446</v>
      </c>
      <c r="H104" s="36" t="s">
        <v>2088</v>
      </c>
      <c r="I104" s="36" t="s">
        <v>2089</v>
      </c>
      <c r="J104" s="47" t="s">
        <v>2122</v>
      </c>
    </row>
    <row r="105" spans="1:10" hidden="1" x14ac:dyDescent="0.25">
      <c r="A105" s="35">
        <v>4071</v>
      </c>
      <c r="B105" s="36" t="s">
        <v>94</v>
      </c>
      <c r="C105" s="36" t="s">
        <v>94</v>
      </c>
      <c r="D105" s="36" t="s">
        <v>360</v>
      </c>
      <c r="E105" s="36" t="s">
        <v>2087</v>
      </c>
      <c r="F105" s="35" t="s">
        <v>362</v>
      </c>
      <c r="G105" s="36" t="s">
        <v>1722</v>
      </c>
      <c r="H105" s="36" t="s">
        <v>2088</v>
      </c>
      <c r="I105" s="36" t="s">
        <v>2089</v>
      </c>
      <c r="J105" s="47" t="s">
        <v>2122</v>
      </c>
    </row>
    <row r="106" spans="1:10" hidden="1" x14ac:dyDescent="0.25">
      <c r="A106" s="35">
        <v>4072</v>
      </c>
      <c r="B106" s="36" t="s">
        <v>94</v>
      </c>
      <c r="C106" s="36" t="s">
        <v>94</v>
      </c>
      <c r="D106" s="36" t="s">
        <v>94</v>
      </c>
      <c r="E106" s="36" t="s">
        <v>2087</v>
      </c>
      <c r="F106" s="35" t="s">
        <v>525</v>
      </c>
      <c r="G106" s="36" t="s">
        <v>526</v>
      </c>
      <c r="H106" s="36" t="s">
        <v>2088</v>
      </c>
      <c r="I106" s="36" t="s">
        <v>2089</v>
      </c>
      <c r="J106" s="47" t="s">
        <v>2122</v>
      </c>
    </row>
    <row r="107" spans="1:10" hidden="1" x14ac:dyDescent="0.25">
      <c r="A107" s="35">
        <v>4073</v>
      </c>
      <c r="B107" s="36" t="s">
        <v>94</v>
      </c>
      <c r="C107" s="36" t="s">
        <v>94</v>
      </c>
      <c r="D107" s="36" t="s">
        <v>94</v>
      </c>
      <c r="E107" s="36" t="s">
        <v>2087</v>
      </c>
      <c r="F107" s="35" t="s">
        <v>456</v>
      </c>
      <c r="G107" s="36" t="s">
        <v>1745</v>
      </c>
      <c r="H107" s="36" t="s">
        <v>2088</v>
      </c>
      <c r="I107" s="36" t="s">
        <v>2089</v>
      </c>
      <c r="J107" s="47" t="s">
        <v>2122</v>
      </c>
    </row>
    <row r="108" spans="1:10" hidden="1" x14ac:dyDescent="0.25">
      <c r="A108" s="35">
        <v>4074</v>
      </c>
      <c r="B108" s="36" t="s">
        <v>94</v>
      </c>
      <c r="C108" s="36" t="s">
        <v>94</v>
      </c>
      <c r="D108" s="36" t="s">
        <v>94</v>
      </c>
      <c r="E108" s="36" t="s">
        <v>2087</v>
      </c>
      <c r="F108" s="35" t="s">
        <v>528</v>
      </c>
      <c r="G108" s="36" t="s">
        <v>529</v>
      </c>
      <c r="H108" s="36" t="s">
        <v>2088</v>
      </c>
      <c r="I108" s="36" t="s">
        <v>2089</v>
      </c>
      <c r="J108" s="47" t="s">
        <v>2122</v>
      </c>
    </row>
    <row r="109" spans="1:10" hidden="1" x14ac:dyDescent="0.25">
      <c r="A109" s="35">
        <v>4075</v>
      </c>
      <c r="B109" s="36" t="s">
        <v>94</v>
      </c>
      <c r="C109" s="36" t="s">
        <v>94</v>
      </c>
      <c r="D109" s="36" t="s">
        <v>94</v>
      </c>
      <c r="E109" s="36" t="s">
        <v>2087</v>
      </c>
      <c r="F109" s="35" t="s">
        <v>458</v>
      </c>
      <c r="G109" s="36" t="s">
        <v>1746</v>
      </c>
      <c r="H109" s="36" t="s">
        <v>2088</v>
      </c>
      <c r="I109" s="36" t="s">
        <v>2089</v>
      </c>
      <c r="J109" s="47" t="s">
        <v>2122</v>
      </c>
    </row>
    <row r="110" spans="1:10" hidden="1" x14ac:dyDescent="0.25">
      <c r="A110" s="35">
        <v>4076</v>
      </c>
      <c r="B110" s="36" t="s">
        <v>94</v>
      </c>
      <c r="C110" s="36" t="s">
        <v>94</v>
      </c>
      <c r="D110" s="36" t="s">
        <v>94</v>
      </c>
      <c r="E110" s="36" t="s">
        <v>2087</v>
      </c>
      <c r="F110" s="35" t="s">
        <v>460</v>
      </c>
      <c r="G110" s="36" t="s">
        <v>1747</v>
      </c>
      <c r="H110" s="36" t="s">
        <v>2088</v>
      </c>
      <c r="I110" s="36" t="s">
        <v>2089</v>
      </c>
      <c r="J110" s="47" t="s">
        <v>2122</v>
      </c>
    </row>
    <row r="111" spans="1:10" hidden="1" x14ac:dyDescent="0.25">
      <c r="A111" s="35">
        <v>4077</v>
      </c>
      <c r="B111" s="36" t="s">
        <v>94</v>
      </c>
      <c r="C111" s="36" t="s">
        <v>94</v>
      </c>
      <c r="D111" s="36" t="s">
        <v>94</v>
      </c>
      <c r="E111" s="36" t="s">
        <v>2087</v>
      </c>
      <c r="F111" s="35" t="s">
        <v>462</v>
      </c>
      <c r="G111" s="36" t="s">
        <v>1748</v>
      </c>
      <c r="H111" s="36" t="s">
        <v>2088</v>
      </c>
      <c r="I111" s="36" t="s">
        <v>2089</v>
      </c>
      <c r="J111" s="47" t="s">
        <v>2122</v>
      </c>
    </row>
    <row r="112" spans="1:10" hidden="1" x14ac:dyDescent="0.25">
      <c r="A112" s="35">
        <v>4078</v>
      </c>
      <c r="B112" s="36" t="s">
        <v>94</v>
      </c>
      <c r="C112" s="36" t="s">
        <v>94</v>
      </c>
      <c r="D112" s="36" t="s">
        <v>94</v>
      </c>
      <c r="E112" s="36" t="s">
        <v>2087</v>
      </c>
      <c r="F112" s="35" t="s">
        <v>464</v>
      </c>
      <c r="G112" s="36" t="s">
        <v>1749</v>
      </c>
      <c r="H112" s="36" t="s">
        <v>2088</v>
      </c>
      <c r="I112" s="36" t="s">
        <v>2089</v>
      </c>
      <c r="J112" s="47" t="s">
        <v>2122</v>
      </c>
    </row>
    <row r="113" spans="1:10" hidden="1" x14ac:dyDescent="0.25">
      <c r="A113" s="35">
        <v>4079</v>
      </c>
      <c r="B113" s="36" t="s">
        <v>94</v>
      </c>
      <c r="C113" s="36" t="s">
        <v>94</v>
      </c>
      <c r="D113" s="36" t="s">
        <v>94</v>
      </c>
      <c r="E113" s="36" t="s">
        <v>2087</v>
      </c>
      <c r="F113" s="35" t="s">
        <v>466</v>
      </c>
      <c r="G113" s="36" t="s">
        <v>1750</v>
      </c>
      <c r="H113" s="36" t="s">
        <v>2088</v>
      </c>
      <c r="I113" s="36" t="s">
        <v>2089</v>
      </c>
      <c r="J113" s="47" t="s">
        <v>2122</v>
      </c>
    </row>
    <row r="114" spans="1:10" hidden="1" x14ac:dyDescent="0.25">
      <c r="A114" s="35">
        <v>4080</v>
      </c>
      <c r="B114" s="36" t="s">
        <v>94</v>
      </c>
      <c r="C114" s="36" t="s">
        <v>94</v>
      </c>
      <c r="D114" s="36" t="s">
        <v>94</v>
      </c>
      <c r="E114" s="36" t="s">
        <v>2087</v>
      </c>
      <c r="F114" s="35" t="s">
        <v>467</v>
      </c>
      <c r="G114" s="36" t="s">
        <v>1751</v>
      </c>
      <c r="H114" s="36" t="s">
        <v>2088</v>
      </c>
      <c r="I114" s="36" t="s">
        <v>2089</v>
      </c>
      <c r="J114" s="47" t="s">
        <v>2122</v>
      </c>
    </row>
    <row r="115" spans="1:10" hidden="1" x14ac:dyDescent="0.25">
      <c r="A115" s="35">
        <v>4081</v>
      </c>
      <c r="B115" s="36" t="s">
        <v>94</v>
      </c>
      <c r="C115" s="36" t="s">
        <v>94</v>
      </c>
      <c r="D115" s="36" t="s">
        <v>430</v>
      </c>
      <c r="E115" s="36" t="s">
        <v>2087</v>
      </c>
      <c r="F115" s="35" t="s">
        <v>433</v>
      </c>
      <c r="G115" s="36" t="s">
        <v>1738</v>
      </c>
      <c r="H115" s="36" t="s">
        <v>2088</v>
      </c>
      <c r="I115" s="36" t="s">
        <v>2089</v>
      </c>
      <c r="J115" s="47" t="s">
        <v>2122</v>
      </c>
    </row>
    <row r="116" spans="1:10" hidden="1" x14ac:dyDescent="0.25">
      <c r="A116" s="35">
        <v>4082</v>
      </c>
      <c r="B116" s="36" t="s">
        <v>94</v>
      </c>
      <c r="C116" s="36" t="s">
        <v>94</v>
      </c>
      <c r="D116" s="36" t="s">
        <v>113</v>
      </c>
      <c r="E116" s="36" t="s">
        <v>2087</v>
      </c>
      <c r="F116" s="35" t="s">
        <v>119</v>
      </c>
      <c r="G116" s="36" t="s">
        <v>1690</v>
      </c>
      <c r="H116" s="36" t="s">
        <v>2088</v>
      </c>
      <c r="I116" s="36" t="s">
        <v>2089</v>
      </c>
      <c r="J116" s="47" t="s">
        <v>2122</v>
      </c>
    </row>
    <row r="117" spans="1:10" hidden="1" x14ac:dyDescent="0.25">
      <c r="A117" s="35">
        <v>4083</v>
      </c>
      <c r="B117" s="36" t="s">
        <v>94</v>
      </c>
      <c r="C117" s="36" t="s">
        <v>94</v>
      </c>
      <c r="D117" s="36" t="s">
        <v>321</v>
      </c>
      <c r="E117" s="36" t="s">
        <v>2087</v>
      </c>
      <c r="F117" s="35" t="s">
        <v>358</v>
      </c>
      <c r="G117" s="36" t="s">
        <v>359</v>
      </c>
      <c r="H117" s="36" t="s">
        <v>2088</v>
      </c>
      <c r="I117" s="36" t="s">
        <v>2089</v>
      </c>
      <c r="J117" s="47" t="s">
        <v>2122</v>
      </c>
    </row>
    <row r="118" spans="1:10" hidden="1" x14ac:dyDescent="0.25">
      <c r="A118" s="35">
        <v>4084</v>
      </c>
      <c r="B118" s="36" t="s">
        <v>94</v>
      </c>
      <c r="C118" s="36" t="s">
        <v>94</v>
      </c>
      <c r="D118" s="36" t="s">
        <v>94</v>
      </c>
      <c r="E118" s="36" t="s">
        <v>2087</v>
      </c>
      <c r="F118" s="35" t="s">
        <v>469</v>
      </c>
      <c r="G118" s="36" t="s">
        <v>1752</v>
      </c>
      <c r="H118" s="36" t="s">
        <v>2088</v>
      </c>
      <c r="I118" s="36" t="s">
        <v>2089</v>
      </c>
      <c r="J118" s="47" t="s">
        <v>2122</v>
      </c>
    </row>
    <row r="119" spans="1:10" hidden="1" x14ac:dyDescent="0.25">
      <c r="A119" s="35">
        <v>4085</v>
      </c>
      <c r="B119" s="36" t="s">
        <v>94</v>
      </c>
      <c r="C119" s="36" t="s">
        <v>94</v>
      </c>
      <c r="D119" s="36" t="s">
        <v>94</v>
      </c>
      <c r="E119" s="36" t="s">
        <v>2087</v>
      </c>
      <c r="F119" s="35" t="s">
        <v>471</v>
      </c>
      <c r="G119" s="36" t="s">
        <v>1753</v>
      </c>
      <c r="H119" s="36" t="s">
        <v>2088</v>
      </c>
      <c r="I119" s="36" t="s">
        <v>2089</v>
      </c>
      <c r="J119" s="47" t="s">
        <v>2122</v>
      </c>
    </row>
    <row r="120" spans="1:10" hidden="1" x14ac:dyDescent="0.25">
      <c r="A120" s="35">
        <v>4086</v>
      </c>
      <c r="B120" s="36" t="s">
        <v>94</v>
      </c>
      <c r="C120" s="36" t="s">
        <v>94</v>
      </c>
      <c r="D120" s="36" t="s">
        <v>94</v>
      </c>
      <c r="E120" s="36" t="s">
        <v>2087</v>
      </c>
      <c r="F120" s="35" t="s">
        <v>472</v>
      </c>
      <c r="G120" s="36" t="s">
        <v>1754</v>
      </c>
      <c r="H120" s="36" t="s">
        <v>2088</v>
      </c>
      <c r="I120" s="36" t="s">
        <v>2089</v>
      </c>
      <c r="J120" s="47" t="s">
        <v>2122</v>
      </c>
    </row>
    <row r="121" spans="1:10" hidden="1" x14ac:dyDescent="0.25">
      <c r="A121" s="35">
        <v>4087</v>
      </c>
      <c r="B121" s="36" t="s">
        <v>94</v>
      </c>
      <c r="C121" s="36" t="s">
        <v>94</v>
      </c>
      <c r="D121" s="36" t="s">
        <v>94</v>
      </c>
      <c r="E121" s="36" t="s">
        <v>2087</v>
      </c>
      <c r="F121" s="35" t="s">
        <v>474</v>
      </c>
      <c r="G121" s="36" t="s">
        <v>1755</v>
      </c>
      <c r="H121" s="36" t="s">
        <v>2088</v>
      </c>
      <c r="I121" s="36" t="s">
        <v>2089</v>
      </c>
      <c r="J121" s="47" t="s">
        <v>2122</v>
      </c>
    </row>
    <row r="122" spans="1:10" hidden="1" x14ac:dyDescent="0.25">
      <c r="A122" s="35">
        <v>4088</v>
      </c>
      <c r="B122" s="36" t="s">
        <v>94</v>
      </c>
      <c r="C122" s="36" t="s">
        <v>94</v>
      </c>
      <c r="D122" s="36" t="s">
        <v>94</v>
      </c>
      <c r="E122" s="36" t="s">
        <v>2087</v>
      </c>
      <c r="F122" s="35" t="s">
        <v>476</v>
      </c>
      <c r="G122" s="36" t="s">
        <v>1756</v>
      </c>
      <c r="H122" s="36" t="s">
        <v>2088</v>
      </c>
      <c r="I122" s="36" t="s">
        <v>2089</v>
      </c>
      <c r="J122" s="47" t="s">
        <v>2122</v>
      </c>
    </row>
    <row r="123" spans="1:10" hidden="1" x14ac:dyDescent="0.25">
      <c r="A123" s="35">
        <v>4089</v>
      </c>
      <c r="B123" s="36" t="s">
        <v>94</v>
      </c>
      <c r="C123" s="36" t="s">
        <v>94</v>
      </c>
      <c r="D123" s="36" t="s">
        <v>94</v>
      </c>
      <c r="E123" s="36" t="s">
        <v>2087</v>
      </c>
      <c r="F123" s="35" t="s">
        <v>477</v>
      </c>
      <c r="G123" s="36" t="s">
        <v>1757</v>
      </c>
      <c r="H123" s="36" t="s">
        <v>2088</v>
      </c>
      <c r="I123" s="36" t="s">
        <v>2089</v>
      </c>
      <c r="J123" s="47" t="s">
        <v>2122</v>
      </c>
    </row>
    <row r="124" spans="1:10" hidden="1" x14ac:dyDescent="0.25">
      <c r="A124" s="35">
        <v>4090</v>
      </c>
      <c r="B124" s="36" t="s">
        <v>94</v>
      </c>
      <c r="C124" s="36" t="s">
        <v>94</v>
      </c>
      <c r="D124" s="36" t="s">
        <v>94</v>
      </c>
      <c r="E124" s="36" t="s">
        <v>2087</v>
      </c>
      <c r="F124" s="35" t="s">
        <v>478</v>
      </c>
      <c r="G124" s="36" t="s">
        <v>1759</v>
      </c>
      <c r="H124" s="36" t="s">
        <v>2088</v>
      </c>
      <c r="I124" s="36" t="s">
        <v>2089</v>
      </c>
      <c r="J124" s="47" t="s">
        <v>2122</v>
      </c>
    </row>
    <row r="125" spans="1:10" hidden="1" x14ac:dyDescent="0.25">
      <c r="A125" s="35">
        <v>4091</v>
      </c>
      <c r="B125" s="36" t="s">
        <v>94</v>
      </c>
      <c r="C125" s="36" t="s">
        <v>94</v>
      </c>
      <c r="D125" s="36" t="s">
        <v>94</v>
      </c>
      <c r="E125" s="36" t="s">
        <v>2087</v>
      </c>
      <c r="F125" s="35" t="s">
        <v>531</v>
      </c>
      <c r="G125" s="36" t="s">
        <v>532</v>
      </c>
      <c r="H125" s="36" t="s">
        <v>2088</v>
      </c>
      <c r="I125" s="36" t="s">
        <v>2089</v>
      </c>
      <c r="J125" s="47" t="s">
        <v>2122</v>
      </c>
    </row>
    <row r="126" spans="1:10" hidden="1" x14ac:dyDescent="0.25">
      <c r="A126" s="35">
        <v>4092</v>
      </c>
      <c r="B126" s="36" t="s">
        <v>94</v>
      </c>
      <c r="C126" s="36" t="s">
        <v>94</v>
      </c>
      <c r="D126" s="36" t="s">
        <v>94</v>
      </c>
      <c r="E126" s="36" t="s">
        <v>2087</v>
      </c>
      <c r="F126" s="35" t="s">
        <v>480</v>
      </c>
      <c r="G126" s="36" t="s">
        <v>1760</v>
      </c>
      <c r="H126" s="36" t="s">
        <v>2088</v>
      </c>
      <c r="I126" s="36" t="s">
        <v>2089</v>
      </c>
      <c r="J126" s="47" t="s">
        <v>2122</v>
      </c>
    </row>
    <row r="127" spans="1:10" hidden="1" x14ac:dyDescent="0.25">
      <c r="A127" s="35">
        <v>4093</v>
      </c>
      <c r="B127" s="36" t="s">
        <v>94</v>
      </c>
      <c r="C127" s="36" t="s">
        <v>94</v>
      </c>
      <c r="D127" s="36" t="s">
        <v>94</v>
      </c>
      <c r="E127" s="36" t="s">
        <v>2087</v>
      </c>
      <c r="F127" s="35" t="s">
        <v>482</v>
      </c>
      <c r="G127" s="36" t="s">
        <v>1761</v>
      </c>
      <c r="H127" s="36" t="s">
        <v>2088</v>
      </c>
      <c r="I127" s="36" t="s">
        <v>2089</v>
      </c>
      <c r="J127" s="47" t="s">
        <v>2122</v>
      </c>
    </row>
    <row r="128" spans="1:10" hidden="1" x14ac:dyDescent="0.25">
      <c r="A128" s="35">
        <v>4094</v>
      </c>
      <c r="B128" s="36" t="s">
        <v>94</v>
      </c>
      <c r="C128" s="36" t="s">
        <v>94</v>
      </c>
      <c r="D128" s="36" t="s">
        <v>321</v>
      </c>
      <c r="E128" s="36" t="s">
        <v>2087</v>
      </c>
      <c r="F128" s="35" t="s">
        <v>323</v>
      </c>
      <c r="G128" s="36" t="s">
        <v>1720</v>
      </c>
      <c r="H128" s="36" t="s">
        <v>2088</v>
      </c>
      <c r="I128" s="36" t="s">
        <v>2089</v>
      </c>
      <c r="J128" s="47" t="s">
        <v>2122</v>
      </c>
    </row>
    <row r="129" spans="1:10" hidden="1" x14ac:dyDescent="0.25">
      <c r="A129" s="35">
        <v>4095</v>
      </c>
      <c r="B129" s="36" t="s">
        <v>94</v>
      </c>
      <c r="C129" s="36" t="s">
        <v>94</v>
      </c>
      <c r="D129" s="36" t="s">
        <v>94</v>
      </c>
      <c r="E129" s="36" t="s">
        <v>2087</v>
      </c>
      <c r="F129" s="35" t="s">
        <v>483</v>
      </c>
      <c r="G129" s="36" t="s">
        <v>1763</v>
      </c>
      <c r="H129" s="36" t="s">
        <v>2088</v>
      </c>
      <c r="I129" s="36" t="s">
        <v>2089</v>
      </c>
      <c r="J129" s="47" t="s">
        <v>2122</v>
      </c>
    </row>
    <row r="130" spans="1:10" hidden="1" x14ac:dyDescent="0.25">
      <c r="A130" s="35">
        <v>4096</v>
      </c>
      <c r="B130" s="36" t="s">
        <v>94</v>
      </c>
      <c r="C130" s="36" t="s">
        <v>94</v>
      </c>
      <c r="D130" s="36" t="s">
        <v>222</v>
      </c>
      <c r="E130" s="36" t="s">
        <v>2087</v>
      </c>
      <c r="F130" s="35" t="s">
        <v>224</v>
      </c>
      <c r="G130" s="36" t="s">
        <v>1696</v>
      </c>
      <c r="H130" s="36" t="s">
        <v>2088</v>
      </c>
      <c r="I130" s="36" t="s">
        <v>2089</v>
      </c>
      <c r="J130" s="47" t="s">
        <v>2122</v>
      </c>
    </row>
    <row r="131" spans="1:10" hidden="1" x14ac:dyDescent="0.25">
      <c r="A131" s="35">
        <v>4097</v>
      </c>
      <c r="B131" s="36" t="s">
        <v>94</v>
      </c>
      <c r="C131" s="36" t="s">
        <v>94</v>
      </c>
      <c r="D131" s="36" t="s">
        <v>94</v>
      </c>
      <c r="E131" s="36" t="s">
        <v>2087</v>
      </c>
      <c r="F131" s="35" t="s">
        <v>485</v>
      </c>
      <c r="G131" s="36" t="s">
        <v>1764</v>
      </c>
      <c r="H131" s="36" t="s">
        <v>2088</v>
      </c>
      <c r="I131" s="36" t="s">
        <v>2089</v>
      </c>
      <c r="J131" s="47" t="s">
        <v>2122</v>
      </c>
    </row>
    <row r="132" spans="1:10" hidden="1" x14ac:dyDescent="0.25">
      <c r="A132" s="35">
        <v>4098</v>
      </c>
      <c r="B132" s="36" t="s">
        <v>94</v>
      </c>
      <c r="C132" s="36" t="s">
        <v>94</v>
      </c>
      <c r="D132" s="36" t="s">
        <v>390</v>
      </c>
      <c r="E132" s="36" t="s">
        <v>2087</v>
      </c>
      <c r="F132" s="35" t="s">
        <v>392</v>
      </c>
      <c r="G132" s="36" t="s">
        <v>1728</v>
      </c>
      <c r="H132" s="36" t="s">
        <v>2088</v>
      </c>
      <c r="I132" s="36" t="s">
        <v>2089</v>
      </c>
      <c r="J132" s="47" t="s">
        <v>2122</v>
      </c>
    </row>
    <row r="133" spans="1:10" hidden="1" x14ac:dyDescent="0.25">
      <c r="A133" s="35">
        <v>4099</v>
      </c>
      <c r="B133" s="36" t="s">
        <v>94</v>
      </c>
      <c r="C133" s="36" t="s">
        <v>94</v>
      </c>
      <c r="D133" s="36" t="s">
        <v>94</v>
      </c>
      <c r="E133" s="36" t="s">
        <v>2087</v>
      </c>
      <c r="F133" s="35" t="s">
        <v>487</v>
      </c>
      <c r="G133" s="36" t="s">
        <v>1765</v>
      </c>
      <c r="H133" s="36" t="s">
        <v>2088</v>
      </c>
      <c r="I133" s="36" t="s">
        <v>2089</v>
      </c>
      <c r="J133" s="47" t="s">
        <v>2122</v>
      </c>
    </row>
    <row r="134" spans="1:10" hidden="1" x14ac:dyDescent="0.25">
      <c r="A134" s="35">
        <v>4100</v>
      </c>
      <c r="B134" s="36" t="s">
        <v>94</v>
      </c>
      <c r="C134" s="36" t="s">
        <v>94</v>
      </c>
      <c r="D134" s="36" t="s">
        <v>257</v>
      </c>
      <c r="E134" s="36" t="s">
        <v>2087</v>
      </c>
      <c r="F134" s="35" t="s">
        <v>260</v>
      </c>
      <c r="G134" s="36" t="s">
        <v>1711</v>
      </c>
      <c r="H134" s="36" t="s">
        <v>2088</v>
      </c>
      <c r="I134" s="36" t="s">
        <v>2089</v>
      </c>
      <c r="J134" s="47" t="s">
        <v>2122</v>
      </c>
    </row>
    <row r="135" spans="1:10" hidden="1" x14ac:dyDescent="0.25">
      <c r="A135" s="35">
        <v>4101</v>
      </c>
      <c r="B135" s="36" t="s">
        <v>94</v>
      </c>
      <c r="C135" s="36" t="s">
        <v>94</v>
      </c>
      <c r="D135" s="36" t="s">
        <v>257</v>
      </c>
      <c r="E135" s="36" t="s">
        <v>2087</v>
      </c>
      <c r="F135" s="35" t="s">
        <v>261</v>
      </c>
      <c r="G135" s="36" t="s">
        <v>1712</v>
      </c>
      <c r="H135" s="36" t="s">
        <v>2088</v>
      </c>
      <c r="I135" s="36" t="s">
        <v>2089</v>
      </c>
      <c r="J135" s="47" t="s">
        <v>2122</v>
      </c>
    </row>
    <row r="136" spans="1:10" hidden="1" x14ac:dyDescent="0.25">
      <c r="A136" s="35">
        <v>4102</v>
      </c>
      <c r="B136" s="36" t="s">
        <v>94</v>
      </c>
      <c r="C136" s="36" t="s">
        <v>94</v>
      </c>
      <c r="D136" s="36" t="s">
        <v>292</v>
      </c>
      <c r="E136" s="36" t="s">
        <v>2087</v>
      </c>
      <c r="F136" s="35" t="s">
        <v>295</v>
      </c>
      <c r="G136" s="36" t="s">
        <v>1715</v>
      </c>
      <c r="H136" s="36" t="s">
        <v>2088</v>
      </c>
      <c r="I136" s="36" t="s">
        <v>2089</v>
      </c>
      <c r="J136" s="47" t="s">
        <v>2122</v>
      </c>
    </row>
    <row r="137" spans="1:10" hidden="1" x14ac:dyDescent="0.25">
      <c r="A137" s="35">
        <v>4103</v>
      </c>
      <c r="B137" s="36" t="s">
        <v>94</v>
      </c>
      <c r="C137" s="36" t="s">
        <v>94</v>
      </c>
      <c r="D137" s="36" t="s">
        <v>113</v>
      </c>
      <c r="E137" s="36" t="s">
        <v>2087</v>
      </c>
      <c r="F137" s="35" t="s">
        <v>121</v>
      </c>
      <c r="G137" s="36" t="s">
        <v>1691</v>
      </c>
      <c r="H137" s="36" t="s">
        <v>2088</v>
      </c>
      <c r="I137" s="36" t="s">
        <v>2089</v>
      </c>
      <c r="J137" s="47" t="s">
        <v>2122</v>
      </c>
    </row>
    <row r="138" spans="1:10" hidden="1" x14ac:dyDescent="0.25">
      <c r="A138" s="35">
        <v>4104</v>
      </c>
      <c r="B138" s="36" t="s">
        <v>94</v>
      </c>
      <c r="C138" s="36" t="s">
        <v>94</v>
      </c>
      <c r="D138" s="36" t="s">
        <v>94</v>
      </c>
      <c r="E138" s="36" t="s">
        <v>2087</v>
      </c>
      <c r="F138" s="35" t="s">
        <v>1592</v>
      </c>
      <c r="G138" s="36" t="s">
        <v>2015</v>
      </c>
      <c r="H138" s="36" t="s">
        <v>2088</v>
      </c>
      <c r="I138" s="36" t="s">
        <v>1493</v>
      </c>
      <c r="J138" s="47" t="s">
        <v>2122</v>
      </c>
    </row>
    <row r="139" spans="1:10" hidden="1" x14ac:dyDescent="0.25">
      <c r="A139" s="35">
        <v>4105</v>
      </c>
      <c r="B139" s="36" t="s">
        <v>94</v>
      </c>
      <c r="C139" s="36" t="s">
        <v>94</v>
      </c>
      <c r="D139" s="36" t="s">
        <v>94</v>
      </c>
      <c r="E139" s="36" t="s">
        <v>2087</v>
      </c>
      <c r="F139" s="35" t="s">
        <v>1656</v>
      </c>
      <c r="G139" s="36" t="s">
        <v>2015</v>
      </c>
      <c r="H139" s="36" t="s">
        <v>2114</v>
      </c>
      <c r="I139" s="36" t="s">
        <v>93</v>
      </c>
      <c r="J139" s="47" t="s">
        <v>2122</v>
      </c>
    </row>
    <row r="140" spans="1:10" hidden="1" x14ac:dyDescent="0.25">
      <c r="A140" s="35">
        <v>4106</v>
      </c>
      <c r="B140" s="36" t="s">
        <v>94</v>
      </c>
      <c r="C140" s="36" t="s">
        <v>94</v>
      </c>
      <c r="D140" s="36" t="s">
        <v>94</v>
      </c>
      <c r="E140" s="36" t="s">
        <v>2087</v>
      </c>
      <c r="F140" s="35" t="s">
        <v>488</v>
      </c>
      <c r="G140" s="36" t="s">
        <v>1766</v>
      </c>
      <c r="H140" s="36" t="s">
        <v>2088</v>
      </c>
      <c r="I140" s="36" t="s">
        <v>2089</v>
      </c>
      <c r="J140" s="47" t="s">
        <v>2122</v>
      </c>
    </row>
    <row r="141" spans="1:10" hidden="1" x14ac:dyDescent="0.25">
      <c r="A141" s="35">
        <v>4107</v>
      </c>
      <c r="B141" s="36" t="s">
        <v>94</v>
      </c>
      <c r="C141" s="36" t="s">
        <v>94</v>
      </c>
      <c r="D141" s="36" t="s">
        <v>390</v>
      </c>
      <c r="E141" s="36" t="s">
        <v>2087</v>
      </c>
      <c r="F141" s="35" t="s">
        <v>393</v>
      </c>
      <c r="G141" s="36" t="s">
        <v>1729</v>
      </c>
      <c r="H141" s="36" t="s">
        <v>2088</v>
      </c>
      <c r="I141" s="36" t="s">
        <v>2089</v>
      </c>
      <c r="J141" s="47" t="s">
        <v>2122</v>
      </c>
    </row>
    <row r="142" spans="1:10" hidden="1" x14ac:dyDescent="0.25">
      <c r="A142" s="35">
        <v>4108</v>
      </c>
      <c r="B142" s="36" t="s">
        <v>94</v>
      </c>
      <c r="C142" s="36" t="s">
        <v>94</v>
      </c>
      <c r="D142" s="36" t="s">
        <v>94</v>
      </c>
      <c r="E142" s="36" t="s">
        <v>2087</v>
      </c>
      <c r="F142" s="35" t="s">
        <v>535</v>
      </c>
      <c r="G142" s="36" t="s">
        <v>536</v>
      </c>
      <c r="H142" s="36" t="s">
        <v>2088</v>
      </c>
      <c r="I142" s="36" t="s">
        <v>2089</v>
      </c>
      <c r="J142" s="47" t="s">
        <v>2122</v>
      </c>
    </row>
    <row r="143" spans="1:10" hidden="1" x14ac:dyDescent="0.25">
      <c r="A143" s="35">
        <v>4109</v>
      </c>
      <c r="B143" s="36" t="s">
        <v>94</v>
      </c>
      <c r="C143" s="36" t="s">
        <v>94</v>
      </c>
      <c r="D143" s="36" t="s">
        <v>94</v>
      </c>
      <c r="E143" s="36" t="s">
        <v>2087</v>
      </c>
      <c r="F143" s="35" t="s">
        <v>490</v>
      </c>
      <c r="G143" s="36" t="s">
        <v>1767</v>
      </c>
      <c r="H143" s="36" t="s">
        <v>2088</v>
      </c>
      <c r="I143" s="36" t="s">
        <v>2089</v>
      </c>
      <c r="J143" s="47" t="s">
        <v>2122</v>
      </c>
    </row>
    <row r="144" spans="1:10" hidden="1" x14ac:dyDescent="0.25">
      <c r="A144" s="35">
        <v>4110</v>
      </c>
      <c r="B144" s="36" t="s">
        <v>94</v>
      </c>
      <c r="C144" s="36" t="s">
        <v>94</v>
      </c>
      <c r="D144" s="36" t="s">
        <v>94</v>
      </c>
      <c r="E144" s="36" t="s">
        <v>2087</v>
      </c>
      <c r="F144" s="35" t="s">
        <v>538</v>
      </c>
      <c r="G144" s="36" t="s">
        <v>539</v>
      </c>
      <c r="H144" s="36" t="s">
        <v>2088</v>
      </c>
      <c r="I144" s="36" t="s">
        <v>2115</v>
      </c>
      <c r="J144" s="47" t="s">
        <v>2122</v>
      </c>
    </row>
    <row r="145" spans="1:10" hidden="1" x14ac:dyDescent="0.25">
      <c r="A145" s="35">
        <v>4111</v>
      </c>
      <c r="B145" s="36" t="s">
        <v>94</v>
      </c>
      <c r="C145" s="36" t="s">
        <v>94</v>
      </c>
      <c r="D145" s="36" t="s">
        <v>94</v>
      </c>
      <c r="E145" s="36" t="s">
        <v>2087</v>
      </c>
      <c r="F145" s="35" t="s">
        <v>491</v>
      </c>
      <c r="G145" s="36" t="s">
        <v>1768</v>
      </c>
      <c r="H145" s="36" t="s">
        <v>2088</v>
      </c>
      <c r="I145" s="36" t="s">
        <v>2089</v>
      </c>
      <c r="J145" s="47" t="s">
        <v>2122</v>
      </c>
    </row>
    <row r="146" spans="1:10" hidden="1" x14ac:dyDescent="0.25">
      <c r="A146" s="35">
        <v>4112</v>
      </c>
      <c r="B146" s="36" t="s">
        <v>94</v>
      </c>
      <c r="C146" s="36" t="s">
        <v>94</v>
      </c>
      <c r="D146" s="36" t="s">
        <v>292</v>
      </c>
      <c r="E146" s="36" t="s">
        <v>2087</v>
      </c>
      <c r="F146" s="35" t="s">
        <v>297</v>
      </c>
      <c r="G146" s="36" t="s">
        <v>1716</v>
      </c>
      <c r="H146" s="36" t="s">
        <v>2088</v>
      </c>
      <c r="I146" s="36" t="s">
        <v>2089</v>
      </c>
      <c r="J146" s="47" t="s">
        <v>2122</v>
      </c>
    </row>
    <row r="147" spans="1:10" hidden="1" x14ac:dyDescent="0.25">
      <c r="A147" s="35">
        <v>4113</v>
      </c>
      <c r="B147" s="36" t="s">
        <v>94</v>
      </c>
      <c r="C147" s="36" t="s">
        <v>94</v>
      </c>
      <c r="D147" s="36" t="s">
        <v>94</v>
      </c>
      <c r="E147" s="36" t="s">
        <v>2087</v>
      </c>
      <c r="F147" s="35" t="s">
        <v>493</v>
      </c>
      <c r="G147" s="36" t="s">
        <v>1769</v>
      </c>
      <c r="H147" s="36" t="s">
        <v>2088</v>
      </c>
      <c r="I147" s="36" t="s">
        <v>2089</v>
      </c>
      <c r="J147" s="47" t="s">
        <v>2122</v>
      </c>
    </row>
    <row r="148" spans="1:10" hidden="1" x14ac:dyDescent="0.25">
      <c r="A148" s="35">
        <v>4114</v>
      </c>
      <c r="B148" s="36" t="s">
        <v>94</v>
      </c>
      <c r="C148" s="36" t="s">
        <v>94</v>
      </c>
      <c r="D148" s="36" t="s">
        <v>94</v>
      </c>
      <c r="E148" s="36" t="s">
        <v>2087</v>
      </c>
      <c r="F148" s="35" t="s">
        <v>494</v>
      </c>
      <c r="G148" s="36" t="s">
        <v>1770</v>
      </c>
      <c r="H148" s="36" t="s">
        <v>2088</v>
      </c>
      <c r="I148" s="36" t="s">
        <v>2089</v>
      </c>
      <c r="J148" s="47" t="s">
        <v>2122</v>
      </c>
    </row>
    <row r="149" spans="1:10" hidden="1" x14ac:dyDescent="0.25">
      <c r="A149" s="35">
        <v>4115</v>
      </c>
      <c r="B149" s="36" t="s">
        <v>94</v>
      </c>
      <c r="C149" s="36" t="s">
        <v>94</v>
      </c>
      <c r="D149" s="36" t="s">
        <v>94</v>
      </c>
      <c r="E149" s="36" t="s">
        <v>2087</v>
      </c>
      <c r="F149" s="35" t="s">
        <v>496</v>
      </c>
      <c r="G149" s="36" t="s">
        <v>1771</v>
      </c>
      <c r="H149" s="36" t="s">
        <v>2088</v>
      </c>
      <c r="I149" s="36" t="s">
        <v>2089</v>
      </c>
      <c r="J149" s="47" t="s">
        <v>2122</v>
      </c>
    </row>
    <row r="150" spans="1:10" hidden="1" x14ac:dyDescent="0.25">
      <c r="A150" s="35">
        <v>4116</v>
      </c>
      <c r="B150" s="36" t="s">
        <v>94</v>
      </c>
      <c r="C150" s="36" t="s">
        <v>94</v>
      </c>
      <c r="D150" s="36" t="s">
        <v>113</v>
      </c>
      <c r="E150" s="36" t="s">
        <v>2087</v>
      </c>
      <c r="F150" s="35" t="s">
        <v>123</v>
      </c>
      <c r="G150" s="36" t="s">
        <v>1692</v>
      </c>
      <c r="H150" s="36" t="s">
        <v>2088</v>
      </c>
      <c r="I150" s="36" t="s">
        <v>2089</v>
      </c>
      <c r="J150" s="47" t="s">
        <v>2122</v>
      </c>
    </row>
    <row r="151" spans="1:10" hidden="1" x14ac:dyDescent="0.25">
      <c r="A151" s="35">
        <v>4117</v>
      </c>
      <c r="B151" s="36" t="s">
        <v>94</v>
      </c>
      <c r="C151" s="36" t="s">
        <v>94</v>
      </c>
      <c r="D151" s="36" t="s">
        <v>292</v>
      </c>
      <c r="E151" s="36" t="s">
        <v>2087</v>
      </c>
      <c r="F151" s="35" t="s">
        <v>319</v>
      </c>
      <c r="G151" s="36" t="s">
        <v>320</v>
      </c>
      <c r="H151" s="36" t="s">
        <v>2088</v>
      </c>
      <c r="I151" s="36" t="s">
        <v>2089</v>
      </c>
      <c r="J151" s="47" t="s">
        <v>2122</v>
      </c>
    </row>
    <row r="152" spans="1:10" hidden="1" x14ac:dyDescent="0.25">
      <c r="A152" s="35">
        <v>4118</v>
      </c>
      <c r="B152" s="36" t="s">
        <v>94</v>
      </c>
      <c r="C152" s="36" t="s">
        <v>94</v>
      </c>
      <c r="D152" s="36" t="s">
        <v>94</v>
      </c>
      <c r="E152" s="36" t="s">
        <v>2087</v>
      </c>
      <c r="F152" s="35" t="s">
        <v>1593</v>
      </c>
      <c r="G152" s="36" t="s">
        <v>1594</v>
      </c>
      <c r="H152" s="36" t="s">
        <v>2088</v>
      </c>
      <c r="I152" s="36" t="s">
        <v>1493</v>
      </c>
      <c r="J152" s="47" t="s">
        <v>2122</v>
      </c>
    </row>
    <row r="153" spans="1:10" hidden="1" x14ac:dyDescent="0.25">
      <c r="A153" s="35">
        <v>4119</v>
      </c>
      <c r="B153" s="36" t="s">
        <v>94</v>
      </c>
      <c r="C153" s="36" t="s">
        <v>94</v>
      </c>
      <c r="D153" s="36" t="s">
        <v>94</v>
      </c>
      <c r="E153" s="36" t="s">
        <v>2087</v>
      </c>
      <c r="F153" s="35" t="s">
        <v>1657</v>
      </c>
      <c r="G153" s="36" t="s">
        <v>1594</v>
      </c>
      <c r="H153" s="36" t="s">
        <v>2114</v>
      </c>
      <c r="I153" s="36" t="s">
        <v>93</v>
      </c>
      <c r="J153" s="47" t="s">
        <v>2122</v>
      </c>
    </row>
    <row r="154" spans="1:10" hidden="1" x14ac:dyDescent="0.25">
      <c r="A154" s="35">
        <v>4120</v>
      </c>
      <c r="B154" s="36" t="s">
        <v>94</v>
      </c>
      <c r="C154" s="36" t="s">
        <v>94</v>
      </c>
      <c r="D154" s="36" t="s">
        <v>94</v>
      </c>
      <c r="E154" s="36" t="s">
        <v>2087</v>
      </c>
      <c r="F154" s="35" t="s">
        <v>1417</v>
      </c>
      <c r="G154" s="36" t="s">
        <v>1967</v>
      </c>
      <c r="H154" s="36" t="s">
        <v>2088</v>
      </c>
      <c r="I154" s="36" t="s">
        <v>1220</v>
      </c>
      <c r="J154" s="47" t="s">
        <v>2122</v>
      </c>
    </row>
    <row r="155" spans="1:10" hidden="1" x14ac:dyDescent="0.25">
      <c r="A155" s="35">
        <v>4121</v>
      </c>
      <c r="B155" s="36" t="s">
        <v>94</v>
      </c>
      <c r="C155" s="36" t="s">
        <v>94</v>
      </c>
      <c r="D155" s="36" t="s">
        <v>222</v>
      </c>
      <c r="E155" s="36" t="s">
        <v>2087</v>
      </c>
      <c r="F155" s="35" t="s">
        <v>1288</v>
      </c>
      <c r="G155" s="36" t="s">
        <v>1289</v>
      </c>
      <c r="H155" s="36" t="s">
        <v>2088</v>
      </c>
      <c r="I155" s="36" t="s">
        <v>1220</v>
      </c>
      <c r="J155" s="47" t="s">
        <v>2122</v>
      </c>
    </row>
    <row r="156" spans="1:10" hidden="1" x14ac:dyDescent="0.25">
      <c r="A156" s="35">
        <v>4122</v>
      </c>
      <c r="B156" s="36" t="s">
        <v>94</v>
      </c>
      <c r="C156" s="36" t="s">
        <v>94</v>
      </c>
      <c r="D156" s="36" t="s">
        <v>94</v>
      </c>
      <c r="E156" s="36" t="s">
        <v>2087</v>
      </c>
      <c r="F156" s="35" t="s">
        <v>1450</v>
      </c>
      <c r="G156" s="36" t="s">
        <v>1451</v>
      </c>
      <c r="H156" s="36" t="s">
        <v>2088</v>
      </c>
      <c r="I156" s="36" t="s">
        <v>1220</v>
      </c>
      <c r="J156" s="47" t="s">
        <v>2122</v>
      </c>
    </row>
    <row r="157" spans="1:10" hidden="1" x14ac:dyDescent="0.25">
      <c r="A157" s="35">
        <v>4123</v>
      </c>
      <c r="B157" s="36" t="s">
        <v>94</v>
      </c>
      <c r="C157" s="36" t="s">
        <v>94</v>
      </c>
      <c r="D157" s="36" t="s">
        <v>94</v>
      </c>
      <c r="E157" s="36" t="s">
        <v>2087</v>
      </c>
      <c r="F157" s="35" t="s">
        <v>1418</v>
      </c>
      <c r="G157" s="36" t="s">
        <v>1968</v>
      </c>
      <c r="H157" s="36" t="s">
        <v>2088</v>
      </c>
      <c r="I157" s="36" t="s">
        <v>1220</v>
      </c>
      <c r="J157" s="47" t="s">
        <v>2122</v>
      </c>
    </row>
    <row r="158" spans="1:10" hidden="1" x14ac:dyDescent="0.25">
      <c r="A158" s="35">
        <v>4124</v>
      </c>
      <c r="B158" s="36" t="s">
        <v>94</v>
      </c>
      <c r="C158" s="36" t="s">
        <v>94</v>
      </c>
      <c r="D158" s="36" t="s">
        <v>94</v>
      </c>
      <c r="E158" s="36" t="s">
        <v>2087</v>
      </c>
      <c r="F158" s="35" t="s">
        <v>1452</v>
      </c>
      <c r="G158" s="36" t="s">
        <v>1453</v>
      </c>
      <c r="H158" s="36" t="s">
        <v>2088</v>
      </c>
      <c r="I158" s="36" t="s">
        <v>1220</v>
      </c>
      <c r="J158" s="47" t="s">
        <v>2122</v>
      </c>
    </row>
    <row r="159" spans="1:10" hidden="1" x14ac:dyDescent="0.25">
      <c r="A159" s="35">
        <v>4125</v>
      </c>
      <c r="B159" s="36" t="s">
        <v>94</v>
      </c>
      <c r="C159" s="36" t="s">
        <v>94</v>
      </c>
      <c r="D159" s="36" t="s">
        <v>390</v>
      </c>
      <c r="E159" s="36" t="s">
        <v>2087</v>
      </c>
      <c r="F159" s="35" t="s">
        <v>1371</v>
      </c>
      <c r="G159" s="36" t="s">
        <v>1930</v>
      </c>
      <c r="H159" s="36" t="s">
        <v>2088</v>
      </c>
      <c r="I159" s="36" t="s">
        <v>1220</v>
      </c>
      <c r="J159" s="47" t="s">
        <v>2122</v>
      </c>
    </row>
    <row r="160" spans="1:10" hidden="1" x14ac:dyDescent="0.25">
      <c r="A160" s="35">
        <v>4126</v>
      </c>
      <c r="B160" s="36" t="s">
        <v>94</v>
      </c>
      <c r="C160" s="36" t="s">
        <v>94</v>
      </c>
      <c r="D160" s="36" t="s">
        <v>222</v>
      </c>
      <c r="E160" s="36" t="s">
        <v>2087</v>
      </c>
      <c r="F160" s="35" t="s">
        <v>1287</v>
      </c>
      <c r="G160" s="36" t="s">
        <v>1876</v>
      </c>
      <c r="H160" s="36" t="s">
        <v>2088</v>
      </c>
      <c r="I160" s="36" t="s">
        <v>1220</v>
      </c>
      <c r="J160" s="47" t="s">
        <v>2122</v>
      </c>
    </row>
    <row r="161" spans="1:10" hidden="1" x14ac:dyDescent="0.25">
      <c r="A161" s="35">
        <v>4127</v>
      </c>
      <c r="B161" s="36" t="s">
        <v>94</v>
      </c>
      <c r="C161" s="36" t="s">
        <v>94</v>
      </c>
      <c r="D161" s="36" t="s">
        <v>94</v>
      </c>
      <c r="E161" s="36" t="s">
        <v>2087</v>
      </c>
      <c r="F161" s="35" t="s">
        <v>1419</v>
      </c>
      <c r="G161" s="36" t="s">
        <v>1969</v>
      </c>
      <c r="H161" s="36" t="s">
        <v>2088</v>
      </c>
      <c r="I161" s="36" t="s">
        <v>1220</v>
      </c>
      <c r="J161" s="47" t="s">
        <v>2122</v>
      </c>
    </row>
    <row r="162" spans="1:10" hidden="1" x14ac:dyDescent="0.25">
      <c r="A162" s="35">
        <v>4128</v>
      </c>
      <c r="B162" s="36" t="s">
        <v>94</v>
      </c>
      <c r="C162" s="36" t="s">
        <v>94</v>
      </c>
      <c r="D162" s="36" t="s">
        <v>257</v>
      </c>
      <c r="E162" s="36" t="s">
        <v>2087</v>
      </c>
      <c r="F162" s="35" t="s">
        <v>1304</v>
      </c>
      <c r="G162" s="36" t="s">
        <v>1882</v>
      </c>
      <c r="H162" s="36" t="s">
        <v>2088</v>
      </c>
      <c r="I162" s="36" t="s">
        <v>1220</v>
      </c>
      <c r="J162" s="47" t="s">
        <v>2122</v>
      </c>
    </row>
    <row r="163" spans="1:10" hidden="1" x14ac:dyDescent="0.25">
      <c r="A163" s="35">
        <v>4129</v>
      </c>
      <c r="B163" s="36" t="s">
        <v>94</v>
      </c>
      <c r="C163" s="36" t="s">
        <v>94</v>
      </c>
      <c r="D163" s="36" t="s">
        <v>257</v>
      </c>
      <c r="E163" s="36" t="s">
        <v>2087</v>
      </c>
      <c r="F163" s="35" t="s">
        <v>1305</v>
      </c>
      <c r="G163" s="36" t="s">
        <v>1883</v>
      </c>
      <c r="H163" s="36" t="s">
        <v>2088</v>
      </c>
      <c r="I163" s="36" t="s">
        <v>1220</v>
      </c>
      <c r="J163" s="47" t="s">
        <v>2122</v>
      </c>
    </row>
    <row r="164" spans="1:10" hidden="1" x14ac:dyDescent="0.25">
      <c r="A164" s="35">
        <v>4130</v>
      </c>
      <c r="B164" s="36" t="s">
        <v>94</v>
      </c>
      <c r="C164" s="36" t="s">
        <v>94</v>
      </c>
      <c r="D164" s="36" t="s">
        <v>257</v>
      </c>
      <c r="E164" s="36" t="s">
        <v>2087</v>
      </c>
      <c r="F164" s="35" t="s">
        <v>1306</v>
      </c>
      <c r="G164" s="36" t="s">
        <v>1884</v>
      </c>
      <c r="H164" s="36" t="s">
        <v>2088</v>
      </c>
      <c r="I164" s="36" t="s">
        <v>1220</v>
      </c>
      <c r="J164" s="47" t="s">
        <v>2122</v>
      </c>
    </row>
    <row r="165" spans="1:10" hidden="1" x14ac:dyDescent="0.25">
      <c r="A165" s="35">
        <v>4131</v>
      </c>
      <c r="B165" s="36" t="s">
        <v>94</v>
      </c>
      <c r="C165" s="36" t="s">
        <v>94</v>
      </c>
      <c r="D165" s="36" t="s">
        <v>94</v>
      </c>
      <c r="E165" s="36" t="s">
        <v>2087</v>
      </c>
      <c r="F165" s="35" t="s">
        <v>1455</v>
      </c>
      <c r="G165" s="36" t="s">
        <v>1456</v>
      </c>
      <c r="H165" s="36" t="s">
        <v>2088</v>
      </c>
      <c r="I165" s="36" t="s">
        <v>1220</v>
      </c>
      <c r="J165" s="47" t="s">
        <v>2122</v>
      </c>
    </row>
    <row r="166" spans="1:10" hidden="1" x14ac:dyDescent="0.25">
      <c r="A166" s="35">
        <v>4132</v>
      </c>
      <c r="B166" s="36" t="s">
        <v>94</v>
      </c>
      <c r="C166" s="36" t="s">
        <v>94</v>
      </c>
      <c r="D166" s="36" t="s">
        <v>257</v>
      </c>
      <c r="E166" s="36" t="s">
        <v>2087</v>
      </c>
      <c r="F166" s="35" t="s">
        <v>1307</v>
      </c>
      <c r="G166" s="36" t="s">
        <v>1885</v>
      </c>
      <c r="H166" s="36" t="s">
        <v>2088</v>
      </c>
      <c r="I166" s="36" t="s">
        <v>1220</v>
      </c>
      <c r="J166" s="47" t="s">
        <v>2122</v>
      </c>
    </row>
    <row r="167" spans="1:10" hidden="1" x14ac:dyDescent="0.25">
      <c r="A167" s="35">
        <v>4133</v>
      </c>
      <c r="B167" s="36" t="s">
        <v>94</v>
      </c>
      <c r="C167" s="36" t="s">
        <v>94</v>
      </c>
      <c r="D167" s="36" t="s">
        <v>257</v>
      </c>
      <c r="E167" s="36" t="s">
        <v>2087</v>
      </c>
      <c r="F167" s="35" t="s">
        <v>1308</v>
      </c>
      <c r="G167" s="36" t="s">
        <v>1886</v>
      </c>
      <c r="H167" s="36" t="s">
        <v>2088</v>
      </c>
      <c r="I167" s="36" t="s">
        <v>1220</v>
      </c>
      <c r="J167" s="47" t="s">
        <v>2122</v>
      </c>
    </row>
    <row r="168" spans="1:10" hidden="1" x14ac:dyDescent="0.25">
      <c r="A168" s="35">
        <v>4134</v>
      </c>
      <c r="B168" s="36" t="s">
        <v>94</v>
      </c>
      <c r="C168" s="36" t="s">
        <v>94</v>
      </c>
      <c r="D168" s="36" t="s">
        <v>257</v>
      </c>
      <c r="E168" s="36" t="s">
        <v>2087</v>
      </c>
      <c r="F168" s="35" t="s">
        <v>1309</v>
      </c>
      <c r="G168" s="36" t="s">
        <v>1887</v>
      </c>
      <c r="H168" s="36" t="s">
        <v>2088</v>
      </c>
      <c r="I168" s="36" t="s">
        <v>1220</v>
      </c>
      <c r="J168" s="47" t="s">
        <v>2122</v>
      </c>
    </row>
    <row r="169" spans="1:10" hidden="1" x14ac:dyDescent="0.25">
      <c r="A169" s="35">
        <v>4135</v>
      </c>
      <c r="B169" s="36" t="s">
        <v>94</v>
      </c>
      <c r="C169" s="36" t="s">
        <v>94</v>
      </c>
      <c r="D169" s="36" t="s">
        <v>390</v>
      </c>
      <c r="E169" s="36" t="s">
        <v>2087</v>
      </c>
      <c r="F169" s="35" t="s">
        <v>1372</v>
      </c>
      <c r="G169" s="36" t="s">
        <v>1931</v>
      </c>
      <c r="H169" s="36" t="s">
        <v>2088</v>
      </c>
      <c r="I169" s="36" t="s">
        <v>1220</v>
      </c>
      <c r="J169" s="47" t="s">
        <v>2122</v>
      </c>
    </row>
    <row r="170" spans="1:10" hidden="1" x14ac:dyDescent="0.25">
      <c r="A170" s="35">
        <v>4136</v>
      </c>
      <c r="B170" s="36" t="s">
        <v>94</v>
      </c>
      <c r="C170" s="36" t="s">
        <v>94</v>
      </c>
      <c r="D170" s="36" t="s">
        <v>94</v>
      </c>
      <c r="E170" s="36" t="s">
        <v>2087</v>
      </c>
      <c r="F170" s="35" t="s">
        <v>1420</v>
      </c>
      <c r="G170" s="36" t="s">
        <v>1970</v>
      </c>
      <c r="H170" s="36" t="s">
        <v>2088</v>
      </c>
      <c r="I170" s="36" t="s">
        <v>1220</v>
      </c>
      <c r="J170" s="47" t="s">
        <v>2122</v>
      </c>
    </row>
    <row r="171" spans="1:10" hidden="1" x14ac:dyDescent="0.25">
      <c r="A171" s="35">
        <v>4137</v>
      </c>
      <c r="B171" s="36" t="s">
        <v>94</v>
      </c>
      <c r="C171" s="36" t="s">
        <v>94</v>
      </c>
      <c r="D171" s="36" t="s">
        <v>94</v>
      </c>
      <c r="E171" s="36" t="s">
        <v>2087</v>
      </c>
      <c r="F171" s="35" t="s">
        <v>1421</v>
      </c>
      <c r="G171" s="36" t="s">
        <v>1971</v>
      </c>
      <c r="H171" s="36" t="s">
        <v>2088</v>
      </c>
      <c r="I171" s="36" t="s">
        <v>1220</v>
      </c>
      <c r="J171" s="47" t="s">
        <v>2122</v>
      </c>
    </row>
    <row r="172" spans="1:10" hidden="1" x14ac:dyDescent="0.25">
      <c r="A172" s="35">
        <v>4138</v>
      </c>
      <c r="B172" s="36" t="s">
        <v>94</v>
      </c>
      <c r="C172" s="36" t="s">
        <v>94</v>
      </c>
      <c r="D172" s="36" t="s">
        <v>94</v>
      </c>
      <c r="E172" s="36" t="s">
        <v>2087</v>
      </c>
      <c r="F172" s="35" t="s">
        <v>1457</v>
      </c>
      <c r="G172" s="36" t="s">
        <v>1458</v>
      </c>
      <c r="H172" s="36" t="s">
        <v>2088</v>
      </c>
      <c r="I172" s="36" t="s">
        <v>1220</v>
      </c>
      <c r="J172" s="47" t="s">
        <v>2122</v>
      </c>
    </row>
    <row r="173" spans="1:10" hidden="1" x14ac:dyDescent="0.25">
      <c r="A173" s="35">
        <v>4139</v>
      </c>
      <c r="B173" s="36" t="s">
        <v>94</v>
      </c>
      <c r="C173" s="36" t="s">
        <v>94</v>
      </c>
      <c r="D173" s="36" t="s">
        <v>94</v>
      </c>
      <c r="E173" s="36" t="s">
        <v>2087</v>
      </c>
      <c r="F173" s="35" t="s">
        <v>1658</v>
      </c>
      <c r="G173" s="36" t="s">
        <v>1458</v>
      </c>
      <c r="H173" s="36" t="s">
        <v>2114</v>
      </c>
      <c r="I173" s="36" t="s">
        <v>93</v>
      </c>
      <c r="J173" s="47" t="s">
        <v>2122</v>
      </c>
    </row>
    <row r="174" spans="1:10" hidden="1" x14ac:dyDescent="0.25">
      <c r="A174" s="35">
        <v>4140</v>
      </c>
      <c r="B174" s="36" t="s">
        <v>94</v>
      </c>
      <c r="C174" s="36" t="s">
        <v>94</v>
      </c>
      <c r="D174" s="36" t="s">
        <v>94</v>
      </c>
      <c r="E174" s="36" t="s">
        <v>2087</v>
      </c>
      <c r="F174" s="35" t="s">
        <v>1668</v>
      </c>
      <c r="G174" s="36" t="s">
        <v>1458</v>
      </c>
      <c r="H174" s="36" t="s">
        <v>2114</v>
      </c>
      <c r="I174" s="36" t="s">
        <v>112</v>
      </c>
      <c r="J174" s="47" t="s">
        <v>2122</v>
      </c>
    </row>
    <row r="175" spans="1:10" hidden="1" x14ac:dyDescent="0.25">
      <c r="A175" s="35">
        <v>4141</v>
      </c>
      <c r="B175" s="36" t="s">
        <v>94</v>
      </c>
      <c r="C175" s="36" t="s">
        <v>94</v>
      </c>
      <c r="D175" s="36" t="s">
        <v>94</v>
      </c>
      <c r="E175" s="36" t="s">
        <v>2087</v>
      </c>
      <c r="F175" s="35" t="s">
        <v>1422</v>
      </c>
      <c r="G175" s="36" t="s">
        <v>1972</v>
      </c>
      <c r="H175" s="36" t="s">
        <v>2088</v>
      </c>
      <c r="I175" s="36" t="s">
        <v>1220</v>
      </c>
      <c r="J175" s="47" t="s">
        <v>2122</v>
      </c>
    </row>
    <row r="176" spans="1:10" hidden="1" x14ac:dyDescent="0.25">
      <c r="A176" s="35">
        <v>4142</v>
      </c>
      <c r="B176" s="36" t="s">
        <v>94</v>
      </c>
      <c r="C176" s="36" t="s">
        <v>94</v>
      </c>
      <c r="D176" s="36" t="s">
        <v>257</v>
      </c>
      <c r="E176" s="36" t="s">
        <v>2087</v>
      </c>
      <c r="F176" s="35" t="s">
        <v>1310</v>
      </c>
      <c r="G176" s="36" t="s">
        <v>1888</v>
      </c>
      <c r="H176" s="36" t="s">
        <v>2088</v>
      </c>
      <c r="I176" s="36" t="s">
        <v>1220</v>
      </c>
      <c r="J176" s="47" t="s">
        <v>2122</v>
      </c>
    </row>
    <row r="177" spans="1:10" hidden="1" x14ac:dyDescent="0.25">
      <c r="A177" s="35">
        <v>4143</v>
      </c>
      <c r="B177" s="36" t="s">
        <v>94</v>
      </c>
      <c r="C177" s="36" t="s">
        <v>94</v>
      </c>
      <c r="D177" s="36" t="s">
        <v>257</v>
      </c>
      <c r="E177" s="36" t="s">
        <v>2087</v>
      </c>
      <c r="F177" s="35" t="s">
        <v>1311</v>
      </c>
      <c r="G177" s="36" t="s">
        <v>1889</v>
      </c>
      <c r="H177" s="36" t="s">
        <v>2088</v>
      </c>
      <c r="I177" s="36" t="s">
        <v>1220</v>
      </c>
      <c r="J177" s="47" t="s">
        <v>2122</v>
      </c>
    </row>
    <row r="178" spans="1:10" hidden="1" x14ac:dyDescent="0.25">
      <c r="A178" s="35">
        <v>4144</v>
      </c>
      <c r="B178" s="36" t="s">
        <v>94</v>
      </c>
      <c r="C178" s="36" t="s">
        <v>94</v>
      </c>
      <c r="D178" s="36" t="s">
        <v>321</v>
      </c>
      <c r="E178" s="36" t="s">
        <v>2087</v>
      </c>
      <c r="F178" s="35" t="s">
        <v>1332</v>
      </c>
      <c r="G178" s="36" t="s">
        <v>1906</v>
      </c>
      <c r="H178" s="36" t="s">
        <v>2088</v>
      </c>
      <c r="I178" s="36" t="s">
        <v>1220</v>
      </c>
      <c r="J178" s="47" t="s">
        <v>2122</v>
      </c>
    </row>
    <row r="179" spans="1:10" hidden="1" x14ac:dyDescent="0.25">
      <c r="A179" s="35">
        <v>4145</v>
      </c>
      <c r="B179" s="36" t="s">
        <v>94</v>
      </c>
      <c r="C179" s="36" t="s">
        <v>94</v>
      </c>
      <c r="D179" s="36" t="s">
        <v>321</v>
      </c>
      <c r="E179" s="36" t="s">
        <v>2087</v>
      </c>
      <c r="F179" s="35" t="s">
        <v>1333</v>
      </c>
      <c r="G179" s="36" t="s">
        <v>1907</v>
      </c>
      <c r="H179" s="36" t="s">
        <v>2088</v>
      </c>
      <c r="I179" s="36" t="s">
        <v>1220</v>
      </c>
      <c r="J179" s="47" t="s">
        <v>2122</v>
      </c>
    </row>
    <row r="180" spans="1:10" hidden="1" x14ac:dyDescent="0.25">
      <c r="A180" s="35">
        <v>4146</v>
      </c>
      <c r="B180" s="36" t="s">
        <v>94</v>
      </c>
      <c r="C180" s="36" t="s">
        <v>94</v>
      </c>
      <c r="D180" s="36" t="s">
        <v>321</v>
      </c>
      <c r="E180" s="36" t="s">
        <v>2087</v>
      </c>
      <c r="F180" s="35" t="s">
        <v>1335</v>
      </c>
      <c r="G180" s="36" t="s">
        <v>1908</v>
      </c>
      <c r="H180" s="36" t="s">
        <v>2088</v>
      </c>
      <c r="I180" s="36" t="s">
        <v>1220</v>
      </c>
      <c r="J180" s="47" t="s">
        <v>2122</v>
      </c>
    </row>
    <row r="181" spans="1:10" hidden="1" x14ac:dyDescent="0.25">
      <c r="A181" s="35">
        <v>4147</v>
      </c>
      <c r="B181" s="36" t="s">
        <v>94</v>
      </c>
      <c r="C181" s="36" t="s">
        <v>94</v>
      </c>
      <c r="D181" s="36" t="s">
        <v>360</v>
      </c>
      <c r="E181" s="36" t="s">
        <v>2087</v>
      </c>
      <c r="F181" s="35" t="s">
        <v>1354</v>
      </c>
      <c r="G181" s="36" t="s">
        <v>1355</v>
      </c>
      <c r="H181" s="36" t="s">
        <v>2088</v>
      </c>
      <c r="I181" s="36" t="s">
        <v>1220</v>
      </c>
      <c r="J181" s="47" t="s">
        <v>2122</v>
      </c>
    </row>
    <row r="182" spans="1:10" hidden="1" x14ac:dyDescent="0.25">
      <c r="A182" s="35">
        <v>4148</v>
      </c>
      <c r="B182" s="36" t="s">
        <v>94</v>
      </c>
      <c r="C182" s="36" t="s">
        <v>94</v>
      </c>
      <c r="D182" s="36" t="s">
        <v>321</v>
      </c>
      <c r="E182" s="36" t="s">
        <v>2087</v>
      </c>
      <c r="F182" s="35" t="s">
        <v>1346</v>
      </c>
      <c r="G182" s="36" t="s">
        <v>1347</v>
      </c>
      <c r="H182" s="36" t="s">
        <v>2088</v>
      </c>
      <c r="I182" s="36" t="s">
        <v>1220</v>
      </c>
      <c r="J182" s="47" t="s">
        <v>2122</v>
      </c>
    </row>
    <row r="183" spans="1:10" hidden="1" x14ac:dyDescent="0.25">
      <c r="A183" s="35">
        <v>4149</v>
      </c>
      <c r="B183" s="36" t="s">
        <v>94</v>
      </c>
      <c r="C183" s="36" t="s">
        <v>94</v>
      </c>
      <c r="D183" s="36" t="s">
        <v>94</v>
      </c>
      <c r="E183" s="36" t="s">
        <v>2087</v>
      </c>
      <c r="F183" s="35" t="s">
        <v>1423</v>
      </c>
      <c r="G183" s="36" t="s">
        <v>1973</v>
      </c>
      <c r="H183" s="36" t="s">
        <v>2088</v>
      </c>
      <c r="I183" s="36" t="s">
        <v>1220</v>
      </c>
      <c r="J183" s="47" t="s">
        <v>2122</v>
      </c>
    </row>
    <row r="184" spans="1:10" hidden="1" x14ac:dyDescent="0.25">
      <c r="A184" s="35">
        <v>4150</v>
      </c>
      <c r="B184" s="36" t="s">
        <v>94</v>
      </c>
      <c r="C184" s="36" t="s">
        <v>94</v>
      </c>
      <c r="D184" s="36" t="s">
        <v>257</v>
      </c>
      <c r="E184" s="36" t="s">
        <v>2087</v>
      </c>
      <c r="F184" s="35" t="s">
        <v>1312</v>
      </c>
      <c r="G184" s="36" t="s">
        <v>1890</v>
      </c>
      <c r="H184" s="36" t="s">
        <v>2088</v>
      </c>
      <c r="I184" s="36" t="s">
        <v>1220</v>
      </c>
      <c r="J184" s="47" t="s">
        <v>2122</v>
      </c>
    </row>
    <row r="185" spans="1:10" hidden="1" x14ac:dyDescent="0.25">
      <c r="A185" s="35">
        <v>4151</v>
      </c>
      <c r="B185" s="36" t="s">
        <v>94</v>
      </c>
      <c r="C185" s="36" t="s">
        <v>94</v>
      </c>
      <c r="D185" s="36" t="s">
        <v>222</v>
      </c>
      <c r="E185" s="36" t="s">
        <v>2087</v>
      </c>
      <c r="F185" s="35" t="s">
        <v>1290</v>
      </c>
      <c r="G185" s="36" t="s">
        <v>1291</v>
      </c>
      <c r="H185" s="36" t="s">
        <v>2088</v>
      </c>
      <c r="I185" s="36" t="s">
        <v>1220</v>
      </c>
      <c r="J185" s="47" t="s">
        <v>2122</v>
      </c>
    </row>
    <row r="186" spans="1:10" hidden="1" x14ac:dyDescent="0.25">
      <c r="A186" s="35">
        <v>4152</v>
      </c>
      <c r="B186" s="36" t="s">
        <v>94</v>
      </c>
      <c r="C186" s="36" t="s">
        <v>94</v>
      </c>
      <c r="D186" s="36" t="s">
        <v>360</v>
      </c>
      <c r="E186" s="36" t="s">
        <v>2087</v>
      </c>
      <c r="F186" s="35" t="s">
        <v>1350</v>
      </c>
      <c r="G186" s="36" t="s">
        <v>1917</v>
      </c>
      <c r="H186" s="36" t="s">
        <v>2088</v>
      </c>
      <c r="I186" s="36" t="s">
        <v>1220</v>
      </c>
      <c r="J186" s="47" t="s">
        <v>2122</v>
      </c>
    </row>
    <row r="187" spans="1:10" hidden="1" x14ac:dyDescent="0.25">
      <c r="A187" s="35">
        <v>4153</v>
      </c>
      <c r="B187" s="36" t="s">
        <v>94</v>
      </c>
      <c r="C187" s="36" t="s">
        <v>94</v>
      </c>
      <c r="D187" s="36" t="s">
        <v>257</v>
      </c>
      <c r="E187" s="36" t="s">
        <v>2087</v>
      </c>
      <c r="F187" s="35" t="s">
        <v>1313</v>
      </c>
      <c r="G187" s="36" t="s">
        <v>1891</v>
      </c>
      <c r="H187" s="36" t="s">
        <v>2088</v>
      </c>
      <c r="I187" s="36" t="s">
        <v>1220</v>
      </c>
      <c r="J187" s="47" t="s">
        <v>2122</v>
      </c>
    </row>
    <row r="188" spans="1:10" hidden="1" x14ac:dyDescent="0.25">
      <c r="A188" s="35">
        <v>4154</v>
      </c>
      <c r="B188" s="36" t="s">
        <v>94</v>
      </c>
      <c r="C188" s="36" t="s">
        <v>94</v>
      </c>
      <c r="D188" s="36" t="s">
        <v>94</v>
      </c>
      <c r="E188" s="36" t="s">
        <v>2087</v>
      </c>
      <c r="F188" s="35" t="s">
        <v>1424</v>
      </c>
      <c r="G188" s="36" t="s">
        <v>1974</v>
      </c>
      <c r="H188" s="36" t="s">
        <v>2088</v>
      </c>
      <c r="I188" s="36" t="s">
        <v>1220</v>
      </c>
      <c r="J188" s="47" t="s">
        <v>2122</v>
      </c>
    </row>
    <row r="189" spans="1:10" hidden="1" x14ac:dyDescent="0.25">
      <c r="A189" s="35">
        <v>4155</v>
      </c>
      <c r="B189" s="36" t="s">
        <v>94</v>
      </c>
      <c r="C189" s="36" t="s">
        <v>94</v>
      </c>
      <c r="D189" s="36" t="s">
        <v>94</v>
      </c>
      <c r="E189" s="36" t="s">
        <v>2087</v>
      </c>
      <c r="F189" s="35" t="s">
        <v>1425</v>
      </c>
      <c r="G189" s="36" t="s">
        <v>1975</v>
      </c>
      <c r="H189" s="36" t="s">
        <v>2088</v>
      </c>
      <c r="I189" s="36" t="s">
        <v>1220</v>
      </c>
      <c r="J189" s="47" t="s">
        <v>2122</v>
      </c>
    </row>
    <row r="190" spans="1:10" hidden="1" x14ac:dyDescent="0.25">
      <c r="A190" s="35">
        <v>4156</v>
      </c>
      <c r="B190" s="36" t="s">
        <v>94</v>
      </c>
      <c r="C190" s="36" t="s">
        <v>94</v>
      </c>
      <c r="D190" s="36" t="s">
        <v>257</v>
      </c>
      <c r="E190" s="36" t="s">
        <v>2087</v>
      </c>
      <c r="F190" s="35" t="s">
        <v>1314</v>
      </c>
      <c r="G190" s="36" t="s">
        <v>1892</v>
      </c>
      <c r="H190" s="36" t="s">
        <v>2088</v>
      </c>
      <c r="I190" s="36" t="s">
        <v>1220</v>
      </c>
      <c r="J190" s="47" t="s">
        <v>2122</v>
      </c>
    </row>
    <row r="191" spans="1:10" hidden="1" x14ac:dyDescent="0.25">
      <c r="A191" s="35">
        <v>4157</v>
      </c>
      <c r="B191" s="36" t="s">
        <v>94</v>
      </c>
      <c r="C191" s="36" t="s">
        <v>94</v>
      </c>
      <c r="D191" s="36" t="s">
        <v>94</v>
      </c>
      <c r="E191" s="36" t="s">
        <v>2087</v>
      </c>
      <c r="F191" s="35" t="s">
        <v>1428</v>
      </c>
      <c r="G191" s="36" t="s">
        <v>1976</v>
      </c>
      <c r="H191" s="36" t="s">
        <v>2088</v>
      </c>
      <c r="I191" s="36" t="s">
        <v>1220</v>
      </c>
      <c r="J191" s="47" t="s">
        <v>2122</v>
      </c>
    </row>
    <row r="192" spans="1:10" hidden="1" x14ac:dyDescent="0.25">
      <c r="A192" s="35">
        <v>4158</v>
      </c>
      <c r="B192" s="36" t="s">
        <v>94</v>
      </c>
      <c r="C192" s="36" t="s">
        <v>94</v>
      </c>
      <c r="D192" s="36" t="s">
        <v>360</v>
      </c>
      <c r="E192" s="36" t="s">
        <v>2087</v>
      </c>
      <c r="F192" s="35" t="s">
        <v>1351</v>
      </c>
      <c r="G192" s="36" t="s">
        <v>1918</v>
      </c>
      <c r="H192" s="36" t="s">
        <v>2088</v>
      </c>
      <c r="I192" s="36" t="s">
        <v>1220</v>
      </c>
      <c r="J192" s="47" t="s">
        <v>2122</v>
      </c>
    </row>
    <row r="193" spans="1:10" hidden="1" x14ac:dyDescent="0.25">
      <c r="A193" s="35">
        <v>4159</v>
      </c>
      <c r="B193" s="36" t="s">
        <v>94</v>
      </c>
      <c r="C193" s="36" t="s">
        <v>94</v>
      </c>
      <c r="D193" s="36" t="s">
        <v>390</v>
      </c>
      <c r="E193" s="36" t="s">
        <v>2087</v>
      </c>
      <c r="F193" s="35" t="s">
        <v>1373</v>
      </c>
      <c r="G193" s="36" t="s">
        <v>1932</v>
      </c>
      <c r="H193" s="36" t="s">
        <v>2088</v>
      </c>
      <c r="I193" s="36" t="s">
        <v>1220</v>
      </c>
      <c r="J193" s="47" t="s">
        <v>2122</v>
      </c>
    </row>
    <row r="194" spans="1:10" hidden="1" x14ac:dyDescent="0.25">
      <c r="A194" s="35">
        <v>4160</v>
      </c>
      <c r="B194" s="36" t="s">
        <v>94</v>
      </c>
      <c r="C194" s="36" t="s">
        <v>94</v>
      </c>
      <c r="D194" s="36" t="s">
        <v>360</v>
      </c>
      <c r="E194" s="36" t="s">
        <v>2087</v>
      </c>
      <c r="F194" s="35" t="s">
        <v>1356</v>
      </c>
      <c r="G194" s="36" t="s">
        <v>1357</v>
      </c>
      <c r="H194" s="36" t="s">
        <v>2088</v>
      </c>
      <c r="I194" s="36" t="s">
        <v>1220</v>
      </c>
      <c r="J194" s="47" t="s">
        <v>2122</v>
      </c>
    </row>
    <row r="195" spans="1:10" hidden="1" x14ac:dyDescent="0.25">
      <c r="A195" s="35">
        <v>4161</v>
      </c>
      <c r="B195" s="36" t="s">
        <v>94</v>
      </c>
      <c r="C195" s="36" t="s">
        <v>94</v>
      </c>
      <c r="D195" s="36" t="s">
        <v>222</v>
      </c>
      <c r="E195" s="36" t="s">
        <v>2087</v>
      </c>
      <c r="F195" s="35" t="s">
        <v>1292</v>
      </c>
      <c r="G195" s="36" t="s">
        <v>1293</v>
      </c>
      <c r="H195" s="36" t="s">
        <v>2088</v>
      </c>
      <c r="I195" s="36" t="s">
        <v>1220</v>
      </c>
      <c r="J195" s="47" t="s">
        <v>2122</v>
      </c>
    </row>
    <row r="196" spans="1:10" hidden="1" x14ac:dyDescent="0.25">
      <c r="A196" s="35">
        <v>4162</v>
      </c>
      <c r="B196" s="36" t="s">
        <v>94</v>
      </c>
      <c r="C196" s="36" t="s">
        <v>94</v>
      </c>
      <c r="D196" s="36" t="s">
        <v>390</v>
      </c>
      <c r="E196" s="36" t="s">
        <v>2087</v>
      </c>
      <c r="F196" s="35" t="s">
        <v>1374</v>
      </c>
      <c r="G196" s="36" t="s">
        <v>1933</v>
      </c>
      <c r="H196" s="36" t="s">
        <v>2088</v>
      </c>
      <c r="I196" s="36" t="s">
        <v>1220</v>
      </c>
      <c r="J196" s="47" t="s">
        <v>2122</v>
      </c>
    </row>
    <row r="197" spans="1:10" hidden="1" x14ac:dyDescent="0.25">
      <c r="A197" s="35">
        <v>4163</v>
      </c>
      <c r="B197" s="36" t="s">
        <v>94</v>
      </c>
      <c r="C197" s="36" t="s">
        <v>94</v>
      </c>
      <c r="D197" s="36" t="s">
        <v>94</v>
      </c>
      <c r="E197" s="36" t="s">
        <v>2087</v>
      </c>
      <c r="F197" s="35" t="s">
        <v>1460</v>
      </c>
      <c r="G197" s="36" t="s">
        <v>1461</v>
      </c>
      <c r="H197" s="36" t="s">
        <v>2088</v>
      </c>
      <c r="I197" s="36" t="s">
        <v>1220</v>
      </c>
      <c r="J197" s="47" t="s">
        <v>2122</v>
      </c>
    </row>
    <row r="198" spans="1:10" hidden="1" x14ac:dyDescent="0.25">
      <c r="A198" s="35">
        <v>4164</v>
      </c>
      <c r="B198" s="36" t="s">
        <v>94</v>
      </c>
      <c r="C198" s="36" t="s">
        <v>94</v>
      </c>
      <c r="D198" s="36" t="s">
        <v>360</v>
      </c>
      <c r="E198" s="36" t="s">
        <v>2087</v>
      </c>
      <c r="F198" s="35" t="s">
        <v>1352</v>
      </c>
      <c r="G198" s="36" t="s">
        <v>1919</v>
      </c>
      <c r="H198" s="36" t="s">
        <v>2088</v>
      </c>
      <c r="I198" s="36" t="s">
        <v>1220</v>
      </c>
      <c r="J198" s="47" t="s">
        <v>2122</v>
      </c>
    </row>
    <row r="199" spans="1:10" hidden="1" x14ac:dyDescent="0.25">
      <c r="A199" s="35">
        <v>4165</v>
      </c>
      <c r="B199" s="36" t="s">
        <v>94</v>
      </c>
      <c r="C199" s="36" t="s">
        <v>94</v>
      </c>
      <c r="D199" s="36" t="s">
        <v>321</v>
      </c>
      <c r="E199" s="36" t="s">
        <v>2087</v>
      </c>
      <c r="F199" s="35" t="s">
        <v>1348</v>
      </c>
      <c r="G199" s="36" t="s">
        <v>1349</v>
      </c>
      <c r="H199" s="36" t="s">
        <v>2088</v>
      </c>
      <c r="I199" s="36" t="s">
        <v>1220</v>
      </c>
      <c r="J199" s="47" t="s">
        <v>2122</v>
      </c>
    </row>
    <row r="200" spans="1:10" hidden="1" x14ac:dyDescent="0.25">
      <c r="A200" s="35">
        <v>4166</v>
      </c>
      <c r="B200" s="36" t="s">
        <v>94</v>
      </c>
      <c r="C200" s="36" t="s">
        <v>94</v>
      </c>
      <c r="D200" s="36" t="s">
        <v>321</v>
      </c>
      <c r="E200" s="36" t="s">
        <v>2087</v>
      </c>
      <c r="F200" s="35" t="s">
        <v>1336</v>
      </c>
      <c r="G200" s="36" t="s">
        <v>1909</v>
      </c>
      <c r="H200" s="36" t="s">
        <v>2088</v>
      </c>
      <c r="I200" s="36" t="s">
        <v>1220</v>
      </c>
      <c r="J200" s="47" t="s">
        <v>2122</v>
      </c>
    </row>
    <row r="201" spans="1:10" hidden="1" x14ac:dyDescent="0.25">
      <c r="A201" s="35">
        <v>4167</v>
      </c>
      <c r="B201" s="36" t="s">
        <v>94</v>
      </c>
      <c r="C201" s="36" t="s">
        <v>94</v>
      </c>
      <c r="D201" s="36" t="s">
        <v>321</v>
      </c>
      <c r="E201" s="36" t="s">
        <v>2087</v>
      </c>
      <c r="F201" s="35" t="s">
        <v>1337</v>
      </c>
      <c r="G201" s="36" t="s">
        <v>1910</v>
      </c>
      <c r="H201" s="36" t="s">
        <v>2088</v>
      </c>
      <c r="I201" s="36" t="s">
        <v>1220</v>
      </c>
      <c r="J201" s="47" t="s">
        <v>2122</v>
      </c>
    </row>
    <row r="202" spans="1:10" hidden="1" x14ac:dyDescent="0.25">
      <c r="A202" s="35">
        <v>4168</v>
      </c>
      <c r="B202" s="36" t="s">
        <v>94</v>
      </c>
      <c r="C202" s="36" t="s">
        <v>94</v>
      </c>
      <c r="D202" s="36" t="s">
        <v>321</v>
      </c>
      <c r="E202" s="36" t="s">
        <v>2087</v>
      </c>
      <c r="F202" s="35" t="s">
        <v>1338</v>
      </c>
      <c r="G202" s="36" t="s">
        <v>1911</v>
      </c>
      <c r="H202" s="36" t="s">
        <v>2088</v>
      </c>
      <c r="I202" s="36" t="s">
        <v>1220</v>
      </c>
      <c r="J202" s="47" t="s">
        <v>2122</v>
      </c>
    </row>
    <row r="203" spans="1:10" hidden="1" x14ac:dyDescent="0.25">
      <c r="A203" s="35">
        <v>4169</v>
      </c>
      <c r="B203" s="36" t="s">
        <v>94</v>
      </c>
      <c r="C203" s="36" t="s">
        <v>94</v>
      </c>
      <c r="D203" s="36" t="s">
        <v>360</v>
      </c>
      <c r="E203" s="36" t="s">
        <v>2087</v>
      </c>
      <c r="F203" s="35" t="s">
        <v>1353</v>
      </c>
      <c r="G203" s="36" t="s">
        <v>1920</v>
      </c>
      <c r="H203" s="36" t="s">
        <v>2088</v>
      </c>
      <c r="I203" s="36" t="s">
        <v>1220</v>
      </c>
      <c r="J203" s="47" t="s">
        <v>2122</v>
      </c>
    </row>
    <row r="204" spans="1:10" hidden="1" x14ac:dyDescent="0.25">
      <c r="A204" s="35">
        <v>4170</v>
      </c>
      <c r="B204" s="36" t="s">
        <v>94</v>
      </c>
      <c r="C204" s="36" t="s">
        <v>94</v>
      </c>
      <c r="D204" s="36" t="s">
        <v>321</v>
      </c>
      <c r="E204" s="36" t="s">
        <v>2087</v>
      </c>
      <c r="F204" s="35" t="s">
        <v>1339</v>
      </c>
      <c r="G204" s="36" t="s">
        <v>1912</v>
      </c>
      <c r="H204" s="36" t="s">
        <v>2088</v>
      </c>
      <c r="I204" s="36" t="s">
        <v>1220</v>
      </c>
      <c r="J204" s="47" t="s">
        <v>2122</v>
      </c>
    </row>
    <row r="205" spans="1:10" hidden="1" x14ac:dyDescent="0.25">
      <c r="A205" s="35">
        <v>4171</v>
      </c>
      <c r="B205" s="36" t="s">
        <v>94</v>
      </c>
      <c r="C205" s="36" t="s">
        <v>94</v>
      </c>
      <c r="D205" s="36" t="s">
        <v>113</v>
      </c>
      <c r="E205" s="36" t="s">
        <v>2087</v>
      </c>
      <c r="F205" s="35" t="s">
        <v>1219</v>
      </c>
      <c r="G205" s="36" t="s">
        <v>1824</v>
      </c>
      <c r="H205" s="36" t="s">
        <v>2088</v>
      </c>
      <c r="I205" s="36" t="s">
        <v>1220</v>
      </c>
      <c r="J205" s="47" t="s">
        <v>2122</v>
      </c>
    </row>
    <row r="206" spans="1:10" hidden="1" x14ac:dyDescent="0.25">
      <c r="A206" s="35">
        <v>4172</v>
      </c>
      <c r="B206" s="36" t="s">
        <v>94</v>
      </c>
      <c r="C206" s="36" t="s">
        <v>94</v>
      </c>
      <c r="D206" s="36" t="s">
        <v>292</v>
      </c>
      <c r="E206" s="36" t="s">
        <v>2087</v>
      </c>
      <c r="F206" s="35" t="s">
        <v>1315</v>
      </c>
      <c r="G206" s="36" t="s">
        <v>1893</v>
      </c>
      <c r="H206" s="36" t="s">
        <v>2088</v>
      </c>
      <c r="I206" s="36" t="s">
        <v>1220</v>
      </c>
      <c r="J206" s="47" t="s">
        <v>2122</v>
      </c>
    </row>
    <row r="207" spans="1:10" hidden="1" x14ac:dyDescent="0.25">
      <c r="A207" s="35">
        <v>4173</v>
      </c>
      <c r="B207" s="36" t="s">
        <v>94</v>
      </c>
      <c r="C207" s="36" t="s">
        <v>94</v>
      </c>
      <c r="D207" s="36" t="s">
        <v>430</v>
      </c>
      <c r="E207" s="36" t="s">
        <v>2087</v>
      </c>
      <c r="F207" s="35" t="s">
        <v>1394</v>
      </c>
      <c r="G207" s="36" t="s">
        <v>1949</v>
      </c>
      <c r="H207" s="36" t="s">
        <v>2088</v>
      </c>
      <c r="I207" s="36" t="s">
        <v>1220</v>
      </c>
      <c r="J207" s="47" t="s">
        <v>2122</v>
      </c>
    </row>
    <row r="208" spans="1:10" hidden="1" x14ac:dyDescent="0.25">
      <c r="A208" s="35">
        <v>4174</v>
      </c>
      <c r="B208" s="36" t="s">
        <v>94</v>
      </c>
      <c r="C208" s="36" t="s">
        <v>94</v>
      </c>
      <c r="D208" s="36" t="s">
        <v>113</v>
      </c>
      <c r="E208" s="36" t="s">
        <v>2087</v>
      </c>
      <c r="F208" s="35" t="s">
        <v>1221</v>
      </c>
      <c r="G208" s="36" t="s">
        <v>1825</v>
      </c>
      <c r="H208" s="36" t="s">
        <v>2088</v>
      </c>
      <c r="I208" s="36" t="s">
        <v>1220</v>
      </c>
      <c r="J208" s="47" t="s">
        <v>2122</v>
      </c>
    </row>
    <row r="209" spans="1:10" hidden="1" x14ac:dyDescent="0.25">
      <c r="A209" s="35">
        <v>4175</v>
      </c>
      <c r="B209" s="36" t="s">
        <v>94</v>
      </c>
      <c r="C209" s="36" t="s">
        <v>94</v>
      </c>
      <c r="D209" s="36" t="s">
        <v>94</v>
      </c>
      <c r="E209" s="36" t="s">
        <v>2087</v>
      </c>
      <c r="F209" s="35" t="s">
        <v>1429</v>
      </c>
      <c r="G209" s="36" t="s">
        <v>1977</v>
      </c>
      <c r="H209" s="36" t="s">
        <v>2088</v>
      </c>
      <c r="I209" s="36" t="s">
        <v>1220</v>
      </c>
      <c r="J209" s="47" t="s">
        <v>2122</v>
      </c>
    </row>
    <row r="210" spans="1:10" hidden="1" x14ac:dyDescent="0.25">
      <c r="A210" s="35">
        <v>4176</v>
      </c>
      <c r="B210" s="36" t="s">
        <v>94</v>
      </c>
      <c r="C210" s="36" t="s">
        <v>94</v>
      </c>
      <c r="D210" s="36" t="s">
        <v>113</v>
      </c>
      <c r="E210" s="36" t="s">
        <v>2087</v>
      </c>
      <c r="F210" s="35" t="s">
        <v>1222</v>
      </c>
      <c r="G210" s="36" t="s">
        <v>1826</v>
      </c>
      <c r="H210" s="36" t="s">
        <v>2088</v>
      </c>
      <c r="I210" s="36" t="s">
        <v>1220</v>
      </c>
      <c r="J210" s="47" t="s">
        <v>2122</v>
      </c>
    </row>
    <row r="211" spans="1:10" hidden="1" x14ac:dyDescent="0.25">
      <c r="A211" s="35">
        <v>4177</v>
      </c>
      <c r="B211" s="36" t="s">
        <v>94</v>
      </c>
      <c r="C211" s="36" t="s">
        <v>94</v>
      </c>
      <c r="D211" s="36" t="s">
        <v>113</v>
      </c>
      <c r="E211" s="36" t="s">
        <v>2087</v>
      </c>
      <c r="F211" s="35" t="s">
        <v>1223</v>
      </c>
      <c r="G211" s="36" t="s">
        <v>1827</v>
      </c>
      <c r="H211" s="36" t="s">
        <v>2088</v>
      </c>
      <c r="I211" s="36" t="s">
        <v>1220</v>
      </c>
      <c r="J211" s="47" t="s">
        <v>2122</v>
      </c>
    </row>
    <row r="212" spans="1:10" hidden="1" x14ac:dyDescent="0.25">
      <c r="A212" s="35">
        <v>4178</v>
      </c>
      <c r="B212" s="36" t="s">
        <v>94</v>
      </c>
      <c r="C212" s="36" t="s">
        <v>94</v>
      </c>
      <c r="D212" s="36" t="s">
        <v>113</v>
      </c>
      <c r="E212" s="36" t="s">
        <v>2087</v>
      </c>
      <c r="F212" s="35" t="s">
        <v>137</v>
      </c>
      <c r="G212" s="36" t="s">
        <v>1693</v>
      </c>
      <c r="H212" s="36" t="s">
        <v>2088</v>
      </c>
      <c r="I212" s="36" t="s">
        <v>2089</v>
      </c>
      <c r="J212" s="47" t="s">
        <v>2122</v>
      </c>
    </row>
    <row r="213" spans="1:10" hidden="1" x14ac:dyDescent="0.25">
      <c r="A213" s="35">
        <v>4179</v>
      </c>
      <c r="B213" s="36" t="s">
        <v>94</v>
      </c>
      <c r="C213" s="36" t="s">
        <v>94</v>
      </c>
      <c r="D213" s="36" t="s">
        <v>113</v>
      </c>
      <c r="E213" s="36" t="s">
        <v>2087</v>
      </c>
      <c r="F213" s="35" t="s">
        <v>1224</v>
      </c>
      <c r="G213" s="36" t="s">
        <v>1693</v>
      </c>
      <c r="H213" s="36" t="s">
        <v>2088</v>
      </c>
      <c r="I213" s="36" t="s">
        <v>1220</v>
      </c>
      <c r="J213" s="47" t="s">
        <v>2122</v>
      </c>
    </row>
    <row r="214" spans="1:10" hidden="1" x14ac:dyDescent="0.25">
      <c r="A214" s="35">
        <v>4180</v>
      </c>
      <c r="B214" s="36" t="s">
        <v>94</v>
      </c>
      <c r="C214" s="36" t="s">
        <v>94</v>
      </c>
      <c r="D214" s="36" t="s">
        <v>292</v>
      </c>
      <c r="E214" s="36" t="s">
        <v>2087</v>
      </c>
      <c r="F214" s="35" t="s">
        <v>1316</v>
      </c>
      <c r="G214" s="36" t="s">
        <v>1894</v>
      </c>
      <c r="H214" s="36" t="s">
        <v>2088</v>
      </c>
      <c r="I214" s="36" t="s">
        <v>1220</v>
      </c>
      <c r="J214" s="47" t="s">
        <v>2122</v>
      </c>
    </row>
    <row r="215" spans="1:10" hidden="1" x14ac:dyDescent="0.25">
      <c r="A215" s="35">
        <v>4181</v>
      </c>
      <c r="B215" s="36" t="s">
        <v>94</v>
      </c>
      <c r="C215" s="36" t="s">
        <v>94</v>
      </c>
      <c r="D215" s="36" t="s">
        <v>113</v>
      </c>
      <c r="E215" s="36" t="s">
        <v>2087</v>
      </c>
      <c r="F215" s="35" t="s">
        <v>1225</v>
      </c>
      <c r="G215" s="36" t="s">
        <v>1828</v>
      </c>
      <c r="H215" s="36" t="s">
        <v>2088</v>
      </c>
      <c r="I215" s="36" t="s">
        <v>1220</v>
      </c>
      <c r="J215" s="47" t="s">
        <v>2122</v>
      </c>
    </row>
    <row r="216" spans="1:10" hidden="1" x14ac:dyDescent="0.25">
      <c r="A216" s="35">
        <v>4182</v>
      </c>
      <c r="B216" s="36" t="s">
        <v>94</v>
      </c>
      <c r="C216" s="36" t="s">
        <v>94</v>
      </c>
      <c r="D216" s="36" t="s">
        <v>430</v>
      </c>
      <c r="E216" s="36" t="s">
        <v>2087</v>
      </c>
      <c r="F216" s="35" t="s">
        <v>1396</v>
      </c>
      <c r="G216" s="36" t="s">
        <v>1950</v>
      </c>
      <c r="H216" s="36" t="s">
        <v>2088</v>
      </c>
      <c r="I216" s="36" t="s">
        <v>1220</v>
      </c>
      <c r="J216" s="47" t="s">
        <v>2122</v>
      </c>
    </row>
    <row r="217" spans="1:10" hidden="1" x14ac:dyDescent="0.25">
      <c r="A217" s="35">
        <v>4183</v>
      </c>
      <c r="B217" s="36" t="s">
        <v>94</v>
      </c>
      <c r="C217" s="36" t="s">
        <v>94</v>
      </c>
      <c r="D217" s="36" t="s">
        <v>430</v>
      </c>
      <c r="E217" s="36" t="s">
        <v>2087</v>
      </c>
      <c r="F217" s="35" t="s">
        <v>1397</v>
      </c>
      <c r="G217" s="36" t="s">
        <v>1951</v>
      </c>
      <c r="H217" s="36" t="s">
        <v>2088</v>
      </c>
      <c r="I217" s="36" t="s">
        <v>1220</v>
      </c>
      <c r="J217" s="47" t="s">
        <v>2122</v>
      </c>
    </row>
    <row r="218" spans="1:10" hidden="1" x14ac:dyDescent="0.25">
      <c r="A218" s="35">
        <v>4184</v>
      </c>
      <c r="B218" s="36" t="s">
        <v>94</v>
      </c>
      <c r="C218" s="36" t="s">
        <v>94</v>
      </c>
      <c r="D218" s="36" t="s">
        <v>94</v>
      </c>
      <c r="E218" s="36" t="s">
        <v>2087</v>
      </c>
      <c r="F218" s="35" t="s">
        <v>1430</v>
      </c>
      <c r="G218" s="36" t="s">
        <v>1978</v>
      </c>
      <c r="H218" s="36" t="s">
        <v>2088</v>
      </c>
      <c r="I218" s="36" t="s">
        <v>1220</v>
      </c>
      <c r="J218" s="47" t="s">
        <v>2122</v>
      </c>
    </row>
    <row r="219" spans="1:10" hidden="1" x14ac:dyDescent="0.25">
      <c r="A219" s="35">
        <v>4185</v>
      </c>
      <c r="B219" s="36" t="s">
        <v>94</v>
      </c>
      <c r="C219" s="36" t="s">
        <v>94</v>
      </c>
      <c r="D219" s="36" t="s">
        <v>94</v>
      </c>
      <c r="E219" s="36" t="s">
        <v>2087</v>
      </c>
      <c r="F219" s="35" t="s">
        <v>1432</v>
      </c>
      <c r="G219" s="36" t="s">
        <v>1979</v>
      </c>
      <c r="H219" s="36" t="s">
        <v>2088</v>
      </c>
      <c r="I219" s="36" t="s">
        <v>1220</v>
      </c>
      <c r="J219" s="47" t="s">
        <v>2122</v>
      </c>
    </row>
    <row r="220" spans="1:10" hidden="1" x14ac:dyDescent="0.25">
      <c r="A220" s="35">
        <v>4186</v>
      </c>
      <c r="B220" s="36" t="s">
        <v>94</v>
      </c>
      <c r="C220" s="36" t="s">
        <v>94</v>
      </c>
      <c r="D220" s="36" t="s">
        <v>113</v>
      </c>
      <c r="E220" s="36" t="s">
        <v>2087</v>
      </c>
      <c r="F220" s="35" t="s">
        <v>1226</v>
      </c>
      <c r="G220" s="36" t="s">
        <v>1829</v>
      </c>
      <c r="H220" s="36" t="s">
        <v>2088</v>
      </c>
      <c r="I220" s="36" t="s">
        <v>1220</v>
      </c>
      <c r="J220" s="47" t="s">
        <v>2122</v>
      </c>
    </row>
    <row r="221" spans="1:10" hidden="1" x14ac:dyDescent="0.25">
      <c r="A221" s="35">
        <v>4187</v>
      </c>
      <c r="B221" s="36" t="s">
        <v>94</v>
      </c>
      <c r="C221" s="36" t="s">
        <v>94</v>
      </c>
      <c r="D221" s="36" t="s">
        <v>292</v>
      </c>
      <c r="E221" s="36" t="s">
        <v>2087</v>
      </c>
      <c r="F221" s="35" t="s">
        <v>1328</v>
      </c>
      <c r="G221" s="36" t="s">
        <v>1329</v>
      </c>
      <c r="H221" s="36" t="s">
        <v>2088</v>
      </c>
      <c r="I221" s="36" t="s">
        <v>1220</v>
      </c>
      <c r="J221" s="47" t="s">
        <v>2122</v>
      </c>
    </row>
    <row r="222" spans="1:10" hidden="1" x14ac:dyDescent="0.25">
      <c r="A222" s="35">
        <v>4188</v>
      </c>
      <c r="B222" s="36" t="s">
        <v>94</v>
      </c>
      <c r="C222" s="36" t="s">
        <v>94</v>
      </c>
      <c r="D222" s="36" t="s">
        <v>430</v>
      </c>
      <c r="E222" s="36" t="s">
        <v>2087</v>
      </c>
      <c r="F222" s="35" t="s">
        <v>1398</v>
      </c>
      <c r="G222" s="36" t="s">
        <v>1952</v>
      </c>
      <c r="H222" s="36" t="s">
        <v>2088</v>
      </c>
      <c r="I222" s="36" t="s">
        <v>1220</v>
      </c>
      <c r="J222" s="47" t="s">
        <v>2122</v>
      </c>
    </row>
    <row r="223" spans="1:10" hidden="1" x14ac:dyDescent="0.25">
      <c r="A223" s="35">
        <v>4189</v>
      </c>
      <c r="B223" s="36" t="s">
        <v>94</v>
      </c>
      <c r="C223" s="36" t="s">
        <v>94</v>
      </c>
      <c r="D223" s="36" t="s">
        <v>292</v>
      </c>
      <c r="E223" s="36" t="s">
        <v>2087</v>
      </c>
      <c r="F223" s="35" t="s">
        <v>1317</v>
      </c>
      <c r="G223" s="36" t="s">
        <v>1895</v>
      </c>
      <c r="H223" s="36" t="s">
        <v>2088</v>
      </c>
      <c r="I223" s="36" t="s">
        <v>1220</v>
      </c>
      <c r="J223" s="47" t="s">
        <v>2122</v>
      </c>
    </row>
    <row r="224" spans="1:10" hidden="1" x14ac:dyDescent="0.25">
      <c r="A224" s="35">
        <v>4190</v>
      </c>
      <c r="B224" s="36" t="s">
        <v>94</v>
      </c>
      <c r="C224" s="36" t="s">
        <v>94</v>
      </c>
      <c r="D224" s="36" t="s">
        <v>94</v>
      </c>
      <c r="E224" s="36" t="s">
        <v>2087</v>
      </c>
      <c r="F224" s="35" t="s">
        <v>1433</v>
      </c>
      <c r="G224" s="36" t="s">
        <v>1980</v>
      </c>
      <c r="H224" s="36" t="s">
        <v>2088</v>
      </c>
      <c r="I224" s="36" t="s">
        <v>1220</v>
      </c>
      <c r="J224" s="47" t="s">
        <v>2122</v>
      </c>
    </row>
    <row r="225" spans="1:10" hidden="1" x14ac:dyDescent="0.25">
      <c r="A225" s="35">
        <v>4191</v>
      </c>
      <c r="B225" s="36" t="s">
        <v>94</v>
      </c>
      <c r="C225" s="36" t="s">
        <v>94</v>
      </c>
      <c r="D225" s="36" t="s">
        <v>113</v>
      </c>
      <c r="E225" s="36" t="s">
        <v>2087</v>
      </c>
      <c r="F225" s="35" t="s">
        <v>1227</v>
      </c>
      <c r="G225" s="36" t="s">
        <v>1830</v>
      </c>
      <c r="H225" s="36" t="s">
        <v>2088</v>
      </c>
      <c r="I225" s="36" t="s">
        <v>1220</v>
      </c>
      <c r="J225" s="47" t="s">
        <v>2122</v>
      </c>
    </row>
    <row r="226" spans="1:10" hidden="1" x14ac:dyDescent="0.25">
      <c r="A226" s="35">
        <v>4192</v>
      </c>
      <c r="B226" s="36" t="s">
        <v>94</v>
      </c>
      <c r="C226" s="36" t="s">
        <v>94</v>
      </c>
      <c r="D226" s="36" t="s">
        <v>113</v>
      </c>
      <c r="E226" s="36" t="s">
        <v>2087</v>
      </c>
      <c r="F226" s="35" t="s">
        <v>1228</v>
      </c>
      <c r="G226" s="36" t="s">
        <v>1831</v>
      </c>
      <c r="H226" s="36" t="s">
        <v>2088</v>
      </c>
      <c r="I226" s="36" t="s">
        <v>1220</v>
      </c>
      <c r="J226" s="47" t="s">
        <v>2122</v>
      </c>
    </row>
    <row r="227" spans="1:10" hidden="1" x14ac:dyDescent="0.25">
      <c r="A227" s="35">
        <v>4193</v>
      </c>
      <c r="B227" s="36" t="s">
        <v>94</v>
      </c>
      <c r="C227" s="36" t="s">
        <v>94</v>
      </c>
      <c r="D227" s="36" t="s">
        <v>113</v>
      </c>
      <c r="E227" s="36" t="s">
        <v>2087</v>
      </c>
      <c r="F227" s="35" t="s">
        <v>1230</v>
      </c>
      <c r="G227" s="36" t="s">
        <v>1832</v>
      </c>
      <c r="H227" s="36" t="s">
        <v>2088</v>
      </c>
      <c r="I227" s="36" t="s">
        <v>1220</v>
      </c>
      <c r="J227" s="47" t="s">
        <v>2122</v>
      </c>
    </row>
    <row r="228" spans="1:10" hidden="1" x14ac:dyDescent="0.25">
      <c r="A228" s="35">
        <v>4194</v>
      </c>
      <c r="B228" s="36" t="s">
        <v>94</v>
      </c>
      <c r="C228" s="36" t="s">
        <v>94</v>
      </c>
      <c r="D228" s="36" t="s">
        <v>113</v>
      </c>
      <c r="E228" s="36" t="s">
        <v>2087</v>
      </c>
      <c r="F228" s="35" t="s">
        <v>1231</v>
      </c>
      <c r="G228" s="36" t="s">
        <v>1833</v>
      </c>
      <c r="H228" s="36" t="s">
        <v>2088</v>
      </c>
      <c r="I228" s="36" t="s">
        <v>1220</v>
      </c>
      <c r="J228" s="47" t="s">
        <v>2122</v>
      </c>
    </row>
    <row r="229" spans="1:10" hidden="1" x14ac:dyDescent="0.25">
      <c r="A229" s="35">
        <v>4195</v>
      </c>
      <c r="B229" s="36" t="s">
        <v>94</v>
      </c>
      <c r="C229" s="36" t="s">
        <v>94</v>
      </c>
      <c r="D229" s="36" t="s">
        <v>430</v>
      </c>
      <c r="E229" s="36" t="s">
        <v>2087</v>
      </c>
      <c r="F229" s="35" t="s">
        <v>1399</v>
      </c>
      <c r="G229" s="36" t="s">
        <v>1953</v>
      </c>
      <c r="H229" s="36" t="s">
        <v>2088</v>
      </c>
      <c r="I229" s="36" t="s">
        <v>1220</v>
      </c>
      <c r="J229" s="47" t="s">
        <v>2122</v>
      </c>
    </row>
    <row r="230" spans="1:10" hidden="1" x14ac:dyDescent="0.25">
      <c r="A230" s="35">
        <v>4196</v>
      </c>
      <c r="B230" s="36" t="s">
        <v>94</v>
      </c>
      <c r="C230" s="36" t="s">
        <v>94</v>
      </c>
      <c r="D230" s="36" t="s">
        <v>113</v>
      </c>
      <c r="E230" s="36" t="s">
        <v>2087</v>
      </c>
      <c r="F230" s="35" t="s">
        <v>1232</v>
      </c>
      <c r="G230" s="36" t="s">
        <v>1834</v>
      </c>
      <c r="H230" s="36" t="s">
        <v>2088</v>
      </c>
      <c r="I230" s="36" t="s">
        <v>1220</v>
      </c>
      <c r="J230" s="47" t="s">
        <v>2122</v>
      </c>
    </row>
    <row r="231" spans="1:10" hidden="1" x14ac:dyDescent="0.25">
      <c r="A231" s="35">
        <v>4197</v>
      </c>
      <c r="B231" s="36" t="s">
        <v>94</v>
      </c>
      <c r="C231" s="36" t="s">
        <v>94</v>
      </c>
      <c r="D231" s="36" t="s">
        <v>113</v>
      </c>
      <c r="E231" s="36" t="s">
        <v>2087</v>
      </c>
      <c r="F231" s="35" t="s">
        <v>1233</v>
      </c>
      <c r="G231" s="36" t="s">
        <v>1835</v>
      </c>
      <c r="H231" s="36" t="s">
        <v>2088</v>
      </c>
      <c r="I231" s="36" t="s">
        <v>1220</v>
      </c>
      <c r="J231" s="47" t="s">
        <v>2122</v>
      </c>
    </row>
    <row r="232" spans="1:10" hidden="1" x14ac:dyDescent="0.25">
      <c r="A232" s="35">
        <v>4198</v>
      </c>
      <c r="B232" s="36" t="s">
        <v>94</v>
      </c>
      <c r="C232" s="36" t="s">
        <v>94</v>
      </c>
      <c r="D232" s="36" t="s">
        <v>430</v>
      </c>
      <c r="E232" s="36" t="s">
        <v>2087</v>
      </c>
      <c r="F232" s="35" t="s">
        <v>1400</v>
      </c>
      <c r="G232" s="36" t="s">
        <v>1954</v>
      </c>
      <c r="H232" s="36" t="s">
        <v>2088</v>
      </c>
      <c r="I232" s="36" t="s">
        <v>1220</v>
      </c>
      <c r="J232" s="47" t="s">
        <v>2122</v>
      </c>
    </row>
    <row r="233" spans="1:10" hidden="1" x14ac:dyDescent="0.25">
      <c r="A233" s="35">
        <v>4199</v>
      </c>
      <c r="B233" s="36" t="s">
        <v>94</v>
      </c>
      <c r="C233" s="36" t="s">
        <v>94</v>
      </c>
      <c r="D233" s="36" t="s">
        <v>113</v>
      </c>
      <c r="E233" s="36" t="s">
        <v>2087</v>
      </c>
      <c r="F233" s="35" t="s">
        <v>1234</v>
      </c>
      <c r="G233" s="36" t="s">
        <v>1836</v>
      </c>
      <c r="H233" s="36" t="s">
        <v>2088</v>
      </c>
      <c r="I233" s="36" t="s">
        <v>1220</v>
      </c>
      <c r="J233" s="47" t="s">
        <v>2122</v>
      </c>
    </row>
    <row r="234" spans="1:10" hidden="1" x14ac:dyDescent="0.25">
      <c r="A234" s="35">
        <v>4200</v>
      </c>
      <c r="B234" s="36" t="s">
        <v>94</v>
      </c>
      <c r="C234" s="36" t="s">
        <v>94</v>
      </c>
      <c r="D234" s="36" t="s">
        <v>113</v>
      </c>
      <c r="E234" s="36" t="s">
        <v>2087</v>
      </c>
      <c r="F234" s="35" t="s">
        <v>1235</v>
      </c>
      <c r="G234" s="36" t="s">
        <v>1837</v>
      </c>
      <c r="H234" s="36" t="s">
        <v>2088</v>
      </c>
      <c r="I234" s="36" t="s">
        <v>1220</v>
      </c>
      <c r="J234" s="47" t="s">
        <v>2122</v>
      </c>
    </row>
    <row r="235" spans="1:10" hidden="1" x14ac:dyDescent="0.25">
      <c r="A235" s="35">
        <v>4201</v>
      </c>
      <c r="B235" s="36" t="s">
        <v>94</v>
      </c>
      <c r="C235" s="36" t="s">
        <v>94</v>
      </c>
      <c r="D235" s="36" t="s">
        <v>430</v>
      </c>
      <c r="E235" s="36" t="s">
        <v>2087</v>
      </c>
      <c r="F235" s="35" t="s">
        <v>1401</v>
      </c>
      <c r="G235" s="36" t="s">
        <v>1955</v>
      </c>
      <c r="H235" s="36" t="s">
        <v>2088</v>
      </c>
      <c r="I235" s="36" t="s">
        <v>1220</v>
      </c>
      <c r="J235" s="47" t="s">
        <v>2122</v>
      </c>
    </row>
    <row r="236" spans="1:10" hidden="1" x14ac:dyDescent="0.25">
      <c r="A236" s="35">
        <v>4202</v>
      </c>
      <c r="B236" s="36" t="s">
        <v>94</v>
      </c>
      <c r="C236" s="36" t="s">
        <v>94</v>
      </c>
      <c r="D236" s="36" t="s">
        <v>430</v>
      </c>
      <c r="E236" s="36" t="s">
        <v>2087</v>
      </c>
      <c r="F236" s="35" t="s">
        <v>1402</v>
      </c>
      <c r="G236" s="36" t="s">
        <v>1956</v>
      </c>
      <c r="H236" s="36" t="s">
        <v>2088</v>
      </c>
      <c r="I236" s="36" t="s">
        <v>1220</v>
      </c>
      <c r="J236" s="47" t="s">
        <v>2122</v>
      </c>
    </row>
    <row r="237" spans="1:10" hidden="1" x14ac:dyDescent="0.25">
      <c r="A237" s="35">
        <v>4203</v>
      </c>
      <c r="B237" s="36" t="s">
        <v>94</v>
      </c>
      <c r="C237" s="36" t="s">
        <v>94</v>
      </c>
      <c r="D237" s="36" t="s">
        <v>430</v>
      </c>
      <c r="E237" s="36" t="s">
        <v>2087</v>
      </c>
      <c r="F237" s="35" t="s">
        <v>1403</v>
      </c>
      <c r="G237" s="36" t="s">
        <v>1957</v>
      </c>
      <c r="H237" s="36" t="s">
        <v>2088</v>
      </c>
      <c r="I237" s="36" t="s">
        <v>1220</v>
      </c>
      <c r="J237" s="47" t="s">
        <v>2122</v>
      </c>
    </row>
    <row r="238" spans="1:10" hidden="1" x14ac:dyDescent="0.25">
      <c r="A238" s="35">
        <v>4204</v>
      </c>
      <c r="B238" s="36" t="s">
        <v>94</v>
      </c>
      <c r="C238" s="36" t="s">
        <v>94</v>
      </c>
      <c r="D238" s="36" t="s">
        <v>292</v>
      </c>
      <c r="E238" s="36" t="s">
        <v>2087</v>
      </c>
      <c r="F238" s="35" t="s">
        <v>1318</v>
      </c>
      <c r="G238" s="36" t="s">
        <v>1896</v>
      </c>
      <c r="H238" s="36" t="s">
        <v>2088</v>
      </c>
      <c r="I238" s="36" t="s">
        <v>1220</v>
      </c>
      <c r="J238" s="47" t="s">
        <v>2122</v>
      </c>
    </row>
    <row r="239" spans="1:10" hidden="1" x14ac:dyDescent="0.25">
      <c r="A239" s="35">
        <v>4205</v>
      </c>
      <c r="B239" s="36" t="s">
        <v>94</v>
      </c>
      <c r="C239" s="36" t="s">
        <v>94</v>
      </c>
      <c r="D239" s="36" t="s">
        <v>113</v>
      </c>
      <c r="E239" s="36" t="s">
        <v>2087</v>
      </c>
      <c r="F239" s="35" t="s">
        <v>1236</v>
      </c>
      <c r="G239" s="36" t="s">
        <v>1838</v>
      </c>
      <c r="H239" s="36" t="s">
        <v>2088</v>
      </c>
      <c r="I239" s="36" t="s">
        <v>1220</v>
      </c>
      <c r="J239" s="47" t="s">
        <v>2122</v>
      </c>
    </row>
    <row r="240" spans="1:10" hidden="1" x14ac:dyDescent="0.25">
      <c r="A240" s="35">
        <v>4206</v>
      </c>
      <c r="B240" s="36" t="s">
        <v>94</v>
      </c>
      <c r="C240" s="36" t="s">
        <v>94</v>
      </c>
      <c r="D240" s="36" t="s">
        <v>430</v>
      </c>
      <c r="E240" s="36" t="s">
        <v>2087</v>
      </c>
      <c r="F240" s="35" t="s">
        <v>1404</v>
      </c>
      <c r="G240" s="36" t="s">
        <v>1958</v>
      </c>
      <c r="H240" s="36" t="s">
        <v>2088</v>
      </c>
      <c r="I240" s="36" t="s">
        <v>1220</v>
      </c>
      <c r="J240" s="47" t="s">
        <v>2122</v>
      </c>
    </row>
    <row r="241" spans="1:10" hidden="1" x14ac:dyDescent="0.25">
      <c r="A241" s="35">
        <v>4207</v>
      </c>
      <c r="B241" s="36" t="s">
        <v>94</v>
      </c>
      <c r="C241" s="36" t="s">
        <v>94</v>
      </c>
      <c r="D241" s="36" t="s">
        <v>430</v>
      </c>
      <c r="E241" s="36" t="s">
        <v>2087</v>
      </c>
      <c r="F241" s="35" t="s">
        <v>1414</v>
      </c>
      <c r="G241" s="36" t="s">
        <v>1415</v>
      </c>
      <c r="H241" s="36" t="s">
        <v>2088</v>
      </c>
      <c r="I241" s="36" t="s">
        <v>1220</v>
      </c>
      <c r="J241" s="47" t="s">
        <v>2122</v>
      </c>
    </row>
    <row r="242" spans="1:10" hidden="1" x14ac:dyDescent="0.25">
      <c r="A242" s="35">
        <v>4208</v>
      </c>
      <c r="B242" s="36" t="s">
        <v>94</v>
      </c>
      <c r="C242" s="36" t="s">
        <v>94</v>
      </c>
      <c r="D242" s="36" t="s">
        <v>113</v>
      </c>
      <c r="E242" s="36" t="s">
        <v>2087</v>
      </c>
      <c r="F242" s="35" t="s">
        <v>1237</v>
      </c>
      <c r="G242" s="36" t="s">
        <v>1839</v>
      </c>
      <c r="H242" s="36" t="s">
        <v>2088</v>
      </c>
      <c r="I242" s="36" t="s">
        <v>1220</v>
      </c>
      <c r="J242" s="47" t="s">
        <v>2122</v>
      </c>
    </row>
    <row r="243" spans="1:10" hidden="1" x14ac:dyDescent="0.25">
      <c r="A243" s="35">
        <v>4209</v>
      </c>
      <c r="B243" s="36" t="s">
        <v>94</v>
      </c>
      <c r="C243" s="36" t="s">
        <v>94</v>
      </c>
      <c r="D243" s="36" t="s">
        <v>292</v>
      </c>
      <c r="E243" s="36" t="s">
        <v>2087</v>
      </c>
      <c r="F243" s="35" t="s">
        <v>1320</v>
      </c>
      <c r="G243" s="36" t="s">
        <v>1897</v>
      </c>
      <c r="H243" s="36" t="s">
        <v>2088</v>
      </c>
      <c r="I243" s="36" t="s">
        <v>1220</v>
      </c>
      <c r="J243" s="47" t="s">
        <v>2122</v>
      </c>
    </row>
    <row r="244" spans="1:10" hidden="1" x14ac:dyDescent="0.25">
      <c r="A244" s="35">
        <v>4210</v>
      </c>
      <c r="B244" s="36" t="s">
        <v>94</v>
      </c>
      <c r="C244" s="36" t="s">
        <v>94</v>
      </c>
      <c r="D244" s="36" t="s">
        <v>113</v>
      </c>
      <c r="E244" s="36" t="s">
        <v>2087</v>
      </c>
      <c r="F244" s="35" t="s">
        <v>1238</v>
      </c>
      <c r="G244" s="36" t="s">
        <v>1840</v>
      </c>
      <c r="H244" s="36" t="s">
        <v>2088</v>
      </c>
      <c r="I244" s="36" t="s">
        <v>1220</v>
      </c>
      <c r="J244" s="47" t="s">
        <v>2122</v>
      </c>
    </row>
    <row r="245" spans="1:10" hidden="1" x14ac:dyDescent="0.25">
      <c r="A245" s="35">
        <v>4211</v>
      </c>
      <c r="B245" s="36" t="s">
        <v>94</v>
      </c>
      <c r="C245" s="36" t="s">
        <v>94</v>
      </c>
      <c r="D245" s="36" t="s">
        <v>113</v>
      </c>
      <c r="E245" s="36" t="s">
        <v>2087</v>
      </c>
      <c r="F245" s="35" t="s">
        <v>1239</v>
      </c>
      <c r="G245" s="36" t="s">
        <v>1841</v>
      </c>
      <c r="H245" s="36" t="s">
        <v>2088</v>
      </c>
      <c r="I245" s="36" t="s">
        <v>1220</v>
      </c>
      <c r="J245" s="47" t="s">
        <v>2122</v>
      </c>
    </row>
    <row r="246" spans="1:10" hidden="1" x14ac:dyDescent="0.25">
      <c r="A246" s="35">
        <v>4212</v>
      </c>
      <c r="B246" s="36" t="s">
        <v>94</v>
      </c>
      <c r="C246" s="36" t="s">
        <v>94</v>
      </c>
      <c r="D246" s="36" t="s">
        <v>292</v>
      </c>
      <c r="E246" s="36" t="s">
        <v>2087</v>
      </c>
      <c r="F246" s="35" t="s">
        <v>1321</v>
      </c>
      <c r="G246" s="36" t="s">
        <v>1898</v>
      </c>
      <c r="H246" s="36" t="s">
        <v>2088</v>
      </c>
      <c r="I246" s="36" t="s">
        <v>1220</v>
      </c>
      <c r="J246" s="47" t="s">
        <v>2122</v>
      </c>
    </row>
    <row r="247" spans="1:10" hidden="1" x14ac:dyDescent="0.25">
      <c r="A247" s="35">
        <v>4213</v>
      </c>
      <c r="B247" s="36" t="s">
        <v>94</v>
      </c>
      <c r="C247" s="36" t="s">
        <v>94</v>
      </c>
      <c r="D247" s="36" t="s">
        <v>292</v>
      </c>
      <c r="E247" s="36" t="s">
        <v>2087</v>
      </c>
      <c r="F247" s="35" t="s">
        <v>1322</v>
      </c>
      <c r="G247" s="36" t="s">
        <v>1899</v>
      </c>
      <c r="H247" s="36" t="s">
        <v>2088</v>
      </c>
      <c r="I247" s="36" t="s">
        <v>1220</v>
      </c>
      <c r="J247" s="47" t="s">
        <v>2122</v>
      </c>
    </row>
    <row r="248" spans="1:10" hidden="1" x14ac:dyDescent="0.25">
      <c r="A248" s="35">
        <v>4214</v>
      </c>
      <c r="B248" s="36" t="s">
        <v>94</v>
      </c>
      <c r="C248" s="36" t="s">
        <v>94</v>
      </c>
      <c r="D248" s="36" t="s">
        <v>113</v>
      </c>
      <c r="E248" s="36" t="s">
        <v>2087</v>
      </c>
      <c r="F248" s="35" t="s">
        <v>1240</v>
      </c>
      <c r="G248" s="36" t="s">
        <v>1842</v>
      </c>
      <c r="H248" s="36" t="s">
        <v>2088</v>
      </c>
      <c r="I248" s="36" t="s">
        <v>1220</v>
      </c>
      <c r="J248" s="47" t="s">
        <v>2122</v>
      </c>
    </row>
    <row r="249" spans="1:10" hidden="1" x14ac:dyDescent="0.25">
      <c r="A249" s="35">
        <v>4215</v>
      </c>
      <c r="B249" s="36" t="s">
        <v>94</v>
      </c>
      <c r="C249" s="36" t="s">
        <v>94</v>
      </c>
      <c r="D249" s="36" t="s">
        <v>292</v>
      </c>
      <c r="E249" s="36" t="s">
        <v>2087</v>
      </c>
      <c r="F249" s="35" t="s">
        <v>1323</v>
      </c>
      <c r="G249" s="36" t="s">
        <v>1900</v>
      </c>
      <c r="H249" s="36" t="s">
        <v>2088</v>
      </c>
      <c r="I249" s="36" t="s">
        <v>1220</v>
      </c>
      <c r="J249" s="47" t="s">
        <v>2122</v>
      </c>
    </row>
    <row r="250" spans="1:10" hidden="1" x14ac:dyDescent="0.25">
      <c r="A250" s="35">
        <v>4216</v>
      </c>
      <c r="B250" s="36" t="s">
        <v>94</v>
      </c>
      <c r="C250" s="36" t="s">
        <v>94</v>
      </c>
      <c r="D250" s="36" t="s">
        <v>430</v>
      </c>
      <c r="E250" s="36" t="s">
        <v>2087</v>
      </c>
      <c r="F250" s="35" t="s">
        <v>1405</v>
      </c>
      <c r="G250" s="36" t="s">
        <v>1959</v>
      </c>
      <c r="H250" s="36" t="s">
        <v>2088</v>
      </c>
      <c r="I250" s="36" t="s">
        <v>1220</v>
      </c>
      <c r="J250" s="47" t="s">
        <v>2122</v>
      </c>
    </row>
    <row r="251" spans="1:10" hidden="1" x14ac:dyDescent="0.25">
      <c r="A251" s="35">
        <v>4217</v>
      </c>
      <c r="B251" s="36" t="s">
        <v>94</v>
      </c>
      <c r="C251" s="36" t="s">
        <v>94</v>
      </c>
      <c r="D251" s="36" t="s">
        <v>292</v>
      </c>
      <c r="E251" s="36" t="s">
        <v>2087</v>
      </c>
      <c r="F251" s="35" t="s">
        <v>1324</v>
      </c>
      <c r="G251" s="36" t="s">
        <v>1902</v>
      </c>
      <c r="H251" s="36" t="s">
        <v>2088</v>
      </c>
      <c r="I251" s="36" t="s">
        <v>1220</v>
      </c>
      <c r="J251" s="47" t="s">
        <v>2122</v>
      </c>
    </row>
    <row r="252" spans="1:10" hidden="1" x14ac:dyDescent="0.25">
      <c r="A252" s="35">
        <v>4218</v>
      </c>
      <c r="B252" s="36" t="s">
        <v>94</v>
      </c>
      <c r="C252" s="36" t="s">
        <v>94</v>
      </c>
      <c r="D252" s="36" t="s">
        <v>113</v>
      </c>
      <c r="E252" s="36" t="s">
        <v>2087</v>
      </c>
      <c r="F252" s="35" t="s">
        <v>1241</v>
      </c>
      <c r="G252" s="36" t="s">
        <v>1843</v>
      </c>
      <c r="H252" s="36" t="s">
        <v>2088</v>
      </c>
      <c r="I252" s="36" t="s">
        <v>1220</v>
      </c>
      <c r="J252" s="47" t="s">
        <v>2122</v>
      </c>
    </row>
    <row r="253" spans="1:10" hidden="1" x14ac:dyDescent="0.25">
      <c r="A253" s="35">
        <v>4219</v>
      </c>
      <c r="B253" s="36" t="s">
        <v>94</v>
      </c>
      <c r="C253" s="36" t="s">
        <v>94</v>
      </c>
      <c r="D253" s="36" t="s">
        <v>113</v>
      </c>
      <c r="E253" s="36" t="s">
        <v>2087</v>
      </c>
      <c r="F253" s="35" t="s">
        <v>1243</v>
      </c>
      <c r="G253" s="36" t="s">
        <v>1844</v>
      </c>
      <c r="H253" s="36" t="s">
        <v>2088</v>
      </c>
      <c r="I253" s="36" t="s">
        <v>1220</v>
      </c>
      <c r="J253" s="47" t="s">
        <v>2122</v>
      </c>
    </row>
    <row r="254" spans="1:10" hidden="1" x14ac:dyDescent="0.25">
      <c r="A254" s="35">
        <v>4220</v>
      </c>
      <c r="B254" s="36" t="s">
        <v>94</v>
      </c>
      <c r="C254" s="36" t="s">
        <v>94</v>
      </c>
      <c r="D254" s="36" t="s">
        <v>113</v>
      </c>
      <c r="E254" s="36" t="s">
        <v>2087</v>
      </c>
      <c r="F254" s="35" t="s">
        <v>1244</v>
      </c>
      <c r="G254" s="36" t="s">
        <v>1845</v>
      </c>
      <c r="H254" s="36" t="s">
        <v>2088</v>
      </c>
      <c r="I254" s="36" t="s">
        <v>1220</v>
      </c>
      <c r="J254" s="47" t="s">
        <v>2122</v>
      </c>
    </row>
    <row r="255" spans="1:10" hidden="1" x14ac:dyDescent="0.25">
      <c r="A255" s="35">
        <v>4221</v>
      </c>
      <c r="B255" s="36" t="s">
        <v>94</v>
      </c>
      <c r="C255" s="36" t="s">
        <v>94</v>
      </c>
      <c r="D255" s="36" t="s">
        <v>292</v>
      </c>
      <c r="E255" s="36" t="s">
        <v>2087</v>
      </c>
      <c r="F255" s="35" t="s">
        <v>1330</v>
      </c>
      <c r="G255" s="36" t="s">
        <v>1331</v>
      </c>
      <c r="H255" s="36" t="s">
        <v>2088</v>
      </c>
      <c r="I255" s="36" t="s">
        <v>1220</v>
      </c>
      <c r="J255" s="47" t="s">
        <v>2122</v>
      </c>
    </row>
    <row r="256" spans="1:10" hidden="1" x14ac:dyDescent="0.25">
      <c r="A256" s="35">
        <v>4222</v>
      </c>
      <c r="B256" s="36" t="s">
        <v>94</v>
      </c>
      <c r="C256" s="36" t="s">
        <v>94</v>
      </c>
      <c r="D256" s="36" t="s">
        <v>292</v>
      </c>
      <c r="E256" s="36" t="s">
        <v>2087</v>
      </c>
      <c r="F256" s="35" t="s">
        <v>1325</v>
      </c>
      <c r="G256" s="36" t="s">
        <v>1903</v>
      </c>
      <c r="H256" s="36" t="s">
        <v>2088</v>
      </c>
      <c r="I256" s="36" t="s">
        <v>1220</v>
      </c>
      <c r="J256" s="47" t="s">
        <v>2122</v>
      </c>
    </row>
    <row r="257" spans="1:10" hidden="1" x14ac:dyDescent="0.25">
      <c r="A257" s="35">
        <v>4223</v>
      </c>
      <c r="B257" s="36" t="s">
        <v>94</v>
      </c>
      <c r="C257" s="36" t="s">
        <v>94</v>
      </c>
      <c r="D257" s="36" t="s">
        <v>113</v>
      </c>
      <c r="E257" s="36" t="s">
        <v>2087</v>
      </c>
      <c r="F257" s="35" t="s">
        <v>1245</v>
      </c>
      <c r="G257" s="36" t="s">
        <v>1846</v>
      </c>
      <c r="H257" s="36" t="s">
        <v>2088</v>
      </c>
      <c r="I257" s="36" t="s">
        <v>1220</v>
      </c>
      <c r="J257" s="47" t="s">
        <v>2122</v>
      </c>
    </row>
    <row r="258" spans="1:10" hidden="1" x14ac:dyDescent="0.25">
      <c r="A258" s="35">
        <v>4224</v>
      </c>
      <c r="B258" s="36" t="s">
        <v>94</v>
      </c>
      <c r="C258" s="36" t="s">
        <v>94</v>
      </c>
      <c r="D258" s="36" t="s">
        <v>113</v>
      </c>
      <c r="E258" s="36" t="s">
        <v>2087</v>
      </c>
      <c r="F258" s="35" t="s">
        <v>1247</v>
      </c>
      <c r="G258" s="36" t="s">
        <v>1847</v>
      </c>
      <c r="H258" s="36" t="s">
        <v>2088</v>
      </c>
      <c r="I258" s="36" t="s">
        <v>1220</v>
      </c>
      <c r="J258" s="47" t="s">
        <v>2122</v>
      </c>
    </row>
    <row r="259" spans="1:10" hidden="1" x14ac:dyDescent="0.25">
      <c r="A259" s="35">
        <v>4225</v>
      </c>
      <c r="B259" s="36" t="s">
        <v>94</v>
      </c>
      <c r="C259" s="36" t="s">
        <v>94</v>
      </c>
      <c r="D259" s="36" t="s">
        <v>113</v>
      </c>
      <c r="E259" s="36" t="s">
        <v>2087</v>
      </c>
      <c r="F259" s="35" t="s">
        <v>1249</v>
      </c>
      <c r="G259" s="36" t="s">
        <v>1848</v>
      </c>
      <c r="H259" s="36" t="s">
        <v>2088</v>
      </c>
      <c r="I259" s="36" t="s">
        <v>1220</v>
      </c>
      <c r="J259" s="47" t="s">
        <v>2122</v>
      </c>
    </row>
    <row r="260" spans="1:10" hidden="1" x14ac:dyDescent="0.25">
      <c r="A260" s="35">
        <v>4226</v>
      </c>
      <c r="B260" s="36" t="s">
        <v>94</v>
      </c>
      <c r="C260" s="36" t="s">
        <v>94</v>
      </c>
      <c r="D260" s="36" t="s">
        <v>113</v>
      </c>
      <c r="E260" s="36" t="s">
        <v>2087</v>
      </c>
      <c r="F260" s="35" t="s">
        <v>1250</v>
      </c>
      <c r="G260" s="36" t="s">
        <v>1849</v>
      </c>
      <c r="H260" s="36" t="s">
        <v>2088</v>
      </c>
      <c r="I260" s="36" t="s">
        <v>1220</v>
      </c>
      <c r="J260" s="47" t="s">
        <v>2122</v>
      </c>
    </row>
    <row r="261" spans="1:10" hidden="1" x14ac:dyDescent="0.25">
      <c r="A261" s="35">
        <v>4227</v>
      </c>
      <c r="B261" s="36" t="s">
        <v>94</v>
      </c>
      <c r="C261" s="36" t="s">
        <v>94</v>
      </c>
      <c r="D261" s="36" t="s">
        <v>113</v>
      </c>
      <c r="E261" s="36" t="s">
        <v>2087</v>
      </c>
      <c r="F261" s="35" t="s">
        <v>1284</v>
      </c>
      <c r="G261" s="36" t="s">
        <v>1285</v>
      </c>
      <c r="H261" s="36" t="s">
        <v>2088</v>
      </c>
      <c r="I261" s="36" t="s">
        <v>1220</v>
      </c>
      <c r="J261" s="47" t="s">
        <v>2122</v>
      </c>
    </row>
    <row r="262" spans="1:10" hidden="1" x14ac:dyDescent="0.25">
      <c r="A262" s="35">
        <v>4228</v>
      </c>
      <c r="B262" s="36" t="s">
        <v>94</v>
      </c>
      <c r="C262" s="36" t="s">
        <v>94</v>
      </c>
      <c r="D262" s="36" t="s">
        <v>113</v>
      </c>
      <c r="E262" s="36" t="s">
        <v>2087</v>
      </c>
      <c r="F262" s="35" t="s">
        <v>1251</v>
      </c>
      <c r="G262" s="36" t="s">
        <v>1850</v>
      </c>
      <c r="H262" s="36" t="s">
        <v>2088</v>
      </c>
      <c r="I262" s="36" t="s">
        <v>1220</v>
      </c>
      <c r="J262" s="47" t="s">
        <v>2122</v>
      </c>
    </row>
    <row r="263" spans="1:10" hidden="1" x14ac:dyDescent="0.25">
      <c r="A263" s="35">
        <v>4229</v>
      </c>
      <c r="B263" s="36" t="s">
        <v>94</v>
      </c>
      <c r="C263" s="36" t="s">
        <v>94</v>
      </c>
      <c r="D263" s="36" t="s">
        <v>430</v>
      </c>
      <c r="E263" s="36" t="s">
        <v>2087</v>
      </c>
      <c r="F263" s="35" t="s">
        <v>1406</v>
      </c>
      <c r="G263" s="36" t="s">
        <v>1960</v>
      </c>
      <c r="H263" s="36" t="s">
        <v>2088</v>
      </c>
      <c r="I263" s="36" t="s">
        <v>1220</v>
      </c>
      <c r="J263" s="47" t="s">
        <v>2122</v>
      </c>
    </row>
    <row r="264" spans="1:10" hidden="1" x14ac:dyDescent="0.25">
      <c r="A264" s="35">
        <v>4230</v>
      </c>
      <c r="B264" s="36" t="s">
        <v>94</v>
      </c>
      <c r="C264" s="36" t="s">
        <v>94</v>
      </c>
      <c r="D264" s="36" t="s">
        <v>113</v>
      </c>
      <c r="E264" s="36" t="s">
        <v>2087</v>
      </c>
      <c r="F264" s="35" t="s">
        <v>1252</v>
      </c>
      <c r="G264" s="36" t="s">
        <v>1851</v>
      </c>
      <c r="H264" s="36" t="s">
        <v>2088</v>
      </c>
      <c r="I264" s="36" t="s">
        <v>1220</v>
      </c>
      <c r="J264" s="47" t="s">
        <v>2122</v>
      </c>
    </row>
    <row r="265" spans="1:10" hidden="1" x14ac:dyDescent="0.25">
      <c r="A265" s="35">
        <v>4231</v>
      </c>
      <c r="B265" s="36" t="s">
        <v>94</v>
      </c>
      <c r="C265" s="36" t="s">
        <v>94</v>
      </c>
      <c r="D265" s="36" t="s">
        <v>113</v>
      </c>
      <c r="E265" s="36" t="s">
        <v>2087</v>
      </c>
      <c r="F265" s="35" t="s">
        <v>1253</v>
      </c>
      <c r="G265" s="36" t="s">
        <v>1852</v>
      </c>
      <c r="H265" s="36" t="s">
        <v>2088</v>
      </c>
      <c r="I265" s="36" t="s">
        <v>1220</v>
      </c>
      <c r="J265" s="47" t="s">
        <v>2122</v>
      </c>
    </row>
    <row r="266" spans="1:10" hidden="1" x14ac:dyDescent="0.25">
      <c r="A266" s="35">
        <v>4232</v>
      </c>
      <c r="B266" s="36" t="s">
        <v>94</v>
      </c>
      <c r="C266" s="36" t="s">
        <v>94</v>
      </c>
      <c r="D266" s="36" t="s">
        <v>113</v>
      </c>
      <c r="E266" s="36" t="s">
        <v>2087</v>
      </c>
      <c r="F266" s="35" t="s">
        <v>1254</v>
      </c>
      <c r="G266" s="36" t="s">
        <v>1853</v>
      </c>
      <c r="H266" s="36" t="s">
        <v>2088</v>
      </c>
      <c r="I266" s="36" t="s">
        <v>1220</v>
      </c>
      <c r="J266" s="47" t="s">
        <v>2122</v>
      </c>
    </row>
    <row r="267" spans="1:10" hidden="1" x14ac:dyDescent="0.25">
      <c r="A267" s="35">
        <v>4233</v>
      </c>
      <c r="B267" s="36" t="s">
        <v>94</v>
      </c>
      <c r="C267" s="36" t="s">
        <v>94</v>
      </c>
      <c r="D267" s="36" t="s">
        <v>113</v>
      </c>
      <c r="E267" s="36" t="s">
        <v>2087</v>
      </c>
      <c r="F267" s="35" t="s">
        <v>1255</v>
      </c>
      <c r="G267" s="36" t="s">
        <v>1854</v>
      </c>
      <c r="H267" s="36" t="s">
        <v>2088</v>
      </c>
      <c r="I267" s="36" t="s">
        <v>1220</v>
      </c>
      <c r="J267" s="47" t="s">
        <v>2122</v>
      </c>
    </row>
    <row r="268" spans="1:10" hidden="1" x14ac:dyDescent="0.25">
      <c r="A268" s="35">
        <v>4234</v>
      </c>
      <c r="B268" s="36" t="s">
        <v>94</v>
      </c>
      <c r="C268" s="36" t="s">
        <v>94</v>
      </c>
      <c r="D268" s="36" t="s">
        <v>113</v>
      </c>
      <c r="E268" s="36" t="s">
        <v>2087</v>
      </c>
      <c r="F268" s="35" t="s">
        <v>1257</v>
      </c>
      <c r="G268" s="36" t="s">
        <v>1855</v>
      </c>
      <c r="H268" s="36" t="s">
        <v>2088</v>
      </c>
      <c r="I268" s="36" t="s">
        <v>1220</v>
      </c>
      <c r="J268" s="47" t="s">
        <v>2122</v>
      </c>
    </row>
    <row r="269" spans="1:10" hidden="1" x14ac:dyDescent="0.25">
      <c r="A269" s="35">
        <v>4235</v>
      </c>
      <c r="B269" s="36" t="s">
        <v>94</v>
      </c>
      <c r="C269" s="36" t="s">
        <v>94</v>
      </c>
      <c r="D269" s="36" t="s">
        <v>113</v>
      </c>
      <c r="E269" s="36" t="s">
        <v>2087</v>
      </c>
      <c r="F269" s="35" t="s">
        <v>1258</v>
      </c>
      <c r="G269" s="36" t="s">
        <v>1856</v>
      </c>
      <c r="H269" s="36" t="s">
        <v>2088</v>
      </c>
      <c r="I269" s="36" t="s">
        <v>1220</v>
      </c>
      <c r="J269" s="47" t="s">
        <v>2122</v>
      </c>
    </row>
    <row r="270" spans="1:10" hidden="1" x14ac:dyDescent="0.25">
      <c r="A270" s="35">
        <v>4236</v>
      </c>
      <c r="B270" s="36" t="s">
        <v>94</v>
      </c>
      <c r="C270" s="36" t="s">
        <v>94</v>
      </c>
      <c r="D270" s="36" t="s">
        <v>113</v>
      </c>
      <c r="E270" s="36" t="s">
        <v>2087</v>
      </c>
      <c r="F270" s="35" t="s">
        <v>139</v>
      </c>
      <c r="G270" s="36" t="s">
        <v>1694</v>
      </c>
      <c r="H270" s="36" t="s">
        <v>2088</v>
      </c>
      <c r="I270" s="36" t="s">
        <v>2089</v>
      </c>
      <c r="J270" s="47" t="s">
        <v>2122</v>
      </c>
    </row>
    <row r="271" spans="1:10" hidden="1" x14ac:dyDescent="0.25">
      <c r="A271" s="35">
        <v>4237</v>
      </c>
      <c r="B271" s="36" t="s">
        <v>94</v>
      </c>
      <c r="C271" s="36" t="s">
        <v>94</v>
      </c>
      <c r="D271" s="36" t="s">
        <v>113</v>
      </c>
      <c r="E271" s="36" t="s">
        <v>2087</v>
      </c>
      <c r="F271" s="35" t="s">
        <v>1259</v>
      </c>
      <c r="G271" s="36" t="s">
        <v>1694</v>
      </c>
      <c r="H271" s="36" t="s">
        <v>2088</v>
      </c>
      <c r="I271" s="36" t="s">
        <v>1220</v>
      </c>
      <c r="J271" s="47" t="s">
        <v>2122</v>
      </c>
    </row>
    <row r="272" spans="1:10" hidden="1" x14ac:dyDescent="0.25">
      <c r="A272" s="35">
        <v>4238</v>
      </c>
      <c r="B272" s="36" t="s">
        <v>94</v>
      </c>
      <c r="C272" s="36" t="s">
        <v>94</v>
      </c>
      <c r="D272" s="36" t="s">
        <v>430</v>
      </c>
      <c r="E272" s="36" t="s">
        <v>2087</v>
      </c>
      <c r="F272" s="35" t="s">
        <v>1407</v>
      </c>
      <c r="G272" s="36" t="s">
        <v>1961</v>
      </c>
      <c r="H272" s="36" t="s">
        <v>2088</v>
      </c>
      <c r="I272" s="36" t="s">
        <v>1220</v>
      </c>
      <c r="J272" s="47" t="s">
        <v>2122</v>
      </c>
    </row>
    <row r="273" spans="1:10" hidden="1" x14ac:dyDescent="0.25">
      <c r="A273" s="35">
        <v>4239</v>
      </c>
      <c r="B273" s="36" t="s">
        <v>94</v>
      </c>
      <c r="C273" s="36" t="s">
        <v>94</v>
      </c>
      <c r="D273" s="36" t="s">
        <v>94</v>
      </c>
      <c r="E273" s="36" t="s">
        <v>2087</v>
      </c>
      <c r="F273" s="35" t="s">
        <v>499</v>
      </c>
      <c r="G273" s="36" t="s">
        <v>1772</v>
      </c>
      <c r="H273" s="36" t="s">
        <v>2088</v>
      </c>
      <c r="I273" s="36" t="s">
        <v>2089</v>
      </c>
      <c r="J273" s="47" t="s">
        <v>2122</v>
      </c>
    </row>
    <row r="274" spans="1:10" hidden="1" x14ac:dyDescent="0.25">
      <c r="A274" s="35">
        <v>4240</v>
      </c>
      <c r="B274" s="36" t="s">
        <v>94</v>
      </c>
      <c r="C274" s="36" t="s">
        <v>94</v>
      </c>
      <c r="D274" s="36" t="s">
        <v>94</v>
      </c>
      <c r="E274" s="36" t="s">
        <v>2087</v>
      </c>
      <c r="F274" s="35" t="s">
        <v>1434</v>
      </c>
      <c r="G274" s="36" t="s">
        <v>1772</v>
      </c>
      <c r="H274" s="36" t="s">
        <v>2088</v>
      </c>
      <c r="I274" s="36" t="s">
        <v>1220</v>
      </c>
      <c r="J274" s="47" t="s">
        <v>2122</v>
      </c>
    </row>
    <row r="275" spans="1:10" hidden="1" x14ac:dyDescent="0.25">
      <c r="A275" s="35">
        <v>4241</v>
      </c>
      <c r="B275" s="36" t="s">
        <v>94</v>
      </c>
      <c r="C275" s="36" t="s">
        <v>94</v>
      </c>
      <c r="D275" s="36" t="s">
        <v>113</v>
      </c>
      <c r="E275" s="36" t="s">
        <v>2087</v>
      </c>
      <c r="F275" s="35" t="s">
        <v>1260</v>
      </c>
      <c r="G275" s="36" t="s">
        <v>1857</v>
      </c>
      <c r="H275" s="36" t="s">
        <v>2088</v>
      </c>
      <c r="I275" s="36" t="s">
        <v>1220</v>
      </c>
      <c r="J275" s="47" t="s">
        <v>2122</v>
      </c>
    </row>
    <row r="276" spans="1:10" hidden="1" x14ac:dyDescent="0.25">
      <c r="A276" s="35">
        <v>4242</v>
      </c>
      <c r="B276" s="36" t="s">
        <v>94</v>
      </c>
      <c r="C276" s="36" t="s">
        <v>94</v>
      </c>
      <c r="D276" s="36" t="s">
        <v>94</v>
      </c>
      <c r="E276" s="36" t="s">
        <v>2087</v>
      </c>
      <c r="F276" s="35" t="s">
        <v>1435</v>
      </c>
      <c r="G276" s="36" t="s">
        <v>1981</v>
      </c>
      <c r="H276" s="36" t="s">
        <v>2088</v>
      </c>
      <c r="I276" s="36" t="s">
        <v>1220</v>
      </c>
      <c r="J276" s="47" t="s">
        <v>2122</v>
      </c>
    </row>
    <row r="277" spans="1:10" hidden="1" x14ac:dyDescent="0.25">
      <c r="A277" s="35">
        <v>4243</v>
      </c>
      <c r="B277" s="36" t="s">
        <v>94</v>
      </c>
      <c r="C277" s="36" t="s">
        <v>94</v>
      </c>
      <c r="D277" s="36" t="s">
        <v>292</v>
      </c>
      <c r="E277" s="36" t="s">
        <v>2087</v>
      </c>
      <c r="F277" s="35" t="s">
        <v>1326</v>
      </c>
      <c r="G277" s="36" t="s">
        <v>1904</v>
      </c>
      <c r="H277" s="36" t="s">
        <v>2088</v>
      </c>
      <c r="I277" s="36" t="s">
        <v>1220</v>
      </c>
      <c r="J277" s="47" t="s">
        <v>2122</v>
      </c>
    </row>
    <row r="278" spans="1:10" hidden="1" x14ac:dyDescent="0.25">
      <c r="A278" s="35">
        <v>4244</v>
      </c>
      <c r="B278" s="36" t="s">
        <v>94</v>
      </c>
      <c r="C278" s="36" t="s">
        <v>94</v>
      </c>
      <c r="D278" s="36" t="s">
        <v>430</v>
      </c>
      <c r="E278" s="36" t="s">
        <v>2087</v>
      </c>
      <c r="F278" s="35" t="s">
        <v>1409</v>
      </c>
      <c r="G278" s="36" t="s">
        <v>1962</v>
      </c>
      <c r="H278" s="36" t="s">
        <v>2088</v>
      </c>
      <c r="I278" s="36" t="s">
        <v>1220</v>
      </c>
      <c r="J278" s="47" t="s">
        <v>2122</v>
      </c>
    </row>
    <row r="279" spans="1:10" hidden="1" x14ac:dyDescent="0.25">
      <c r="A279" s="35">
        <v>4245</v>
      </c>
      <c r="B279" s="36" t="s">
        <v>94</v>
      </c>
      <c r="C279" s="36" t="s">
        <v>94</v>
      </c>
      <c r="D279" s="36" t="s">
        <v>113</v>
      </c>
      <c r="E279" s="36" t="s">
        <v>2087</v>
      </c>
      <c r="F279" s="35" t="s">
        <v>1262</v>
      </c>
      <c r="G279" s="36" t="s">
        <v>1858</v>
      </c>
      <c r="H279" s="36" t="s">
        <v>2088</v>
      </c>
      <c r="I279" s="36" t="s">
        <v>1220</v>
      </c>
      <c r="J279" s="47" t="s">
        <v>2122</v>
      </c>
    </row>
    <row r="280" spans="1:10" hidden="1" x14ac:dyDescent="0.25">
      <c r="A280" s="35">
        <v>4246</v>
      </c>
      <c r="B280" s="36" t="s">
        <v>94</v>
      </c>
      <c r="C280" s="36" t="s">
        <v>94</v>
      </c>
      <c r="D280" s="36" t="s">
        <v>113</v>
      </c>
      <c r="E280" s="36" t="s">
        <v>2087</v>
      </c>
      <c r="F280" s="35" t="s">
        <v>1264</v>
      </c>
      <c r="G280" s="36" t="s">
        <v>1859</v>
      </c>
      <c r="H280" s="36" t="s">
        <v>2088</v>
      </c>
      <c r="I280" s="36" t="s">
        <v>1220</v>
      </c>
      <c r="J280" s="47" t="s">
        <v>2122</v>
      </c>
    </row>
    <row r="281" spans="1:10" hidden="1" x14ac:dyDescent="0.25">
      <c r="A281" s="35">
        <v>4247</v>
      </c>
      <c r="B281" s="36" t="s">
        <v>94</v>
      </c>
      <c r="C281" s="36" t="s">
        <v>94</v>
      </c>
      <c r="D281" s="36" t="s">
        <v>113</v>
      </c>
      <c r="E281" s="36" t="s">
        <v>2087</v>
      </c>
      <c r="F281" s="35" t="s">
        <v>1265</v>
      </c>
      <c r="G281" s="36" t="s">
        <v>1860</v>
      </c>
      <c r="H281" s="36" t="s">
        <v>2088</v>
      </c>
      <c r="I281" s="36" t="s">
        <v>1220</v>
      </c>
      <c r="J281" s="47" t="s">
        <v>2122</v>
      </c>
    </row>
    <row r="282" spans="1:10" hidden="1" x14ac:dyDescent="0.25">
      <c r="A282" s="35">
        <v>4248</v>
      </c>
      <c r="B282" s="36" t="s">
        <v>94</v>
      </c>
      <c r="C282" s="36" t="s">
        <v>94</v>
      </c>
      <c r="D282" s="36" t="s">
        <v>321</v>
      </c>
      <c r="E282" s="36" t="s">
        <v>2087</v>
      </c>
      <c r="F282" s="35" t="s">
        <v>1340</v>
      </c>
      <c r="G282" s="36" t="s">
        <v>1913</v>
      </c>
      <c r="H282" s="36" t="s">
        <v>2088</v>
      </c>
      <c r="I282" s="36" t="s">
        <v>1220</v>
      </c>
      <c r="J282" s="47" t="s">
        <v>2122</v>
      </c>
    </row>
    <row r="283" spans="1:10" hidden="1" x14ac:dyDescent="0.25">
      <c r="A283" s="35">
        <v>4249</v>
      </c>
      <c r="B283" s="36" t="s">
        <v>94</v>
      </c>
      <c r="C283" s="36" t="s">
        <v>94</v>
      </c>
      <c r="D283" s="36" t="s">
        <v>113</v>
      </c>
      <c r="E283" s="36" t="s">
        <v>2087</v>
      </c>
      <c r="F283" s="35" t="s">
        <v>1266</v>
      </c>
      <c r="G283" s="36" t="s">
        <v>1861</v>
      </c>
      <c r="H283" s="36" t="s">
        <v>2088</v>
      </c>
      <c r="I283" s="36" t="s">
        <v>1220</v>
      </c>
      <c r="J283" s="47" t="s">
        <v>2122</v>
      </c>
    </row>
    <row r="284" spans="1:10" hidden="1" x14ac:dyDescent="0.25">
      <c r="A284" s="35">
        <v>4250</v>
      </c>
      <c r="B284" s="36" t="s">
        <v>94</v>
      </c>
      <c r="C284" s="36" t="s">
        <v>94</v>
      </c>
      <c r="D284" s="36" t="s">
        <v>94</v>
      </c>
      <c r="E284" s="36" t="s">
        <v>2087</v>
      </c>
      <c r="F284" s="35" t="s">
        <v>1436</v>
      </c>
      <c r="G284" s="36" t="s">
        <v>1982</v>
      </c>
      <c r="H284" s="36" t="s">
        <v>2088</v>
      </c>
      <c r="I284" s="36" t="s">
        <v>1220</v>
      </c>
      <c r="J284" s="47" t="s">
        <v>2122</v>
      </c>
    </row>
    <row r="285" spans="1:10" hidden="1" x14ac:dyDescent="0.25">
      <c r="A285" s="35">
        <v>4251</v>
      </c>
      <c r="B285" s="36" t="s">
        <v>94</v>
      </c>
      <c r="C285" s="36" t="s">
        <v>94</v>
      </c>
      <c r="D285" s="36" t="s">
        <v>94</v>
      </c>
      <c r="E285" s="36" t="s">
        <v>2087</v>
      </c>
      <c r="F285" s="35" t="s">
        <v>1437</v>
      </c>
      <c r="G285" s="36" t="s">
        <v>1983</v>
      </c>
      <c r="H285" s="36" t="s">
        <v>2088</v>
      </c>
      <c r="I285" s="36" t="s">
        <v>1220</v>
      </c>
      <c r="J285" s="47" t="s">
        <v>2122</v>
      </c>
    </row>
    <row r="286" spans="1:10" hidden="1" x14ac:dyDescent="0.25">
      <c r="A286" s="35">
        <v>4252</v>
      </c>
      <c r="B286" s="36" t="s">
        <v>94</v>
      </c>
      <c r="C286" s="36" t="s">
        <v>94</v>
      </c>
      <c r="D286" s="36" t="s">
        <v>390</v>
      </c>
      <c r="E286" s="36" t="s">
        <v>2087</v>
      </c>
      <c r="F286" s="35" t="s">
        <v>1375</v>
      </c>
      <c r="G286" s="36" t="s">
        <v>1934</v>
      </c>
      <c r="H286" s="36" t="s">
        <v>2088</v>
      </c>
      <c r="I286" s="36" t="s">
        <v>1220</v>
      </c>
      <c r="J286" s="47" t="s">
        <v>2122</v>
      </c>
    </row>
    <row r="287" spans="1:10" hidden="1" x14ac:dyDescent="0.25">
      <c r="A287" s="35">
        <v>4253</v>
      </c>
      <c r="B287" s="36" t="s">
        <v>94</v>
      </c>
      <c r="C287" s="36" t="s">
        <v>94</v>
      </c>
      <c r="D287" s="36" t="s">
        <v>113</v>
      </c>
      <c r="E287" s="36" t="s">
        <v>2087</v>
      </c>
      <c r="F287" s="35" t="s">
        <v>1268</v>
      </c>
      <c r="G287" s="36" t="s">
        <v>1862</v>
      </c>
      <c r="H287" s="36" t="s">
        <v>2088</v>
      </c>
      <c r="I287" s="36" t="s">
        <v>1220</v>
      </c>
      <c r="J287" s="47" t="s">
        <v>2122</v>
      </c>
    </row>
    <row r="288" spans="1:10" hidden="1" x14ac:dyDescent="0.25">
      <c r="A288" s="35">
        <v>4254</v>
      </c>
      <c r="B288" s="36" t="s">
        <v>94</v>
      </c>
      <c r="C288" s="36" t="s">
        <v>94</v>
      </c>
      <c r="D288" s="36" t="s">
        <v>94</v>
      </c>
      <c r="E288" s="36" t="s">
        <v>2087</v>
      </c>
      <c r="F288" s="35" t="s">
        <v>1462</v>
      </c>
      <c r="G288" s="36" t="s">
        <v>1463</v>
      </c>
      <c r="H288" s="36" t="s">
        <v>2088</v>
      </c>
      <c r="I288" s="36" t="s">
        <v>1220</v>
      </c>
      <c r="J288" s="47" t="s">
        <v>2122</v>
      </c>
    </row>
    <row r="289" spans="1:10" hidden="1" x14ac:dyDescent="0.25">
      <c r="A289" s="35">
        <v>4255</v>
      </c>
      <c r="B289" s="36" t="s">
        <v>94</v>
      </c>
      <c r="C289" s="36" t="s">
        <v>94</v>
      </c>
      <c r="D289" s="36" t="s">
        <v>94</v>
      </c>
      <c r="E289" s="36" t="s">
        <v>2087</v>
      </c>
      <c r="F289" s="35" t="s">
        <v>1438</v>
      </c>
      <c r="G289" s="36" t="s">
        <v>1984</v>
      </c>
      <c r="H289" s="36" t="s">
        <v>2088</v>
      </c>
      <c r="I289" s="36" t="s">
        <v>1220</v>
      </c>
      <c r="J289" s="47" t="s">
        <v>2122</v>
      </c>
    </row>
    <row r="290" spans="1:10" hidden="1" x14ac:dyDescent="0.25">
      <c r="A290" s="35">
        <v>4256</v>
      </c>
      <c r="B290" s="36" t="s">
        <v>94</v>
      </c>
      <c r="C290" s="36" t="s">
        <v>94</v>
      </c>
      <c r="D290" s="36" t="s">
        <v>94</v>
      </c>
      <c r="E290" s="36" t="s">
        <v>2087</v>
      </c>
      <c r="F290" s="35" t="s">
        <v>1439</v>
      </c>
      <c r="G290" s="36" t="s">
        <v>1985</v>
      </c>
      <c r="H290" s="36" t="s">
        <v>2088</v>
      </c>
      <c r="I290" s="36" t="s">
        <v>1220</v>
      </c>
      <c r="J290" s="47" t="s">
        <v>2122</v>
      </c>
    </row>
    <row r="291" spans="1:10" hidden="1" x14ac:dyDescent="0.25">
      <c r="A291" s="35">
        <v>4257</v>
      </c>
      <c r="B291" s="36" t="s">
        <v>94</v>
      </c>
      <c r="C291" s="36" t="s">
        <v>94</v>
      </c>
      <c r="D291" s="36" t="s">
        <v>430</v>
      </c>
      <c r="E291" s="36" t="s">
        <v>2087</v>
      </c>
      <c r="F291" s="35" t="s">
        <v>1410</v>
      </c>
      <c r="G291" s="36" t="s">
        <v>1963</v>
      </c>
      <c r="H291" s="36" t="s">
        <v>2088</v>
      </c>
      <c r="I291" s="36" t="s">
        <v>1220</v>
      </c>
      <c r="J291" s="47" t="s">
        <v>2122</v>
      </c>
    </row>
    <row r="292" spans="1:10" hidden="1" x14ac:dyDescent="0.25">
      <c r="A292" s="35">
        <v>4258</v>
      </c>
      <c r="B292" s="36" t="s">
        <v>94</v>
      </c>
      <c r="C292" s="36" t="s">
        <v>94</v>
      </c>
      <c r="D292" s="36" t="s">
        <v>321</v>
      </c>
      <c r="E292" s="36" t="s">
        <v>2087</v>
      </c>
      <c r="F292" s="35" t="s">
        <v>1341</v>
      </c>
      <c r="G292" s="36" t="s">
        <v>1914</v>
      </c>
      <c r="H292" s="36" t="s">
        <v>2088</v>
      </c>
      <c r="I292" s="36" t="s">
        <v>1220</v>
      </c>
      <c r="J292" s="47" t="s">
        <v>2122</v>
      </c>
    </row>
    <row r="293" spans="1:10" hidden="1" x14ac:dyDescent="0.25">
      <c r="A293" s="35">
        <v>4259</v>
      </c>
      <c r="B293" s="36" t="s">
        <v>94</v>
      </c>
      <c r="C293" s="36" t="s">
        <v>94</v>
      </c>
      <c r="D293" s="36" t="s">
        <v>113</v>
      </c>
      <c r="E293" s="36" t="s">
        <v>2087</v>
      </c>
      <c r="F293" s="35" t="s">
        <v>1270</v>
      </c>
      <c r="G293" s="36" t="s">
        <v>1863</v>
      </c>
      <c r="H293" s="36" t="s">
        <v>2088</v>
      </c>
      <c r="I293" s="36" t="s">
        <v>1220</v>
      </c>
      <c r="J293" s="47" t="s">
        <v>2122</v>
      </c>
    </row>
    <row r="294" spans="1:10" hidden="1" x14ac:dyDescent="0.25">
      <c r="A294" s="35">
        <v>4260</v>
      </c>
      <c r="B294" s="36" t="s">
        <v>94</v>
      </c>
      <c r="C294" s="36" t="s">
        <v>94</v>
      </c>
      <c r="D294" s="36" t="s">
        <v>94</v>
      </c>
      <c r="E294" s="36" t="s">
        <v>2087</v>
      </c>
      <c r="F294" s="35" t="s">
        <v>1441</v>
      </c>
      <c r="G294" s="36" t="s">
        <v>1986</v>
      </c>
      <c r="H294" s="36" t="s">
        <v>2088</v>
      </c>
      <c r="I294" s="36" t="s">
        <v>1220</v>
      </c>
      <c r="J294" s="47" t="s">
        <v>2122</v>
      </c>
    </row>
    <row r="295" spans="1:10" hidden="1" x14ac:dyDescent="0.25">
      <c r="A295" s="35">
        <v>4261</v>
      </c>
      <c r="B295" s="36" t="s">
        <v>94</v>
      </c>
      <c r="C295" s="36" t="s">
        <v>94</v>
      </c>
      <c r="D295" s="36" t="s">
        <v>430</v>
      </c>
      <c r="E295" s="36" t="s">
        <v>2087</v>
      </c>
      <c r="F295" s="35" t="s">
        <v>1411</v>
      </c>
      <c r="G295" s="36" t="s">
        <v>1964</v>
      </c>
      <c r="H295" s="36" t="s">
        <v>2088</v>
      </c>
      <c r="I295" s="36" t="s">
        <v>1220</v>
      </c>
      <c r="J295" s="47" t="s">
        <v>2122</v>
      </c>
    </row>
    <row r="296" spans="1:10" hidden="1" x14ac:dyDescent="0.25">
      <c r="A296" s="35">
        <v>4262</v>
      </c>
      <c r="B296" s="36" t="s">
        <v>94</v>
      </c>
      <c r="C296" s="36" t="s">
        <v>94</v>
      </c>
      <c r="D296" s="36" t="s">
        <v>292</v>
      </c>
      <c r="E296" s="36" t="s">
        <v>2087</v>
      </c>
      <c r="F296" s="35" t="s">
        <v>1327</v>
      </c>
      <c r="G296" s="36" t="s">
        <v>1905</v>
      </c>
      <c r="H296" s="36" t="s">
        <v>2088</v>
      </c>
      <c r="I296" s="36" t="s">
        <v>1220</v>
      </c>
      <c r="J296" s="47" t="s">
        <v>2122</v>
      </c>
    </row>
    <row r="297" spans="1:10" hidden="1" x14ac:dyDescent="0.25">
      <c r="A297" s="35">
        <v>4263</v>
      </c>
      <c r="B297" s="36" t="s">
        <v>94</v>
      </c>
      <c r="C297" s="36" t="s">
        <v>94</v>
      </c>
      <c r="D297" s="36" t="s">
        <v>113</v>
      </c>
      <c r="E297" s="36" t="s">
        <v>2087</v>
      </c>
      <c r="F297" s="35" t="s">
        <v>1271</v>
      </c>
      <c r="G297" s="36" t="s">
        <v>1864</v>
      </c>
      <c r="H297" s="36" t="s">
        <v>2088</v>
      </c>
      <c r="I297" s="36" t="s">
        <v>1220</v>
      </c>
      <c r="J297" s="47" t="s">
        <v>2122</v>
      </c>
    </row>
    <row r="298" spans="1:10" hidden="1" x14ac:dyDescent="0.25">
      <c r="A298" s="35">
        <v>4264</v>
      </c>
      <c r="B298" s="36" t="s">
        <v>94</v>
      </c>
      <c r="C298" s="36" t="s">
        <v>94</v>
      </c>
      <c r="D298" s="36" t="s">
        <v>321</v>
      </c>
      <c r="E298" s="36" t="s">
        <v>2087</v>
      </c>
      <c r="F298" s="35" t="s">
        <v>1343</v>
      </c>
      <c r="G298" s="36" t="s">
        <v>1915</v>
      </c>
      <c r="H298" s="36" t="s">
        <v>2088</v>
      </c>
      <c r="I298" s="36" t="s">
        <v>1220</v>
      </c>
      <c r="J298" s="47" t="s">
        <v>2122</v>
      </c>
    </row>
    <row r="299" spans="1:10" hidden="1" x14ac:dyDescent="0.25">
      <c r="A299" s="35">
        <v>4265</v>
      </c>
      <c r="B299" s="36" t="s">
        <v>94</v>
      </c>
      <c r="C299" s="36" t="s">
        <v>94</v>
      </c>
      <c r="D299" s="36" t="s">
        <v>321</v>
      </c>
      <c r="E299" s="36" t="s">
        <v>2087</v>
      </c>
      <c r="F299" s="35" t="s">
        <v>1345</v>
      </c>
      <c r="G299" s="36" t="s">
        <v>1916</v>
      </c>
      <c r="H299" s="36" t="s">
        <v>2088</v>
      </c>
      <c r="I299" s="36" t="s">
        <v>1220</v>
      </c>
      <c r="J299" s="47" t="s">
        <v>2122</v>
      </c>
    </row>
    <row r="300" spans="1:10" hidden="1" x14ac:dyDescent="0.25">
      <c r="A300" s="35">
        <v>4266</v>
      </c>
      <c r="B300" s="36" t="s">
        <v>94</v>
      </c>
      <c r="C300" s="36" t="s">
        <v>94</v>
      </c>
      <c r="D300" s="36" t="s">
        <v>113</v>
      </c>
      <c r="E300" s="36" t="s">
        <v>2087</v>
      </c>
      <c r="F300" s="35" t="s">
        <v>1272</v>
      </c>
      <c r="G300" s="36" t="s">
        <v>1865</v>
      </c>
      <c r="H300" s="36" t="s">
        <v>2088</v>
      </c>
      <c r="I300" s="36" t="s">
        <v>1220</v>
      </c>
      <c r="J300" s="47" t="s">
        <v>2122</v>
      </c>
    </row>
    <row r="301" spans="1:10" hidden="1" x14ac:dyDescent="0.25">
      <c r="A301" s="35">
        <v>4267</v>
      </c>
      <c r="B301" s="36" t="s">
        <v>94</v>
      </c>
      <c r="C301" s="36" t="s">
        <v>94</v>
      </c>
      <c r="D301" s="36" t="s">
        <v>113</v>
      </c>
      <c r="E301" s="36" t="s">
        <v>2087</v>
      </c>
      <c r="F301" s="35" t="s">
        <v>1273</v>
      </c>
      <c r="G301" s="36" t="s">
        <v>1866</v>
      </c>
      <c r="H301" s="36" t="s">
        <v>2088</v>
      </c>
      <c r="I301" s="36" t="s">
        <v>1220</v>
      </c>
      <c r="J301" s="47" t="s">
        <v>2122</v>
      </c>
    </row>
    <row r="302" spans="1:10" hidden="1" x14ac:dyDescent="0.25">
      <c r="A302" s="35">
        <v>4268</v>
      </c>
      <c r="B302" s="36" t="s">
        <v>94</v>
      </c>
      <c r="C302" s="36" t="s">
        <v>94</v>
      </c>
      <c r="D302" s="36" t="s">
        <v>390</v>
      </c>
      <c r="E302" s="36" t="s">
        <v>2087</v>
      </c>
      <c r="F302" s="35" t="s">
        <v>1376</v>
      </c>
      <c r="G302" s="36" t="s">
        <v>1935</v>
      </c>
      <c r="H302" s="36" t="s">
        <v>2088</v>
      </c>
      <c r="I302" s="36" t="s">
        <v>1220</v>
      </c>
      <c r="J302" s="47" t="s">
        <v>2122</v>
      </c>
    </row>
    <row r="303" spans="1:10" hidden="1" x14ac:dyDescent="0.25">
      <c r="A303" s="35">
        <v>4269</v>
      </c>
      <c r="B303" s="36" t="s">
        <v>94</v>
      </c>
      <c r="C303" s="36" t="s">
        <v>94</v>
      </c>
      <c r="D303" s="36" t="s">
        <v>113</v>
      </c>
      <c r="E303" s="36" t="s">
        <v>2087</v>
      </c>
      <c r="F303" s="35" t="s">
        <v>1274</v>
      </c>
      <c r="G303" s="36" t="s">
        <v>1867</v>
      </c>
      <c r="H303" s="36" t="s">
        <v>2088</v>
      </c>
      <c r="I303" s="36" t="s">
        <v>1220</v>
      </c>
      <c r="J303" s="47" t="s">
        <v>2122</v>
      </c>
    </row>
    <row r="304" spans="1:10" hidden="1" x14ac:dyDescent="0.25">
      <c r="A304" s="35">
        <v>4270</v>
      </c>
      <c r="B304" s="36" t="s">
        <v>94</v>
      </c>
      <c r="C304" s="36" t="s">
        <v>94</v>
      </c>
      <c r="D304" s="36" t="s">
        <v>94</v>
      </c>
      <c r="E304" s="36" t="s">
        <v>2087</v>
      </c>
      <c r="F304" s="35" t="s">
        <v>1442</v>
      </c>
      <c r="G304" s="36" t="s">
        <v>1987</v>
      </c>
      <c r="H304" s="36" t="s">
        <v>2088</v>
      </c>
      <c r="I304" s="36" t="s">
        <v>1220</v>
      </c>
      <c r="J304" s="47" t="s">
        <v>2122</v>
      </c>
    </row>
    <row r="305" spans="1:10" hidden="1" x14ac:dyDescent="0.25">
      <c r="A305" s="35">
        <v>4271</v>
      </c>
      <c r="B305" s="36" t="s">
        <v>94</v>
      </c>
      <c r="C305" s="36" t="s">
        <v>94</v>
      </c>
      <c r="D305" s="36" t="s">
        <v>113</v>
      </c>
      <c r="E305" s="36" t="s">
        <v>2087</v>
      </c>
      <c r="F305" s="35" t="s">
        <v>1275</v>
      </c>
      <c r="G305" s="36" t="s">
        <v>1868</v>
      </c>
      <c r="H305" s="36" t="s">
        <v>2088</v>
      </c>
      <c r="I305" s="36" t="s">
        <v>1220</v>
      </c>
      <c r="J305" s="47" t="s">
        <v>2122</v>
      </c>
    </row>
    <row r="306" spans="1:10" hidden="1" x14ac:dyDescent="0.25">
      <c r="A306" s="35">
        <v>4272</v>
      </c>
      <c r="B306" s="36" t="s">
        <v>94</v>
      </c>
      <c r="C306" s="36" t="s">
        <v>94</v>
      </c>
      <c r="D306" s="36" t="s">
        <v>113</v>
      </c>
      <c r="E306" s="36" t="s">
        <v>2087</v>
      </c>
      <c r="F306" s="35" t="s">
        <v>1276</v>
      </c>
      <c r="G306" s="36" t="s">
        <v>1869</v>
      </c>
      <c r="H306" s="36" t="s">
        <v>2088</v>
      </c>
      <c r="I306" s="36" t="s">
        <v>1220</v>
      </c>
      <c r="J306" s="47" t="s">
        <v>2122</v>
      </c>
    </row>
    <row r="307" spans="1:10" hidden="1" x14ac:dyDescent="0.25">
      <c r="A307" s="35">
        <v>4273</v>
      </c>
      <c r="B307" s="36" t="s">
        <v>94</v>
      </c>
      <c r="C307" s="36" t="s">
        <v>94</v>
      </c>
      <c r="D307" s="36" t="s">
        <v>113</v>
      </c>
      <c r="E307" s="36" t="s">
        <v>2087</v>
      </c>
      <c r="F307" s="35" t="s">
        <v>1278</v>
      </c>
      <c r="G307" s="36" t="s">
        <v>1870</v>
      </c>
      <c r="H307" s="36" t="s">
        <v>2088</v>
      </c>
      <c r="I307" s="36" t="s">
        <v>1220</v>
      </c>
      <c r="J307" s="47" t="s">
        <v>2122</v>
      </c>
    </row>
    <row r="308" spans="1:10" hidden="1" x14ac:dyDescent="0.25">
      <c r="A308" s="35">
        <v>4274</v>
      </c>
      <c r="B308" s="36" t="s">
        <v>94</v>
      </c>
      <c r="C308" s="36" t="s">
        <v>94</v>
      </c>
      <c r="D308" s="36" t="s">
        <v>430</v>
      </c>
      <c r="E308" s="36" t="s">
        <v>2087</v>
      </c>
      <c r="F308" s="35" t="s">
        <v>1412</v>
      </c>
      <c r="G308" s="36" t="s">
        <v>1965</v>
      </c>
      <c r="H308" s="36" t="s">
        <v>2088</v>
      </c>
      <c r="I308" s="36" t="s">
        <v>1220</v>
      </c>
      <c r="J308" s="47" t="s">
        <v>2122</v>
      </c>
    </row>
    <row r="309" spans="1:10" hidden="1" x14ac:dyDescent="0.25">
      <c r="A309" s="35">
        <v>4275</v>
      </c>
      <c r="B309" s="36" t="s">
        <v>94</v>
      </c>
      <c r="C309" s="36" t="s">
        <v>94</v>
      </c>
      <c r="D309" s="36" t="s">
        <v>94</v>
      </c>
      <c r="E309" s="36" t="s">
        <v>2087</v>
      </c>
      <c r="F309" s="35" t="s">
        <v>1444</v>
      </c>
      <c r="G309" s="36" t="s">
        <v>1989</v>
      </c>
      <c r="H309" s="36" t="s">
        <v>2088</v>
      </c>
      <c r="I309" s="36" t="s">
        <v>1220</v>
      </c>
      <c r="J309" s="47" t="s">
        <v>2122</v>
      </c>
    </row>
    <row r="310" spans="1:10" hidden="1" x14ac:dyDescent="0.25">
      <c r="A310" s="35">
        <v>4276</v>
      </c>
      <c r="B310" s="36" t="s">
        <v>94</v>
      </c>
      <c r="C310" s="36" t="s">
        <v>94</v>
      </c>
      <c r="D310" s="36" t="s">
        <v>113</v>
      </c>
      <c r="E310" s="36" t="s">
        <v>2087</v>
      </c>
      <c r="F310" s="35" t="s">
        <v>1279</v>
      </c>
      <c r="G310" s="36" t="s">
        <v>1871</v>
      </c>
      <c r="H310" s="36" t="s">
        <v>2088</v>
      </c>
      <c r="I310" s="36" t="s">
        <v>1220</v>
      </c>
      <c r="J310" s="47" t="s">
        <v>2122</v>
      </c>
    </row>
    <row r="311" spans="1:10" hidden="1" x14ac:dyDescent="0.25">
      <c r="A311" s="35">
        <v>4277</v>
      </c>
      <c r="B311" s="36" t="s">
        <v>94</v>
      </c>
      <c r="C311" s="36" t="s">
        <v>94</v>
      </c>
      <c r="D311" s="36" t="s">
        <v>113</v>
      </c>
      <c r="E311" s="36" t="s">
        <v>2087</v>
      </c>
      <c r="F311" s="35" t="s">
        <v>1280</v>
      </c>
      <c r="G311" s="36" t="s">
        <v>1872</v>
      </c>
      <c r="H311" s="36" t="s">
        <v>2088</v>
      </c>
      <c r="I311" s="36" t="s">
        <v>1220</v>
      </c>
      <c r="J311" s="47" t="s">
        <v>2122</v>
      </c>
    </row>
    <row r="312" spans="1:10" hidden="1" x14ac:dyDescent="0.25">
      <c r="A312" s="35">
        <v>4278</v>
      </c>
      <c r="B312" s="36" t="s">
        <v>94</v>
      </c>
      <c r="C312" s="36" t="s">
        <v>94</v>
      </c>
      <c r="D312" s="36" t="s">
        <v>113</v>
      </c>
      <c r="E312" s="36" t="s">
        <v>2087</v>
      </c>
      <c r="F312" s="35" t="s">
        <v>1281</v>
      </c>
      <c r="G312" s="36" t="s">
        <v>1873</v>
      </c>
      <c r="H312" s="36" t="s">
        <v>2088</v>
      </c>
      <c r="I312" s="36" t="s">
        <v>1220</v>
      </c>
      <c r="J312" s="47" t="s">
        <v>2122</v>
      </c>
    </row>
    <row r="313" spans="1:10" hidden="1" x14ac:dyDescent="0.25">
      <c r="A313" s="35">
        <v>4279</v>
      </c>
      <c r="B313" s="36" t="s">
        <v>94</v>
      </c>
      <c r="C313" s="36" t="s">
        <v>94</v>
      </c>
      <c r="D313" s="36" t="s">
        <v>113</v>
      </c>
      <c r="E313" s="36" t="s">
        <v>2087</v>
      </c>
      <c r="F313" s="35" t="s">
        <v>1282</v>
      </c>
      <c r="G313" s="36" t="s">
        <v>1874</v>
      </c>
      <c r="H313" s="36" t="s">
        <v>2088</v>
      </c>
      <c r="I313" s="36" t="s">
        <v>1220</v>
      </c>
      <c r="J313" s="47" t="s">
        <v>2122</v>
      </c>
    </row>
    <row r="314" spans="1:10" hidden="1" x14ac:dyDescent="0.25">
      <c r="A314" s="35">
        <v>4280</v>
      </c>
      <c r="B314" s="36" t="s">
        <v>94</v>
      </c>
      <c r="C314" s="36" t="s">
        <v>94</v>
      </c>
      <c r="D314" s="36" t="s">
        <v>430</v>
      </c>
      <c r="E314" s="36" t="s">
        <v>2087</v>
      </c>
      <c r="F314" s="35" t="s">
        <v>1413</v>
      </c>
      <c r="G314" s="36" t="s">
        <v>1966</v>
      </c>
      <c r="H314" s="36" t="s">
        <v>2088</v>
      </c>
      <c r="I314" s="36" t="s">
        <v>1220</v>
      </c>
      <c r="J314" s="47" t="s">
        <v>2122</v>
      </c>
    </row>
    <row r="315" spans="1:10" hidden="1" x14ac:dyDescent="0.25">
      <c r="A315" s="35">
        <v>4281</v>
      </c>
      <c r="B315" s="36" t="s">
        <v>94</v>
      </c>
      <c r="C315" s="36" t="s">
        <v>94</v>
      </c>
      <c r="D315" s="36" t="s">
        <v>94</v>
      </c>
      <c r="E315" s="36" t="s">
        <v>2087</v>
      </c>
      <c r="F315" s="35" t="s">
        <v>1464</v>
      </c>
      <c r="G315" s="36" t="s">
        <v>1465</v>
      </c>
      <c r="H315" s="36" t="s">
        <v>2088</v>
      </c>
      <c r="I315" s="36" t="s">
        <v>1220</v>
      </c>
      <c r="J315" s="47" t="s">
        <v>2122</v>
      </c>
    </row>
    <row r="316" spans="1:10" hidden="1" x14ac:dyDescent="0.25">
      <c r="A316" s="35">
        <v>4282</v>
      </c>
      <c r="B316" s="36" t="s">
        <v>94</v>
      </c>
      <c r="C316" s="36" t="s">
        <v>94</v>
      </c>
      <c r="D316" s="36" t="s">
        <v>94</v>
      </c>
      <c r="E316" s="36" t="s">
        <v>2087</v>
      </c>
      <c r="F316" s="35" t="s">
        <v>1446</v>
      </c>
      <c r="G316" s="36" t="s">
        <v>1990</v>
      </c>
      <c r="H316" s="36" t="s">
        <v>2088</v>
      </c>
      <c r="I316" s="36" t="s">
        <v>1220</v>
      </c>
      <c r="J316" s="47" t="s">
        <v>2122</v>
      </c>
    </row>
    <row r="317" spans="1:10" hidden="1" x14ac:dyDescent="0.25">
      <c r="A317" s="35">
        <v>4283</v>
      </c>
      <c r="B317" s="36" t="s">
        <v>94</v>
      </c>
      <c r="C317" s="36" t="s">
        <v>94</v>
      </c>
      <c r="D317" s="36" t="s">
        <v>94</v>
      </c>
      <c r="E317" s="36" t="s">
        <v>2087</v>
      </c>
      <c r="F317" s="35" t="s">
        <v>1448</v>
      </c>
      <c r="G317" s="36" t="s">
        <v>1991</v>
      </c>
      <c r="H317" s="36" t="s">
        <v>2088</v>
      </c>
      <c r="I317" s="36" t="s">
        <v>1220</v>
      </c>
      <c r="J317" s="47" t="s">
        <v>2122</v>
      </c>
    </row>
    <row r="318" spans="1:10" hidden="1" x14ac:dyDescent="0.25">
      <c r="A318" s="35">
        <v>4284</v>
      </c>
      <c r="B318" s="36" t="s">
        <v>94</v>
      </c>
      <c r="C318" s="36" t="s">
        <v>94</v>
      </c>
      <c r="D318" s="36" t="s">
        <v>94</v>
      </c>
      <c r="E318" s="36" t="s">
        <v>2087</v>
      </c>
      <c r="F318" s="35" t="s">
        <v>1449</v>
      </c>
      <c r="G318" s="36" t="s">
        <v>1992</v>
      </c>
      <c r="H318" s="36" t="s">
        <v>2088</v>
      </c>
      <c r="I318" s="36" t="s">
        <v>1220</v>
      </c>
      <c r="J318" s="47" t="s">
        <v>2122</v>
      </c>
    </row>
    <row r="319" spans="1:10" hidden="1" x14ac:dyDescent="0.25">
      <c r="A319" s="35">
        <v>4285</v>
      </c>
      <c r="B319" s="36" t="s">
        <v>94</v>
      </c>
      <c r="C319" s="36" t="s">
        <v>94</v>
      </c>
      <c r="D319" s="36" t="s">
        <v>94</v>
      </c>
      <c r="E319" s="36" t="s">
        <v>2087</v>
      </c>
      <c r="F319" s="35" t="s">
        <v>1467</v>
      </c>
      <c r="G319" s="36" t="s">
        <v>1468</v>
      </c>
      <c r="H319" s="36" t="s">
        <v>2088</v>
      </c>
      <c r="I319" s="36" t="s">
        <v>1220</v>
      </c>
      <c r="J319" s="47" t="s">
        <v>2122</v>
      </c>
    </row>
    <row r="320" spans="1:10" hidden="1" x14ac:dyDescent="0.25">
      <c r="A320" s="35">
        <v>4286</v>
      </c>
      <c r="B320" s="36" t="s">
        <v>94</v>
      </c>
      <c r="C320" s="36" t="s">
        <v>94</v>
      </c>
      <c r="D320" s="36" t="s">
        <v>113</v>
      </c>
      <c r="E320" s="36" t="s">
        <v>2087</v>
      </c>
      <c r="F320" s="35" t="s">
        <v>1283</v>
      </c>
      <c r="G320" s="36" t="s">
        <v>1875</v>
      </c>
      <c r="H320" s="36" t="s">
        <v>2088</v>
      </c>
      <c r="I320" s="36" t="s">
        <v>1220</v>
      </c>
      <c r="J320" s="47" t="s">
        <v>2122</v>
      </c>
    </row>
    <row r="321" spans="1:10" x14ac:dyDescent="0.25">
      <c r="A321" s="35">
        <v>4287</v>
      </c>
      <c r="B321" s="36" t="s">
        <v>94</v>
      </c>
      <c r="C321" s="36" t="s">
        <v>94</v>
      </c>
      <c r="D321" s="36" t="s">
        <v>113</v>
      </c>
      <c r="E321" s="36" t="s">
        <v>2087</v>
      </c>
      <c r="F321" s="35" t="s">
        <v>1632</v>
      </c>
      <c r="G321" s="36" t="s">
        <v>113</v>
      </c>
      <c r="H321" s="36" t="s">
        <v>2110</v>
      </c>
      <c r="I321" s="36" t="s">
        <v>2111</v>
      </c>
      <c r="J321" s="47" t="s">
        <v>2122</v>
      </c>
    </row>
    <row r="322" spans="1:10" hidden="1" x14ac:dyDescent="0.25">
      <c r="A322" s="35">
        <v>4288</v>
      </c>
      <c r="B322" s="36" t="s">
        <v>94</v>
      </c>
      <c r="C322" s="36" t="s">
        <v>94</v>
      </c>
      <c r="D322" s="36" t="s">
        <v>430</v>
      </c>
      <c r="E322" s="36" t="s">
        <v>2087</v>
      </c>
      <c r="F322" s="35" t="s">
        <v>1585</v>
      </c>
      <c r="G322" s="36" t="s">
        <v>2013</v>
      </c>
      <c r="H322" s="36" t="s">
        <v>2088</v>
      </c>
      <c r="I322" s="36" t="s">
        <v>1493</v>
      </c>
      <c r="J322" s="47" t="s">
        <v>2122</v>
      </c>
    </row>
    <row r="323" spans="1:10" hidden="1" x14ac:dyDescent="0.25">
      <c r="A323" s="35">
        <v>4289</v>
      </c>
      <c r="B323" s="36" t="s">
        <v>94</v>
      </c>
      <c r="C323" s="36" t="s">
        <v>94</v>
      </c>
      <c r="D323" s="36" t="s">
        <v>113</v>
      </c>
      <c r="E323" s="36" t="s">
        <v>2087</v>
      </c>
      <c r="F323" s="35" t="s">
        <v>1519</v>
      </c>
      <c r="G323" s="36" t="s">
        <v>2011</v>
      </c>
      <c r="H323" s="36" t="s">
        <v>2088</v>
      </c>
      <c r="I323" s="36" t="s">
        <v>1493</v>
      </c>
      <c r="J323" s="47" t="s">
        <v>2122</v>
      </c>
    </row>
    <row r="324" spans="1:10" hidden="1" x14ac:dyDescent="0.25">
      <c r="A324" s="35">
        <v>4290</v>
      </c>
      <c r="B324" s="36" t="s">
        <v>94</v>
      </c>
      <c r="C324" s="36" t="s">
        <v>94</v>
      </c>
      <c r="D324" s="36" t="s">
        <v>113</v>
      </c>
      <c r="E324" s="36" t="s">
        <v>2087</v>
      </c>
      <c r="F324" s="35" t="s">
        <v>1491</v>
      </c>
      <c r="G324" s="36" t="s">
        <v>1492</v>
      </c>
      <c r="H324" s="36" t="s">
        <v>2088</v>
      </c>
      <c r="I324" s="36" t="s">
        <v>1493</v>
      </c>
      <c r="J324" s="47" t="s">
        <v>2122</v>
      </c>
    </row>
    <row r="325" spans="1:10" hidden="1" x14ac:dyDescent="0.25">
      <c r="A325" s="35">
        <v>4291</v>
      </c>
      <c r="B325" s="36" t="s">
        <v>94</v>
      </c>
      <c r="C325" s="36" t="s">
        <v>94</v>
      </c>
      <c r="D325" s="36" t="s">
        <v>94</v>
      </c>
      <c r="E325" s="36" t="s">
        <v>2087</v>
      </c>
      <c r="F325" s="35" t="s">
        <v>541</v>
      </c>
      <c r="G325" s="36" t="s">
        <v>540</v>
      </c>
      <c r="H325" s="36" t="s">
        <v>2088</v>
      </c>
      <c r="I325" s="36" t="s">
        <v>2089</v>
      </c>
      <c r="J325" s="47" t="s">
        <v>2122</v>
      </c>
    </row>
    <row r="326" spans="1:10" hidden="1" x14ac:dyDescent="0.25">
      <c r="A326" s="35">
        <v>4292</v>
      </c>
      <c r="B326" s="36" t="s">
        <v>94</v>
      </c>
      <c r="C326" s="36" t="s">
        <v>94</v>
      </c>
      <c r="D326" s="36" t="s">
        <v>430</v>
      </c>
      <c r="E326" s="36" t="s">
        <v>2087</v>
      </c>
      <c r="F326" s="35" t="s">
        <v>1584</v>
      </c>
      <c r="G326" s="36" t="s">
        <v>1016</v>
      </c>
      <c r="H326" s="36" t="s">
        <v>2088</v>
      </c>
      <c r="I326" s="36" t="s">
        <v>1493</v>
      </c>
      <c r="J326" s="47" t="s">
        <v>2122</v>
      </c>
    </row>
    <row r="327" spans="1:10" hidden="1" x14ac:dyDescent="0.25">
      <c r="A327" s="35">
        <v>4293</v>
      </c>
      <c r="B327" s="36" t="s">
        <v>94</v>
      </c>
      <c r="C327" s="36" t="s">
        <v>94</v>
      </c>
      <c r="D327" s="36" t="s">
        <v>94</v>
      </c>
      <c r="E327" s="36" t="s">
        <v>2087</v>
      </c>
      <c r="F327" s="35" t="s">
        <v>1659</v>
      </c>
      <c r="G327" s="36" t="s">
        <v>2116</v>
      </c>
      <c r="H327" s="36" t="s">
        <v>2114</v>
      </c>
      <c r="I327" s="36" t="s">
        <v>93</v>
      </c>
      <c r="J327" s="47" t="s">
        <v>2122</v>
      </c>
    </row>
    <row r="328" spans="1:10" x14ac:dyDescent="0.25">
      <c r="A328" s="35">
        <v>4294</v>
      </c>
      <c r="B328" s="36" t="s">
        <v>94</v>
      </c>
      <c r="C328" s="36" t="s">
        <v>94</v>
      </c>
      <c r="D328" s="36" t="s">
        <v>94</v>
      </c>
      <c r="E328" s="36" t="s">
        <v>2087</v>
      </c>
      <c r="F328" s="35" t="s">
        <v>1643</v>
      </c>
      <c r="G328" s="36" t="s">
        <v>1644</v>
      </c>
      <c r="H328" s="36" t="s">
        <v>2110</v>
      </c>
      <c r="I328" s="36" t="s">
        <v>2111</v>
      </c>
      <c r="J328" s="47" t="s">
        <v>2122</v>
      </c>
    </row>
    <row r="329" spans="1:10" hidden="1" x14ac:dyDescent="0.25">
      <c r="A329" s="35">
        <v>4295</v>
      </c>
      <c r="B329" s="36" t="s">
        <v>94</v>
      </c>
      <c r="C329" s="36" t="s">
        <v>94</v>
      </c>
      <c r="D329" s="36" t="s">
        <v>113</v>
      </c>
      <c r="E329" s="36" t="s">
        <v>2087</v>
      </c>
      <c r="F329" s="35" t="s">
        <v>1494</v>
      </c>
      <c r="G329" s="36" t="s">
        <v>1495</v>
      </c>
      <c r="H329" s="36" t="s">
        <v>2088</v>
      </c>
      <c r="I329" s="36" t="s">
        <v>1493</v>
      </c>
      <c r="J329" s="47" t="s">
        <v>2122</v>
      </c>
    </row>
    <row r="330" spans="1:10" x14ac:dyDescent="0.25">
      <c r="A330" s="35">
        <v>4296</v>
      </c>
      <c r="B330" s="36" t="s">
        <v>94</v>
      </c>
      <c r="C330" s="36" t="s">
        <v>94</v>
      </c>
      <c r="D330" s="36" t="s">
        <v>430</v>
      </c>
      <c r="E330" s="36" t="s">
        <v>2087</v>
      </c>
      <c r="F330" s="35" t="s">
        <v>1640</v>
      </c>
      <c r="G330" s="36" t="s">
        <v>438</v>
      </c>
      <c r="H330" s="36" t="s">
        <v>2110</v>
      </c>
      <c r="I330" s="36" t="s">
        <v>2111</v>
      </c>
      <c r="J330" s="47" t="s">
        <v>2122</v>
      </c>
    </row>
    <row r="331" spans="1:10" hidden="1" x14ac:dyDescent="0.25">
      <c r="A331" s="35">
        <v>4297</v>
      </c>
      <c r="B331" s="36" t="s">
        <v>94</v>
      </c>
      <c r="C331" s="36" t="s">
        <v>94</v>
      </c>
      <c r="D331" s="36" t="s">
        <v>113</v>
      </c>
      <c r="E331" s="36" t="s">
        <v>2087</v>
      </c>
      <c r="F331" s="35" t="s">
        <v>1498</v>
      </c>
      <c r="G331" s="36" t="s">
        <v>1499</v>
      </c>
      <c r="H331" s="36" t="s">
        <v>2088</v>
      </c>
      <c r="I331" s="36" t="s">
        <v>1493</v>
      </c>
      <c r="J331" s="47" t="s">
        <v>2122</v>
      </c>
    </row>
    <row r="332" spans="1:10" hidden="1" x14ac:dyDescent="0.25">
      <c r="A332" s="35">
        <v>4298</v>
      </c>
      <c r="B332" s="36" t="s">
        <v>94</v>
      </c>
      <c r="C332" s="36" t="s">
        <v>94</v>
      </c>
      <c r="D332" s="36" t="s">
        <v>94</v>
      </c>
      <c r="E332" s="36" t="s">
        <v>2087</v>
      </c>
      <c r="F332" s="35" t="s">
        <v>1595</v>
      </c>
      <c r="G332" s="36" t="s">
        <v>1499</v>
      </c>
      <c r="H332" s="36" t="s">
        <v>2088</v>
      </c>
      <c r="I332" s="36" t="s">
        <v>1493</v>
      </c>
      <c r="J332" s="47" t="s">
        <v>2122</v>
      </c>
    </row>
    <row r="333" spans="1:10" hidden="1" x14ac:dyDescent="0.25">
      <c r="A333" s="35">
        <v>4299</v>
      </c>
      <c r="B333" s="36" t="s">
        <v>94</v>
      </c>
      <c r="C333" s="36" t="s">
        <v>94</v>
      </c>
      <c r="D333" s="36" t="s">
        <v>94</v>
      </c>
      <c r="E333" s="36" t="s">
        <v>2087</v>
      </c>
      <c r="F333" s="35" t="s">
        <v>1596</v>
      </c>
      <c r="G333" s="36" t="s">
        <v>1597</v>
      </c>
      <c r="H333" s="36" t="s">
        <v>2088</v>
      </c>
      <c r="I333" s="36" t="s">
        <v>1493</v>
      </c>
      <c r="J333" s="47" t="s">
        <v>2122</v>
      </c>
    </row>
    <row r="334" spans="1:10" hidden="1" x14ac:dyDescent="0.25">
      <c r="A334" s="35">
        <v>4300</v>
      </c>
      <c r="B334" s="36" t="s">
        <v>94</v>
      </c>
      <c r="C334" s="36" t="s">
        <v>94</v>
      </c>
      <c r="D334" s="36" t="s">
        <v>113</v>
      </c>
      <c r="E334" s="36" t="s">
        <v>2087</v>
      </c>
      <c r="F334" s="35" t="s">
        <v>216</v>
      </c>
      <c r="G334" s="36" t="s">
        <v>215</v>
      </c>
      <c r="H334" s="36" t="s">
        <v>2088</v>
      </c>
      <c r="I334" s="36" t="s">
        <v>2089</v>
      </c>
      <c r="J334" s="47" t="s">
        <v>2122</v>
      </c>
    </row>
    <row r="335" spans="1:10" hidden="1" x14ac:dyDescent="0.25">
      <c r="A335" s="35">
        <v>4301</v>
      </c>
      <c r="B335" s="36" t="s">
        <v>94</v>
      </c>
      <c r="C335" s="36" t="s">
        <v>94</v>
      </c>
      <c r="D335" s="36" t="s">
        <v>113</v>
      </c>
      <c r="E335" s="36" t="s">
        <v>2087</v>
      </c>
      <c r="F335" s="35" t="s">
        <v>1500</v>
      </c>
      <c r="G335" s="36" t="s">
        <v>1501</v>
      </c>
      <c r="H335" s="36" t="s">
        <v>2088</v>
      </c>
      <c r="I335" s="36" t="s">
        <v>1493</v>
      </c>
      <c r="J335" s="47" t="s">
        <v>2122</v>
      </c>
    </row>
    <row r="336" spans="1:10" x14ac:dyDescent="0.25">
      <c r="A336" s="35">
        <v>4302</v>
      </c>
      <c r="B336" s="36" t="s">
        <v>94</v>
      </c>
      <c r="C336" s="36" t="s">
        <v>94</v>
      </c>
      <c r="D336" s="36" t="s">
        <v>430</v>
      </c>
      <c r="E336" s="36" t="s">
        <v>2087</v>
      </c>
      <c r="F336" s="35" t="s">
        <v>1641</v>
      </c>
      <c r="G336" s="36" t="s">
        <v>431</v>
      </c>
      <c r="H336" s="36" t="s">
        <v>2110</v>
      </c>
      <c r="I336" s="36" t="s">
        <v>2111</v>
      </c>
      <c r="J336" s="47" t="s">
        <v>2122</v>
      </c>
    </row>
    <row r="337" spans="1:10" hidden="1" x14ac:dyDescent="0.25">
      <c r="A337" s="35">
        <v>4303</v>
      </c>
      <c r="B337" s="36" t="s">
        <v>94</v>
      </c>
      <c r="C337" s="36" t="s">
        <v>94</v>
      </c>
      <c r="D337" s="36" t="s">
        <v>390</v>
      </c>
      <c r="E337" s="36" t="s">
        <v>2087</v>
      </c>
      <c r="F337" s="35" t="s">
        <v>1575</v>
      </c>
      <c r="G337" s="36" t="s">
        <v>1576</v>
      </c>
      <c r="H337" s="36" t="s">
        <v>2088</v>
      </c>
      <c r="I337" s="36" t="s">
        <v>1493</v>
      </c>
      <c r="J337" s="47" t="s">
        <v>2122</v>
      </c>
    </row>
    <row r="338" spans="1:10" hidden="1" x14ac:dyDescent="0.25">
      <c r="A338" s="35">
        <v>4304</v>
      </c>
      <c r="B338" s="36" t="s">
        <v>94</v>
      </c>
      <c r="C338" s="36" t="s">
        <v>94</v>
      </c>
      <c r="D338" s="36" t="s">
        <v>430</v>
      </c>
      <c r="E338" s="36" t="s">
        <v>2087</v>
      </c>
      <c r="F338" s="35" t="s">
        <v>448</v>
      </c>
      <c r="G338" s="36" t="s">
        <v>447</v>
      </c>
      <c r="H338" s="36" t="s">
        <v>2088</v>
      </c>
      <c r="I338" s="36" t="s">
        <v>2089</v>
      </c>
      <c r="J338" s="47" t="s">
        <v>2122</v>
      </c>
    </row>
    <row r="339" spans="1:10" hidden="1" x14ac:dyDescent="0.25">
      <c r="A339" s="35">
        <v>4305</v>
      </c>
      <c r="B339" s="36" t="s">
        <v>94</v>
      </c>
      <c r="C339" s="36" t="s">
        <v>94</v>
      </c>
      <c r="D339" s="36" t="s">
        <v>292</v>
      </c>
      <c r="E339" s="36" t="s">
        <v>2087</v>
      </c>
      <c r="F339" s="35" t="s">
        <v>1547</v>
      </c>
      <c r="G339" s="36" t="s">
        <v>1548</v>
      </c>
      <c r="H339" s="36" t="s">
        <v>2088</v>
      </c>
      <c r="I339" s="36" t="s">
        <v>1493</v>
      </c>
      <c r="J339" s="47" t="s">
        <v>2122</v>
      </c>
    </row>
    <row r="340" spans="1:10" hidden="1" x14ac:dyDescent="0.25">
      <c r="A340" s="35">
        <v>4306</v>
      </c>
      <c r="B340" s="36" t="s">
        <v>94</v>
      </c>
      <c r="C340" s="36" t="s">
        <v>94</v>
      </c>
      <c r="D340" s="36" t="s">
        <v>94</v>
      </c>
      <c r="E340" s="36" t="s">
        <v>2087</v>
      </c>
      <c r="F340" s="35" t="s">
        <v>453</v>
      </c>
      <c r="G340" s="36" t="s">
        <v>1773</v>
      </c>
      <c r="H340" s="36" t="s">
        <v>2088</v>
      </c>
      <c r="I340" s="36" t="s">
        <v>2089</v>
      </c>
      <c r="J340" s="47" t="s">
        <v>2122</v>
      </c>
    </row>
    <row r="341" spans="1:10" hidden="1" x14ac:dyDescent="0.25">
      <c r="A341" s="35">
        <v>4307</v>
      </c>
      <c r="B341" s="36" t="s">
        <v>94</v>
      </c>
      <c r="C341" s="36" t="s">
        <v>94</v>
      </c>
      <c r="D341" s="36" t="s">
        <v>94</v>
      </c>
      <c r="E341" s="36" t="s">
        <v>2087</v>
      </c>
      <c r="F341" s="35" t="s">
        <v>1445</v>
      </c>
      <c r="G341" s="36" t="s">
        <v>1773</v>
      </c>
      <c r="H341" s="36" t="s">
        <v>2088</v>
      </c>
      <c r="I341" s="36" t="s">
        <v>1220</v>
      </c>
      <c r="J341" s="47" t="s">
        <v>2122</v>
      </c>
    </row>
    <row r="342" spans="1:10" hidden="1" x14ac:dyDescent="0.25">
      <c r="A342" s="35">
        <v>4308</v>
      </c>
      <c r="B342" s="36" t="s">
        <v>94</v>
      </c>
      <c r="C342" s="36" t="s">
        <v>94</v>
      </c>
      <c r="D342" s="36" t="s">
        <v>94</v>
      </c>
      <c r="E342" s="36" t="s">
        <v>2087</v>
      </c>
      <c r="F342" s="35" t="s">
        <v>1598</v>
      </c>
      <c r="G342" s="36" t="s">
        <v>1773</v>
      </c>
      <c r="H342" s="36" t="s">
        <v>2088</v>
      </c>
      <c r="I342" s="36" t="s">
        <v>1493</v>
      </c>
      <c r="J342" s="47" t="s">
        <v>2122</v>
      </c>
    </row>
    <row r="343" spans="1:10" hidden="1" x14ac:dyDescent="0.25">
      <c r="A343" s="35">
        <v>4309</v>
      </c>
      <c r="B343" s="36" t="s">
        <v>94</v>
      </c>
      <c r="C343" s="36" t="s">
        <v>94</v>
      </c>
      <c r="D343" s="36" t="s">
        <v>257</v>
      </c>
      <c r="E343" s="36" t="s">
        <v>2087</v>
      </c>
      <c r="F343" s="35" t="s">
        <v>1534</v>
      </c>
      <c r="G343" s="36" t="s">
        <v>1535</v>
      </c>
      <c r="H343" s="36" t="s">
        <v>2088</v>
      </c>
      <c r="I343" s="36" t="s">
        <v>1493</v>
      </c>
      <c r="J343" s="47" t="s">
        <v>2122</v>
      </c>
    </row>
    <row r="344" spans="1:10" hidden="1" x14ac:dyDescent="0.25">
      <c r="A344" s="35">
        <v>4310</v>
      </c>
      <c r="B344" s="36" t="s">
        <v>94</v>
      </c>
      <c r="C344" s="36" t="s">
        <v>94</v>
      </c>
      <c r="D344" s="36" t="s">
        <v>292</v>
      </c>
      <c r="E344" s="36" t="s">
        <v>2087</v>
      </c>
      <c r="F344" s="35" t="s">
        <v>1549</v>
      </c>
      <c r="G344" s="36" t="s">
        <v>1550</v>
      </c>
      <c r="H344" s="36" t="s">
        <v>2088</v>
      </c>
      <c r="I344" s="36" t="s">
        <v>1493</v>
      </c>
      <c r="J344" s="47" t="s">
        <v>2122</v>
      </c>
    </row>
    <row r="345" spans="1:10" hidden="1" x14ac:dyDescent="0.25">
      <c r="A345" s="35">
        <v>4311</v>
      </c>
      <c r="B345" s="36" t="s">
        <v>94</v>
      </c>
      <c r="C345" s="36" t="s">
        <v>94</v>
      </c>
      <c r="D345" s="36" t="s">
        <v>113</v>
      </c>
      <c r="E345" s="36" t="s">
        <v>2087</v>
      </c>
      <c r="F345" s="35" t="s">
        <v>1502</v>
      </c>
      <c r="G345" s="36" t="s">
        <v>1503</v>
      </c>
      <c r="H345" s="36" t="s">
        <v>2088</v>
      </c>
      <c r="I345" s="36" t="s">
        <v>1493</v>
      </c>
      <c r="J345" s="47" t="s">
        <v>2122</v>
      </c>
    </row>
    <row r="346" spans="1:10" hidden="1" x14ac:dyDescent="0.25">
      <c r="A346" s="35">
        <v>4312</v>
      </c>
      <c r="B346" s="36" t="s">
        <v>94</v>
      </c>
      <c r="C346" s="36" t="s">
        <v>94</v>
      </c>
      <c r="D346" s="36" t="s">
        <v>257</v>
      </c>
      <c r="E346" s="36" t="s">
        <v>2087</v>
      </c>
      <c r="F346" s="35" t="s">
        <v>1536</v>
      </c>
      <c r="G346" s="36" t="s">
        <v>1537</v>
      </c>
      <c r="H346" s="36" t="s">
        <v>2088</v>
      </c>
      <c r="I346" s="36" t="s">
        <v>1493</v>
      </c>
      <c r="J346" s="47" t="s">
        <v>2122</v>
      </c>
    </row>
    <row r="347" spans="1:10" hidden="1" x14ac:dyDescent="0.25">
      <c r="A347" s="35">
        <v>4313</v>
      </c>
      <c r="B347" s="36" t="s">
        <v>94</v>
      </c>
      <c r="C347" s="36" t="s">
        <v>94</v>
      </c>
      <c r="D347" s="36" t="s">
        <v>113</v>
      </c>
      <c r="E347" s="36" t="s">
        <v>2087</v>
      </c>
      <c r="F347" s="35" t="s">
        <v>1504</v>
      </c>
      <c r="G347" s="36" t="s">
        <v>1505</v>
      </c>
      <c r="H347" s="36" t="s">
        <v>2088</v>
      </c>
      <c r="I347" s="36" t="s">
        <v>1493</v>
      </c>
      <c r="J347" s="47" t="s">
        <v>2122</v>
      </c>
    </row>
    <row r="348" spans="1:10" hidden="1" x14ac:dyDescent="0.25">
      <c r="A348" s="35">
        <v>4314</v>
      </c>
      <c r="B348" s="36" t="s">
        <v>94</v>
      </c>
      <c r="C348" s="36" t="s">
        <v>94</v>
      </c>
      <c r="D348" s="36" t="s">
        <v>113</v>
      </c>
      <c r="E348" s="36" t="s">
        <v>2087</v>
      </c>
      <c r="F348" s="35" t="s">
        <v>1506</v>
      </c>
      <c r="G348" s="36" t="s">
        <v>1507</v>
      </c>
      <c r="H348" s="36" t="s">
        <v>2088</v>
      </c>
      <c r="I348" s="36" t="s">
        <v>1493</v>
      </c>
      <c r="J348" s="47" t="s">
        <v>2122</v>
      </c>
    </row>
    <row r="349" spans="1:10" hidden="1" x14ac:dyDescent="0.25">
      <c r="A349" s="35">
        <v>4315</v>
      </c>
      <c r="B349" s="36" t="s">
        <v>94</v>
      </c>
      <c r="C349" s="36" t="s">
        <v>94</v>
      </c>
      <c r="D349" s="36" t="s">
        <v>257</v>
      </c>
      <c r="E349" s="36" t="s">
        <v>2087</v>
      </c>
      <c r="F349" s="35" t="s">
        <v>1538</v>
      </c>
      <c r="G349" s="36" t="s">
        <v>1539</v>
      </c>
      <c r="H349" s="36" t="s">
        <v>2088</v>
      </c>
      <c r="I349" s="36" t="s">
        <v>1493</v>
      </c>
      <c r="J349" s="47" t="s">
        <v>2122</v>
      </c>
    </row>
    <row r="350" spans="1:10" hidden="1" x14ac:dyDescent="0.25">
      <c r="A350" s="35">
        <v>4316</v>
      </c>
      <c r="B350" s="36" t="s">
        <v>94</v>
      </c>
      <c r="C350" s="36" t="s">
        <v>94</v>
      </c>
      <c r="D350" s="36" t="s">
        <v>430</v>
      </c>
      <c r="E350" s="36" t="s">
        <v>2087</v>
      </c>
      <c r="F350" s="35" t="s">
        <v>1586</v>
      </c>
      <c r="G350" s="36" t="s">
        <v>1587</v>
      </c>
      <c r="H350" s="36" t="s">
        <v>2088</v>
      </c>
      <c r="I350" s="36" t="s">
        <v>1493</v>
      </c>
      <c r="J350" s="47" t="s">
        <v>2122</v>
      </c>
    </row>
    <row r="351" spans="1:10" hidden="1" x14ac:dyDescent="0.25">
      <c r="A351" s="35">
        <v>4317</v>
      </c>
      <c r="B351" s="36" t="s">
        <v>94</v>
      </c>
      <c r="C351" s="36" t="s">
        <v>94</v>
      </c>
      <c r="D351" s="36" t="s">
        <v>113</v>
      </c>
      <c r="E351" s="36" t="s">
        <v>2087</v>
      </c>
      <c r="F351" s="35" t="s">
        <v>1508</v>
      </c>
      <c r="G351" s="36" t="s">
        <v>1509</v>
      </c>
      <c r="H351" s="36" t="s">
        <v>2088</v>
      </c>
      <c r="I351" s="36" t="s">
        <v>1493</v>
      </c>
      <c r="J351" s="47" t="s">
        <v>2122</v>
      </c>
    </row>
    <row r="352" spans="1:10" hidden="1" x14ac:dyDescent="0.25">
      <c r="A352" s="35">
        <v>4318</v>
      </c>
      <c r="B352" s="36" t="s">
        <v>94</v>
      </c>
      <c r="C352" s="36" t="s">
        <v>94</v>
      </c>
      <c r="D352" s="36" t="s">
        <v>94</v>
      </c>
      <c r="E352" s="36" t="s">
        <v>2087</v>
      </c>
      <c r="F352" s="35" t="s">
        <v>522</v>
      </c>
      <c r="G352" s="36" t="s">
        <v>1600</v>
      </c>
      <c r="H352" s="36" t="s">
        <v>2088</v>
      </c>
      <c r="I352" s="36" t="s">
        <v>2089</v>
      </c>
      <c r="J352" s="47" t="s">
        <v>2122</v>
      </c>
    </row>
    <row r="353" spans="1:10" hidden="1" x14ac:dyDescent="0.25">
      <c r="A353" s="35">
        <v>4319</v>
      </c>
      <c r="B353" s="36" t="s">
        <v>94</v>
      </c>
      <c r="C353" s="36" t="s">
        <v>94</v>
      </c>
      <c r="D353" s="36" t="s">
        <v>94</v>
      </c>
      <c r="E353" s="36" t="s">
        <v>2087</v>
      </c>
      <c r="F353" s="35" t="s">
        <v>1469</v>
      </c>
      <c r="G353" s="36" t="s">
        <v>1600</v>
      </c>
      <c r="H353" s="36" t="s">
        <v>2088</v>
      </c>
      <c r="I353" s="36" t="s">
        <v>1220</v>
      </c>
      <c r="J353" s="47" t="s">
        <v>2122</v>
      </c>
    </row>
    <row r="354" spans="1:10" hidden="1" x14ac:dyDescent="0.25">
      <c r="A354" s="35">
        <v>4320</v>
      </c>
      <c r="B354" s="36" t="s">
        <v>94</v>
      </c>
      <c r="C354" s="36" t="s">
        <v>94</v>
      </c>
      <c r="D354" s="36" t="s">
        <v>94</v>
      </c>
      <c r="E354" s="36" t="s">
        <v>2087</v>
      </c>
      <c r="F354" s="35" t="s">
        <v>1599</v>
      </c>
      <c r="G354" s="36" t="s">
        <v>1600</v>
      </c>
      <c r="H354" s="36" t="s">
        <v>2088</v>
      </c>
      <c r="I354" s="36" t="s">
        <v>1493</v>
      </c>
      <c r="J354" s="47" t="s">
        <v>2122</v>
      </c>
    </row>
    <row r="355" spans="1:10" hidden="1" x14ac:dyDescent="0.25">
      <c r="A355" s="35">
        <v>4321</v>
      </c>
      <c r="B355" s="36" t="s">
        <v>94</v>
      </c>
      <c r="C355" s="36" t="s">
        <v>94</v>
      </c>
      <c r="D355" s="36" t="s">
        <v>94</v>
      </c>
      <c r="E355" s="36" t="s">
        <v>2087</v>
      </c>
      <c r="F355" s="35" t="s">
        <v>1660</v>
      </c>
      <c r="G355" s="36" t="s">
        <v>1600</v>
      </c>
      <c r="H355" s="36" t="s">
        <v>2114</v>
      </c>
      <c r="I355" s="36" t="s">
        <v>93</v>
      </c>
      <c r="J355" s="47" t="s">
        <v>2122</v>
      </c>
    </row>
    <row r="356" spans="1:10" hidden="1" x14ac:dyDescent="0.25">
      <c r="A356" s="35">
        <v>4322</v>
      </c>
      <c r="B356" s="36" t="s">
        <v>94</v>
      </c>
      <c r="C356" s="36" t="s">
        <v>94</v>
      </c>
      <c r="D356" s="36" t="s">
        <v>94</v>
      </c>
      <c r="E356" s="36" t="s">
        <v>2087</v>
      </c>
      <c r="F356" s="35" t="s">
        <v>1669</v>
      </c>
      <c r="G356" s="36" t="s">
        <v>1600</v>
      </c>
      <c r="H356" s="36" t="s">
        <v>2114</v>
      </c>
      <c r="I356" s="36" t="s">
        <v>112</v>
      </c>
      <c r="J356" s="47" t="s">
        <v>2122</v>
      </c>
    </row>
    <row r="357" spans="1:10" hidden="1" x14ac:dyDescent="0.25">
      <c r="A357" s="35">
        <v>4323</v>
      </c>
      <c r="B357" s="36" t="s">
        <v>94</v>
      </c>
      <c r="C357" s="36" t="s">
        <v>94</v>
      </c>
      <c r="D357" s="36" t="s">
        <v>94</v>
      </c>
      <c r="E357" s="36" t="s">
        <v>2087</v>
      </c>
      <c r="F357" s="35" t="s">
        <v>533</v>
      </c>
      <c r="G357" s="36" t="s">
        <v>1602</v>
      </c>
      <c r="H357" s="36" t="s">
        <v>2088</v>
      </c>
      <c r="I357" s="36" t="s">
        <v>2089</v>
      </c>
      <c r="J357" s="47" t="s">
        <v>2122</v>
      </c>
    </row>
    <row r="358" spans="1:10" hidden="1" x14ac:dyDescent="0.25">
      <c r="A358" s="35">
        <v>4324</v>
      </c>
      <c r="B358" s="36" t="s">
        <v>94</v>
      </c>
      <c r="C358" s="36" t="s">
        <v>94</v>
      </c>
      <c r="D358" s="36" t="s">
        <v>94</v>
      </c>
      <c r="E358" s="36" t="s">
        <v>2087</v>
      </c>
      <c r="F358" s="35" t="s">
        <v>1454</v>
      </c>
      <c r="G358" s="36" t="s">
        <v>1602</v>
      </c>
      <c r="H358" s="36" t="s">
        <v>2088</v>
      </c>
      <c r="I358" s="36" t="s">
        <v>1220</v>
      </c>
      <c r="J358" s="47" t="s">
        <v>2122</v>
      </c>
    </row>
    <row r="359" spans="1:10" hidden="1" x14ac:dyDescent="0.25">
      <c r="A359" s="35">
        <v>4325</v>
      </c>
      <c r="B359" s="36" t="s">
        <v>94</v>
      </c>
      <c r="C359" s="36" t="s">
        <v>94</v>
      </c>
      <c r="D359" s="36" t="s">
        <v>94</v>
      </c>
      <c r="E359" s="36" t="s">
        <v>2087</v>
      </c>
      <c r="F359" s="35" t="s">
        <v>1601</v>
      </c>
      <c r="G359" s="36" t="s">
        <v>1602</v>
      </c>
      <c r="H359" s="36" t="s">
        <v>2088</v>
      </c>
      <c r="I359" s="36" t="s">
        <v>1493</v>
      </c>
      <c r="J359" s="47" t="s">
        <v>2122</v>
      </c>
    </row>
    <row r="360" spans="1:10" hidden="1" x14ac:dyDescent="0.25">
      <c r="A360" s="35">
        <v>4326</v>
      </c>
      <c r="B360" s="36" t="s">
        <v>94</v>
      </c>
      <c r="C360" s="36" t="s">
        <v>94</v>
      </c>
      <c r="D360" s="36" t="s">
        <v>94</v>
      </c>
      <c r="E360" s="36" t="s">
        <v>2087</v>
      </c>
      <c r="F360" s="35" t="s">
        <v>1662</v>
      </c>
      <c r="G360" s="36" t="s">
        <v>1602</v>
      </c>
      <c r="H360" s="36" t="s">
        <v>2114</v>
      </c>
      <c r="I360" s="36" t="s">
        <v>93</v>
      </c>
      <c r="J360" s="47" t="s">
        <v>2122</v>
      </c>
    </row>
    <row r="361" spans="1:10" hidden="1" x14ac:dyDescent="0.25">
      <c r="A361" s="35">
        <v>4327</v>
      </c>
      <c r="B361" s="36" t="s">
        <v>94</v>
      </c>
      <c r="C361" s="36" t="s">
        <v>94</v>
      </c>
      <c r="D361" s="36" t="s">
        <v>94</v>
      </c>
      <c r="E361" s="36" t="s">
        <v>2087</v>
      </c>
      <c r="F361" s="35" t="s">
        <v>1670</v>
      </c>
      <c r="G361" s="36" t="s">
        <v>1602</v>
      </c>
      <c r="H361" s="36" t="s">
        <v>2114</v>
      </c>
      <c r="I361" s="36" t="s">
        <v>112</v>
      </c>
      <c r="J361" s="47" t="s">
        <v>2122</v>
      </c>
    </row>
    <row r="362" spans="1:10" hidden="1" x14ac:dyDescent="0.25">
      <c r="A362" s="35">
        <v>4328</v>
      </c>
      <c r="B362" s="36" t="s">
        <v>94</v>
      </c>
      <c r="C362" s="36" t="s">
        <v>94</v>
      </c>
      <c r="D362" s="36" t="s">
        <v>113</v>
      </c>
      <c r="E362" s="36" t="s">
        <v>2087</v>
      </c>
      <c r="F362" s="35" t="s">
        <v>218</v>
      </c>
      <c r="G362" s="36" t="s">
        <v>219</v>
      </c>
      <c r="H362" s="36" t="s">
        <v>2088</v>
      </c>
      <c r="I362" s="36" t="s">
        <v>2089</v>
      </c>
      <c r="J362" s="47" t="s">
        <v>2122</v>
      </c>
    </row>
    <row r="363" spans="1:10" x14ac:dyDescent="0.25">
      <c r="A363" s="35">
        <v>4329</v>
      </c>
      <c r="B363" s="36" t="s">
        <v>94</v>
      </c>
      <c r="C363" s="36" t="s">
        <v>94</v>
      </c>
      <c r="D363" s="36" t="s">
        <v>360</v>
      </c>
      <c r="E363" s="36" t="s">
        <v>2087</v>
      </c>
      <c r="F363" s="35" t="s">
        <v>1635</v>
      </c>
      <c r="G363" s="36" t="s">
        <v>361</v>
      </c>
      <c r="H363" s="36" t="s">
        <v>2110</v>
      </c>
      <c r="I363" s="36" t="s">
        <v>2111</v>
      </c>
      <c r="J363" s="47" t="s">
        <v>2122</v>
      </c>
    </row>
    <row r="364" spans="1:10" hidden="1" x14ac:dyDescent="0.25">
      <c r="A364" s="35">
        <v>4330</v>
      </c>
      <c r="B364" s="36" t="s">
        <v>94</v>
      </c>
      <c r="C364" s="36" t="s">
        <v>94</v>
      </c>
      <c r="D364" s="36" t="s">
        <v>292</v>
      </c>
      <c r="E364" s="36" t="s">
        <v>2087</v>
      </c>
      <c r="F364" s="35" t="s">
        <v>1551</v>
      </c>
      <c r="G364" s="36" t="s">
        <v>1552</v>
      </c>
      <c r="H364" s="36" t="s">
        <v>2088</v>
      </c>
      <c r="I364" s="36" t="s">
        <v>1493</v>
      </c>
      <c r="J364" s="47" t="s">
        <v>2122</v>
      </c>
    </row>
    <row r="365" spans="1:10" hidden="1" x14ac:dyDescent="0.25">
      <c r="A365" s="35">
        <v>4331</v>
      </c>
      <c r="B365" s="36" t="s">
        <v>94</v>
      </c>
      <c r="C365" s="36" t="s">
        <v>94</v>
      </c>
      <c r="D365" s="36" t="s">
        <v>94</v>
      </c>
      <c r="E365" s="36" t="s">
        <v>2087</v>
      </c>
      <c r="F365" s="35" t="s">
        <v>1603</v>
      </c>
      <c r="G365" s="36" t="s">
        <v>2117</v>
      </c>
      <c r="H365" s="36" t="s">
        <v>2088</v>
      </c>
      <c r="I365" s="36" t="s">
        <v>1493</v>
      </c>
      <c r="J365" s="47" t="s">
        <v>2122</v>
      </c>
    </row>
    <row r="366" spans="1:10" hidden="1" x14ac:dyDescent="0.25">
      <c r="A366" s="35">
        <v>4332</v>
      </c>
      <c r="B366" s="36" t="s">
        <v>94</v>
      </c>
      <c r="C366" s="36" t="s">
        <v>94</v>
      </c>
      <c r="D366" s="36" t="s">
        <v>292</v>
      </c>
      <c r="E366" s="36" t="s">
        <v>2087</v>
      </c>
      <c r="F366" s="35" t="s">
        <v>1553</v>
      </c>
      <c r="G366" s="36" t="s">
        <v>298</v>
      </c>
      <c r="H366" s="36" t="s">
        <v>2088</v>
      </c>
      <c r="I366" s="36" t="s">
        <v>1493</v>
      </c>
      <c r="J366" s="47" t="s">
        <v>2122</v>
      </c>
    </row>
    <row r="367" spans="1:10" hidden="1" x14ac:dyDescent="0.25">
      <c r="A367" s="35">
        <v>4333</v>
      </c>
      <c r="B367" s="36" t="s">
        <v>94</v>
      </c>
      <c r="C367" s="36" t="s">
        <v>94</v>
      </c>
      <c r="D367" s="36" t="s">
        <v>292</v>
      </c>
      <c r="E367" s="36" t="s">
        <v>2087</v>
      </c>
      <c r="F367" s="35" t="s">
        <v>1554</v>
      </c>
      <c r="G367" s="36" t="s">
        <v>1555</v>
      </c>
      <c r="H367" s="36" t="s">
        <v>2088</v>
      </c>
      <c r="I367" s="36" t="s">
        <v>1493</v>
      </c>
      <c r="J367" s="47" t="s">
        <v>2122</v>
      </c>
    </row>
    <row r="368" spans="1:10" hidden="1" x14ac:dyDescent="0.25">
      <c r="A368" s="35">
        <v>4334</v>
      </c>
      <c r="B368" s="36" t="s">
        <v>94</v>
      </c>
      <c r="C368" s="36" t="s">
        <v>94</v>
      </c>
      <c r="D368" s="36" t="s">
        <v>94</v>
      </c>
      <c r="E368" s="36" t="s">
        <v>2087</v>
      </c>
      <c r="F368" s="35" t="s">
        <v>1605</v>
      </c>
      <c r="G368" s="36" t="s">
        <v>1555</v>
      </c>
      <c r="H368" s="36" t="s">
        <v>2088</v>
      </c>
      <c r="I368" s="36" t="s">
        <v>1493</v>
      </c>
      <c r="J368" s="47" t="s">
        <v>2122</v>
      </c>
    </row>
    <row r="369" spans="1:10" hidden="1" x14ac:dyDescent="0.25">
      <c r="A369" s="35">
        <v>4335</v>
      </c>
      <c r="B369" s="36" t="s">
        <v>94</v>
      </c>
      <c r="C369" s="36" t="s">
        <v>94</v>
      </c>
      <c r="D369" s="36" t="s">
        <v>257</v>
      </c>
      <c r="E369" s="36" t="s">
        <v>2087</v>
      </c>
      <c r="F369" s="35" t="s">
        <v>1540</v>
      </c>
      <c r="G369" s="36" t="s">
        <v>275</v>
      </c>
      <c r="H369" s="36" t="s">
        <v>2088</v>
      </c>
      <c r="I369" s="36" t="s">
        <v>1493</v>
      </c>
      <c r="J369" s="47" t="s">
        <v>2122</v>
      </c>
    </row>
    <row r="370" spans="1:10" hidden="1" x14ac:dyDescent="0.25">
      <c r="A370" s="35">
        <v>4336</v>
      </c>
      <c r="B370" s="36" t="s">
        <v>94</v>
      </c>
      <c r="C370" s="36" t="s">
        <v>94</v>
      </c>
      <c r="D370" s="36" t="s">
        <v>257</v>
      </c>
      <c r="E370" s="36" t="s">
        <v>2087</v>
      </c>
      <c r="F370" s="35" t="s">
        <v>1541</v>
      </c>
      <c r="G370" s="36" t="s">
        <v>1542</v>
      </c>
      <c r="H370" s="36" t="s">
        <v>2088</v>
      </c>
      <c r="I370" s="36" t="s">
        <v>1493</v>
      </c>
      <c r="J370" s="47" t="s">
        <v>2122</v>
      </c>
    </row>
    <row r="371" spans="1:10" hidden="1" x14ac:dyDescent="0.25">
      <c r="A371" s="35">
        <v>4337</v>
      </c>
      <c r="B371" s="36" t="s">
        <v>94</v>
      </c>
      <c r="C371" s="36" t="s">
        <v>94</v>
      </c>
      <c r="D371" s="36" t="s">
        <v>113</v>
      </c>
      <c r="E371" s="36" t="s">
        <v>2087</v>
      </c>
      <c r="F371" s="35" t="s">
        <v>1510</v>
      </c>
      <c r="G371" s="36" t="s">
        <v>1063</v>
      </c>
      <c r="H371" s="36" t="s">
        <v>2088</v>
      </c>
      <c r="I371" s="36" t="s">
        <v>1493</v>
      </c>
      <c r="J371" s="47" t="s">
        <v>2122</v>
      </c>
    </row>
    <row r="372" spans="1:10" hidden="1" x14ac:dyDescent="0.25">
      <c r="A372" s="35">
        <v>4338</v>
      </c>
      <c r="B372" s="36" t="s">
        <v>94</v>
      </c>
      <c r="C372" s="36" t="s">
        <v>94</v>
      </c>
      <c r="D372" s="36" t="s">
        <v>94</v>
      </c>
      <c r="E372" s="36" t="s">
        <v>2087</v>
      </c>
      <c r="F372" s="35" t="s">
        <v>1606</v>
      </c>
      <c r="G372" s="36" t="s">
        <v>1063</v>
      </c>
      <c r="H372" s="36" t="s">
        <v>2088</v>
      </c>
      <c r="I372" s="36" t="s">
        <v>1493</v>
      </c>
      <c r="J372" s="47" t="s">
        <v>2122</v>
      </c>
    </row>
    <row r="373" spans="1:10" hidden="1" x14ac:dyDescent="0.25">
      <c r="A373" s="35">
        <v>4339</v>
      </c>
      <c r="B373" s="36" t="s">
        <v>94</v>
      </c>
      <c r="C373" s="36" t="s">
        <v>94</v>
      </c>
      <c r="D373" s="36" t="s">
        <v>94</v>
      </c>
      <c r="E373" s="36" t="s">
        <v>2087</v>
      </c>
      <c r="F373" s="35" t="s">
        <v>1664</v>
      </c>
      <c r="G373" s="36" t="s">
        <v>1063</v>
      </c>
      <c r="H373" s="36" t="s">
        <v>2114</v>
      </c>
      <c r="I373" s="36" t="s">
        <v>93</v>
      </c>
      <c r="J373" s="47" t="s">
        <v>2122</v>
      </c>
    </row>
    <row r="374" spans="1:10" hidden="1" x14ac:dyDescent="0.25">
      <c r="A374" s="35">
        <v>4340</v>
      </c>
      <c r="B374" s="36" t="s">
        <v>94</v>
      </c>
      <c r="C374" s="36" t="s">
        <v>94</v>
      </c>
      <c r="D374" s="36" t="s">
        <v>94</v>
      </c>
      <c r="E374" s="36" t="s">
        <v>2087</v>
      </c>
      <c r="F374" s="35" t="s">
        <v>1671</v>
      </c>
      <c r="G374" s="36" t="s">
        <v>1063</v>
      </c>
      <c r="H374" s="36" t="s">
        <v>2114</v>
      </c>
      <c r="I374" s="36" t="s">
        <v>112</v>
      </c>
      <c r="J374" s="47" t="s">
        <v>2122</v>
      </c>
    </row>
    <row r="375" spans="1:10" hidden="1" x14ac:dyDescent="0.25">
      <c r="A375" s="35">
        <v>4341</v>
      </c>
      <c r="B375" s="36" t="s">
        <v>94</v>
      </c>
      <c r="C375" s="36" t="s">
        <v>94</v>
      </c>
      <c r="D375" s="36" t="s">
        <v>257</v>
      </c>
      <c r="E375" s="36" t="s">
        <v>2087</v>
      </c>
      <c r="F375" s="35" t="s">
        <v>1543</v>
      </c>
      <c r="G375" s="36" t="s">
        <v>1544</v>
      </c>
      <c r="H375" s="36" t="s">
        <v>2088</v>
      </c>
      <c r="I375" s="36" t="s">
        <v>1493</v>
      </c>
      <c r="J375" s="47" t="s">
        <v>2122</v>
      </c>
    </row>
    <row r="376" spans="1:10" hidden="1" x14ac:dyDescent="0.25">
      <c r="A376" s="35">
        <v>4342</v>
      </c>
      <c r="B376" s="36" t="s">
        <v>94</v>
      </c>
      <c r="C376" s="36" t="s">
        <v>94</v>
      </c>
      <c r="D376" s="36" t="s">
        <v>94</v>
      </c>
      <c r="E376" s="36" t="s">
        <v>2087</v>
      </c>
      <c r="F376" s="35" t="s">
        <v>1607</v>
      </c>
      <c r="G376" s="36" t="s">
        <v>1608</v>
      </c>
      <c r="H376" s="36" t="s">
        <v>2088</v>
      </c>
      <c r="I376" s="36" t="s">
        <v>1493</v>
      </c>
      <c r="J376" s="47" t="s">
        <v>2122</v>
      </c>
    </row>
    <row r="377" spans="1:10" hidden="1" x14ac:dyDescent="0.25">
      <c r="A377" s="35">
        <v>4343</v>
      </c>
      <c r="B377" s="36" t="s">
        <v>94</v>
      </c>
      <c r="C377" s="36" t="s">
        <v>94</v>
      </c>
      <c r="D377" s="36" t="s">
        <v>257</v>
      </c>
      <c r="E377" s="36" t="s">
        <v>2087</v>
      </c>
      <c r="F377" s="35" t="s">
        <v>1545</v>
      </c>
      <c r="G377" s="36" t="s">
        <v>1546</v>
      </c>
      <c r="H377" s="36" t="s">
        <v>2088</v>
      </c>
      <c r="I377" s="36" t="s">
        <v>1493</v>
      </c>
      <c r="J377" s="47" t="s">
        <v>2122</v>
      </c>
    </row>
    <row r="378" spans="1:10" hidden="1" x14ac:dyDescent="0.25">
      <c r="A378" s="35">
        <v>4344</v>
      </c>
      <c r="B378" s="36" t="s">
        <v>94</v>
      </c>
      <c r="C378" s="36" t="s">
        <v>94</v>
      </c>
      <c r="D378" s="36" t="s">
        <v>113</v>
      </c>
      <c r="E378" s="36" t="s">
        <v>2087</v>
      </c>
      <c r="F378" s="35" t="s">
        <v>1497</v>
      </c>
      <c r="G378" s="36" t="s">
        <v>2106</v>
      </c>
      <c r="H378" s="36" t="s">
        <v>2088</v>
      </c>
      <c r="I378" s="36" t="s">
        <v>1493</v>
      </c>
      <c r="J378" s="47" t="s">
        <v>2122</v>
      </c>
    </row>
    <row r="379" spans="1:10" hidden="1" x14ac:dyDescent="0.25">
      <c r="A379" s="35">
        <v>4345</v>
      </c>
      <c r="B379" s="36" t="s">
        <v>94</v>
      </c>
      <c r="C379" s="36" t="s">
        <v>94</v>
      </c>
      <c r="D379" s="36" t="s">
        <v>430</v>
      </c>
      <c r="E379" s="36" t="s">
        <v>2087</v>
      </c>
      <c r="F379" s="35" t="s">
        <v>1588</v>
      </c>
      <c r="G379" s="36" t="s">
        <v>1589</v>
      </c>
      <c r="H379" s="36" t="s">
        <v>2088</v>
      </c>
      <c r="I379" s="36" t="s">
        <v>1493</v>
      </c>
      <c r="J379" s="47" t="s">
        <v>2122</v>
      </c>
    </row>
    <row r="380" spans="1:10" hidden="1" x14ac:dyDescent="0.25">
      <c r="A380" s="35">
        <v>4346</v>
      </c>
      <c r="B380" s="36" t="s">
        <v>94</v>
      </c>
      <c r="C380" s="36" t="s">
        <v>94</v>
      </c>
      <c r="D380" s="36" t="s">
        <v>292</v>
      </c>
      <c r="E380" s="36" t="s">
        <v>2087</v>
      </c>
      <c r="F380" s="35" t="s">
        <v>1556</v>
      </c>
      <c r="G380" s="36" t="s">
        <v>1075</v>
      </c>
      <c r="H380" s="36" t="s">
        <v>2088</v>
      </c>
      <c r="I380" s="36" t="s">
        <v>1493</v>
      </c>
      <c r="J380" s="47" t="s">
        <v>2122</v>
      </c>
    </row>
    <row r="381" spans="1:10" hidden="1" x14ac:dyDescent="0.25">
      <c r="A381" s="35">
        <v>4347</v>
      </c>
      <c r="B381" s="36" t="s">
        <v>94</v>
      </c>
      <c r="C381" s="36" t="s">
        <v>94</v>
      </c>
      <c r="D381" s="36" t="s">
        <v>113</v>
      </c>
      <c r="E381" s="36" t="s">
        <v>2087</v>
      </c>
      <c r="F381" s="35" t="s">
        <v>1511</v>
      </c>
      <c r="G381" s="36" t="s">
        <v>1512</v>
      </c>
      <c r="H381" s="36" t="s">
        <v>2088</v>
      </c>
      <c r="I381" s="36" t="s">
        <v>1493</v>
      </c>
      <c r="J381" s="47" t="s">
        <v>2122</v>
      </c>
    </row>
    <row r="382" spans="1:10" x14ac:dyDescent="0.25">
      <c r="A382" s="35">
        <v>4348</v>
      </c>
      <c r="B382" s="36" t="s">
        <v>94</v>
      </c>
      <c r="C382" s="36" t="s">
        <v>94</v>
      </c>
      <c r="D382" s="36" t="s">
        <v>94</v>
      </c>
      <c r="E382" s="36" t="s">
        <v>2087</v>
      </c>
      <c r="F382" s="35" t="s">
        <v>1645</v>
      </c>
      <c r="G382" s="36" t="s">
        <v>1512</v>
      </c>
      <c r="H382" s="36" t="s">
        <v>2110</v>
      </c>
      <c r="I382" s="36" t="s">
        <v>2111</v>
      </c>
      <c r="J382" s="47" t="s">
        <v>2122</v>
      </c>
    </row>
    <row r="383" spans="1:10" hidden="1" x14ac:dyDescent="0.25">
      <c r="A383" s="35">
        <v>4349</v>
      </c>
      <c r="B383" s="36" t="s">
        <v>94</v>
      </c>
      <c r="C383" s="36" t="s">
        <v>94</v>
      </c>
      <c r="D383" s="36" t="s">
        <v>94</v>
      </c>
      <c r="E383" s="36" t="s">
        <v>2087</v>
      </c>
      <c r="F383" s="35" t="s">
        <v>542</v>
      </c>
      <c r="G383" s="36" t="s">
        <v>543</v>
      </c>
      <c r="H383" s="36" t="s">
        <v>2088</v>
      </c>
      <c r="I383" s="36" t="s">
        <v>2089</v>
      </c>
      <c r="J383" s="47" t="s">
        <v>2122</v>
      </c>
    </row>
    <row r="384" spans="1:10" hidden="1" x14ac:dyDescent="0.25">
      <c r="A384" s="35">
        <v>4350</v>
      </c>
      <c r="B384" s="36" t="s">
        <v>94</v>
      </c>
      <c r="C384" s="36" t="s">
        <v>94</v>
      </c>
      <c r="D384" s="36" t="s">
        <v>430</v>
      </c>
      <c r="E384" s="36" t="s">
        <v>2087</v>
      </c>
      <c r="F384" s="35" t="s">
        <v>1590</v>
      </c>
      <c r="G384" s="36" t="s">
        <v>2014</v>
      </c>
      <c r="H384" s="36" t="s">
        <v>2088</v>
      </c>
      <c r="I384" s="36" t="s">
        <v>1493</v>
      </c>
      <c r="J384" s="47" t="s">
        <v>2122</v>
      </c>
    </row>
    <row r="385" spans="1:10" hidden="1" x14ac:dyDescent="0.25">
      <c r="A385" s="35">
        <v>4351</v>
      </c>
      <c r="B385" s="36" t="s">
        <v>94</v>
      </c>
      <c r="C385" s="36" t="s">
        <v>94</v>
      </c>
      <c r="D385" s="36" t="s">
        <v>94</v>
      </c>
      <c r="E385" s="36" t="s">
        <v>2087</v>
      </c>
      <c r="F385" s="35" t="s">
        <v>521</v>
      </c>
      <c r="G385" s="36" t="s">
        <v>1610</v>
      </c>
      <c r="H385" s="36" t="s">
        <v>2088</v>
      </c>
      <c r="I385" s="36" t="s">
        <v>2115</v>
      </c>
      <c r="J385" s="47" t="s">
        <v>2122</v>
      </c>
    </row>
    <row r="386" spans="1:10" hidden="1" x14ac:dyDescent="0.25">
      <c r="A386" s="35">
        <v>4352</v>
      </c>
      <c r="B386" s="36" t="s">
        <v>94</v>
      </c>
      <c r="C386" s="36" t="s">
        <v>94</v>
      </c>
      <c r="D386" s="36" t="s">
        <v>94</v>
      </c>
      <c r="E386" s="36" t="s">
        <v>2087</v>
      </c>
      <c r="F386" s="35" t="s">
        <v>1459</v>
      </c>
      <c r="G386" s="36" t="s">
        <v>1610</v>
      </c>
      <c r="H386" s="36" t="s">
        <v>2088</v>
      </c>
      <c r="I386" s="36" t="s">
        <v>1220</v>
      </c>
      <c r="J386" s="47" t="s">
        <v>2122</v>
      </c>
    </row>
    <row r="387" spans="1:10" hidden="1" x14ac:dyDescent="0.25">
      <c r="A387" s="35">
        <v>4353</v>
      </c>
      <c r="B387" s="36" t="s">
        <v>94</v>
      </c>
      <c r="C387" s="36" t="s">
        <v>94</v>
      </c>
      <c r="D387" s="36" t="s">
        <v>94</v>
      </c>
      <c r="E387" s="36" t="s">
        <v>2087</v>
      </c>
      <c r="F387" s="35" t="s">
        <v>1609</v>
      </c>
      <c r="G387" s="36" t="s">
        <v>1610</v>
      </c>
      <c r="H387" s="36" t="s">
        <v>2088</v>
      </c>
      <c r="I387" s="36" t="s">
        <v>1493</v>
      </c>
      <c r="J387" s="47" t="s">
        <v>2122</v>
      </c>
    </row>
    <row r="388" spans="1:10" hidden="1" x14ac:dyDescent="0.25">
      <c r="A388" s="35">
        <v>4354</v>
      </c>
      <c r="B388" s="36" t="s">
        <v>94</v>
      </c>
      <c r="C388" s="36" t="s">
        <v>94</v>
      </c>
      <c r="D388" s="36" t="s">
        <v>292</v>
      </c>
      <c r="E388" s="36" t="s">
        <v>2087</v>
      </c>
      <c r="F388" s="35" t="s">
        <v>1557</v>
      </c>
      <c r="G388" s="36" t="s">
        <v>1558</v>
      </c>
      <c r="H388" s="36" t="s">
        <v>2088</v>
      </c>
      <c r="I388" s="36" t="s">
        <v>1493</v>
      </c>
      <c r="J388" s="47" t="s">
        <v>2122</v>
      </c>
    </row>
    <row r="389" spans="1:10" hidden="1" x14ac:dyDescent="0.25">
      <c r="A389" s="35">
        <v>4355</v>
      </c>
      <c r="B389" s="36" t="s">
        <v>94</v>
      </c>
      <c r="C389" s="36" t="s">
        <v>94</v>
      </c>
      <c r="D389" s="36" t="s">
        <v>94</v>
      </c>
      <c r="E389" s="36" t="s">
        <v>2087</v>
      </c>
      <c r="F389" s="35" t="s">
        <v>545</v>
      </c>
      <c r="G389" s="36" t="s">
        <v>544</v>
      </c>
      <c r="H389" s="36" t="s">
        <v>2088</v>
      </c>
      <c r="I389" s="36" t="s">
        <v>2089</v>
      </c>
      <c r="J389" s="47" t="s">
        <v>2122</v>
      </c>
    </row>
    <row r="390" spans="1:10" hidden="1" x14ac:dyDescent="0.25">
      <c r="A390" s="35">
        <v>4356</v>
      </c>
      <c r="B390" s="36" t="s">
        <v>94</v>
      </c>
      <c r="C390" s="36" t="s">
        <v>94</v>
      </c>
      <c r="D390" s="36" t="s">
        <v>222</v>
      </c>
      <c r="E390" s="36" t="s">
        <v>2087</v>
      </c>
      <c r="F390" s="35" t="s">
        <v>1524</v>
      </c>
      <c r="G390" s="36" t="s">
        <v>1525</v>
      </c>
      <c r="H390" s="36" t="s">
        <v>2088</v>
      </c>
      <c r="I390" s="36" t="s">
        <v>1493</v>
      </c>
      <c r="J390" s="47" t="s">
        <v>2122</v>
      </c>
    </row>
    <row r="391" spans="1:10" hidden="1" x14ac:dyDescent="0.25">
      <c r="A391" s="35">
        <v>4357</v>
      </c>
      <c r="B391" s="36" t="s">
        <v>94</v>
      </c>
      <c r="C391" s="36" t="s">
        <v>94</v>
      </c>
      <c r="D391" s="36" t="s">
        <v>360</v>
      </c>
      <c r="E391" s="36" t="s">
        <v>2087</v>
      </c>
      <c r="F391" s="35" t="s">
        <v>1566</v>
      </c>
      <c r="G391" s="36" t="s">
        <v>1567</v>
      </c>
      <c r="H391" s="36" t="s">
        <v>2088</v>
      </c>
      <c r="I391" s="36" t="s">
        <v>1493</v>
      </c>
      <c r="J391" s="47" t="s">
        <v>2122</v>
      </c>
    </row>
    <row r="392" spans="1:10" hidden="1" x14ac:dyDescent="0.25">
      <c r="A392" s="35">
        <v>4358</v>
      </c>
      <c r="B392" s="36" t="s">
        <v>94</v>
      </c>
      <c r="C392" s="36" t="s">
        <v>94</v>
      </c>
      <c r="D392" s="36" t="s">
        <v>94</v>
      </c>
      <c r="E392" s="36" t="s">
        <v>2087</v>
      </c>
      <c r="F392" s="35" t="s">
        <v>1676</v>
      </c>
      <c r="G392" s="36" t="s">
        <v>1677</v>
      </c>
      <c r="H392" s="36" t="s">
        <v>2118</v>
      </c>
      <c r="I392" s="36" t="s">
        <v>2119</v>
      </c>
      <c r="J392" s="47" t="s">
        <v>2122</v>
      </c>
    </row>
    <row r="393" spans="1:10" hidden="1" x14ac:dyDescent="0.25">
      <c r="A393" s="35">
        <v>4359</v>
      </c>
      <c r="B393" s="36" t="s">
        <v>94</v>
      </c>
      <c r="C393" s="36" t="s">
        <v>94</v>
      </c>
      <c r="D393" s="36" t="s">
        <v>94</v>
      </c>
      <c r="E393" s="36" t="s">
        <v>2087</v>
      </c>
      <c r="F393" s="35" t="s">
        <v>1680</v>
      </c>
      <c r="G393" s="36" t="s">
        <v>1677</v>
      </c>
      <c r="H393" s="36" t="s">
        <v>2118</v>
      </c>
      <c r="I393" s="36" t="s">
        <v>2120</v>
      </c>
      <c r="J393" s="47" t="s">
        <v>2122</v>
      </c>
    </row>
    <row r="394" spans="1:10" hidden="1" x14ac:dyDescent="0.25">
      <c r="A394" s="35">
        <v>4360</v>
      </c>
      <c r="B394" s="36" t="s">
        <v>94</v>
      </c>
      <c r="C394" s="36" t="s">
        <v>94</v>
      </c>
      <c r="D394" s="36" t="s">
        <v>94</v>
      </c>
      <c r="E394" s="36" t="s">
        <v>2087</v>
      </c>
      <c r="F394" s="35" t="s">
        <v>1678</v>
      </c>
      <c r="G394" s="36" t="s">
        <v>1679</v>
      </c>
      <c r="H394" s="36" t="s">
        <v>2118</v>
      </c>
      <c r="I394" s="36" t="s">
        <v>2119</v>
      </c>
      <c r="J394" s="47" t="s">
        <v>2122</v>
      </c>
    </row>
    <row r="395" spans="1:10" hidden="1" x14ac:dyDescent="0.25">
      <c r="A395" s="35">
        <v>4361</v>
      </c>
      <c r="B395" s="36" t="s">
        <v>94</v>
      </c>
      <c r="C395" s="36" t="s">
        <v>94</v>
      </c>
      <c r="D395" s="36" t="s">
        <v>94</v>
      </c>
      <c r="E395" s="36" t="s">
        <v>2087</v>
      </c>
      <c r="F395" s="35" t="s">
        <v>1681</v>
      </c>
      <c r="G395" s="36" t="s">
        <v>1679</v>
      </c>
      <c r="H395" s="36" t="s">
        <v>2118</v>
      </c>
      <c r="I395" s="36" t="s">
        <v>2120</v>
      </c>
      <c r="J395" s="47" t="s">
        <v>2122</v>
      </c>
    </row>
    <row r="396" spans="1:10" hidden="1" x14ac:dyDescent="0.25">
      <c r="A396" s="35">
        <v>4362</v>
      </c>
      <c r="B396" s="36" t="s">
        <v>94</v>
      </c>
      <c r="C396" s="36" t="s">
        <v>94</v>
      </c>
      <c r="D396" s="36" t="s">
        <v>94</v>
      </c>
      <c r="E396" s="36" t="s">
        <v>2087</v>
      </c>
      <c r="F396" s="35" t="s">
        <v>1426</v>
      </c>
      <c r="G396" s="36" t="s">
        <v>1612</v>
      </c>
      <c r="H396" s="36" t="s">
        <v>2088</v>
      </c>
      <c r="I396" s="36" t="s">
        <v>1220</v>
      </c>
      <c r="J396" s="47" t="s">
        <v>2122</v>
      </c>
    </row>
    <row r="397" spans="1:10" hidden="1" x14ac:dyDescent="0.25">
      <c r="A397" s="35">
        <v>4363</v>
      </c>
      <c r="B397" s="36" t="s">
        <v>94</v>
      </c>
      <c r="C397" s="36" t="s">
        <v>94</v>
      </c>
      <c r="D397" s="36" t="s">
        <v>94</v>
      </c>
      <c r="E397" s="36" t="s">
        <v>2087</v>
      </c>
      <c r="F397" s="35" t="s">
        <v>1611</v>
      </c>
      <c r="G397" s="36" t="s">
        <v>1612</v>
      </c>
      <c r="H397" s="36" t="s">
        <v>2088</v>
      </c>
      <c r="I397" s="36" t="s">
        <v>1493</v>
      </c>
      <c r="J397" s="47" t="s">
        <v>2122</v>
      </c>
    </row>
    <row r="398" spans="1:10" hidden="1" x14ac:dyDescent="0.25">
      <c r="A398" s="35">
        <v>4364</v>
      </c>
      <c r="B398" s="36" t="s">
        <v>94</v>
      </c>
      <c r="C398" s="36" t="s">
        <v>94</v>
      </c>
      <c r="D398" s="36" t="s">
        <v>292</v>
      </c>
      <c r="E398" s="36" t="s">
        <v>2087</v>
      </c>
      <c r="F398" s="35" t="s">
        <v>1559</v>
      </c>
      <c r="G398" s="36" t="s">
        <v>309</v>
      </c>
      <c r="H398" s="36" t="s">
        <v>2088</v>
      </c>
      <c r="I398" s="36" t="s">
        <v>1493</v>
      </c>
      <c r="J398" s="47" t="s">
        <v>2122</v>
      </c>
    </row>
    <row r="399" spans="1:10" x14ac:dyDescent="0.25">
      <c r="A399" s="35">
        <v>4365</v>
      </c>
      <c r="B399" s="36" t="s">
        <v>94</v>
      </c>
      <c r="C399" s="36" t="s">
        <v>94</v>
      </c>
      <c r="D399" s="36" t="s">
        <v>94</v>
      </c>
      <c r="E399" s="36" t="s">
        <v>2087</v>
      </c>
      <c r="F399" s="35" t="s">
        <v>1647</v>
      </c>
      <c r="G399" s="36" t="s">
        <v>94</v>
      </c>
      <c r="H399" s="36" t="s">
        <v>2110</v>
      </c>
      <c r="I399" s="36" t="s">
        <v>2111</v>
      </c>
      <c r="J399" s="47" t="s">
        <v>2122</v>
      </c>
    </row>
    <row r="400" spans="1:10" hidden="1" x14ac:dyDescent="0.25">
      <c r="A400" s="35">
        <v>4366</v>
      </c>
      <c r="B400" s="36" t="s">
        <v>94</v>
      </c>
      <c r="C400" s="36" t="s">
        <v>94</v>
      </c>
      <c r="D400" s="36" t="s">
        <v>94</v>
      </c>
      <c r="E400" s="36" t="s">
        <v>2087</v>
      </c>
      <c r="F400" s="35" t="s">
        <v>509</v>
      </c>
      <c r="G400" s="36" t="s">
        <v>675</v>
      </c>
      <c r="H400" s="36" t="s">
        <v>2088</v>
      </c>
      <c r="I400" s="36" t="s">
        <v>2089</v>
      </c>
      <c r="J400" s="47" t="s">
        <v>2122</v>
      </c>
    </row>
    <row r="401" spans="1:10" hidden="1" x14ac:dyDescent="0.25">
      <c r="A401" s="35">
        <v>4367</v>
      </c>
      <c r="B401" s="36" t="s">
        <v>94</v>
      </c>
      <c r="C401" s="36" t="s">
        <v>94</v>
      </c>
      <c r="D401" s="36" t="s">
        <v>113</v>
      </c>
      <c r="E401" s="36" t="s">
        <v>2087</v>
      </c>
      <c r="F401" s="35" t="s">
        <v>1513</v>
      </c>
      <c r="G401" s="36" t="s">
        <v>1135</v>
      </c>
      <c r="H401" s="36" t="s">
        <v>2088</v>
      </c>
      <c r="I401" s="36" t="s">
        <v>1493</v>
      </c>
      <c r="J401" s="47" t="s">
        <v>2122</v>
      </c>
    </row>
    <row r="402" spans="1:10" hidden="1" x14ac:dyDescent="0.25">
      <c r="A402" s="35">
        <v>4368</v>
      </c>
      <c r="B402" s="36" t="s">
        <v>94</v>
      </c>
      <c r="C402" s="36" t="s">
        <v>94</v>
      </c>
      <c r="D402" s="36" t="s">
        <v>430</v>
      </c>
      <c r="E402" s="36" t="s">
        <v>2087</v>
      </c>
      <c r="F402" s="35" t="s">
        <v>1739</v>
      </c>
      <c r="G402" s="36" t="s">
        <v>990</v>
      </c>
      <c r="H402" s="36" t="s">
        <v>2088</v>
      </c>
      <c r="I402" s="36" t="s">
        <v>2089</v>
      </c>
      <c r="J402" s="47" t="s">
        <v>2122</v>
      </c>
    </row>
    <row r="403" spans="1:10" hidden="1" x14ac:dyDescent="0.25">
      <c r="A403" s="35">
        <v>4369</v>
      </c>
      <c r="B403" s="36" t="s">
        <v>94</v>
      </c>
      <c r="C403" s="36" t="s">
        <v>94</v>
      </c>
      <c r="D403" s="36" t="s">
        <v>94</v>
      </c>
      <c r="E403" s="36" t="s">
        <v>2087</v>
      </c>
      <c r="F403" s="35" t="s">
        <v>546</v>
      </c>
      <c r="G403" s="36" t="s">
        <v>547</v>
      </c>
      <c r="H403" s="36" t="s">
        <v>2088</v>
      </c>
      <c r="I403" s="36" t="s">
        <v>2089</v>
      </c>
      <c r="J403" s="47" t="s">
        <v>2122</v>
      </c>
    </row>
    <row r="404" spans="1:10" hidden="1" x14ac:dyDescent="0.25">
      <c r="A404" s="35">
        <v>4370</v>
      </c>
      <c r="B404" s="36" t="s">
        <v>94</v>
      </c>
      <c r="C404" s="36" t="s">
        <v>94</v>
      </c>
      <c r="D404" s="36" t="s">
        <v>321</v>
      </c>
      <c r="E404" s="36" t="s">
        <v>2087</v>
      </c>
      <c r="F404" s="35" t="s">
        <v>1560</v>
      </c>
      <c r="G404" s="36" t="s">
        <v>1342</v>
      </c>
      <c r="H404" s="36" t="s">
        <v>2088</v>
      </c>
      <c r="I404" s="36" t="s">
        <v>1493</v>
      </c>
      <c r="J404" s="47" t="s">
        <v>2122</v>
      </c>
    </row>
    <row r="405" spans="1:10" hidden="1" x14ac:dyDescent="0.25">
      <c r="A405" s="35">
        <v>4371</v>
      </c>
      <c r="B405" s="36" t="s">
        <v>94</v>
      </c>
      <c r="C405" s="36" t="s">
        <v>94</v>
      </c>
      <c r="D405" s="36" t="s">
        <v>321</v>
      </c>
      <c r="E405" s="36" t="s">
        <v>2087</v>
      </c>
      <c r="F405" s="35" t="s">
        <v>1561</v>
      </c>
      <c r="G405" s="36" t="s">
        <v>1562</v>
      </c>
      <c r="H405" s="36" t="s">
        <v>2088</v>
      </c>
      <c r="I405" s="36" t="s">
        <v>1493</v>
      </c>
      <c r="J405" s="47" t="s">
        <v>2122</v>
      </c>
    </row>
    <row r="406" spans="1:10" hidden="1" x14ac:dyDescent="0.25">
      <c r="A406" s="35">
        <v>4372</v>
      </c>
      <c r="B406" s="36" t="s">
        <v>94</v>
      </c>
      <c r="C406" s="36" t="s">
        <v>94</v>
      </c>
      <c r="D406" s="36" t="s">
        <v>94</v>
      </c>
      <c r="E406" s="36" t="s">
        <v>2087</v>
      </c>
      <c r="F406" s="35" t="s">
        <v>1466</v>
      </c>
      <c r="G406" s="36" t="s">
        <v>1614</v>
      </c>
      <c r="H406" s="36" t="s">
        <v>2088</v>
      </c>
      <c r="I406" s="36" t="s">
        <v>1220</v>
      </c>
      <c r="J406" s="47" t="s">
        <v>2122</v>
      </c>
    </row>
    <row r="407" spans="1:10" hidden="1" x14ac:dyDescent="0.25">
      <c r="A407" s="35">
        <v>4373</v>
      </c>
      <c r="B407" s="36" t="s">
        <v>94</v>
      </c>
      <c r="C407" s="36" t="s">
        <v>94</v>
      </c>
      <c r="D407" s="36" t="s">
        <v>94</v>
      </c>
      <c r="E407" s="36" t="s">
        <v>2087</v>
      </c>
      <c r="F407" s="35" t="s">
        <v>1613</v>
      </c>
      <c r="G407" s="36" t="s">
        <v>1614</v>
      </c>
      <c r="H407" s="36" t="s">
        <v>2088</v>
      </c>
      <c r="I407" s="36" t="s">
        <v>1493</v>
      </c>
      <c r="J407" s="47" t="s">
        <v>2122</v>
      </c>
    </row>
    <row r="408" spans="1:10" hidden="1" x14ac:dyDescent="0.25">
      <c r="A408" s="35">
        <v>4374</v>
      </c>
      <c r="B408" s="36" t="s">
        <v>94</v>
      </c>
      <c r="C408" s="36" t="s">
        <v>94</v>
      </c>
      <c r="D408" s="36" t="s">
        <v>94</v>
      </c>
      <c r="E408" s="36" t="s">
        <v>2087</v>
      </c>
      <c r="F408" s="35" t="s">
        <v>1615</v>
      </c>
      <c r="G408" s="36" t="s">
        <v>1616</v>
      </c>
      <c r="H408" s="36" t="s">
        <v>2088</v>
      </c>
      <c r="I408" s="36" t="s">
        <v>1493</v>
      </c>
      <c r="J408" s="47" t="s">
        <v>2122</v>
      </c>
    </row>
    <row r="409" spans="1:10" hidden="1" x14ac:dyDescent="0.25">
      <c r="A409" s="35">
        <v>4375</v>
      </c>
      <c r="B409" s="36" t="s">
        <v>94</v>
      </c>
      <c r="C409" s="36" t="s">
        <v>94</v>
      </c>
      <c r="D409" s="36" t="s">
        <v>113</v>
      </c>
      <c r="E409" s="36" t="s">
        <v>2087</v>
      </c>
      <c r="F409" s="35" t="s">
        <v>1514</v>
      </c>
      <c r="G409" s="36" t="s">
        <v>679</v>
      </c>
      <c r="H409" s="36" t="s">
        <v>2088</v>
      </c>
      <c r="I409" s="36" t="s">
        <v>1493</v>
      </c>
      <c r="J409" s="47" t="s">
        <v>2122</v>
      </c>
    </row>
    <row r="410" spans="1:10" hidden="1" x14ac:dyDescent="0.25">
      <c r="A410" s="35">
        <v>4376</v>
      </c>
      <c r="B410" s="36" t="s">
        <v>94</v>
      </c>
      <c r="C410" s="36" t="s">
        <v>94</v>
      </c>
      <c r="D410" s="36" t="s">
        <v>94</v>
      </c>
      <c r="E410" s="36" t="s">
        <v>2087</v>
      </c>
      <c r="F410" s="35" t="s">
        <v>1617</v>
      </c>
      <c r="G410" s="36" t="s">
        <v>1618</v>
      </c>
      <c r="H410" s="36" t="s">
        <v>2088</v>
      </c>
      <c r="I410" s="36" t="s">
        <v>1493</v>
      </c>
      <c r="J410" s="47" t="s">
        <v>2122</v>
      </c>
    </row>
    <row r="411" spans="1:10" hidden="1" x14ac:dyDescent="0.25">
      <c r="A411" s="35">
        <v>4377</v>
      </c>
      <c r="B411" s="36" t="s">
        <v>94</v>
      </c>
      <c r="C411" s="36" t="s">
        <v>94</v>
      </c>
      <c r="D411" s="36" t="s">
        <v>360</v>
      </c>
      <c r="E411" s="36" t="s">
        <v>2087</v>
      </c>
      <c r="F411" s="35" t="s">
        <v>1568</v>
      </c>
      <c r="G411" s="36" t="s">
        <v>2012</v>
      </c>
      <c r="H411" s="36" t="s">
        <v>2088</v>
      </c>
      <c r="I411" s="36" t="s">
        <v>1493</v>
      </c>
      <c r="J411" s="47" t="s">
        <v>2122</v>
      </c>
    </row>
    <row r="412" spans="1:10" x14ac:dyDescent="0.25">
      <c r="A412" s="35">
        <v>4378</v>
      </c>
      <c r="B412" s="36" t="s">
        <v>94</v>
      </c>
      <c r="C412" s="36" t="s">
        <v>94</v>
      </c>
      <c r="D412" s="36" t="s">
        <v>94</v>
      </c>
      <c r="E412" s="36" t="s">
        <v>2087</v>
      </c>
      <c r="F412" s="35" t="s">
        <v>1649</v>
      </c>
      <c r="G412" s="36" t="s">
        <v>1650</v>
      </c>
      <c r="H412" s="36" t="s">
        <v>2110</v>
      </c>
      <c r="I412" s="36" t="s">
        <v>2111</v>
      </c>
      <c r="J412" s="47" t="s">
        <v>2122</v>
      </c>
    </row>
    <row r="413" spans="1:10" hidden="1" x14ac:dyDescent="0.25">
      <c r="A413" s="35">
        <v>4379</v>
      </c>
      <c r="B413" s="36" t="s">
        <v>94</v>
      </c>
      <c r="C413" s="36" t="s">
        <v>94</v>
      </c>
      <c r="D413" s="36" t="s">
        <v>94</v>
      </c>
      <c r="E413" s="36" t="s">
        <v>2087</v>
      </c>
      <c r="F413" s="35" t="s">
        <v>548</v>
      </c>
      <c r="G413" s="36" t="s">
        <v>549</v>
      </c>
      <c r="H413" s="36" t="s">
        <v>2088</v>
      </c>
      <c r="I413" s="36" t="s">
        <v>2089</v>
      </c>
      <c r="J413" s="47" t="s">
        <v>2122</v>
      </c>
    </row>
    <row r="414" spans="1:10" hidden="1" x14ac:dyDescent="0.25">
      <c r="A414" s="35">
        <v>4380</v>
      </c>
      <c r="B414" s="36" t="s">
        <v>94</v>
      </c>
      <c r="C414" s="36" t="s">
        <v>94</v>
      </c>
      <c r="D414" s="36" t="s">
        <v>94</v>
      </c>
      <c r="E414" s="36" t="s">
        <v>2087</v>
      </c>
      <c r="F414" s="35" t="s">
        <v>1619</v>
      </c>
      <c r="G414" s="36" t="s">
        <v>1049</v>
      </c>
      <c r="H414" s="36" t="s">
        <v>2088</v>
      </c>
      <c r="I414" s="36" t="s">
        <v>1493</v>
      </c>
      <c r="J414" s="47" t="s">
        <v>2122</v>
      </c>
    </row>
    <row r="415" spans="1:10" hidden="1" x14ac:dyDescent="0.25">
      <c r="A415" s="35">
        <v>4381</v>
      </c>
      <c r="B415" s="36" t="s">
        <v>94</v>
      </c>
      <c r="C415" s="36" t="s">
        <v>94</v>
      </c>
      <c r="D415" s="36" t="s">
        <v>94</v>
      </c>
      <c r="E415" s="36" t="s">
        <v>2087</v>
      </c>
      <c r="F415" s="35" t="s">
        <v>1621</v>
      </c>
      <c r="G415" s="36" t="s">
        <v>382</v>
      </c>
      <c r="H415" s="36" t="s">
        <v>2088</v>
      </c>
      <c r="I415" s="36" t="s">
        <v>1493</v>
      </c>
      <c r="J415" s="47" t="s">
        <v>2122</v>
      </c>
    </row>
    <row r="416" spans="1:10" hidden="1" x14ac:dyDescent="0.25">
      <c r="A416" s="35">
        <v>4382</v>
      </c>
      <c r="B416" s="36" t="s">
        <v>94</v>
      </c>
      <c r="C416" s="36" t="s">
        <v>94</v>
      </c>
      <c r="D416" s="36" t="s">
        <v>94</v>
      </c>
      <c r="E416" s="36" t="s">
        <v>2087</v>
      </c>
      <c r="F416" s="35" t="s">
        <v>1665</v>
      </c>
      <c r="G416" s="36" t="s">
        <v>382</v>
      </c>
      <c r="H416" s="36" t="s">
        <v>2114</v>
      </c>
      <c r="I416" s="36" t="s">
        <v>93</v>
      </c>
      <c r="J416" s="47" t="s">
        <v>2122</v>
      </c>
    </row>
    <row r="417" spans="1:10" hidden="1" x14ac:dyDescent="0.25">
      <c r="A417" s="35">
        <v>4383</v>
      </c>
      <c r="B417" s="36" t="s">
        <v>94</v>
      </c>
      <c r="C417" s="36" t="s">
        <v>94</v>
      </c>
      <c r="D417" s="36" t="s">
        <v>94</v>
      </c>
      <c r="E417" s="36" t="s">
        <v>2087</v>
      </c>
      <c r="F417" s="35" t="s">
        <v>550</v>
      </c>
      <c r="G417" s="36" t="s">
        <v>551</v>
      </c>
      <c r="H417" s="36" t="s">
        <v>2088</v>
      </c>
      <c r="I417" s="36" t="s">
        <v>2089</v>
      </c>
      <c r="J417" s="47" t="s">
        <v>2122</v>
      </c>
    </row>
    <row r="418" spans="1:10" hidden="1" x14ac:dyDescent="0.25">
      <c r="A418" s="35">
        <v>4384</v>
      </c>
      <c r="B418" s="36" t="s">
        <v>94</v>
      </c>
      <c r="C418" s="36" t="s">
        <v>94</v>
      </c>
      <c r="D418" s="36" t="s">
        <v>113</v>
      </c>
      <c r="E418" s="36" t="s">
        <v>2087</v>
      </c>
      <c r="F418" s="35" t="s">
        <v>1515</v>
      </c>
      <c r="G418" s="36" t="s">
        <v>1157</v>
      </c>
      <c r="H418" s="36" t="s">
        <v>2088</v>
      </c>
      <c r="I418" s="36" t="s">
        <v>1493</v>
      </c>
      <c r="J418" s="47" t="s">
        <v>2122</v>
      </c>
    </row>
    <row r="419" spans="1:10" hidden="1" x14ac:dyDescent="0.25">
      <c r="A419" s="35">
        <v>4385</v>
      </c>
      <c r="B419" s="36" t="s">
        <v>94</v>
      </c>
      <c r="C419" s="36" t="s">
        <v>94</v>
      </c>
      <c r="D419" s="36" t="s">
        <v>321</v>
      </c>
      <c r="E419" s="36" t="s">
        <v>2087</v>
      </c>
      <c r="F419" s="35" t="s">
        <v>1563</v>
      </c>
      <c r="G419" s="36" t="s">
        <v>322</v>
      </c>
      <c r="H419" s="36" t="s">
        <v>2088</v>
      </c>
      <c r="I419" s="36" t="s">
        <v>1493</v>
      </c>
      <c r="J419" s="47" t="s">
        <v>2122</v>
      </c>
    </row>
    <row r="420" spans="1:10" hidden="1" x14ac:dyDescent="0.25">
      <c r="A420" s="35">
        <v>4386</v>
      </c>
      <c r="B420" s="36" t="s">
        <v>94</v>
      </c>
      <c r="C420" s="36" t="s">
        <v>94</v>
      </c>
      <c r="D420" s="36" t="s">
        <v>113</v>
      </c>
      <c r="E420" s="36" t="s">
        <v>2087</v>
      </c>
      <c r="F420" s="35" t="s">
        <v>1516</v>
      </c>
      <c r="G420" s="36" t="s">
        <v>1517</v>
      </c>
      <c r="H420" s="36" t="s">
        <v>2088</v>
      </c>
      <c r="I420" s="36" t="s">
        <v>1493</v>
      </c>
      <c r="J420" s="47" t="s">
        <v>2122</v>
      </c>
    </row>
    <row r="421" spans="1:10" hidden="1" x14ac:dyDescent="0.25">
      <c r="A421" s="35">
        <v>4387</v>
      </c>
      <c r="B421" s="36" t="s">
        <v>94</v>
      </c>
      <c r="C421" s="36" t="s">
        <v>94</v>
      </c>
      <c r="D421" s="36" t="s">
        <v>222</v>
      </c>
      <c r="E421" s="36" t="s">
        <v>2087</v>
      </c>
      <c r="F421" s="35" t="s">
        <v>1526</v>
      </c>
      <c r="G421" s="36" t="s">
        <v>223</v>
      </c>
      <c r="H421" s="36" t="s">
        <v>2088</v>
      </c>
      <c r="I421" s="36" t="s">
        <v>1493</v>
      </c>
      <c r="J421" s="47" t="s">
        <v>2122</v>
      </c>
    </row>
    <row r="422" spans="1:10" hidden="1" x14ac:dyDescent="0.25">
      <c r="A422" s="35">
        <v>4388</v>
      </c>
      <c r="B422" s="36" t="s">
        <v>94</v>
      </c>
      <c r="C422" s="36" t="s">
        <v>94</v>
      </c>
      <c r="D422" s="36" t="s">
        <v>321</v>
      </c>
      <c r="E422" s="36" t="s">
        <v>2087</v>
      </c>
      <c r="F422" s="35" t="s">
        <v>1564</v>
      </c>
      <c r="G422" s="36" t="s">
        <v>1565</v>
      </c>
      <c r="H422" s="36" t="s">
        <v>2088</v>
      </c>
      <c r="I422" s="36" t="s">
        <v>1493</v>
      </c>
      <c r="J422" s="47" t="s">
        <v>2122</v>
      </c>
    </row>
    <row r="423" spans="1:10" hidden="1" x14ac:dyDescent="0.25">
      <c r="A423" s="35">
        <v>4389</v>
      </c>
      <c r="B423" s="36" t="s">
        <v>94</v>
      </c>
      <c r="C423" s="36" t="s">
        <v>94</v>
      </c>
      <c r="D423" s="36" t="s">
        <v>113</v>
      </c>
      <c r="E423" s="36" t="s">
        <v>2087</v>
      </c>
      <c r="F423" s="35" t="s">
        <v>1518</v>
      </c>
      <c r="G423" s="36" t="s">
        <v>175</v>
      </c>
      <c r="H423" s="36" t="s">
        <v>2088</v>
      </c>
      <c r="I423" s="36" t="s">
        <v>1493</v>
      </c>
      <c r="J423" s="47" t="s">
        <v>2122</v>
      </c>
    </row>
    <row r="424" spans="1:10" hidden="1" x14ac:dyDescent="0.25">
      <c r="A424" s="35">
        <v>4390</v>
      </c>
      <c r="B424" s="36" t="s">
        <v>94</v>
      </c>
      <c r="C424" s="36" t="s">
        <v>94</v>
      </c>
      <c r="D424" s="36" t="s">
        <v>113</v>
      </c>
      <c r="E424" s="36" t="s">
        <v>2087</v>
      </c>
      <c r="F424" s="35" t="s">
        <v>220</v>
      </c>
      <c r="G424" s="36" t="s">
        <v>221</v>
      </c>
      <c r="H424" s="36" t="s">
        <v>2088</v>
      </c>
      <c r="I424" s="36" t="s">
        <v>2089</v>
      </c>
      <c r="J424" s="47" t="s">
        <v>2122</v>
      </c>
    </row>
    <row r="425" spans="1:10" hidden="1" x14ac:dyDescent="0.25">
      <c r="A425" s="35">
        <v>4391</v>
      </c>
      <c r="B425" s="36" t="s">
        <v>94</v>
      </c>
      <c r="C425" s="36" t="s">
        <v>94</v>
      </c>
      <c r="D425" s="36" t="s">
        <v>390</v>
      </c>
      <c r="E425" s="36" t="s">
        <v>2087</v>
      </c>
      <c r="F425" s="35" t="s">
        <v>1577</v>
      </c>
      <c r="G425" s="36" t="s">
        <v>221</v>
      </c>
      <c r="H425" s="36" t="s">
        <v>2088</v>
      </c>
      <c r="I425" s="36" t="s">
        <v>1493</v>
      </c>
      <c r="J425" s="47" t="s">
        <v>2122</v>
      </c>
    </row>
    <row r="426" spans="1:10" hidden="1" x14ac:dyDescent="0.25">
      <c r="A426" s="35">
        <v>4392</v>
      </c>
      <c r="B426" s="36" t="s">
        <v>94</v>
      </c>
      <c r="C426" s="36" t="s">
        <v>94</v>
      </c>
      <c r="D426" s="36" t="s">
        <v>113</v>
      </c>
      <c r="E426" s="36" t="s">
        <v>2087</v>
      </c>
      <c r="F426" s="35" t="s">
        <v>1520</v>
      </c>
      <c r="G426" s="36" t="s">
        <v>1521</v>
      </c>
      <c r="H426" s="36" t="s">
        <v>2088</v>
      </c>
      <c r="I426" s="36" t="s">
        <v>1493</v>
      </c>
      <c r="J426" s="47" t="s">
        <v>2122</v>
      </c>
    </row>
    <row r="427" spans="1:10" hidden="1" x14ac:dyDescent="0.25">
      <c r="A427" s="35">
        <v>4393</v>
      </c>
      <c r="B427" s="36" t="s">
        <v>94</v>
      </c>
      <c r="C427" s="36" t="s">
        <v>94</v>
      </c>
      <c r="D427" s="36" t="s">
        <v>113</v>
      </c>
      <c r="E427" s="36" t="s">
        <v>2087</v>
      </c>
      <c r="F427" s="35" t="s">
        <v>1522</v>
      </c>
      <c r="G427" s="36" t="s">
        <v>1523</v>
      </c>
      <c r="H427" s="36" t="s">
        <v>2088</v>
      </c>
      <c r="I427" s="36" t="s">
        <v>1493</v>
      </c>
      <c r="J427" s="47" t="s">
        <v>2122</v>
      </c>
    </row>
    <row r="428" spans="1:10" hidden="1" x14ac:dyDescent="0.25">
      <c r="A428" s="35">
        <v>4394</v>
      </c>
      <c r="B428" s="36" t="s">
        <v>94</v>
      </c>
      <c r="C428" s="36" t="s">
        <v>94</v>
      </c>
      <c r="D428" s="36" t="s">
        <v>94</v>
      </c>
      <c r="E428" s="36" t="s">
        <v>2087</v>
      </c>
      <c r="F428" s="35" t="s">
        <v>1622</v>
      </c>
      <c r="G428" s="36" t="s">
        <v>468</v>
      </c>
      <c r="H428" s="36" t="s">
        <v>2088</v>
      </c>
      <c r="I428" s="36" t="s">
        <v>1493</v>
      </c>
      <c r="J428" s="47" t="s">
        <v>2122</v>
      </c>
    </row>
    <row r="429" spans="1:10" hidden="1" x14ac:dyDescent="0.25">
      <c r="A429" s="35">
        <v>4395</v>
      </c>
      <c r="B429" s="36" t="s">
        <v>94</v>
      </c>
      <c r="C429" s="36" t="s">
        <v>94</v>
      </c>
      <c r="D429" s="36" t="s">
        <v>94</v>
      </c>
      <c r="E429" s="36" t="s">
        <v>2087</v>
      </c>
      <c r="F429" s="35" t="s">
        <v>552</v>
      </c>
      <c r="G429" s="36" t="s">
        <v>553</v>
      </c>
      <c r="H429" s="36" t="s">
        <v>2088</v>
      </c>
      <c r="I429" s="36" t="s">
        <v>2089</v>
      </c>
      <c r="J429" s="47" t="s">
        <v>2122</v>
      </c>
    </row>
    <row r="430" spans="1:10" hidden="1" x14ac:dyDescent="0.25">
      <c r="A430" s="35">
        <v>4396</v>
      </c>
      <c r="B430" s="36" t="s">
        <v>94</v>
      </c>
      <c r="C430" s="36" t="s">
        <v>94</v>
      </c>
      <c r="D430" s="36" t="s">
        <v>94</v>
      </c>
      <c r="E430" s="36" t="s">
        <v>2087</v>
      </c>
      <c r="F430" s="35" t="s">
        <v>554</v>
      </c>
      <c r="G430" s="36" t="s">
        <v>555</v>
      </c>
      <c r="H430" s="36" t="s">
        <v>2088</v>
      </c>
      <c r="I430" s="36" t="s">
        <v>2089</v>
      </c>
      <c r="J430" s="47" t="s">
        <v>2122</v>
      </c>
    </row>
    <row r="431" spans="1:10" hidden="1" x14ac:dyDescent="0.25">
      <c r="A431" s="35">
        <v>4397</v>
      </c>
      <c r="B431" s="36" t="s">
        <v>94</v>
      </c>
      <c r="C431" s="36" t="s">
        <v>94</v>
      </c>
      <c r="D431" s="36" t="s">
        <v>430</v>
      </c>
      <c r="E431" s="36" t="s">
        <v>2087</v>
      </c>
      <c r="F431" s="35" t="s">
        <v>1591</v>
      </c>
      <c r="G431" s="36" t="s">
        <v>555</v>
      </c>
      <c r="H431" s="36" t="s">
        <v>2088</v>
      </c>
      <c r="I431" s="36" t="s">
        <v>1493</v>
      </c>
      <c r="J431" s="47" t="s">
        <v>2122</v>
      </c>
    </row>
    <row r="432" spans="1:10" hidden="1" x14ac:dyDescent="0.25">
      <c r="A432" s="35">
        <v>4398</v>
      </c>
      <c r="B432" s="36" t="s">
        <v>94</v>
      </c>
      <c r="C432" s="36" t="s">
        <v>94</v>
      </c>
      <c r="D432" s="36" t="s">
        <v>94</v>
      </c>
      <c r="E432" s="36" t="s">
        <v>2087</v>
      </c>
      <c r="F432" s="35" t="s">
        <v>1443</v>
      </c>
      <c r="G432" s="36" t="s">
        <v>534</v>
      </c>
      <c r="H432" s="36" t="s">
        <v>2088</v>
      </c>
      <c r="I432" s="36" t="s">
        <v>1220</v>
      </c>
      <c r="J432" s="47" t="s">
        <v>2122</v>
      </c>
    </row>
    <row r="433" spans="1:10" hidden="1" x14ac:dyDescent="0.25">
      <c r="A433" s="35">
        <v>4399</v>
      </c>
      <c r="B433" s="36" t="s">
        <v>94</v>
      </c>
      <c r="C433" s="36" t="s">
        <v>94</v>
      </c>
      <c r="D433" s="36" t="s">
        <v>94</v>
      </c>
      <c r="E433" s="36" t="s">
        <v>2087</v>
      </c>
      <c r="F433" s="35" t="s">
        <v>1623</v>
      </c>
      <c r="G433" s="36" t="s">
        <v>534</v>
      </c>
      <c r="H433" s="36" t="s">
        <v>2088</v>
      </c>
      <c r="I433" s="36" t="s">
        <v>1493</v>
      </c>
      <c r="J433" s="47" t="s">
        <v>2122</v>
      </c>
    </row>
    <row r="434" spans="1:10" hidden="1" x14ac:dyDescent="0.25">
      <c r="A434" s="35">
        <v>4400</v>
      </c>
      <c r="B434" s="36" t="s">
        <v>94</v>
      </c>
      <c r="C434" s="36" t="s">
        <v>94</v>
      </c>
      <c r="D434" s="36" t="s">
        <v>94</v>
      </c>
      <c r="E434" s="36" t="s">
        <v>2087</v>
      </c>
      <c r="F434" s="35" t="s">
        <v>1666</v>
      </c>
      <c r="G434" s="36" t="s">
        <v>534</v>
      </c>
      <c r="H434" s="36" t="s">
        <v>2114</v>
      </c>
      <c r="I434" s="36" t="s">
        <v>93</v>
      </c>
      <c r="J434" s="47" t="s">
        <v>2122</v>
      </c>
    </row>
    <row r="435" spans="1:10" hidden="1" x14ac:dyDescent="0.25">
      <c r="A435" s="35">
        <v>4401</v>
      </c>
      <c r="B435" s="36" t="s">
        <v>94</v>
      </c>
      <c r="C435" s="36" t="s">
        <v>94</v>
      </c>
      <c r="D435" s="36" t="s">
        <v>94</v>
      </c>
      <c r="E435" s="36" t="s">
        <v>2087</v>
      </c>
      <c r="F435" s="35" t="s">
        <v>1667</v>
      </c>
      <c r="G435" s="36" t="s">
        <v>2121</v>
      </c>
      <c r="H435" s="36" t="s">
        <v>2114</v>
      </c>
      <c r="I435" s="36" t="s">
        <v>93</v>
      </c>
      <c r="J435" s="47" t="s">
        <v>2122</v>
      </c>
    </row>
    <row r="436" spans="1:10" hidden="1" x14ac:dyDescent="0.25">
      <c r="A436" s="35">
        <v>4402</v>
      </c>
      <c r="B436" s="36" t="s">
        <v>94</v>
      </c>
      <c r="C436" s="36" t="s">
        <v>94</v>
      </c>
      <c r="D436" s="36" t="s">
        <v>94</v>
      </c>
      <c r="E436" s="36" t="s">
        <v>2087</v>
      </c>
      <c r="F436" s="35" t="s">
        <v>1672</v>
      </c>
      <c r="G436" s="36" t="s">
        <v>2121</v>
      </c>
      <c r="H436" s="36" t="s">
        <v>2114</v>
      </c>
      <c r="I436" s="36" t="s">
        <v>112</v>
      </c>
      <c r="J436" s="47" t="s">
        <v>2122</v>
      </c>
    </row>
    <row r="437" spans="1:10" hidden="1" x14ac:dyDescent="0.25">
      <c r="A437" s="35">
        <v>4403</v>
      </c>
      <c r="B437" s="36" t="s">
        <v>94</v>
      </c>
      <c r="C437" s="36" t="s">
        <v>94</v>
      </c>
      <c r="D437" s="36" t="s">
        <v>94</v>
      </c>
      <c r="E437" s="36" t="s">
        <v>2087</v>
      </c>
      <c r="F437" s="35" t="s">
        <v>498</v>
      </c>
      <c r="G437" s="36" t="s">
        <v>1774</v>
      </c>
      <c r="H437" s="36" t="s">
        <v>2088</v>
      </c>
      <c r="I437" s="36" t="s">
        <v>2089</v>
      </c>
      <c r="J437" s="47" t="s">
        <v>2122</v>
      </c>
    </row>
    <row r="438" spans="1:10" hidden="1" x14ac:dyDescent="0.25">
      <c r="A438" s="35">
        <v>4370</v>
      </c>
      <c r="B438" s="36" t="s">
        <v>94</v>
      </c>
      <c r="C438" s="36" t="s">
        <v>94</v>
      </c>
      <c r="D438" s="36" t="s">
        <v>94</v>
      </c>
      <c r="E438" s="36" t="s">
        <v>2087</v>
      </c>
      <c r="F438" s="35" t="s">
        <v>498</v>
      </c>
      <c r="G438" s="36" t="s">
        <v>1774</v>
      </c>
      <c r="H438" s="36" t="s">
        <v>2088</v>
      </c>
      <c r="I438" s="36" t="s">
        <v>2089</v>
      </c>
      <c r="J438" s="47" t="s">
        <v>2122</v>
      </c>
    </row>
  </sheetData>
  <sheetProtection algorithmName="SHA-512" hashValue="ZfrvI1PGH+mBhNqEAGq8HOQxpvUZJpNCDLxKt4xT13SOXKQKUv2JmqqiQZEdSJG9Xg7kt7aKCAseihym8G2a2Q==" saltValue="jTwgG37GCZg4o8p+wAOJIw==" spinCount="100000" sheet="1" objects="1" scenarios="1"/>
  <autoFilter ref="A2:J438">
    <filterColumn colId="7">
      <filters>
        <filter val="Educación Técnico Productiva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403"/>
  <sheetViews>
    <sheetView workbookViewId="0">
      <selection activeCell="K10" sqref="K10"/>
    </sheetView>
  </sheetViews>
  <sheetFormatPr baseColWidth="10" defaultRowHeight="15" x14ac:dyDescent="0.25"/>
  <sheetData>
    <row r="1" spans="1:11" ht="16.5" x14ac:dyDescent="0.25">
      <c r="A1" s="32" t="s">
        <v>2078</v>
      </c>
      <c r="B1" s="32" t="s">
        <v>2079</v>
      </c>
      <c r="C1" s="32" t="s">
        <v>2080</v>
      </c>
      <c r="D1" s="32" t="s">
        <v>80</v>
      </c>
      <c r="E1" s="32" t="s">
        <v>2081</v>
      </c>
      <c r="F1" s="33" t="s">
        <v>2082</v>
      </c>
      <c r="G1" s="32" t="s">
        <v>2083</v>
      </c>
      <c r="H1" s="32" t="s">
        <v>2084</v>
      </c>
      <c r="I1" s="32" t="s">
        <v>2085</v>
      </c>
      <c r="J1" s="33" t="s">
        <v>2109</v>
      </c>
    </row>
    <row r="2" spans="1:11" x14ac:dyDescent="0.25">
      <c r="A2" s="35">
        <v>45914</v>
      </c>
      <c r="B2" s="36" t="s">
        <v>94</v>
      </c>
      <c r="C2" s="36" t="s">
        <v>94</v>
      </c>
      <c r="D2" s="36" t="s">
        <v>113</v>
      </c>
      <c r="E2" s="36" t="s">
        <v>2087</v>
      </c>
      <c r="F2" s="35" t="s">
        <v>141</v>
      </c>
      <c r="G2" s="36" t="s">
        <v>142</v>
      </c>
      <c r="H2" s="36" t="s">
        <v>2088</v>
      </c>
      <c r="I2" s="36" t="s">
        <v>2089</v>
      </c>
      <c r="J2" s="35" t="s">
        <v>118</v>
      </c>
      <c r="K2" t="str">
        <f>+MID(J2,1,5)</f>
        <v>Rural</v>
      </c>
    </row>
    <row r="3" spans="1:11" x14ac:dyDescent="0.25">
      <c r="A3" s="35">
        <v>45915</v>
      </c>
      <c r="B3" s="36" t="s">
        <v>94</v>
      </c>
      <c r="C3" s="36" t="s">
        <v>94</v>
      </c>
      <c r="D3" s="36" t="s">
        <v>390</v>
      </c>
      <c r="E3" s="36" t="s">
        <v>2087</v>
      </c>
      <c r="F3" s="35" t="s">
        <v>395</v>
      </c>
      <c r="G3" s="36" t="s">
        <v>396</v>
      </c>
      <c r="H3" s="36" t="s">
        <v>2088</v>
      </c>
      <c r="I3" s="36" t="s">
        <v>2089</v>
      </c>
      <c r="J3" s="35" t="s">
        <v>2021</v>
      </c>
      <c r="K3" t="str">
        <f t="shared" ref="K3:K66" si="0">+MID(J3,1,5)</f>
        <v>Rural</v>
      </c>
    </row>
    <row r="4" spans="1:11" x14ac:dyDescent="0.25">
      <c r="A4" s="35">
        <v>45916</v>
      </c>
      <c r="B4" s="36" t="s">
        <v>94</v>
      </c>
      <c r="C4" s="36" t="s">
        <v>94</v>
      </c>
      <c r="D4" s="36" t="s">
        <v>30</v>
      </c>
      <c r="E4" s="36" t="s">
        <v>2087</v>
      </c>
      <c r="F4" s="35" t="s">
        <v>246</v>
      </c>
      <c r="G4" s="36" t="s">
        <v>1697</v>
      </c>
      <c r="H4" s="36" t="s">
        <v>2088</v>
      </c>
      <c r="I4" s="36" t="s">
        <v>2089</v>
      </c>
      <c r="J4" s="35" t="s">
        <v>118</v>
      </c>
      <c r="K4" t="str">
        <f t="shared" si="0"/>
        <v>Rural</v>
      </c>
    </row>
    <row r="5" spans="1:11" x14ac:dyDescent="0.25">
      <c r="A5" s="35">
        <v>45917</v>
      </c>
      <c r="B5" s="36" t="s">
        <v>94</v>
      </c>
      <c r="C5" s="36" t="s">
        <v>94</v>
      </c>
      <c r="D5" s="36" t="s">
        <v>113</v>
      </c>
      <c r="E5" s="36" t="s">
        <v>2087</v>
      </c>
      <c r="F5" s="35" t="s">
        <v>125</v>
      </c>
      <c r="G5" s="36" t="s">
        <v>1682</v>
      </c>
      <c r="H5" s="36" t="s">
        <v>2088</v>
      </c>
      <c r="I5" s="36" t="s">
        <v>2089</v>
      </c>
      <c r="J5" s="35" t="s">
        <v>2021</v>
      </c>
      <c r="K5" t="str">
        <f t="shared" si="0"/>
        <v>Rural</v>
      </c>
    </row>
    <row r="6" spans="1:11" x14ac:dyDescent="0.25">
      <c r="A6" s="35">
        <v>45918</v>
      </c>
      <c r="B6" s="36" t="s">
        <v>94</v>
      </c>
      <c r="C6" s="36" t="s">
        <v>94</v>
      </c>
      <c r="D6" s="36" t="s">
        <v>113</v>
      </c>
      <c r="E6" s="36" t="s">
        <v>2087</v>
      </c>
      <c r="F6" s="35" t="s">
        <v>144</v>
      </c>
      <c r="G6" s="36" t="s">
        <v>145</v>
      </c>
      <c r="H6" s="36" t="s">
        <v>2088</v>
      </c>
      <c r="I6" s="36" t="s">
        <v>2089</v>
      </c>
      <c r="J6" s="35" t="s">
        <v>2020</v>
      </c>
      <c r="K6" t="str">
        <f t="shared" si="0"/>
        <v>Rural</v>
      </c>
    </row>
    <row r="7" spans="1:11" x14ac:dyDescent="0.25">
      <c r="A7" s="35">
        <v>45919</v>
      </c>
      <c r="B7" s="36" t="s">
        <v>94</v>
      </c>
      <c r="C7" s="36" t="s">
        <v>94</v>
      </c>
      <c r="D7" s="36" t="s">
        <v>113</v>
      </c>
      <c r="E7" s="36" t="s">
        <v>2087</v>
      </c>
      <c r="F7" s="35" t="s">
        <v>147</v>
      </c>
      <c r="G7" s="36" t="s">
        <v>148</v>
      </c>
      <c r="H7" s="36" t="s">
        <v>2088</v>
      </c>
      <c r="I7" s="36" t="s">
        <v>2089</v>
      </c>
      <c r="J7" s="35" t="s">
        <v>2021</v>
      </c>
      <c r="K7" t="str">
        <f t="shared" si="0"/>
        <v>Rural</v>
      </c>
    </row>
    <row r="8" spans="1:11" x14ac:dyDescent="0.25">
      <c r="A8" s="35">
        <v>45920</v>
      </c>
      <c r="B8" s="36" t="s">
        <v>94</v>
      </c>
      <c r="C8" s="36" t="s">
        <v>94</v>
      </c>
      <c r="D8" s="36" t="s">
        <v>222</v>
      </c>
      <c r="E8" s="36" t="s">
        <v>2087</v>
      </c>
      <c r="F8" s="35" t="s">
        <v>225</v>
      </c>
      <c r="G8" s="36" t="s">
        <v>226</v>
      </c>
      <c r="H8" s="36" t="s">
        <v>2088</v>
      </c>
      <c r="I8" s="36" t="s">
        <v>2089</v>
      </c>
      <c r="J8" s="35" t="s">
        <v>118</v>
      </c>
      <c r="K8" t="str">
        <f t="shared" si="0"/>
        <v>Rural</v>
      </c>
    </row>
    <row r="9" spans="1:11" x14ac:dyDescent="0.25">
      <c r="A9" s="35">
        <v>45921</v>
      </c>
      <c r="B9" s="36" t="s">
        <v>94</v>
      </c>
      <c r="C9" s="36" t="s">
        <v>94</v>
      </c>
      <c r="D9" s="36" t="s">
        <v>222</v>
      </c>
      <c r="E9" s="36" t="s">
        <v>2087</v>
      </c>
      <c r="F9" s="35" t="s">
        <v>227</v>
      </c>
      <c r="G9" s="36" t="s">
        <v>228</v>
      </c>
      <c r="H9" s="36" t="s">
        <v>2088</v>
      </c>
      <c r="I9" s="36" t="s">
        <v>2089</v>
      </c>
      <c r="J9" s="35" t="s">
        <v>118</v>
      </c>
      <c r="K9" t="str">
        <f t="shared" si="0"/>
        <v>Rural</v>
      </c>
    </row>
    <row r="10" spans="1:11" x14ac:dyDescent="0.25">
      <c r="A10" s="35">
        <v>45922</v>
      </c>
      <c r="B10" s="36" t="s">
        <v>94</v>
      </c>
      <c r="C10" s="36" t="s">
        <v>94</v>
      </c>
      <c r="D10" s="36" t="s">
        <v>113</v>
      </c>
      <c r="E10" s="36" t="s">
        <v>2087</v>
      </c>
      <c r="F10" s="35" t="s">
        <v>150</v>
      </c>
      <c r="G10" s="36" t="s">
        <v>151</v>
      </c>
      <c r="H10" s="36" t="s">
        <v>2088</v>
      </c>
      <c r="I10" s="36" t="s">
        <v>2089</v>
      </c>
      <c r="J10" s="35" t="s">
        <v>118</v>
      </c>
      <c r="K10" t="str">
        <f t="shared" si="0"/>
        <v>Rural</v>
      </c>
    </row>
    <row r="11" spans="1:11" x14ac:dyDescent="0.25">
      <c r="A11" s="35">
        <v>45923</v>
      </c>
      <c r="B11" s="36" t="s">
        <v>94</v>
      </c>
      <c r="C11" s="36" t="s">
        <v>94</v>
      </c>
      <c r="D11" s="36" t="s">
        <v>257</v>
      </c>
      <c r="E11" s="36" t="s">
        <v>2087</v>
      </c>
      <c r="F11" s="35" t="s">
        <v>270</v>
      </c>
      <c r="G11" s="36" t="s">
        <v>271</v>
      </c>
      <c r="H11" s="36" t="s">
        <v>2088</v>
      </c>
      <c r="I11" s="36" t="s">
        <v>2089</v>
      </c>
      <c r="J11" s="35" t="s">
        <v>118</v>
      </c>
      <c r="K11" t="str">
        <f t="shared" si="0"/>
        <v>Rural</v>
      </c>
    </row>
    <row r="12" spans="1:11" x14ac:dyDescent="0.25">
      <c r="A12" s="35">
        <v>45924</v>
      </c>
      <c r="B12" s="36" t="s">
        <v>94</v>
      </c>
      <c r="C12" s="36" t="s">
        <v>94</v>
      </c>
      <c r="D12" s="36" t="s">
        <v>257</v>
      </c>
      <c r="E12" s="36" t="s">
        <v>2087</v>
      </c>
      <c r="F12" s="35" t="s">
        <v>273</v>
      </c>
      <c r="G12" s="36" t="s">
        <v>274</v>
      </c>
      <c r="H12" s="36" t="s">
        <v>2088</v>
      </c>
      <c r="I12" s="36" t="s">
        <v>2089</v>
      </c>
      <c r="J12" s="35" t="s">
        <v>118</v>
      </c>
      <c r="K12" t="str">
        <f t="shared" si="0"/>
        <v>Rural</v>
      </c>
    </row>
    <row r="13" spans="1:11" x14ac:dyDescent="0.25">
      <c r="A13" s="35">
        <v>45925</v>
      </c>
      <c r="B13" s="36" t="s">
        <v>94</v>
      </c>
      <c r="C13" s="36" t="s">
        <v>94</v>
      </c>
      <c r="D13" s="36" t="s">
        <v>430</v>
      </c>
      <c r="E13" s="36" t="s">
        <v>2087</v>
      </c>
      <c r="F13" s="35" t="s">
        <v>435</v>
      </c>
      <c r="G13" s="36" t="s">
        <v>1734</v>
      </c>
      <c r="H13" s="36" t="s">
        <v>2088</v>
      </c>
      <c r="I13" s="36" t="s">
        <v>2089</v>
      </c>
      <c r="J13" s="35" t="s">
        <v>118</v>
      </c>
      <c r="K13" t="str">
        <f t="shared" si="0"/>
        <v>Rural</v>
      </c>
    </row>
    <row r="14" spans="1:11" x14ac:dyDescent="0.25">
      <c r="A14" s="35">
        <v>45926</v>
      </c>
      <c r="B14" s="36" t="s">
        <v>94</v>
      </c>
      <c r="C14" s="36" t="s">
        <v>94</v>
      </c>
      <c r="D14" s="36" t="s">
        <v>89</v>
      </c>
      <c r="E14" s="36" t="s">
        <v>2087</v>
      </c>
      <c r="F14" s="35" t="s">
        <v>380</v>
      </c>
      <c r="G14" s="36" t="s">
        <v>381</v>
      </c>
      <c r="H14" s="36" t="s">
        <v>2088</v>
      </c>
      <c r="I14" s="36" t="s">
        <v>2089</v>
      </c>
      <c r="J14" s="35" t="s">
        <v>118</v>
      </c>
      <c r="K14" t="str">
        <f t="shared" si="0"/>
        <v>Rural</v>
      </c>
    </row>
    <row r="15" spans="1:11" x14ac:dyDescent="0.25">
      <c r="A15" s="35">
        <v>45927</v>
      </c>
      <c r="B15" s="36" t="s">
        <v>94</v>
      </c>
      <c r="C15" s="36" t="s">
        <v>94</v>
      </c>
      <c r="D15" s="36" t="s">
        <v>412</v>
      </c>
      <c r="E15" s="36" t="s">
        <v>2087</v>
      </c>
      <c r="F15" s="35" t="s">
        <v>419</v>
      </c>
      <c r="G15" s="36" t="s">
        <v>420</v>
      </c>
      <c r="H15" s="36" t="s">
        <v>2088</v>
      </c>
      <c r="I15" s="36" t="s">
        <v>2089</v>
      </c>
      <c r="J15" s="35" t="s">
        <v>118</v>
      </c>
      <c r="K15" t="str">
        <f t="shared" si="0"/>
        <v>Rural</v>
      </c>
    </row>
    <row r="16" spans="1:11" x14ac:dyDescent="0.25">
      <c r="A16" s="35">
        <v>45928</v>
      </c>
      <c r="B16" s="36" t="s">
        <v>94</v>
      </c>
      <c r="C16" s="36" t="s">
        <v>94</v>
      </c>
      <c r="D16" s="36" t="s">
        <v>94</v>
      </c>
      <c r="E16" s="36" t="s">
        <v>2087</v>
      </c>
      <c r="F16" s="35" t="s">
        <v>497</v>
      </c>
      <c r="G16" s="36" t="s">
        <v>1741</v>
      </c>
      <c r="H16" s="36" t="s">
        <v>2088</v>
      </c>
      <c r="I16" s="36" t="s">
        <v>2089</v>
      </c>
      <c r="J16" s="35" t="s">
        <v>2020</v>
      </c>
      <c r="K16" t="str">
        <f t="shared" si="0"/>
        <v>Rural</v>
      </c>
    </row>
    <row r="17" spans="1:11" x14ac:dyDescent="0.25">
      <c r="A17" s="35">
        <v>45929</v>
      </c>
      <c r="B17" s="36" t="s">
        <v>94</v>
      </c>
      <c r="C17" s="36" t="s">
        <v>94</v>
      </c>
      <c r="D17" s="36" t="s">
        <v>113</v>
      </c>
      <c r="E17" s="36" t="s">
        <v>2087</v>
      </c>
      <c r="F17" s="35" t="s">
        <v>127</v>
      </c>
      <c r="G17" s="36" t="s">
        <v>1683</v>
      </c>
      <c r="H17" s="36" t="s">
        <v>2088</v>
      </c>
      <c r="I17" s="36" t="s">
        <v>2089</v>
      </c>
      <c r="J17" s="35" t="s">
        <v>118</v>
      </c>
      <c r="K17" t="str">
        <f t="shared" si="0"/>
        <v>Rural</v>
      </c>
    </row>
    <row r="18" spans="1:11" x14ac:dyDescent="0.25">
      <c r="A18" s="35">
        <v>45930</v>
      </c>
      <c r="B18" s="36" t="s">
        <v>94</v>
      </c>
      <c r="C18" s="36" t="s">
        <v>94</v>
      </c>
      <c r="D18" s="36" t="s">
        <v>430</v>
      </c>
      <c r="E18" s="36" t="s">
        <v>2087</v>
      </c>
      <c r="F18" s="35" t="s">
        <v>439</v>
      </c>
      <c r="G18" s="36" t="s">
        <v>440</v>
      </c>
      <c r="H18" s="36" t="s">
        <v>2088</v>
      </c>
      <c r="I18" s="36" t="s">
        <v>2089</v>
      </c>
      <c r="J18" s="35" t="s">
        <v>118</v>
      </c>
      <c r="K18" t="str">
        <f t="shared" si="0"/>
        <v>Rural</v>
      </c>
    </row>
    <row r="19" spans="1:11" x14ac:dyDescent="0.25">
      <c r="A19" s="35">
        <v>45931</v>
      </c>
      <c r="B19" s="36" t="s">
        <v>94</v>
      </c>
      <c r="C19" s="36" t="s">
        <v>94</v>
      </c>
      <c r="D19" s="36" t="s">
        <v>321</v>
      </c>
      <c r="E19" s="36" t="s">
        <v>2087</v>
      </c>
      <c r="F19" s="35" t="s">
        <v>325</v>
      </c>
      <c r="G19" s="36" t="s">
        <v>1717</v>
      </c>
      <c r="H19" s="36" t="s">
        <v>2088</v>
      </c>
      <c r="I19" s="36" t="s">
        <v>2089</v>
      </c>
      <c r="J19" s="35" t="s">
        <v>118</v>
      </c>
      <c r="K19" t="str">
        <f t="shared" si="0"/>
        <v>Rural</v>
      </c>
    </row>
    <row r="20" spans="1:11" x14ac:dyDescent="0.25">
      <c r="A20" s="35">
        <v>45932</v>
      </c>
      <c r="B20" s="36" t="s">
        <v>94</v>
      </c>
      <c r="C20" s="36" t="s">
        <v>94</v>
      </c>
      <c r="D20" s="36" t="s">
        <v>292</v>
      </c>
      <c r="E20" s="36" t="s">
        <v>2087</v>
      </c>
      <c r="F20" s="35" t="s">
        <v>301</v>
      </c>
      <c r="G20" s="36" t="s">
        <v>302</v>
      </c>
      <c r="H20" s="36" t="s">
        <v>2088</v>
      </c>
      <c r="I20" s="36" t="s">
        <v>2089</v>
      </c>
      <c r="J20" s="35" t="s">
        <v>118</v>
      </c>
      <c r="K20" t="str">
        <f t="shared" si="0"/>
        <v>Rural</v>
      </c>
    </row>
    <row r="21" spans="1:11" x14ac:dyDescent="0.25">
      <c r="A21" s="35">
        <v>45933</v>
      </c>
      <c r="B21" s="36" t="s">
        <v>94</v>
      </c>
      <c r="C21" s="36" t="s">
        <v>94</v>
      </c>
      <c r="D21" s="36" t="s">
        <v>292</v>
      </c>
      <c r="E21" s="36" t="s">
        <v>2087</v>
      </c>
      <c r="F21" s="35" t="s">
        <v>304</v>
      </c>
      <c r="G21" s="36" t="s">
        <v>305</v>
      </c>
      <c r="H21" s="36" t="s">
        <v>2088</v>
      </c>
      <c r="I21" s="36" t="s">
        <v>2089</v>
      </c>
      <c r="J21" s="35" t="s">
        <v>118</v>
      </c>
      <c r="K21" t="str">
        <f t="shared" si="0"/>
        <v>Rural</v>
      </c>
    </row>
    <row r="22" spans="1:11" x14ac:dyDescent="0.25">
      <c r="A22" s="35">
        <v>45934</v>
      </c>
      <c r="B22" s="36" t="s">
        <v>94</v>
      </c>
      <c r="C22" s="36" t="s">
        <v>94</v>
      </c>
      <c r="D22" s="36" t="s">
        <v>113</v>
      </c>
      <c r="E22" s="36" t="s">
        <v>2087</v>
      </c>
      <c r="F22" s="35" t="s">
        <v>129</v>
      </c>
      <c r="G22" s="36" t="s">
        <v>1684</v>
      </c>
      <c r="H22" s="36" t="s">
        <v>2088</v>
      </c>
      <c r="I22" s="36" t="s">
        <v>2089</v>
      </c>
      <c r="J22" s="35" t="s">
        <v>118</v>
      </c>
      <c r="K22" t="str">
        <f t="shared" si="0"/>
        <v>Rural</v>
      </c>
    </row>
    <row r="23" spans="1:11" x14ac:dyDescent="0.25">
      <c r="A23" s="35">
        <v>45935</v>
      </c>
      <c r="B23" s="36" t="s">
        <v>94</v>
      </c>
      <c r="C23" s="36" t="s">
        <v>94</v>
      </c>
      <c r="D23" s="36" t="s">
        <v>113</v>
      </c>
      <c r="E23" s="36" t="s">
        <v>2087</v>
      </c>
      <c r="F23" s="35" t="s">
        <v>153</v>
      </c>
      <c r="G23" s="36" t="s">
        <v>154</v>
      </c>
      <c r="H23" s="36" t="s">
        <v>2088</v>
      </c>
      <c r="I23" s="36" t="s">
        <v>2089</v>
      </c>
      <c r="J23" s="35" t="s">
        <v>2021</v>
      </c>
      <c r="K23" t="str">
        <f t="shared" si="0"/>
        <v>Rural</v>
      </c>
    </row>
    <row r="24" spans="1:11" x14ac:dyDescent="0.25">
      <c r="A24" s="35">
        <v>45936</v>
      </c>
      <c r="B24" s="36" t="s">
        <v>94</v>
      </c>
      <c r="C24" s="36" t="s">
        <v>94</v>
      </c>
      <c r="D24" s="36" t="s">
        <v>113</v>
      </c>
      <c r="E24" s="36" t="s">
        <v>2087</v>
      </c>
      <c r="F24" s="35" t="s">
        <v>156</v>
      </c>
      <c r="G24" s="36" t="s">
        <v>157</v>
      </c>
      <c r="H24" s="36" t="s">
        <v>2088</v>
      </c>
      <c r="I24" s="36" t="s">
        <v>2089</v>
      </c>
      <c r="J24" s="35" t="s">
        <v>2021</v>
      </c>
      <c r="K24" t="str">
        <f t="shared" si="0"/>
        <v>Rural</v>
      </c>
    </row>
    <row r="25" spans="1:11" x14ac:dyDescent="0.25">
      <c r="A25" s="35">
        <v>45937</v>
      </c>
      <c r="B25" s="36" t="s">
        <v>94</v>
      </c>
      <c r="C25" s="36" t="s">
        <v>94</v>
      </c>
      <c r="D25" s="36" t="s">
        <v>113</v>
      </c>
      <c r="E25" s="36" t="s">
        <v>2087</v>
      </c>
      <c r="F25" s="35" t="s">
        <v>159</v>
      </c>
      <c r="G25" s="36" t="s">
        <v>160</v>
      </c>
      <c r="H25" s="36" t="s">
        <v>2088</v>
      </c>
      <c r="I25" s="36" t="s">
        <v>2089</v>
      </c>
      <c r="J25" s="35" t="s">
        <v>2021</v>
      </c>
      <c r="K25" t="str">
        <f t="shared" si="0"/>
        <v>Rural</v>
      </c>
    </row>
    <row r="26" spans="1:11" x14ac:dyDescent="0.25">
      <c r="A26" s="35">
        <v>45938</v>
      </c>
      <c r="B26" s="36" t="s">
        <v>94</v>
      </c>
      <c r="C26" s="36" t="s">
        <v>94</v>
      </c>
      <c r="D26" s="36" t="s">
        <v>113</v>
      </c>
      <c r="E26" s="36" t="s">
        <v>2087</v>
      </c>
      <c r="F26" s="35" t="s">
        <v>162</v>
      </c>
      <c r="G26" s="36" t="s">
        <v>163</v>
      </c>
      <c r="H26" s="36" t="s">
        <v>2088</v>
      </c>
      <c r="I26" s="36" t="s">
        <v>2089</v>
      </c>
      <c r="J26" s="35" t="s">
        <v>2021</v>
      </c>
      <c r="K26" t="str">
        <f t="shared" si="0"/>
        <v>Rural</v>
      </c>
    </row>
    <row r="27" spans="1:11" x14ac:dyDescent="0.25">
      <c r="A27" s="35">
        <v>45939</v>
      </c>
      <c r="B27" s="36" t="s">
        <v>94</v>
      </c>
      <c r="C27" s="36" t="s">
        <v>94</v>
      </c>
      <c r="D27" s="36" t="s">
        <v>30</v>
      </c>
      <c r="E27" s="36" t="s">
        <v>2087</v>
      </c>
      <c r="F27" s="35" t="s">
        <v>248</v>
      </c>
      <c r="G27" s="36" t="s">
        <v>1698</v>
      </c>
      <c r="H27" s="36" t="s">
        <v>2088</v>
      </c>
      <c r="I27" s="36" t="s">
        <v>2089</v>
      </c>
      <c r="J27" s="35" t="s">
        <v>118</v>
      </c>
      <c r="K27" t="str">
        <f t="shared" si="0"/>
        <v>Rural</v>
      </c>
    </row>
    <row r="28" spans="1:11" x14ac:dyDescent="0.25">
      <c r="A28" s="35">
        <v>45940</v>
      </c>
      <c r="B28" s="36" t="s">
        <v>94</v>
      </c>
      <c r="C28" s="36" t="s">
        <v>94</v>
      </c>
      <c r="D28" s="36" t="s">
        <v>321</v>
      </c>
      <c r="E28" s="36" t="s">
        <v>2087</v>
      </c>
      <c r="F28" s="35" t="s">
        <v>331</v>
      </c>
      <c r="G28" s="36" t="s">
        <v>332</v>
      </c>
      <c r="H28" s="36" t="s">
        <v>2088</v>
      </c>
      <c r="I28" s="36" t="s">
        <v>2089</v>
      </c>
      <c r="J28" s="35" t="s">
        <v>2021</v>
      </c>
      <c r="K28" t="str">
        <f t="shared" si="0"/>
        <v>Rural</v>
      </c>
    </row>
    <row r="29" spans="1:11" x14ac:dyDescent="0.25">
      <c r="A29" s="35">
        <v>45941</v>
      </c>
      <c r="B29" s="36" t="s">
        <v>94</v>
      </c>
      <c r="C29" s="36" t="s">
        <v>94</v>
      </c>
      <c r="D29" s="36" t="s">
        <v>321</v>
      </c>
      <c r="E29" s="36" t="s">
        <v>2087</v>
      </c>
      <c r="F29" s="35" t="s">
        <v>334</v>
      </c>
      <c r="G29" s="36" t="s">
        <v>335</v>
      </c>
      <c r="H29" s="36" t="s">
        <v>2088</v>
      </c>
      <c r="I29" s="36" t="s">
        <v>2089</v>
      </c>
      <c r="J29" s="35" t="s">
        <v>118</v>
      </c>
      <c r="K29" t="str">
        <f t="shared" si="0"/>
        <v>Rural</v>
      </c>
    </row>
    <row r="30" spans="1:11" x14ac:dyDescent="0.25">
      <c r="A30" s="35">
        <v>45942</v>
      </c>
      <c r="B30" s="36" t="s">
        <v>94</v>
      </c>
      <c r="C30" s="36" t="s">
        <v>94</v>
      </c>
      <c r="D30" s="36" t="s">
        <v>321</v>
      </c>
      <c r="E30" s="36" t="s">
        <v>2087</v>
      </c>
      <c r="F30" s="35" t="s">
        <v>327</v>
      </c>
      <c r="G30" s="36" t="s">
        <v>1718</v>
      </c>
      <c r="H30" s="36" t="s">
        <v>2088</v>
      </c>
      <c r="I30" s="36" t="s">
        <v>2089</v>
      </c>
      <c r="J30" s="35" t="s">
        <v>2021</v>
      </c>
      <c r="K30" t="str">
        <f t="shared" si="0"/>
        <v>Rural</v>
      </c>
    </row>
    <row r="31" spans="1:11" x14ac:dyDescent="0.25">
      <c r="A31" s="35">
        <v>45943</v>
      </c>
      <c r="B31" s="36" t="s">
        <v>94</v>
      </c>
      <c r="C31" s="36" t="s">
        <v>94</v>
      </c>
      <c r="D31" s="36" t="s">
        <v>321</v>
      </c>
      <c r="E31" s="36" t="s">
        <v>2087</v>
      </c>
      <c r="F31" s="35" t="s">
        <v>337</v>
      </c>
      <c r="G31" s="36" t="s">
        <v>338</v>
      </c>
      <c r="H31" s="36" t="s">
        <v>2088</v>
      </c>
      <c r="I31" s="36" t="s">
        <v>2089</v>
      </c>
      <c r="J31" s="35" t="s">
        <v>118</v>
      </c>
      <c r="K31" t="str">
        <f t="shared" si="0"/>
        <v>Rural</v>
      </c>
    </row>
    <row r="32" spans="1:11" x14ac:dyDescent="0.25">
      <c r="A32" s="35">
        <v>45944</v>
      </c>
      <c r="B32" s="36" t="s">
        <v>94</v>
      </c>
      <c r="C32" s="36" t="s">
        <v>94</v>
      </c>
      <c r="D32" s="36" t="s">
        <v>321</v>
      </c>
      <c r="E32" s="36" t="s">
        <v>2087</v>
      </c>
      <c r="F32" s="35" t="s">
        <v>339</v>
      </c>
      <c r="G32" s="36" t="s">
        <v>340</v>
      </c>
      <c r="H32" s="36" t="s">
        <v>2088</v>
      </c>
      <c r="I32" s="36" t="s">
        <v>2089</v>
      </c>
      <c r="J32" s="35" t="s">
        <v>118</v>
      </c>
      <c r="K32" t="str">
        <f t="shared" si="0"/>
        <v>Rural</v>
      </c>
    </row>
    <row r="33" spans="1:11" x14ac:dyDescent="0.25">
      <c r="A33" s="35">
        <v>45945</v>
      </c>
      <c r="B33" s="36" t="s">
        <v>94</v>
      </c>
      <c r="C33" s="36" t="s">
        <v>94</v>
      </c>
      <c r="D33" s="36" t="s">
        <v>321</v>
      </c>
      <c r="E33" s="36" t="s">
        <v>2087</v>
      </c>
      <c r="F33" s="35" t="s">
        <v>341</v>
      </c>
      <c r="G33" s="36" t="s">
        <v>342</v>
      </c>
      <c r="H33" s="36" t="s">
        <v>2088</v>
      </c>
      <c r="I33" s="36" t="s">
        <v>2089</v>
      </c>
      <c r="J33" s="35" t="s">
        <v>118</v>
      </c>
      <c r="K33" t="str">
        <f t="shared" si="0"/>
        <v>Rural</v>
      </c>
    </row>
    <row r="34" spans="1:11" x14ac:dyDescent="0.25">
      <c r="A34" s="35">
        <v>45946</v>
      </c>
      <c r="B34" s="36" t="s">
        <v>94</v>
      </c>
      <c r="C34" s="36" t="s">
        <v>94</v>
      </c>
      <c r="D34" s="36" t="s">
        <v>321</v>
      </c>
      <c r="E34" s="36" t="s">
        <v>2087</v>
      </c>
      <c r="F34" s="35" t="s">
        <v>344</v>
      </c>
      <c r="G34" s="36" t="s">
        <v>345</v>
      </c>
      <c r="H34" s="36" t="s">
        <v>2088</v>
      </c>
      <c r="I34" s="36" t="s">
        <v>2089</v>
      </c>
      <c r="J34" s="35" t="s">
        <v>118</v>
      </c>
      <c r="K34" t="str">
        <f t="shared" si="0"/>
        <v>Rural</v>
      </c>
    </row>
    <row r="35" spans="1:11" x14ac:dyDescent="0.25">
      <c r="A35" s="35">
        <v>45947</v>
      </c>
      <c r="B35" s="36" t="s">
        <v>94</v>
      </c>
      <c r="C35" s="36" t="s">
        <v>94</v>
      </c>
      <c r="D35" s="36" t="s">
        <v>89</v>
      </c>
      <c r="E35" s="36" t="s">
        <v>2087</v>
      </c>
      <c r="F35" s="35" t="s">
        <v>376</v>
      </c>
      <c r="G35" s="36" t="s">
        <v>1723</v>
      </c>
      <c r="H35" s="36" t="s">
        <v>2088</v>
      </c>
      <c r="I35" s="36" t="s">
        <v>2089</v>
      </c>
      <c r="J35" s="35" t="s">
        <v>2020</v>
      </c>
      <c r="K35" t="str">
        <f t="shared" si="0"/>
        <v>Rural</v>
      </c>
    </row>
    <row r="36" spans="1:11" x14ac:dyDescent="0.25">
      <c r="A36" s="35">
        <v>45948</v>
      </c>
      <c r="B36" s="36" t="s">
        <v>94</v>
      </c>
      <c r="C36" s="36" t="s">
        <v>94</v>
      </c>
      <c r="D36" s="36" t="s">
        <v>113</v>
      </c>
      <c r="E36" s="36" t="s">
        <v>2087</v>
      </c>
      <c r="F36" s="35" t="s">
        <v>164</v>
      </c>
      <c r="G36" s="36" t="s">
        <v>165</v>
      </c>
      <c r="H36" s="36" t="s">
        <v>2088</v>
      </c>
      <c r="I36" s="36" t="s">
        <v>2089</v>
      </c>
      <c r="J36" s="35" t="s">
        <v>2021</v>
      </c>
      <c r="K36" t="str">
        <f t="shared" si="0"/>
        <v>Rural</v>
      </c>
    </row>
    <row r="37" spans="1:11" x14ac:dyDescent="0.25">
      <c r="A37" s="35">
        <v>45949</v>
      </c>
      <c r="B37" s="36" t="s">
        <v>94</v>
      </c>
      <c r="C37" s="36" t="s">
        <v>94</v>
      </c>
      <c r="D37" s="36" t="s">
        <v>113</v>
      </c>
      <c r="E37" s="36" t="s">
        <v>2087</v>
      </c>
      <c r="F37" s="35" t="s">
        <v>167</v>
      </c>
      <c r="G37" s="36" t="s">
        <v>168</v>
      </c>
      <c r="H37" s="36" t="s">
        <v>2088</v>
      </c>
      <c r="I37" s="36" t="s">
        <v>2089</v>
      </c>
      <c r="J37" s="35" t="s">
        <v>118</v>
      </c>
      <c r="K37" t="str">
        <f t="shared" si="0"/>
        <v>Rural</v>
      </c>
    </row>
    <row r="38" spans="1:11" x14ac:dyDescent="0.25">
      <c r="A38" s="35">
        <v>45950</v>
      </c>
      <c r="B38" s="36" t="s">
        <v>94</v>
      </c>
      <c r="C38" s="36" t="s">
        <v>94</v>
      </c>
      <c r="D38" s="36" t="s">
        <v>257</v>
      </c>
      <c r="E38" s="36" t="s">
        <v>2087</v>
      </c>
      <c r="F38" s="35" t="s">
        <v>276</v>
      </c>
      <c r="G38" s="36" t="s">
        <v>277</v>
      </c>
      <c r="H38" s="36" t="s">
        <v>2088</v>
      </c>
      <c r="I38" s="36" t="s">
        <v>2089</v>
      </c>
      <c r="J38" s="35" t="s">
        <v>118</v>
      </c>
      <c r="K38" t="str">
        <f t="shared" si="0"/>
        <v>Rural</v>
      </c>
    </row>
    <row r="39" spans="1:11" x14ac:dyDescent="0.25">
      <c r="A39" s="35">
        <v>45951</v>
      </c>
      <c r="B39" s="36" t="s">
        <v>94</v>
      </c>
      <c r="C39" s="36" t="s">
        <v>94</v>
      </c>
      <c r="D39" s="36" t="s">
        <v>572</v>
      </c>
      <c r="E39" s="36" t="s">
        <v>2087</v>
      </c>
      <c r="F39" s="35" t="s">
        <v>575</v>
      </c>
      <c r="G39" s="36" t="s">
        <v>576</v>
      </c>
      <c r="H39" s="36" t="s">
        <v>2088</v>
      </c>
      <c r="I39" s="36" t="s">
        <v>2089</v>
      </c>
      <c r="J39" s="35" t="s">
        <v>118</v>
      </c>
      <c r="K39" t="str">
        <f t="shared" si="0"/>
        <v>Rural</v>
      </c>
    </row>
    <row r="40" spans="1:11" x14ac:dyDescent="0.25">
      <c r="A40" s="35">
        <v>45952</v>
      </c>
      <c r="B40" s="36" t="s">
        <v>94</v>
      </c>
      <c r="C40" s="36" t="s">
        <v>94</v>
      </c>
      <c r="D40" s="36" t="s">
        <v>390</v>
      </c>
      <c r="E40" s="36" t="s">
        <v>2087</v>
      </c>
      <c r="F40" s="35" t="s">
        <v>398</v>
      </c>
      <c r="G40" s="36" t="s">
        <v>399</v>
      </c>
      <c r="H40" s="36" t="s">
        <v>2088</v>
      </c>
      <c r="I40" s="36" t="s">
        <v>2089</v>
      </c>
      <c r="J40" s="35" t="s">
        <v>2021</v>
      </c>
      <c r="K40" t="str">
        <f t="shared" si="0"/>
        <v>Rural</v>
      </c>
    </row>
    <row r="41" spans="1:11" x14ac:dyDescent="0.25">
      <c r="A41" s="35">
        <v>45953</v>
      </c>
      <c r="B41" s="36" t="s">
        <v>94</v>
      </c>
      <c r="C41" s="36" t="s">
        <v>94</v>
      </c>
      <c r="D41" s="36" t="s">
        <v>292</v>
      </c>
      <c r="E41" s="36" t="s">
        <v>2087</v>
      </c>
      <c r="F41" s="35" t="s">
        <v>299</v>
      </c>
      <c r="G41" s="36" t="s">
        <v>1713</v>
      </c>
      <c r="H41" s="36" t="s">
        <v>2088</v>
      </c>
      <c r="I41" s="36" t="s">
        <v>2089</v>
      </c>
      <c r="J41" s="35" t="s">
        <v>118</v>
      </c>
      <c r="K41" t="str">
        <f t="shared" si="0"/>
        <v>Rural</v>
      </c>
    </row>
    <row r="42" spans="1:11" x14ac:dyDescent="0.25">
      <c r="A42" s="35">
        <v>45954</v>
      </c>
      <c r="B42" s="36" t="s">
        <v>94</v>
      </c>
      <c r="C42" s="36" t="s">
        <v>94</v>
      </c>
      <c r="D42" s="36" t="s">
        <v>113</v>
      </c>
      <c r="E42" s="36" t="s">
        <v>2087</v>
      </c>
      <c r="F42" s="35" t="s">
        <v>170</v>
      </c>
      <c r="G42" s="36" t="s">
        <v>171</v>
      </c>
      <c r="H42" s="36" t="s">
        <v>2088</v>
      </c>
      <c r="I42" s="36" t="s">
        <v>2089</v>
      </c>
      <c r="J42" s="35" t="s">
        <v>118</v>
      </c>
      <c r="K42" t="str">
        <f t="shared" si="0"/>
        <v>Rural</v>
      </c>
    </row>
    <row r="43" spans="1:11" x14ac:dyDescent="0.25">
      <c r="A43" s="35">
        <v>45955</v>
      </c>
      <c r="B43" s="36" t="s">
        <v>94</v>
      </c>
      <c r="C43" s="36" t="s">
        <v>94</v>
      </c>
      <c r="D43" s="36" t="s">
        <v>113</v>
      </c>
      <c r="E43" s="36" t="s">
        <v>2087</v>
      </c>
      <c r="F43" s="35" t="s">
        <v>131</v>
      </c>
      <c r="G43" s="36" t="s">
        <v>1685</v>
      </c>
      <c r="H43" s="36" t="s">
        <v>2088</v>
      </c>
      <c r="I43" s="36" t="s">
        <v>2089</v>
      </c>
      <c r="J43" s="35" t="s">
        <v>2020</v>
      </c>
      <c r="K43" t="str">
        <f t="shared" si="0"/>
        <v>Rural</v>
      </c>
    </row>
    <row r="44" spans="1:11" x14ac:dyDescent="0.25">
      <c r="A44" s="35">
        <v>45956</v>
      </c>
      <c r="B44" s="36" t="s">
        <v>94</v>
      </c>
      <c r="C44" s="36" t="s">
        <v>94</v>
      </c>
      <c r="D44" s="36" t="s">
        <v>222</v>
      </c>
      <c r="E44" s="36" t="s">
        <v>2087</v>
      </c>
      <c r="F44" s="35" t="s">
        <v>230</v>
      </c>
      <c r="G44" s="36" t="s">
        <v>231</v>
      </c>
      <c r="H44" s="36" t="s">
        <v>2088</v>
      </c>
      <c r="I44" s="36" t="s">
        <v>2089</v>
      </c>
      <c r="J44" s="35" t="s">
        <v>2020</v>
      </c>
      <c r="K44" t="str">
        <f t="shared" si="0"/>
        <v>Rural</v>
      </c>
    </row>
    <row r="45" spans="1:11" x14ac:dyDescent="0.25">
      <c r="A45" s="35">
        <v>45957</v>
      </c>
      <c r="B45" s="36" t="s">
        <v>94</v>
      </c>
      <c r="C45" s="36" t="s">
        <v>94</v>
      </c>
      <c r="D45" s="36" t="s">
        <v>572</v>
      </c>
      <c r="E45" s="36" t="s">
        <v>2087</v>
      </c>
      <c r="F45" s="35" t="s">
        <v>578</v>
      </c>
      <c r="G45" s="36" t="s">
        <v>579</v>
      </c>
      <c r="H45" s="36" t="s">
        <v>2088</v>
      </c>
      <c r="I45" s="36" t="s">
        <v>2089</v>
      </c>
      <c r="J45" s="35" t="s">
        <v>118</v>
      </c>
      <c r="K45" t="str">
        <f t="shared" si="0"/>
        <v>Rural</v>
      </c>
    </row>
    <row r="46" spans="1:11" x14ac:dyDescent="0.25">
      <c r="A46" s="35">
        <v>45958</v>
      </c>
      <c r="B46" s="36" t="s">
        <v>94</v>
      </c>
      <c r="C46" s="36" t="s">
        <v>94</v>
      </c>
      <c r="D46" s="36" t="s">
        <v>113</v>
      </c>
      <c r="E46" s="36" t="s">
        <v>2087</v>
      </c>
      <c r="F46" s="35" t="s">
        <v>173</v>
      </c>
      <c r="G46" s="36" t="s">
        <v>174</v>
      </c>
      <c r="H46" s="36" t="s">
        <v>2088</v>
      </c>
      <c r="I46" s="36" t="s">
        <v>2089</v>
      </c>
      <c r="J46" s="35" t="s">
        <v>2021</v>
      </c>
      <c r="K46" t="str">
        <f t="shared" si="0"/>
        <v>Rural</v>
      </c>
    </row>
    <row r="47" spans="1:11" x14ac:dyDescent="0.25">
      <c r="A47" s="35">
        <v>45959</v>
      </c>
      <c r="B47" s="36" t="s">
        <v>94</v>
      </c>
      <c r="C47" s="36" t="s">
        <v>94</v>
      </c>
      <c r="D47" s="36" t="s">
        <v>430</v>
      </c>
      <c r="E47" s="36" t="s">
        <v>2087</v>
      </c>
      <c r="F47" s="35" t="s">
        <v>437</v>
      </c>
      <c r="G47" s="36" t="s">
        <v>1735</v>
      </c>
      <c r="H47" s="36" t="s">
        <v>2088</v>
      </c>
      <c r="I47" s="36" t="s">
        <v>2089</v>
      </c>
      <c r="J47" s="35" t="s">
        <v>118</v>
      </c>
      <c r="K47" t="str">
        <f t="shared" si="0"/>
        <v>Rural</v>
      </c>
    </row>
    <row r="48" spans="1:11" x14ac:dyDescent="0.25">
      <c r="A48" s="35">
        <v>45960</v>
      </c>
      <c r="B48" s="36" t="s">
        <v>94</v>
      </c>
      <c r="C48" s="36" t="s">
        <v>94</v>
      </c>
      <c r="D48" s="36" t="s">
        <v>89</v>
      </c>
      <c r="E48" s="36" t="s">
        <v>2087</v>
      </c>
      <c r="F48" s="35" t="s">
        <v>378</v>
      </c>
      <c r="G48" s="36" t="s">
        <v>1724</v>
      </c>
      <c r="H48" s="36" t="s">
        <v>2088</v>
      </c>
      <c r="I48" s="36" t="s">
        <v>2089</v>
      </c>
      <c r="J48" s="35" t="s">
        <v>118</v>
      </c>
      <c r="K48" t="str">
        <f t="shared" si="0"/>
        <v>Rural</v>
      </c>
    </row>
    <row r="49" spans="1:11" x14ac:dyDescent="0.25">
      <c r="A49" s="35">
        <v>45961</v>
      </c>
      <c r="B49" s="36" t="s">
        <v>94</v>
      </c>
      <c r="C49" s="36" t="s">
        <v>94</v>
      </c>
      <c r="D49" s="36" t="s">
        <v>292</v>
      </c>
      <c r="E49" s="36" t="s">
        <v>2087</v>
      </c>
      <c r="F49" s="35" t="s">
        <v>307</v>
      </c>
      <c r="G49" s="36" t="s">
        <v>308</v>
      </c>
      <c r="H49" s="36" t="s">
        <v>2088</v>
      </c>
      <c r="I49" s="36" t="s">
        <v>2089</v>
      </c>
      <c r="J49" s="35" t="s">
        <v>118</v>
      </c>
      <c r="K49" t="str">
        <f t="shared" si="0"/>
        <v>Rural</v>
      </c>
    </row>
    <row r="50" spans="1:11" x14ac:dyDescent="0.25">
      <c r="A50" s="35">
        <v>45962</v>
      </c>
      <c r="B50" s="36" t="s">
        <v>94</v>
      </c>
      <c r="C50" s="36" t="s">
        <v>94</v>
      </c>
      <c r="D50" s="36" t="s">
        <v>564</v>
      </c>
      <c r="E50" s="36" t="s">
        <v>2087</v>
      </c>
      <c r="F50" s="35" t="s">
        <v>567</v>
      </c>
      <c r="G50" s="36" t="s">
        <v>568</v>
      </c>
      <c r="H50" s="36" t="s">
        <v>2088</v>
      </c>
      <c r="I50" s="36" t="s">
        <v>2089</v>
      </c>
      <c r="J50" s="35" t="s">
        <v>118</v>
      </c>
      <c r="K50" t="str">
        <f t="shared" si="0"/>
        <v>Rural</v>
      </c>
    </row>
    <row r="51" spans="1:11" x14ac:dyDescent="0.25">
      <c r="A51" s="35">
        <v>45963</v>
      </c>
      <c r="B51" s="36" t="s">
        <v>94</v>
      </c>
      <c r="C51" s="36" t="s">
        <v>94</v>
      </c>
      <c r="D51" s="36" t="s">
        <v>292</v>
      </c>
      <c r="E51" s="36" t="s">
        <v>2087</v>
      </c>
      <c r="F51" s="35" t="s">
        <v>310</v>
      </c>
      <c r="G51" s="36" t="s">
        <v>311</v>
      </c>
      <c r="H51" s="36" t="s">
        <v>2088</v>
      </c>
      <c r="I51" s="36" t="s">
        <v>2089</v>
      </c>
      <c r="J51" s="35" t="s">
        <v>118</v>
      </c>
      <c r="K51" t="str">
        <f t="shared" si="0"/>
        <v>Rural</v>
      </c>
    </row>
    <row r="52" spans="1:11" x14ac:dyDescent="0.25">
      <c r="A52" s="35">
        <v>45964</v>
      </c>
      <c r="B52" s="36" t="s">
        <v>94</v>
      </c>
      <c r="C52" s="36" t="s">
        <v>94</v>
      </c>
      <c r="D52" s="36" t="s">
        <v>30</v>
      </c>
      <c r="E52" s="36" t="s">
        <v>2087</v>
      </c>
      <c r="F52" s="35" t="s">
        <v>242</v>
      </c>
      <c r="G52" s="36" t="s">
        <v>1699</v>
      </c>
      <c r="H52" s="36" t="s">
        <v>2088</v>
      </c>
      <c r="I52" s="36" t="s">
        <v>2089</v>
      </c>
      <c r="J52" s="35" t="s">
        <v>118</v>
      </c>
      <c r="K52" t="str">
        <f t="shared" si="0"/>
        <v>Rural</v>
      </c>
    </row>
    <row r="53" spans="1:11" x14ac:dyDescent="0.25">
      <c r="A53" s="35">
        <v>45965</v>
      </c>
      <c r="B53" s="36" t="s">
        <v>94</v>
      </c>
      <c r="C53" s="36" t="s">
        <v>94</v>
      </c>
      <c r="D53" s="36" t="s">
        <v>113</v>
      </c>
      <c r="E53" s="36" t="s">
        <v>2087</v>
      </c>
      <c r="F53" s="35" t="s">
        <v>176</v>
      </c>
      <c r="G53" s="36" t="s">
        <v>1686</v>
      </c>
      <c r="H53" s="36" t="s">
        <v>2088</v>
      </c>
      <c r="I53" s="36" t="s">
        <v>2089</v>
      </c>
      <c r="J53" s="35" t="s">
        <v>2021</v>
      </c>
      <c r="K53" t="str">
        <f t="shared" si="0"/>
        <v>Rural</v>
      </c>
    </row>
    <row r="54" spans="1:11" x14ac:dyDescent="0.25">
      <c r="A54" s="35">
        <v>45966</v>
      </c>
      <c r="B54" s="36" t="s">
        <v>94</v>
      </c>
      <c r="C54" s="36" t="s">
        <v>94</v>
      </c>
      <c r="D54" s="36" t="s">
        <v>292</v>
      </c>
      <c r="E54" s="36" t="s">
        <v>2087</v>
      </c>
      <c r="F54" s="35" t="s">
        <v>313</v>
      </c>
      <c r="G54" s="36" t="s">
        <v>314</v>
      </c>
      <c r="H54" s="36" t="s">
        <v>2088</v>
      </c>
      <c r="I54" s="36" t="s">
        <v>2089</v>
      </c>
      <c r="J54" s="35" t="s">
        <v>118</v>
      </c>
      <c r="K54" t="str">
        <f t="shared" si="0"/>
        <v>Rural</v>
      </c>
    </row>
    <row r="55" spans="1:11" x14ac:dyDescent="0.25">
      <c r="A55" s="35">
        <v>45967</v>
      </c>
      <c r="B55" s="36" t="s">
        <v>94</v>
      </c>
      <c r="C55" s="36" t="s">
        <v>94</v>
      </c>
      <c r="D55" s="36" t="s">
        <v>222</v>
      </c>
      <c r="E55" s="36" t="s">
        <v>2087</v>
      </c>
      <c r="F55" s="35" t="s">
        <v>232</v>
      </c>
      <c r="G55" s="36" t="s">
        <v>233</v>
      </c>
      <c r="H55" s="36" t="s">
        <v>2088</v>
      </c>
      <c r="I55" s="36" t="s">
        <v>2089</v>
      </c>
      <c r="J55" s="35" t="s">
        <v>2020</v>
      </c>
      <c r="K55" t="str">
        <f t="shared" si="0"/>
        <v>Rural</v>
      </c>
    </row>
    <row r="56" spans="1:11" x14ac:dyDescent="0.25">
      <c r="A56" s="35">
        <v>45968</v>
      </c>
      <c r="B56" s="36" t="s">
        <v>94</v>
      </c>
      <c r="C56" s="36" t="s">
        <v>94</v>
      </c>
      <c r="D56" s="36" t="s">
        <v>390</v>
      </c>
      <c r="E56" s="36" t="s">
        <v>2087</v>
      </c>
      <c r="F56" s="35" t="s">
        <v>401</v>
      </c>
      <c r="G56" s="36" t="s">
        <v>402</v>
      </c>
      <c r="H56" s="36" t="s">
        <v>2088</v>
      </c>
      <c r="I56" s="36" t="s">
        <v>2089</v>
      </c>
      <c r="J56" s="35" t="s">
        <v>118</v>
      </c>
      <c r="K56" t="str">
        <f t="shared" si="0"/>
        <v>Rural</v>
      </c>
    </row>
    <row r="57" spans="1:11" x14ac:dyDescent="0.25">
      <c r="A57" s="35">
        <v>45969</v>
      </c>
      <c r="B57" s="36" t="s">
        <v>94</v>
      </c>
      <c r="C57" s="36" t="s">
        <v>94</v>
      </c>
      <c r="D57" s="36" t="s">
        <v>390</v>
      </c>
      <c r="E57" s="36" t="s">
        <v>2087</v>
      </c>
      <c r="F57" s="35" t="s">
        <v>404</v>
      </c>
      <c r="G57" s="36" t="s">
        <v>405</v>
      </c>
      <c r="H57" s="36" t="s">
        <v>2088</v>
      </c>
      <c r="I57" s="36" t="s">
        <v>2089</v>
      </c>
      <c r="J57" s="35" t="s">
        <v>118</v>
      </c>
      <c r="K57" t="str">
        <f t="shared" si="0"/>
        <v>Rural</v>
      </c>
    </row>
    <row r="58" spans="1:11" x14ac:dyDescent="0.25">
      <c r="A58" s="35">
        <v>45970</v>
      </c>
      <c r="B58" s="36" t="s">
        <v>94</v>
      </c>
      <c r="C58" s="36" t="s">
        <v>94</v>
      </c>
      <c r="D58" s="36" t="s">
        <v>572</v>
      </c>
      <c r="E58" s="36" t="s">
        <v>2087</v>
      </c>
      <c r="F58" s="35" t="s">
        <v>581</v>
      </c>
      <c r="G58" s="36" t="s">
        <v>582</v>
      </c>
      <c r="H58" s="36" t="s">
        <v>2088</v>
      </c>
      <c r="I58" s="36" t="s">
        <v>2089</v>
      </c>
      <c r="J58" s="35" t="s">
        <v>118</v>
      </c>
      <c r="K58" t="str">
        <f t="shared" si="0"/>
        <v>Rural</v>
      </c>
    </row>
    <row r="59" spans="1:11" x14ac:dyDescent="0.25">
      <c r="A59" s="35">
        <v>45971</v>
      </c>
      <c r="B59" s="36" t="s">
        <v>94</v>
      </c>
      <c r="C59" s="36" t="s">
        <v>94</v>
      </c>
      <c r="D59" s="36" t="s">
        <v>113</v>
      </c>
      <c r="E59" s="36" t="s">
        <v>2087</v>
      </c>
      <c r="F59" s="35" t="s">
        <v>178</v>
      </c>
      <c r="G59" s="36" t="s">
        <v>179</v>
      </c>
      <c r="H59" s="36" t="s">
        <v>2088</v>
      </c>
      <c r="I59" s="36" t="s">
        <v>2089</v>
      </c>
      <c r="J59" s="35" t="s">
        <v>118</v>
      </c>
      <c r="K59" t="str">
        <f t="shared" si="0"/>
        <v>Rural</v>
      </c>
    </row>
    <row r="60" spans="1:11" x14ac:dyDescent="0.25">
      <c r="A60" s="35">
        <v>45972</v>
      </c>
      <c r="B60" s="36" t="s">
        <v>94</v>
      </c>
      <c r="C60" s="36" t="s">
        <v>94</v>
      </c>
      <c r="D60" s="36" t="s">
        <v>257</v>
      </c>
      <c r="E60" s="36" t="s">
        <v>2087</v>
      </c>
      <c r="F60" s="35" t="s">
        <v>279</v>
      </c>
      <c r="G60" s="36" t="s">
        <v>280</v>
      </c>
      <c r="H60" s="36" t="s">
        <v>2088</v>
      </c>
      <c r="I60" s="36" t="s">
        <v>2089</v>
      </c>
      <c r="J60" s="35" t="s">
        <v>118</v>
      </c>
      <c r="K60" t="str">
        <f t="shared" si="0"/>
        <v>Rural</v>
      </c>
    </row>
    <row r="61" spans="1:11" x14ac:dyDescent="0.25">
      <c r="A61" s="35">
        <v>45973</v>
      </c>
      <c r="B61" s="36" t="s">
        <v>94</v>
      </c>
      <c r="C61" s="36" t="s">
        <v>94</v>
      </c>
      <c r="D61" s="36" t="s">
        <v>257</v>
      </c>
      <c r="E61" s="36" t="s">
        <v>2087</v>
      </c>
      <c r="F61" s="35" t="s">
        <v>262</v>
      </c>
      <c r="G61" s="36" t="s">
        <v>1705</v>
      </c>
      <c r="H61" s="36" t="s">
        <v>2088</v>
      </c>
      <c r="I61" s="36" t="s">
        <v>2089</v>
      </c>
      <c r="J61" s="35" t="s">
        <v>2020</v>
      </c>
      <c r="K61" t="str">
        <f t="shared" si="0"/>
        <v>Rural</v>
      </c>
    </row>
    <row r="62" spans="1:11" x14ac:dyDescent="0.25">
      <c r="A62" s="35">
        <v>45974</v>
      </c>
      <c r="B62" s="36" t="s">
        <v>94</v>
      </c>
      <c r="C62" s="36" t="s">
        <v>94</v>
      </c>
      <c r="D62" s="36" t="s">
        <v>113</v>
      </c>
      <c r="E62" s="36" t="s">
        <v>2087</v>
      </c>
      <c r="F62" s="35" t="s">
        <v>181</v>
      </c>
      <c r="G62" s="36" t="s">
        <v>182</v>
      </c>
      <c r="H62" s="36" t="s">
        <v>2088</v>
      </c>
      <c r="I62" s="36" t="s">
        <v>2089</v>
      </c>
      <c r="J62" s="35" t="s">
        <v>2020</v>
      </c>
      <c r="K62" t="str">
        <f t="shared" si="0"/>
        <v>Rural</v>
      </c>
    </row>
    <row r="63" spans="1:11" x14ac:dyDescent="0.25">
      <c r="A63" s="35">
        <v>45975</v>
      </c>
      <c r="B63" s="36" t="s">
        <v>94</v>
      </c>
      <c r="C63" s="36" t="s">
        <v>94</v>
      </c>
      <c r="D63" s="36" t="s">
        <v>257</v>
      </c>
      <c r="E63" s="36" t="s">
        <v>2087</v>
      </c>
      <c r="F63" s="35" t="s">
        <v>264</v>
      </c>
      <c r="G63" s="36" t="s">
        <v>1707</v>
      </c>
      <c r="H63" s="36" t="s">
        <v>2088</v>
      </c>
      <c r="I63" s="36" t="s">
        <v>2089</v>
      </c>
      <c r="J63" s="35" t="s">
        <v>118</v>
      </c>
      <c r="K63" t="str">
        <f t="shared" si="0"/>
        <v>Rural</v>
      </c>
    </row>
    <row r="64" spans="1:11" x14ac:dyDescent="0.25">
      <c r="A64" s="35">
        <v>45976</v>
      </c>
      <c r="B64" s="36" t="s">
        <v>94</v>
      </c>
      <c r="C64" s="36" t="s">
        <v>94</v>
      </c>
      <c r="D64" s="36" t="s">
        <v>113</v>
      </c>
      <c r="E64" s="36" t="s">
        <v>2087</v>
      </c>
      <c r="F64" s="35" t="s">
        <v>133</v>
      </c>
      <c r="G64" s="36" t="s">
        <v>1687</v>
      </c>
      <c r="H64" s="36" t="s">
        <v>2088</v>
      </c>
      <c r="I64" s="36" t="s">
        <v>2089</v>
      </c>
      <c r="J64" s="35" t="s">
        <v>2020</v>
      </c>
      <c r="K64" t="str">
        <f t="shared" si="0"/>
        <v>Rural</v>
      </c>
    </row>
    <row r="65" spans="1:11" x14ac:dyDescent="0.25">
      <c r="A65" s="35">
        <v>45977</v>
      </c>
      <c r="B65" s="36" t="s">
        <v>94</v>
      </c>
      <c r="C65" s="36" t="s">
        <v>94</v>
      </c>
      <c r="D65" s="36" t="s">
        <v>321</v>
      </c>
      <c r="E65" s="36" t="s">
        <v>2087</v>
      </c>
      <c r="F65" s="35" t="s">
        <v>347</v>
      </c>
      <c r="G65" s="36" t="s">
        <v>348</v>
      </c>
      <c r="H65" s="36" t="s">
        <v>2088</v>
      </c>
      <c r="I65" s="36" t="s">
        <v>2089</v>
      </c>
      <c r="J65" s="35" t="s">
        <v>118</v>
      </c>
      <c r="K65" t="str">
        <f t="shared" si="0"/>
        <v>Rural</v>
      </c>
    </row>
    <row r="66" spans="1:11" x14ac:dyDescent="0.25">
      <c r="A66" s="35">
        <v>45978</v>
      </c>
      <c r="B66" s="36" t="s">
        <v>94</v>
      </c>
      <c r="C66" s="36" t="s">
        <v>94</v>
      </c>
      <c r="D66" s="36" t="s">
        <v>257</v>
      </c>
      <c r="E66" s="36" t="s">
        <v>2087</v>
      </c>
      <c r="F66" s="35" t="s">
        <v>282</v>
      </c>
      <c r="G66" s="36" t="s">
        <v>283</v>
      </c>
      <c r="H66" s="36" t="s">
        <v>2088</v>
      </c>
      <c r="I66" s="36" t="s">
        <v>2089</v>
      </c>
      <c r="J66" s="35" t="s">
        <v>118</v>
      </c>
      <c r="K66" t="str">
        <f t="shared" si="0"/>
        <v>Rural</v>
      </c>
    </row>
    <row r="67" spans="1:11" x14ac:dyDescent="0.25">
      <c r="A67" s="35">
        <v>45979</v>
      </c>
      <c r="B67" s="36" t="s">
        <v>94</v>
      </c>
      <c r="C67" s="36" t="s">
        <v>94</v>
      </c>
      <c r="D67" s="36" t="s">
        <v>518</v>
      </c>
      <c r="E67" s="36" t="s">
        <v>2087</v>
      </c>
      <c r="F67" s="35" t="s">
        <v>559</v>
      </c>
      <c r="G67" s="36" t="s">
        <v>560</v>
      </c>
      <c r="H67" s="36" t="s">
        <v>2088</v>
      </c>
      <c r="I67" s="36" t="s">
        <v>2089</v>
      </c>
      <c r="J67" s="35" t="s">
        <v>2020</v>
      </c>
      <c r="K67" t="str">
        <f t="shared" ref="K67:K130" si="1">+MID(J67,1,5)</f>
        <v>Rural</v>
      </c>
    </row>
    <row r="68" spans="1:11" x14ac:dyDescent="0.25">
      <c r="A68" s="35">
        <v>45980</v>
      </c>
      <c r="B68" s="36" t="s">
        <v>94</v>
      </c>
      <c r="C68" s="36" t="s">
        <v>94</v>
      </c>
      <c r="D68" s="36" t="s">
        <v>572</v>
      </c>
      <c r="E68" s="36" t="s">
        <v>2087</v>
      </c>
      <c r="F68" s="35" t="s">
        <v>583</v>
      </c>
      <c r="G68" s="36" t="s">
        <v>584</v>
      </c>
      <c r="H68" s="36" t="s">
        <v>2088</v>
      </c>
      <c r="I68" s="36" t="s">
        <v>2089</v>
      </c>
      <c r="J68" s="35" t="s">
        <v>118</v>
      </c>
      <c r="K68" t="str">
        <f t="shared" si="1"/>
        <v>Rural</v>
      </c>
    </row>
    <row r="69" spans="1:11" x14ac:dyDescent="0.25">
      <c r="A69" s="35">
        <v>45981</v>
      </c>
      <c r="B69" s="36" t="s">
        <v>94</v>
      </c>
      <c r="C69" s="36" t="s">
        <v>94</v>
      </c>
      <c r="D69" s="36" t="s">
        <v>257</v>
      </c>
      <c r="E69" s="36" t="s">
        <v>2087</v>
      </c>
      <c r="F69" s="35" t="s">
        <v>285</v>
      </c>
      <c r="G69" s="36" t="s">
        <v>286</v>
      </c>
      <c r="H69" s="36" t="s">
        <v>2088</v>
      </c>
      <c r="I69" s="36" t="s">
        <v>2089</v>
      </c>
      <c r="J69" s="35" t="s">
        <v>118</v>
      </c>
      <c r="K69" t="str">
        <f t="shared" si="1"/>
        <v>Rural</v>
      </c>
    </row>
    <row r="70" spans="1:11" x14ac:dyDescent="0.25">
      <c r="A70" s="35">
        <v>45982</v>
      </c>
      <c r="B70" s="36" t="s">
        <v>94</v>
      </c>
      <c r="C70" s="36" t="s">
        <v>94</v>
      </c>
      <c r="D70" s="36" t="s">
        <v>257</v>
      </c>
      <c r="E70" s="36" t="s">
        <v>2087</v>
      </c>
      <c r="F70" s="35" t="s">
        <v>288</v>
      </c>
      <c r="G70" s="36" t="s">
        <v>289</v>
      </c>
      <c r="H70" s="36" t="s">
        <v>2088</v>
      </c>
      <c r="I70" s="36" t="s">
        <v>2089</v>
      </c>
      <c r="J70" s="35" t="s">
        <v>118</v>
      </c>
      <c r="K70" t="str">
        <f t="shared" si="1"/>
        <v>Rural</v>
      </c>
    </row>
    <row r="71" spans="1:11" x14ac:dyDescent="0.25">
      <c r="A71" s="35">
        <v>45983</v>
      </c>
      <c r="B71" s="36" t="s">
        <v>94</v>
      </c>
      <c r="C71" s="36" t="s">
        <v>94</v>
      </c>
      <c r="D71" s="36" t="s">
        <v>390</v>
      </c>
      <c r="E71" s="36" t="s">
        <v>2087</v>
      </c>
      <c r="F71" s="35" t="s">
        <v>407</v>
      </c>
      <c r="G71" s="36" t="s">
        <v>408</v>
      </c>
      <c r="H71" s="36" t="s">
        <v>2088</v>
      </c>
      <c r="I71" s="36" t="s">
        <v>2089</v>
      </c>
      <c r="J71" s="35" t="s">
        <v>118</v>
      </c>
      <c r="K71" t="str">
        <f t="shared" si="1"/>
        <v>Rural</v>
      </c>
    </row>
    <row r="72" spans="1:11" x14ac:dyDescent="0.25">
      <c r="A72" s="35">
        <v>45984</v>
      </c>
      <c r="B72" s="36" t="s">
        <v>94</v>
      </c>
      <c r="C72" s="36" t="s">
        <v>94</v>
      </c>
      <c r="D72" s="36" t="s">
        <v>222</v>
      </c>
      <c r="E72" s="36" t="s">
        <v>2087</v>
      </c>
      <c r="F72" s="35" t="s">
        <v>235</v>
      </c>
      <c r="G72" s="36" t="s">
        <v>236</v>
      </c>
      <c r="H72" s="36" t="s">
        <v>2088</v>
      </c>
      <c r="I72" s="36" t="s">
        <v>2089</v>
      </c>
      <c r="J72" s="35" t="s">
        <v>2020</v>
      </c>
      <c r="K72" t="str">
        <f t="shared" si="1"/>
        <v>Rural</v>
      </c>
    </row>
    <row r="73" spans="1:11" x14ac:dyDescent="0.25">
      <c r="A73" s="35">
        <v>45985</v>
      </c>
      <c r="B73" s="36" t="s">
        <v>94</v>
      </c>
      <c r="C73" s="36" t="s">
        <v>94</v>
      </c>
      <c r="D73" s="36" t="s">
        <v>321</v>
      </c>
      <c r="E73" s="36" t="s">
        <v>2087</v>
      </c>
      <c r="F73" s="35" t="s">
        <v>350</v>
      </c>
      <c r="G73" s="36" t="s">
        <v>351</v>
      </c>
      <c r="H73" s="36" t="s">
        <v>2088</v>
      </c>
      <c r="I73" s="36" t="s">
        <v>2089</v>
      </c>
      <c r="J73" s="35" t="s">
        <v>118</v>
      </c>
      <c r="K73" t="str">
        <f t="shared" si="1"/>
        <v>Rural</v>
      </c>
    </row>
    <row r="74" spans="1:11" x14ac:dyDescent="0.25">
      <c r="A74" s="35">
        <v>45986</v>
      </c>
      <c r="B74" s="36" t="s">
        <v>94</v>
      </c>
      <c r="C74" s="36" t="s">
        <v>94</v>
      </c>
      <c r="D74" s="36" t="s">
        <v>257</v>
      </c>
      <c r="E74" s="36" t="s">
        <v>2087</v>
      </c>
      <c r="F74" s="35" t="s">
        <v>290</v>
      </c>
      <c r="G74" s="36" t="s">
        <v>291</v>
      </c>
      <c r="H74" s="36" t="s">
        <v>2088</v>
      </c>
      <c r="I74" s="36" t="s">
        <v>2089</v>
      </c>
      <c r="J74" s="35" t="s">
        <v>118</v>
      </c>
      <c r="K74" t="str">
        <f t="shared" si="1"/>
        <v>Rural</v>
      </c>
    </row>
    <row r="75" spans="1:11" x14ac:dyDescent="0.25">
      <c r="A75" s="35">
        <v>45987</v>
      </c>
      <c r="B75" s="36" t="s">
        <v>94</v>
      </c>
      <c r="C75" s="36" t="s">
        <v>94</v>
      </c>
      <c r="D75" s="36" t="s">
        <v>572</v>
      </c>
      <c r="E75" s="36" t="s">
        <v>2087</v>
      </c>
      <c r="F75" s="35" t="s">
        <v>586</v>
      </c>
      <c r="G75" s="36" t="s">
        <v>587</v>
      </c>
      <c r="H75" s="36" t="s">
        <v>2088</v>
      </c>
      <c r="I75" s="36" t="s">
        <v>2089</v>
      </c>
      <c r="J75" s="35" t="s">
        <v>118</v>
      </c>
      <c r="K75" t="str">
        <f t="shared" si="1"/>
        <v>Rural</v>
      </c>
    </row>
    <row r="76" spans="1:11" x14ac:dyDescent="0.25">
      <c r="A76" s="35">
        <v>45988</v>
      </c>
      <c r="B76" s="36" t="s">
        <v>94</v>
      </c>
      <c r="C76" s="36" t="s">
        <v>94</v>
      </c>
      <c r="D76" s="36" t="s">
        <v>113</v>
      </c>
      <c r="E76" s="36" t="s">
        <v>2087</v>
      </c>
      <c r="F76" s="35" t="s">
        <v>184</v>
      </c>
      <c r="G76" s="36" t="s">
        <v>185</v>
      </c>
      <c r="H76" s="36" t="s">
        <v>2088</v>
      </c>
      <c r="I76" s="36" t="s">
        <v>2089</v>
      </c>
      <c r="J76" s="35" t="s">
        <v>2020</v>
      </c>
      <c r="K76" t="str">
        <f t="shared" si="1"/>
        <v>Rural</v>
      </c>
    </row>
    <row r="77" spans="1:11" x14ac:dyDescent="0.25">
      <c r="A77" s="35">
        <v>45989</v>
      </c>
      <c r="B77" s="36" t="s">
        <v>94</v>
      </c>
      <c r="C77" s="36" t="s">
        <v>94</v>
      </c>
      <c r="D77" s="36" t="s">
        <v>222</v>
      </c>
      <c r="E77" s="36" t="s">
        <v>2087</v>
      </c>
      <c r="F77" s="35" t="s">
        <v>238</v>
      </c>
      <c r="G77" s="36" t="s">
        <v>239</v>
      </c>
      <c r="H77" s="36" t="s">
        <v>2088</v>
      </c>
      <c r="I77" s="36" t="s">
        <v>2089</v>
      </c>
      <c r="J77" s="35" t="s">
        <v>2020</v>
      </c>
      <c r="K77" t="str">
        <f t="shared" si="1"/>
        <v>Rural</v>
      </c>
    </row>
    <row r="78" spans="1:11" x14ac:dyDescent="0.25">
      <c r="A78" s="35">
        <v>45990</v>
      </c>
      <c r="B78" s="36" t="s">
        <v>94</v>
      </c>
      <c r="C78" s="36" t="s">
        <v>94</v>
      </c>
      <c r="D78" s="36" t="s">
        <v>390</v>
      </c>
      <c r="E78" s="36" t="s">
        <v>2087</v>
      </c>
      <c r="F78" s="35" t="s">
        <v>410</v>
      </c>
      <c r="G78" s="36" t="s">
        <v>411</v>
      </c>
      <c r="H78" s="36" t="s">
        <v>2088</v>
      </c>
      <c r="I78" s="36" t="s">
        <v>2089</v>
      </c>
      <c r="J78" s="35" t="s">
        <v>118</v>
      </c>
      <c r="K78" t="str">
        <f t="shared" si="1"/>
        <v>Rural</v>
      </c>
    </row>
    <row r="79" spans="1:11" x14ac:dyDescent="0.25">
      <c r="A79" s="35">
        <v>45991</v>
      </c>
      <c r="B79" s="36" t="s">
        <v>94</v>
      </c>
      <c r="C79" s="36" t="s">
        <v>94</v>
      </c>
      <c r="D79" s="36" t="s">
        <v>360</v>
      </c>
      <c r="E79" s="36" t="s">
        <v>2087</v>
      </c>
      <c r="F79" s="35" t="s">
        <v>366</v>
      </c>
      <c r="G79" s="36" t="s">
        <v>367</v>
      </c>
      <c r="H79" s="36" t="s">
        <v>2088</v>
      </c>
      <c r="I79" s="36" t="s">
        <v>2089</v>
      </c>
      <c r="J79" s="35" t="s">
        <v>118</v>
      </c>
      <c r="K79" t="str">
        <f t="shared" si="1"/>
        <v>Rural</v>
      </c>
    </row>
    <row r="80" spans="1:11" x14ac:dyDescent="0.25">
      <c r="A80" s="35">
        <v>45992</v>
      </c>
      <c r="B80" s="36" t="s">
        <v>94</v>
      </c>
      <c r="C80" s="36" t="s">
        <v>94</v>
      </c>
      <c r="D80" s="36" t="s">
        <v>321</v>
      </c>
      <c r="E80" s="36" t="s">
        <v>2087</v>
      </c>
      <c r="F80" s="35" t="s">
        <v>353</v>
      </c>
      <c r="G80" s="36" t="s">
        <v>354</v>
      </c>
      <c r="H80" s="36" t="s">
        <v>2088</v>
      </c>
      <c r="I80" s="36" t="s">
        <v>2089</v>
      </c>
      <c r="J80" s="35" t="s">
        <v>118</v>
      </c>
      <c r="K80" t="str">
        <f t="shared" si="1"/>
        <v>Rural</v>
      </c>
    </row>
    <row r="81" spans="1:11" x14ac:dyDescent="0.25">
      <c r="A81" s="35">
        <v>45993</v>
      </c>
      <c r="B81" s="36" t="s">
        <v>94</v>
      </c>
      <c r="C81" s="36" t="s">
        <v>94</v>
      </c>
      <c r="D81" s="36" t="s">
        <v>572</v>
      </c>
      <c r="E81" s="36" t="s">
        <v>2087</v>
      </c>
      <c r="F81" s="35" t="s">
        <v>589</v>
      </c>
      <c r="G81" s="36" t="s">
        <v>590</v>
      </c>
      <c r="H81" s="36" t="s">
        <v>2088</v>
      </c>
      <c r="I81" s="36" t="s">
        <v>2089</v>
      </c>
      <c r="J81" s="35" t="s">
        <v>118</v>
      </c>
      <c r="K81" t="str">
        <f t="shared" si="1"/>
        <v>Rural</v>
      </c>
    </row>
    <row r="82" spans="1:11" x14ac:dyDescent="0.25">
      <c r="A82" s="35">
        <v>45994</v>
      </c>
      <c r="B82" s="36" t="s">
        <v>94</v>
      </c>
      <c r="C82" s="36" t="s">
        <v>94</v>
      </c>
      <c r="D82" s="36" t="s">
        <v>518</v>
      </c>
      <c r="E82" s="36" t="s">
        <v>2087</v>
      </c>
      <c r="F82" s="35" t="s">
        <v>562</v>
      </c>
      <c r="G82" s="36" t="s">
        <v>563</v>
      </c>
      <c r="H82" s="36" t="s">
        <v>2088</v>
      </c>
      <c r="I82" s="36" t="s">
        <v>2089</v>
      </c>
      <c r="J82" s="35" t="s">
        <v>2020</v>
      </c>
      <c r="K82" t="str">
        <f t="shared" si="1"/>
        <v>Rural</v>
      </c>
    </row>
    <row r="83" spans="1:11" x14ac:dyDescent="0.25">
      <c r="A83" s="35">
        <v>45995</v>
      </c>
      <c r="B83" s="36" t="s">
        <v>94</v>
      </c>
      <c r="C83" s="36" t="s">
        <v>94</v>
      </c>
      <c r="D83" s="36" t="s">
        <v>30</v>
      </c>
      <c r="E83" s="36" t="s">
        <v>2087</v>
      </c>
      <c r="F83" s="35" t="s">
        <v>249</v>
      </c>
      <c r="G83" s="36" t="s">
        <v>250</v>
      </c>
      <c r="H83" s="36" t="s">
        <v>2088</v>
      </c>
      <c r="I83" s="36" t="s">
        <v>2089</v>
      </c>
      <c r="J83" s="35" t="s">
        <v>118</v>
      </c>
      <c r="K83" t="str">
        <f t="shared" si="1"/>
        <v>Rural</v>
      </c>
    </row>
    <row r="84" spans="1:11" x14ac:dyDescent="0.25">
      <c r="A84" s="35">
        <v>45996</v>
      </c>
      <c r="B84" s="36" t="s">
        <v>94</v>
      </c>
      <c r="C84" s="36" t="s">
        <v>94</v>
      </c>
      <c r="D84" s="36" t="s">
        <v>113</v>
      </c>
      <c r="E84" s="36" t="s">
        <v>2087</v>
      </c>
      <c r="F84" s="35" t="s">
        <v>187</v>
      </c>
      <c r="G84" s="36" t="s">
        <v>188</v>
      </c>
      <c r="H84" s="36" t="s">
        <v>2088</v>
      </c>
      <c r="I84" s="36" t="s">
        <v>2089</v>
      </c>
      <c r="J84" s="35" t="s">
        <v>118</v>
      </c>
      <c r="K84" t="str">
        <f t="shared" si="1"/>
        <v>Rural</v>
      </c>
    </row>
    <row r="85" spans="1:11" x14ac:dyDescent="0.25">
      <c r="A85" s="35">
        <v>45997</v>
      </c>
      <c r="B85" s="36" t="s">
        <v>94</v>
      </c>
      <c r="C85" s="36" t="s">
        <v>94</v>
      </c>
      <c r="D85" s="36" t="s">
        <v>113</v>
      </c>
      <c r="E85" s="36" t="s">
        <v>2087</v>
      </c>
      <c r="F85" s="35" t="s">
        <v>190</v>
      </c>
      <c r="G85" s="36" t="s">
        <v>191</v>
      </c>
      <c r="H85" s="36" t="s">
        <v>2088</v>
      </c>
      <c r="I85" s="36" t="s">
        <v>2089</v>
      </c>
      <c r="J85" s="35" t="s">
        <v>118</v>
      </c>
      <c r="K85" t="str">
        <f t="shared" si="1"/>
        <v>Rural</v>
      </c>
    </row>
    <row r="86" spans="1:11" x14ac:dyDescent="0.25">
      <c r="A86" s="35">
        <v>45998</v>
      </c>
      <c r="B86" s="36" t="s">
        <v>94</v>
      </c>
      <c r="C86" s="36" t="s">
        <v>94</v>
      </c>
      <c r="D86" s="36" t="s">
        <v>113</v>
      </c>
      <c r="E86" s="36" t="s">
        <v>2087</v>
      </c>
      <c r="F86" s="35" t="s">
        <v>193</v>
      </c>
      <c r="G86" s="36" t="s">
        <v>194</v>
      </c>
      <c r="H86" s="36" t="s">
        <v>2088</v>
      </c>
      <c r="I86" s="36" t="s">
        <v>2089</v>
      </c>
      <c r="J86" s="35" t="s">
        <v>2020</v>
      </c>
      <c r="K86" t="str">
        <f t="shared" si="1"/>
        <v>Rural</v>
      </c>
    </row>
    <row r="87" spans="1:11" x14ac:dyDescent="0.25">
      <c r="A87" s="35">
        <v>45999</v>
      </c>
      <c r="B87" s="36" t="s">
        <v>94</v>
      </c>
      <c r="C87" s="36" t="s">
        <v>94</v>
      </c>
      <c r="D87" s="36" t="s">
        <v>113</v>
      </c>
      <c r="E87" s="36" t="s">
        <v>2087</v>
      </c>
      <c r="F87" s="35" t="s">
        <v>196</v>
      </c>
      <c r="G87" s="36" t="s">
        <v>197</v>
      </c>
      <c r="H87" s="36" t="s">
        <v>2088</v>
      </c>
      <c r="I87" s="36" t="s">
        <v>2089</v>
      </c>
      <c r="J87" s="35" t="s">
        <v>118</v>
      </c>
      <c r="K87" t="str">
        <f t="shared" si="1"/>
        <v>Rural</v>
      </c>
    </row>
    <row r="88" spans="1:11" x14ac:dyDescent="0.25">
      <c r="A88" s="35">
        <v>46000</v>
      </c>
      <c r="B88" s="36" t="s">
        <v>94</v>
      </c>
      <c r="C88" s="36" t="s">
        <v>94</v>
      </c>
      <c r="D88" s="36" t="s">
        <v>257</v>
      </c>
      <c r="E88" s="36" t="s">
        <v>2087</v>
      </c>
      <c r="F88" s="35" t="s">
        <v>266</v>
      </c>
      <c r="G88" s="36" t="s">
        <v>1708</v>
      </c>
      <c r="H88" s="36" t="s">
        <v>2088</v>
      </c>
      <c r="I88" s="36" t="s">
        <v>2089</v>
      </c>
      <c r="J88" s="35" t="s">
        <v>118</v>
      </c>
      <c r="K88" t="str">
        <f t="shared" si="1"/>
        <v>Rural</v>
      </c>
    </row>
    <row r="89" spans="1:11" x14ac:dyDescent="0.25">
      <c r="A89" s="35">
        <v>46001</v>
      </c>
      <c r="B89" s="36" t="s">
        <v>94</v>
      </c>
      <c r="C89" s="36" t="s">
        <v>94</v>
      </c>
      <c r="D89" s="36" t="s">
        <v>292</v>
      </c>
      <c r="E89" s="36" t="s">
        <v>2087</v>
      </c>
      <c r="F89" s="35" t="s">
        <v>316</v>
      </c>
      <c r="G89" s="36" t="s">
        <v>317</v>
      </c>
      <c r="H89" s="36" t="s">
        <v>2088</v>
      </c>
      <c r="I89" s="36" t="s">
        <v>2089</v>
      </c>
      <c r="J89" s="35" t="s">
        <v>118</v>
      </c>
      <c r="K89" t="str">
        <f t="shared" si="1"/>
        <v>Rural</v>
      </c>
    </row>
    <row r="90" spans="1:11" x14ac:dyDescent="0.25">
      <c r="A90" s="35">
        <v>46002</v>
      </c>
      <c r="B90" s="36" t="s">
        <v>94</v>
      </c>
      <c r="C90" s="36" t="s">
        <v>94</v>
      </c>
      <c r="D90" s="36" t="s">
        <v>572</v>
      </c>
      <c r="E90" s="36" t="s">
        <v>2087</v>
      </c>
      <c r="F90" s="35" t="s">
        <v>592</v>
      </c>
      <c r="G90" s="36" t="s">
        <v>593</v>
      </c>
      <c r="H90" s="36" t="s">
        <v>2088</v>
      </c>
      <c r="I90" s="36" t="s">
        <v>2089</v>
      </c>
      <c r="J90" s="35" t="s">
        <v>118</v>
      </c>
      <c r="K90" t="str">
        <f t="shared" si="1"/>
        <v>Rural</v>
      </c>
    </row>
    <row r="91" spans="1:11" x14ac:dyDescent="0.25">
      <c r="A91" s="35">
        <v>46003</v>
      </c>
      <c r="B91" s="36" t="s">
        <v>94</v>
      </c>
      <c r="C91" s="36" t="s">
        <v>94</v>
      </c>
      <c r="D91" s="36" t="s">
        <v>430</v>
      </c>
      <c r="E91" s="36" t="s">
        <v>2087</v>
      </c>
      <c r="F91" s="35" t="s">
        <v>442</v>
      </c>
      <c r="G91" s="36" t="s">
        <v>443</v>
      </c>
      <c r="H91" s="36" t="s">
        <v>2088</v>
      </c>
      <c r="I91" s="36" t="s">
        <v>2089</v>
      </c>
      <c r="J91" s="35" t="s">
        <v>118</v>
      </c>
      <c r="K91" t="str">
        <f t="shared" si="1"/>
        <v>Rural</v>
      </c>
    </row>
    <row r="92" spans="1:11" x14ac:dyDescent="0.25">
      <c r="A92" s="35">
        <v>46004</v>
      </c>
      <c r="B92" s="36" t="s">
        <v>94</v>
      </c>
      <c r="C92" s="36" t="s">
        <v>94</v>
      </c>
      <c r="D92" s="36" t="s">
        <v>257</v>
      </c>
      <c r="E92" s="36" t="s">
        <v>2087</v>
      </c>
      <c r="F92" s="35" t="s">
        <v>268</v>
      </c>
      <c r="G92" s="36" t="s">
        <v>1709</v>
      </c>
      <c r="H92" s="36" t="s">
        <v>2088</v>
      </c>
      <c r="I92" s="36" t="s">
        <v>2089</v>
      </c>
      <c r="J92" s="35" t="s">
        <v>2020</v>
      </c>
      <c r="K92" t="str">
        <f t="shared" si="1"/>
        <v>Rural</v>
      </c>
    </row>
    <row r="93" spans="1:11" x14ac:dyDescent="0.25">
      <c r="A93" s="35">
        <v>46005</v>
      </c>
      <c r="B93" s="36" t="s">
        <v>94</v>
      </c>
      <c r="C93" s="36" t="s">
        <v>94</v>
      </c>
      <c r="D93" s="36" t="s">
        <v>113</v>
      </c>
      <c r="E93" s="36" t="s">
        <v>2087</v>
      </c>
      <c r="F93" s="35" t="s">
        <v>199</v>
      </c>
      <c r="G93" s="36" t="s">
        <v>200</v>
      </c>
      <c r="H93" s="36" t="s">
        <v>2088</v>
      </c>
      <c r="I93" s="36" t="s">
        <v>2089</v>
      </c>
      <c r="J93" s="35" t="s">
        <v>2021</v>
      </c>
      <c r="K93" t="str">
        <f t="shared" si="1"/>
        <v>Rural</v>
      </c>
    </row>
    <row r="94" spans="1:11" x14ac:dyDescent="0.25">
      <c r="A94" s="35">
        <v>46006</v>
      </c>
      <c r="B94" s="36" t="s">
        <v>94</v>
      </c>
      <c r="C94" s="36" t="s">
        <v>94</v>
      </c>
      <c r="D94" s="36" t="s">
        <v>321</v>
      </c>
      <c r="E94" s="36" t="s">
        <v>2087</v>
      </c>
      <c r="F94" s="35" t="s">
        <v>329</v>
      </c>
      <c r="G94" s="36" t="s">
        <v>1719</v>
      </c>
      <c r="H94" s="36" t="s">
        <v>2088</v>
      </c>
      <c r="I94" s="36" t="s">
        <v>2089</v>
      </c>
      <c r="J94" s="35" t="s">
        <v>2021</v>
      </c>
      <c r="K94" t="str">
        <f t="shared" si="1"/>
        <v>Rural</v>
      </c>
    </row>
    <row r="95" spans="1:11" x14ac:dyDescent="0.25">
      <c r="A95" s="35">
        <v>46007</v>
      </c>
      <c r="B95" s="36" t="s">
        <v>94</v>
      </c>
      <c r="C95" s="36" t="s">
        <v>94</v>
      </c>
      <c r="D95" s="36" t="s">
        <v>321</v>
      </c>
      <c r="E95" s="36" t="s">
        <v>2087</v>
      </c>
      <c r="F95" s="35" t="s">
        <v>356</v>
      </c>
      <c r="G95" s="36" t="s">
        <v>357</v>
      </c>
      <c r="H95" s="36" t="s">
        <v>2088</v>
      </c>
      <c r="I95" s="36" t="s">
        <v>2089</v>
      </c>
      <c r="J95" s="35" t="s">
        <v>118</v>
      </c>
      <c r="K95" t="str">
        <f t="shared" si="1"/>
        <v>Rural</v>
      </c>
    </row>
    <row r="96" spans="1:11" x14ac:dyDescent="0.25">
      <c r="A96" s="35">
        <v>46008</v>
      </c>
      <c r="B96" s="36" t="s">
        <v>94</v>
      </c>
      <c r="C96" s="36" t="s">
        <v>94</v>
      </c>
      <c r="D96" s="36" t="s">
        <v>412</v>
      </c>
      <c r="E96" s="36" t="s">
        <v>2087</v>
      </c>
      <c r="F96" s="35" t="s">
        <v>422</v>
      </c>
      <c r="G96" s="36" t="s">
        <v>423</v>
      </c>
      <c r="H96" s="36" t="s">
        <v>2088</v>
      </c>
      <c r="I96" s="36" t="s">
        <v>2089</v>
      </c>
      <c r="J96" s="35" t="s">
        <v>118</v>
      </c>
      <c r="K96" t="str">
        <f t="shared" si="1"/>
        <v>Rural</v>
      </c>
    </row>
    <row r="97" spans="1:11" x14ac:dyDescent="0.25">
      <c r="A97" s="35">
        <v>46009</v>
      </c>
      <c r="B97" s="36" t="s">
        <v>94</v>
      </c>
      <c r="C97" s="36" t="s">
        <v>94</v>
      </c>
      <c r="D97" s="36" t="s">
        <v>113</v>
      </c>
      <c r="E97" s="36" t="s">
        <v>2087</v>
      </c>
      <c r="F97" s="35" t="s">
        <v>202</v>
      </c>
      <c r="G97" s="36" t="s">
        <v>203</v>
      </c>
      <c r="H97" s="36" t="s">
        <v>2088</v>
      </c>
      <c r="I97" s="36" t="s">
        <v>2089</v>
      </c>
      <c r="J97" s="35" t="s">
        <v>118</v>
      </c>
      <c r="K97" t="str">
        <f t="shared" si="1"/>
        <v>Rural</v>
      </c>
    </row>
    <row r="98" spans="1:11" x14ac:dyDescent="0.25">
      <c r="A98" s="35">
        <v>46010</v>
      </c>
      <c r="B98" s="36" t="s">
        <v>94</v>
      </c>
      <c r="C98" s="36" t="s">
        <v>94</v>
      </c>
      <c r="D98" s="36" t="s">
        <v>113</v>
      </c>
      <c r="E98" s="36" t="s">
        <v>2087</v>
      </c>
      <c r="F98" s="35" t="s">
        <v>205</v>
      </c>
      <c r="G98" s="36" t="s">
        <v>206</v>
      </c>
      <c r="H98" s="36" t="s">
        <v>2088</v>
      </c>
      <c r="I98" s="36" t="s">
        <v>2089</v>
      </c>
      <c r="J98" s="35" t="s">
        <v>118</v>
      </c>
      <c r="K98" t="str">
        <f t="shared" si="1"/>
        <v>Rural</v>
      </c>
    </row>
    <row r="99" spans="1:11" x14ac:dyDescent="0.25">
      <c r="A99" s="35">
        <v>46011</v>
      </c>
      <c r="B99" s="36" t="s">
        <v>94</v>
      </c>
      <c r="C99" s="36" t="s">
        <v>94</v>
      </c>
      <c r="D99" s="36" t="s">
        <v>113</v>
      </c>
      <c r="E99" s="36" t="s">
        <v>2087</v>
      </c>
      <c r="F99" s="35" t="s">
        <v>208</v>
      </c>
      <c r="G99" s="36" t="s">
        <v>209</v>
      </c>
      <c r="H99" s="36" t="s">
        <v>2088</v>
      </c>
      <c r="I99" s="36" t="s">
        <v>2089</v>
      </c>
      <c r="J99" s="35" t="s">
        <v>118</v>
      </c>
      <c r="K99" t="str">
        <f t="shared" si="1"/>
        <v>Rural</v>
      </c>
    </row>
    <row r="100" spans="1:11" x14ac:dyDescent="0.25">
      <c r="A100" s="35">
        <v>46012</v>
      </c>
      <c r="B100" s="36" t="s">
        <v>94</v>
      </c>
      <c r="C100" s="36" t="s">
        <v>94</v>
      </c>
      <c r="D100" s="36" t="s">
        <v>30</v>
      </c>
      <c r="E100" s="36" t="s">
        <v>2087</v>
      </c>
      <c r="F100" s="35" t="s">
        <v>251</v>
      </c>
      <c r="G100" s="36" t="s">
        <v>1702</v>
      </c>
      <c r="H100" s="36" t="s">
        <v>2088</v>
      </c>
      <c r="I100" s="36" t="s">
        <v>2089</v>
      </c>
      <c r="J100" s="35" t="s">
        <v>118</v>
      </c>
      <c r="K100" t="str">
        <f t="shared" si="1"/>
        <v>Rural</v>
      </c>
    </row>
    <row r="101" spans="1:11" x14ac:dyDescent="0.25">
      <c r="A101" s="35">
        <v>46013</v>
      </c>
      <c r="B101" s="36" t="s">
        <v>94</v>
      </c>
      <c r="C101" s="36" t="s">
        <v>94</v>
      </c>
      <c r="D101" s="36" t="s">
        <v>30</v>
      </c>
      <c r="E101" s="36" t="s">
        <v>2087</v>
      </c>
      <c r="F101" s="35" t="s">
        <v>253</v>
      </c>
      <c r="G101" s="36" t="s">
        <v>254</v>
      </c>
      <c r="H101" s="36" t="s">
        <v>2088</v>
      </c>
      <c r="I101" s="36" t="s">
        <v>2089</v>
      </c>
      <c r="J101" s="35" t="s">
        <v>2021</v>
      </c>
      <c r="K101" t="str">
        <f t="shared" si="1"/>
        <v>Rural</v>
      </c>
    </row>
    <row r="102" spans="1:11" x14ac:dyDescent="0.25">
      <c r="A102" s="35">
        <v>46014</v>
      </c>
      <c r="B102" s="36" t="s">
        <v>94</v>
      </c>
      <c r="C102" s="36" t="s">
        <v>94</v>
      </c>
      <c r="D102" s="36" t="s">
        <v>360</v>
      </c>
      <c r="E102" s="36" t="s">
        <v>2087</v>
      </c>
      <c r="F102" s="35" t="s">
        <v>364</v>
      </c>
      <c r="G102" s="36" t="s">
        <v>1721</v>
      </c>
      <c r="H102" s="36" t="s">
        <v>2088</v>
      </c>
      <c r="I102" s="36" t="s">
        <v>2089</v>
      </c>
      <c r="J102" s="35" t="s">
        <v>118</v>
      </c>
      <c r="K102" t="str">
        <f t="shared" si="1"/>
        <v>Rural</v>
      </c>
    </row>
    <row r="103" spans="1:11" x14ac:dyDescent="0.25">
      <c r="A103" s="35">
        <v>46015</v>
      </c>
      <c r="B103" s="36" t="s">
        <v>94</v>
      </c>
      <c r="C103" s="36" t="s">
        <v>94</v>
      </c>
      <c r="D103" s="36" t="s">
        <v>360</v>
      </c>
      <c r="E103" s="36" t="s">
        <v>2087</v>
      </c>
      <c r="F103" s="35" t="s">
        <v>369</v>
      </c>
      <c r="G103" s="36" t="s">
        <v>370</v>
      </c>
      <c r="H103" s="36" t="s">
        <v>2088</v>
      </c>
      <c r="I103" s="36" t="s">
        <v>2089</v>
      </c>
      <c r="J103" s="35" t="s">
        <v>118</v>
      </c>
      <c r="K103" t="str">
        <f t="shared" si="1"/>
        <v>Rural</v>
      </c>
    </row>
    <row r="104" spans="1:11" x14ac:dyDescent="0.25">
      <c r="A104" s="35">
        <v>46016</v>
      </c>
      <c r="B104" s="36" t="s">
        <v>94</v>
      </c>
      <c r="C104" s="36" t="s">
        <v>94</v>
      </c>
      <c r="D104" s="36" t="s">
        <v>94</v>
      </c>
      <c r="E104" s="36" t="s">
        <v>2087</v>
      </c>
      <c r="F104" s="35" t="s">
        <v>516</v>
      </c>
      <c r="G104" s="36" t="s">
        <v>517</v>
      </c>
      <c r="H104" s="36" t="s">
        <v>2088</v>
      </c>
      <c r="I104" s="36" t="s">
        <v>2089</v>
      </c>
      <c r="J104" s="35" t="s">
        <v>2020</v>
      </c>
      <c r="K104" t="str">
        <f t="shared" si="1"/>
        <v>Rural</v>
      </c>
    </row>
    <row r="105" spans="1:11" x14ac:dyDescent="0.25">
      <c r="A105" s="35">
        <v>46017</v>
      </c>
      <c r="B105" s="36" t="s">
        <v>94</v>
      </c>
      <c r="C105" s="36" t="s">
        <v>94</v>
      </c>
      <c r="D105" s="36" t="s">
        <v>564</v>
      </c>
      <c r="E105" s="36" t="s">
        <v>2087</v>
      </c>
      <c r="F105" s="35" t="s">
        <v>570</v>
      </c>
      <c r="G105" s="36" t="s">
        <v>571</v>
      </c>
      <c r="H105" s="36" t="s">
        <v>2088</v>
      </c>
      <c r="I105" s="36" t="s">
        <v>2089</v>
      </c>
      <c r="J105" s="35" t="s">
        <v>118</v>
      </c>
      <c r="K105" t="str">
        <f t="shared" si="1"/>
        <v>Rural</v>
      </c>
    </row>
    <row r="106" spans="1:11" x14ac:dyDescent="0.25">
      <c r="A106" s="35">
        <v>46018</v>
      </c>
      <c r="B106" s="36" t="s">
        <v>94</v>
      </c>
      <c r="C106" s="36" t="s">
        <v>94</v>
      </c>
      <c r="D106" s="36" t="s">
        <v>113</v>
      </c>
      <c r="E106" s="36" t="s">
        <v>2087</v>
      </c>
      <c r="F106" s="35" t="s">
        <v>211</v>
      </c>
      <c r="G106" s="36" t="s">
        <v>212</v>
      </c>
      <c r="H106" s="36" t="s">
        <v>2088</v>
      </c>
      <c r="I106" s="36" t="s">
        <v>2089</v>
      </c>
      <c r="J106" s="35" t="s">
        <v>2021</v>
      </c>
      <c r="K106" t="str">
        <f t="shared" si="1"/>
        <v>Rural</v>
      </c>
    </row>
    <row r="107" spans="1:11" x14ac:dyDescent="0.25">
      <c r="A107" s="35">
        <v>46019</v>
      </c>
      <c r="B107" s="36" t="s">
        <v>94</v>
      </c>
      <c r="C107" s="36" t="s">
        <v>94</v>
      </c>
      <c r="D107" s="36" t="s">
        <v>113</v>
      </c>
      <c r="E107" s="36" t="s">
        <v>2087</v>
      </c>
      <c r="F107" s="35" t="s">
        <v>135</v>
      </c>
      <c r="G107" s="36" t="s">
        <v>1688</v>
      </c>
      <c r="H107" s="36" t="s">
        <v>2088</v>
      </c>
      <c r="I107" s="36" t="s">
        <v>2089</v>
      </c>
      <c r="J107" s="35" t="s">
        <v>2021</v>
      </c>
      <c r="K107" t="str">
        <f t="shared" si="1"/>
        <v>Rural</v>
      </c>
    </row>
    <row r="108" spans="1:11" x14ac:dyDescent="0.25">
      <c r="A108" s="35">
        <v>46020</v>
      </c>
      <c r="B108" s="36" t="s">
        <v>94</v>
      </c>
      <c r="C108" s="36" t="s">
        <v>94</v>
      </c>
      <c r="D108" s="36" t="s">
        <v>360</v>
      </c>
      <c r="E108" s="36" t="s">
        <v>2087</v>
      </c>
      <c r="F108" s="35" t="s">
        <v>372</v>
      </c>
      <c r="G108" s="36" t="s">
        <v>373</v>
      </c>
      <c r="H108" s="36" t="s">
        <v>2088</v>
      </c>
      <c r="I108" s="36" t="s">
        <v>2089</v>
      </c>
      <c r="J108" s="35" t="s">
        <v>118</v>
      </c>
      <c r="K108" t="str">
        <f t="shared" si="1"/>
        <v>Rural</v>
      </c>
    </row>
    <row r="109" spans="1:11" x14ac:dyDescent="0.25">
      <c r="A109" s="35">
        <v>46021</v>
      </c>
      <c r="B109" s="36" t="s">
        <v>94</v>
      </c>
      <c r="C109" s="36" t="s">
        <v>94</v>
      </c>
      <c r="D109" s="36" t="s">
        <v>257</v>
      </c>
      <c r="E109" s="36" t="s">
        <v>2087</v>
      </c>
      <c r="F109" s="35" t="s">
        <v>258</v>
      </c>
      <c r="G109" s="36" t="s">
        <v>1710</v>
      </c>
      <c r="H109" s="36" t="s">
        <v>2088</v>
      </c>
      <c r="I109" s="36" t="s">
        <v>2089</v>
      </c>
      <c r="J109" s="35" t="s">
        <v>2021</v>
      </c>
      <c r="K109" t="str">
        <f t="shared" si="1"/>
        <v>Rural</v>
      </c>
    </row>
    <row r="110" spans="1:11" x14ac:dyDescent="0.25">
      <c r="A110" s="35">
        <v>46022</v>
      </c>
      <c r="B110" s="36" t="s">
        <v>94</v>
      </c>
      <c r="C110" s="36" t="s">
        <v>94</v>
      </c>
      <c r="D110" s="36" t="s">
        <v>430</v>
      </c>
      <c r="E110" s="36" t="s">
        <v>2087</v>
      </c>
      <c r="F110" s="35" t="s">
        <v>432</v>
      </c>
      <c r="G110" s="36" t="s">
        <v>1737</v>
      </c>
      <c r="H110" s="36" t="s">
        <v>2088</v>
      </c>
      <c r="I110" s="36" t="s">
        <v>2089</v>
      </c>
      <c r="J110" s="35" t="s">
        <v>2021</v>
      </c>
      <c r="K110" t="str">
        <f t="shared" si="1"/>
        <v>Rural</v>
      </c>
    </row>
    <row r="111" spans="1:11" x14ac:dyDescent="0.25">
      <c r="A111" s="35">
        <v>46023</v>
      </c>
      <c r="B111" s="36" t="s">
        <v>94</v>
      </c>
      <c r="C111" s="36" t="s">
        <v>94</v>
      </c>
      <c r="D111" s="36" t="s">
        <v>113</v>
      </c>
      <c r="E111" s="36" t="s">
        <v>2087</v>
      </c>
      <c r="F111" s="35" t="s">
        <v>115</v>
      </c>
      <c r="G111" s="36" t="s">
        <v>1689</v>
      </c>
      <c r="H111" s="36" t="s">
        <v>2088</v>
      </c>
      <c r="I111" s="36" t="s">
        <v>2089</v>
      </c>
      <c r="J111" s="35" t="s">
        <v>118</v>
      </c>
      <c r="K111" t="str">
        <f t="shared" si="1"/>
        <v>Rural</v>
      </c>
    </row>
    <row r="112" spans="1:11" x14ac:dyDescent="0.25">
      <c r="A112" s="35">
        <v>46024</v>
      </c>
      <c r="B112" s="36" t="s">
        <v>94</v>
      </c>
      <c r="C112" s="36" t="s">
        <v>94</v>
      </c>
      <c r="D112" s="36" t="s">
        <v>292</v>
      </c>
      <c r="E112" s="36" t="s">
        <v>2087</v>
      </c>
      <c r="F112" s="35" t="s">
        <v>293</v>
      </c>
      <c r="G112" s="36" t="s">
        <v>1714</v>
      </c>
      <c r="H112" s="36" t="s">
        <v>2088</v>
      </c>
      <c r="I112" s="36" t="s">
        <v>2089</v>
      </c>
      <c r="J112" s="35" t="s">
        <v>2021</v>
      </c>
      <c r="K112" t="str">
        <f t="shared" si="1"/>
        <v>Rural</v>
      </c>
    </row>
    <row r="113" spans="1:11" x14ac:dyDescent="0.25">
      <c r="A113" s="35">
        <v>46025</v>
      </c>
      <c r="B113" s="36" t="s">
        <v>94</v>
      </c>
      <c r="C113" s="36" t="s">
        <v>94</v>
      </c>
      <c r="D113" s="36" t="s">
        <v>564</v>
      </c>
      <c r="E113" s="36" t="s">
        <v>2087</v>
      </c>
      <c r="F113" s="35" t="s">
        <v>565</v>
      </c>
      <c r="G113" s="36" t="s">
        <v>1776</v>
      </c>
      <c r="H113" s="36" t="s">
        <v>2088</v>
      </c>
      <c r="I113" s="36" t="s">
        <v>2089</v>
      </c>
      <c r="J113" s="35" t="s">
        <v>118</v>
      </c>
      <c r="K113" t="str">
        <f t="shared" si="1"/>
        <v>Rural</v>
      </c>
    </row>
    <row r="114" spans="1:11" x14ac:dyDescent="0.25">
      <c r="A114" s="35">
        <v>46026</v>
      </c>
      <c r="B114" s="36" t="s">
        <v>94</v>
      </c>
      <c r="C114" s="36" t="s">
        <v>94</v>
      </c>
      <c r="D114" s="36" t="s">
        <v>572</v>
      </c>
      <c r="E114" s="36" t="s">
        <v>2087</v>
      </c>
      <c r="F114" s="35" t="s">
        <v>573</v>
      </c>
      <c r="G114" s="36" t="s">
        <v>1778</v>
      </c>
      <c r="H114" s="36" t="s">
        <v>2088</v>
      </c>
      <c r="I114" s="36" t="s">
        <v>2089</v>
      </c>
      <c r="J114" s="35" t="s">
        <v>2021</v>
      </c>
      <c r="K114" t="str">
        <f t="shared" si="1"/>
        <v>Rural</v>
      </c>
    </row>
    <row r="115" spans="1:11" x14ac:dyDescent="0.25">
      <c r="A115" s="35">
        <v>46027</v>
      </c>
      <c r="B115" s="36" t="s">
        <v>94</v>
      </c>
      <c r="C115" s="36" t="s">
        <v>94</v>
      </c>
      <c r="D115" s="36" t="s">
        <v>430</v>
      </c>
      <c r="E115" s="36" t="s">
        <v>2087</v>
      </c>
      <c r="F115" s="35" t="s">
        <v>445</v>
      </c>
      <c r="G115" s="36" t="s">
        <v>446</v>
      </c>
      <c r="H115" s="36" t="s">
        <v>2088</v>
      </c>
      <c r="I115" s="36" t="s">
        <v>2089</v>
      </c>
      <c r="J115" s="35" t="s">
        <v>2021</v>
      </c>
      <c r="K115" t="str">
        <f t="shared" si="1"/>
        <v>Rural</v>
      </c>
    </row>
    <row r="116" spans="1:11" x14ac:dyDescent="0.25">
      <c r="A116" s="35">
        <v>46028</v>
      </c>
      <c r="B116" s="36" t="s">
        <v>94</v>
      </c>
      <c r="C116" s="36" t="s">
        <v>94</v>
      </c>
      <c r="D116" s="36" t="s">
        <v>360</v>
      </c>
      <c r="E116" s="36" t="s">
        <v>2087</v>
      </c>
      <c r="F116" s="35" t="s">
        <v>362</v>
      </c>
      <c r="G116" s="36" t="s">
        <v>1722</v>
      </c>
      <c r="H116" s="36" t="s">
        <v>2088</v>
      </c>
      <c r="I116" s="36" t="s">
        <v>2089</v>
      </c>
      <c r="J116" s="35" t="s">
        <v>118</v>
      </c>
      <c r="K116" t="str">
        <f t="shared" si="1"/>
        <v>Rural</v>
      </c>
    </row>
    <row r="117" spans="1:11" x14ac:dyDescent="0.25">
      <c r="A117" s="35">
        <v>46029</v>
      </c>
      <c r="B117" s="36" t="s">
        <v>94</v>
      </c>
      <c r="C117" s="36" t="s">
        <v>94</v>
      </c>
      <c r="D117" s="36" t="s">
        <v>518</v>
      </c>
      <c r="E117" s="36" t="s">
        <v>2087</v>
      </c>
      <c r="F117" s="35" t="s">
        <v>557</v>
      </c>
      <c r="G117" s="36" t="s">
        <v>1775</v>
      </c>
      <c r="H117" s="36" t="s">
        <v>2088</v>
      </c>
      <c r="I117" s="36" t="s">
        <v>2089</v>
      </c>
      <c r="J117" s="35" t="s">
        <v>2020</v>
      </c>
      <c r="K117" t="str">
        <f t="shared" si="1"/>
        <v>Rural</v>
      </c>
    </row>
    <row r="118" spans="1:11" x14ac:dyDescent="0.25">
      <c r="A118" s="35">
        <v>46030</v>
      </c>
      <c r="B118" s="36" t="s">
        <v>94</v>
      </c>
      <c r="C118" s="36" t="s">
        <v>94</v>
      </c>
      <c r="D118" s="36" t="s">
        <v>94</v>
      </c>
      <c r="E118" s="36" t="s">
        <v>2087</v>
      </c>
      <c r="F118" s="35" t="s">
        <v>460</v>
      </c>
      <c r="G118" s="36" t="s">
        <v>1747</v>
      </c>
      <c r="H118" s="36" t="s">
        <v>2088</v>
      </c>
      <c r="I118" s="36" t="s">
        <v>2089</v>
      </c>
      <c r="J118" s="35" t="s">
        <v>2021</v>
      </c>
      <c r="K118" t="str">
        <f t="shared" si="1"/>
        <v>Rural</v>
      </c>
    </row>
    <row r="119" spans="1:11" x14ac:dyDescent="0.25">
      <c r="A119" s="35">
        <v>46031</v>
      </c>
      <c r="B119" s="36" t="s">
        <v>94</v>
      </c>
      <c r="C119" s="36" t="s">
        <v>94</v>
      </c>
      <c r="D119" s="36" t="s">
        <v>94</v>
      </c>
      <c r="E119" s="36" t="s">
        <v>2087</v>
      </c>
      <c r="F119" s="35" t="s">
        <v>464</v>
      </c>
      <c r="G119" s="36" t="s">
        <v>1749</v>
      </c>
      <c r="H119" s="36" t="s">
        <v>2088</v>
      </c>
      <c r="I119" s="36" t="s">
        <v>2089</v>
      </c>
      <c r="J119" s="35" t="s">
        <v>2021</v>
      </c>
      <c r="K119" t="str">
        <f t="shared" si="1"/>
        <v>Rural</v>
      </c>
    </row>
    <row r="120" spans="1:11" x14ac:dyDescent="0.25">
      <c r="A120" s="35">
        <v>46032</v>
      </c>
      <c r="B120" s="36" t="s">
        <v>94</v>
      </c>
      <c r="C120" s="36" t="s">
        <v>94</v>
      </c>
      <c r="D120" s="36" t="s">
        <v>430</v>
      </c>
      <c r="E120" s="36" t="s">
        <v>2087</v>
      </c>
      <c r="F120" s="35" t="s">
        <v>433</v>
      </c>
      <c r="G120" s="36" t="s">
        <v>1738</v>
      </c>
      <c r="H120" s="36" t="s">
        <v>2088</v>
      </c>
      <c r="I120" s="36" t="s">
        <v>2089</v>
      </c>
      <c r="J120" s="35" t="s">
        <v>2021</v>
      </c>
      <c r="K120" t="str">
        <f t="shared" si="1"/>
        <v>Rural</v>
      </c>
    </row>
    <row r="121" spans="1:11" x14ac:dyDescent="0.25">
      <c r="A121" s="35">
        <v>46033</v>
      </c>
      <c r="B121" s="36" t="s">
        <v>94</v>
      </c>
      <c r="C121" s="36" t="s">
        <v>94</v>
      </c>
      <c r="D121" s="36" t="s">
        <v>113</v>
      </c>
      <c r="E121" s="36" t="s">
        <v>2087</v>
      </c>
      <c r="F121" s="35" t="s">
        <v>119</v>
      </c>
      <c r="G121" s="36" t="s">
        <v>1690</v>
      </c>
      <c r="H121" s="36" t="s">
        <v>2088</v>
      </c>
      <c r="I121" s="36" t="s">
        <v>2089</v>
      </c>
      <c r="J121" s="35" t="s">
        <v>2021</v>
      </c>
      <c r="K121" t="str">
        <f t="shared" si="1"/>
        <v>Rural</v>
      </c>
    </row>
    <row r="122" spans="1:11" x14ac:dyDescent="0.25">
      <c r="A122" s="35">
        <v>46034</v>
      </c>
      <c r="B122" s="36" t="s">
        <v>94</v>
      </c>
      <c r="C122" s="36" t="s">
        <v>94</v>
      </c>
      <c r="D122" s="36" t="s">
        <v>321</v>
      </c>
      <c r="E122" s="36" t="s">
        <v>2087</v>
      </c>
      <c r="F122" s="35" t="s">
        <v>358</v>
      </c>
      <c r="G122" s="36" t="s">
        <v>359</v>
      </c>
      <c r="H122" s="36" t="s">
        <v>2088</v>
      </c>
      <c r="I122" s="36" t="s">
        <v>2089</v>
      </c>
      <c r="J122" s="35" t="s">
        <v>118</v>
      </c>
      <c r="K122" t="str">
        <f t="shared" si="1"/>
        <v>Rural</v>
      </c>
    </row>
    <row r="123" spans="1:11" x14ac:dyDescent="0.25">
      <c r="A123" s="35">
        <v>46035</v>
      </c>
      <c r="B123" s="36" t="s">
        <v>94</v>
      </c>
      <c r="C123" s="36" t="s">
        <v>94</v>
      </c>
      <c r="D123" s="36" t="s">
        <v>94</v>
      </c>
      <c r="E123" s="36" t="s">
        <v>2087</v>
      </c>
      <c r="F123" s="35" t="s">
        <v>469</v>
      </c>
      <c r="G123" s="36" t="s">
        <v>1752</v>
      </c>
      <c r="H123" s="36" t="s">
        <v>2088</v>
      </c>
      <c r="I123" s="36" t="s">
        <v>2089</v>
      </c>
      <c r="J123" s="35" t="s">
        <v>2021</v>
      </c>
      <c r="K123" t="str">
        <f t="shared" si="1"/>
        <v>Rural</v>
      </c>
    </row>
    <row r="124" spans="1:11" x14ac:dyDescent="0.25">
      <c r="A124" s="35">
        <v>46036</v>
      </c>
      <c r="B124" s="36" t="s">
        <v>94</v>
      </c>
      <c r="C124" s="36" t="s">
        <v>94</v>
      </c>
      <c r="D124" s="36" t="s">
        <v>412</v>
      </c>
      <c r="E124" s="36" t="s">
        <v>2087</v>
      </c>
      <c r="F124" s="35" t="s">
        <v>415</v>
      </c>
      <c r="G124" s="36" t="s">
        <v>1731</v>
      </c>
      <c r="H124" s="36" t="s">
        <v>2088</v>
      </c>
      <c r="I124" s="36" t="s">
        <v>2089</v>
      </c>
      <c r="J124" s="35" t="s">
        <v>118</v>
      </c>
      <c r="K124" t="str">
        <f t="shared" si="1"/>
        <v>Rural</v>
      </c>
    </row>
    <row r="125" spans="1:11" x14ac:dyDescent="0.25">
      <c r="A125" s="35">
        <v>46037</v>
      </c>
      <c r="B125" s="36" t="s">
        <v>94</v>
      </c>
      <c r="C125" s="36" t="s">
        <v>94</v>
      </c>
      <c r="D125" s="36" t="s">
        <v>321</v>
      </c>
      <c r="E125" s="36" t="s">
        <v>2087</v>
      </c>
      <c r="F125" s="35" t="s">
        <v>323</v>
      </c>
      <c r="G125" s="36" t="s">
        <v>1720</v>
      </c>
      <c r="H125" s="36" t="s">
        <v>2088</v>
      </c>
      <c r="I125" s="36" t="s">
        <v>2089</v>
      </c>
      <c r="J125" s="35" t="s">
        <v>118</v>
      </c>
      <c r="K125" t="str">
        <f t="shared" si="1"/>
        <v>Rural</v>
      </c>
    </row>
    <row r="126" spans="1:11" x14ac:dyDescent="0.25">
      <c r="A126" s="35">
        <v>46038</v>
      </c>
      <c r="B126" s="36" t="s">
        <v>94</v>
      </c>
      <c r="C126" s="36" t="s">
        <v>94</v>
      </c>
      <c r="D126" s="36" t="s">
        <v>222</v>
      </c>
      <c r="E126" s="36" t="s">
        <v>2087</v>
      </c>
      <c r="F126" s="35" t="s">
        <v>224</v>
      </c>
      <c r="G126" s="36" t="s">
        <v>1696</v>
      </c>
      <c r="H126" s="36" t="s">
        <v>2088</v>
      </c>
      <c r="I126" s="36" t="s">
        <v>2089</v>
      </c>
      <c r="J126" s="35" t="s">
        <v>2020</v>
      </c>
      <c r="K126" t="str">
        <f t="shared" si="1"/>
        <v>Rural</v>
      </c>
    </row>
    <row r="127" spans="1:11" x14ac:dyDescent="0.25">
      <c r="A127" s="35">
        <v>46039</v>
      </c>
      <c r="B127" s="36" t="s">
        <v>94</v>
      </c>
      <c r="C127" s="36" t="s">
        <v>94</v>
      </c>
      <c r="D127" s="36" t="s">
        <v>30</v>
      </c>
      <c r="E127" s="36" t="s">
        <v>2087</v>
      </c>
      <c r="F127" s="35" t="s">
        <v>240</v>
      </c>
      <c r="G127" s="36" t="s">
        <v>1703</v>
      </c>
      <c r="H127" s="36" t="s">
        <v>2088</v>
      </c>
      <c r="I127" s="36" t="s">
        <v>2089</v>
      </c>
      <c r="J127" s="35" t="s">
        <v>118</v>
      </c>
      <c r="K127" t="str">
        <f t="shared" si="1"/>
        <v>Rural</v>
      </c>
    </row>
    <row r="128" spans="1:11" x14ac:dyDescent="0.25">
      <c r="A128" s="35">
        <v>46040</v>
      </c>
      <c r="B128" s="36" t="s">
        <v>94</v>
      </c>
      <c r="C128" s="36" t="s">
        <v>94</v>
      </c>
      <c r="D128" s="36" t="s">
        <v>390</v>
      </c>
      <c r="E128" s="36" t="s">
        <v>2087</v>
      </c>
      <c r="F128" s="35" t="s">
        <v>392</v>
      </c>
      <c r="G128" s="36" t="s">
        <v>1728</v>
      </c>
      <c r="H128" s="36" t="s">
        <v>2088</v>
      </c>
      <c r="I128" s="36" t="s">
        <v>2089</v>
      </c>
      <c r="J128" s="35" t="s">
        <v>2021</v>
      </c>
      <c r="K128" t="str">
        <f t="shared" si="1"/>
        <v>Rural</v>
      </c>
    </row>
    <row r="129" spans="1:11" x14ac:dyDescent="0.25">
      <c r="A129" s="35">
        <v>46041</v>
      </c>
      <c r="B129" s="36" t="s">
        <v>94</v>
      </c>
      <c r="C129" s="36" t="s">
        <v>94</v>
      </c>
      <c r="D129" s="36" t="s">
        <v>257</v>
      </c>
      <c r="E129" s="36" t="s">
        <v>2087</v>
      </c>
      <c r="F129" s="35" t="s">
        <v>260</v>
      </c>
      <c r="G129" s="36" t="s">
        <v>1711</v>
      </c>
      <c r="H129" s="36" t="s">
        <v>2088</v>
      </c>
      <c r="I129" s="36" t="s">
        <v>2089</v>
      </c>
      <c r="J129" s="35" t="s">
        <v>118</v>
      </c>
      <c r="K129" t="str">
        <f t="shared" si="1"/>
        <v>Rural</v>
      </c>
    </row>
    <row r="130" spans="1:11" x14ac:dyDescent="0.25">
      <c r="A130" s="35">
        <v>46042</v>
      </c>
      <c r="B130" s="36" t="s">
        <v>94</v>
      </c>
      <c r="C130" s="36" t="s">
        <v>94</v>
      </c>
      <c r="D130" s="36" t="s">
        <v>257</v>
      </c>
      <c r="E130" s="36" t="s">
        <v>2087</v>
      </c>
      <c r="F130" s="35" t="s">
        <v>261</v>
      </c>
      <c r="G130" s="36" t="s">
        <v>1712</v>
      </c>
      <c r="H130" s="36" t="s">
        <v>2088</v>
      </c>
      <c r="I130" s="36" t="s">
        <v>2089</v>
      </c>
      <c r="J130" s="35" t="s">
        <v>2020</v>
      </c>
      <c r="K130" t="str">
        <f t="shared" si="1"/>
        <v>Rural</v>
      </c>
    </row>
    <row r="131" spans="1:11" x14ac:dyDescent="0.25">
      <c r="A131" s="35">
        <v>46043</v>
      </c>
      <c r="B131" s="36" t="s">
        <v>94</v>
      </c>
      <c r="C131" s="36" t="s">
        <v>94</v>
      </c>
      <c r="D131" s="36" t="s">
        <v>412</v>
      </c>
      <c r="E131" s="36" t="s">
        <v>2087</v>
      </c>
      <c r="F131" s="35" t="s">
        <v>417</v>
      </c>
      <c r="G131" s="36" t="s">
        <v>1732</v>
      </c>
      <c r="H131" s="36" t="s">
        <v>2088</v>
      </c>
      <c r="I131" s="36" t="s">
        <v>2089</v>
      </c>
      <c r="J131" s="35" t="s">
        <v>118</v>
      </c>
      <c r="K131" t="str">
        <f t="shared" ref="K131:K194" si="2">+MID(J131,1,5)</f>
        <v>Rural</v>
      </c>
    </row>
    <row r="132" spans="1:11" x14ac:dyDescent="0.25">
      <c r="A132" s="35">
        <v>46044</v>
      </c>
      <c r="B132" s="36" t="s">
        <v>94</v>
      </c>
      <c r="C132" s="36" t="s">
        <v>94</v>
      </c>
      <c r="D132" s="36" t="s">
        <v>292</v>
      </c>
      <c r="E132" s="36" t="s">
        <v>2087</v>
      </c>
      <c r="F132" s="35" t="s">
        <v>295</v>
      </c>
      <c r="G132" s="36" t="s">
        <v>1715</v>
      </c>
      <c r="H132" s="36" t="s">
        <v>2088</v>
      </c>
      <c r="I132" s="36" t="s">
        <v>2089</v>
      </c>
      <c r="J132" s="35" t="s">
        <v>118</v>
      </c>
      <c r="K132" t="str">
        <f t="shared" si="2"/>
        <v>Rural</v>
      </c>
    </row>
    <row r="133" spans="1:11" x14ac:dyDescent="0.25">
      <c r="A133" s="35">
        <v>46045</v>
      </c>
      <c r="B133" s="36" t="s">
        <v>94</v>
      </c>
      <c r="C133" s="36" t="s">
        <v>94</v>
      </c>
      <c r="D133" s="36" t="s">
        <v>113</v>
      </c>
      <c r="E133" s="36" t="s">
        <v>2087</v>
      </c>
      <c r="F133" s="35" t="s">
        <v>121</v>
      </c>
      <c r="G133" s="36" t="s">
        <v>1691</v>
      </c>
      <c r="H133" s="36" t="s">
        <v>2088</v>
      </c>
      <c r="I133" s="36" t="s">
        <v>2089</v>
      </c>
      <c r="J133" s="35" t="s">
        <v>2021</v>
      </c>
      <c r="K133" t="str">
        <f t="shared" si="2"/>
        <v>Rural</v>
      </c>
    </row>
    <row r="134" spans="1:11" x14ac:dyDescent="0.25">
      <c r="A134" s="35">
        <v>46046</v>
      </c>
      <c r="B134" s="36" t="s">
        <v>94</v>
      </c>
      <c r="C134" s="36" t="s">
        <v>94</v>
      </c>
      <c r="D134" s="36" t="s">
        <v>390</v>
      </c>
      <c r="E134" s="36" t="s">
        <v>2087</v>
      </c>
      <c r="F134" s="35" t="s">
        <v>393</v>
      </c>
      <c r="G134" s="36" t="s">
        <v>1729</v>
      </c>
      <c r="H134" s="36" t="s">
        <v>2088</v>
      </c>
      <c r="I134" s="36" t="s">
        <v>2089</v>
      </c>
      <c r="J134" s="35" t="s">
        <v>2021</v>
      </c>
      <c r="K134" t="str">
        <f t="shared" si="2"/>
        <v>Rural</v>
      </c>
    </row>
    <row r="135" spans="1:11" x14ac:dyDescent="0.25">
      <c r="A135" s="35">
        <v>46047</v>
      </c>
      <c r="B135" s="36" t="s">
        <v>94</v>
      </c>
      <c r="C135" s="36" t="s">
        <v>94</v>
      </c>
      <c r="D135" s="36" t="s">
        <v>292</v>
      </c>
      <c r="E135" s="36" t="s">
        <v>2087</v>
      </c>
      <c r="F135" s="35" t="s">
        <v>297</v>
      </c>
      <c r="G135" s="36" t="s">
        <v>1716</v>
      </c>
      <c r="H135" s="36" t="s">
        <v>2088</v>
      </c>
      <c r="I135" s="36" t="s">
        <v>2089</v>
      </c>
      <c r="J135" s="35" t="s">
        <v>2021</v>
      </c>
      <c r="K135" t="str">
        <f t="shared" si="2"/>
        <v>Rural</v>
      </c>
    </row>
    <row r="136" spans="1:11" x14ac:dyDescent="0.25">
      <c r="A136" s="35">
        <v>46048</v>
      </c>
      <c r="B136" s="36" t="s">
        <v>94</v>
      </c>
      <c r="C136" s="36" t="s">
        <v>94</v>
      </c>
      <c r="D136" s="36" t="s">
        <v>412</v>
      </c>
      <c r="E136" s="36" t="s">
        <v>2087</v>
      </c>
      <c r="F136" s="35" t="s">
        <v>425</v>
      </c>
      <c r="G136" s="36" t="s">
        <v>1733</v>
      </c>
      <c r="H136" s="36" t="s">
        <v>2088</v>
      </c>
      <c r="I136" s="36" t="s">
        <v>2089</v>
      </c>
      <c r="J136" s="35" t="s">
        <v>118</v>
      </c>
      <c r="K136" t="str">
        <f t="shared" si="2"/>
        <v>Rural</v>
      </c>
    </row>
    <row r="137" spans="1:11" x14ac:dyDescent="0.25">
      <c r="A137" s="35">
        <v>46049</v>
      </c>
      <c r="B137" s="36" t="s">
        <v>94</v>
      </c>
      <c r="C137" s="36" t="s">
        <v>94</v>
      </c>
      <c r="D137" s="36" t="s">
        <v>113</v>
      </c>
      <c r="E137" s="36" t="s">
        <v>2087</v>
      </c>
      <c r="F137" s="35" t="s">
        <v>123</v>
      </c>
      <c r="G137" s="36" t="s">
        <v>1692</v>
      </c>
      <c r="H137" s="36" t="s">
        <v>2088</v>
      </c>
      <c r="I137" s="36" t="s">
        <v>2089</v>
      </c>
      <c r="J137" s="35" t="s">
        <v>2020</v>
      </c>
      <c r="K137" t="str">
        <f t="shared" si="2"/>
        <v>Rural</v>
      </c>
    </row>
    <row r="138" spans="1:11" x14ac:dyDescent="0.25">
      <c r="A138" s="35">
        <v>46050</v>
      </c>
      <c r="B138" s="36" t="s">
        <v>94</v>
      </c>
      <c r="C138" s="36" t="s">
        <v>94</v>
      </c>
      <c r="D138" s="36" t="s">
        <v>292</v>
      </c>
      <c r="E138" s="36" t="s">
        <v>2087</v>
      </c>
      <c r="F138" s="35" t="s">
        <v>319</v>
      </c>
      <c r="G138" s="36" t="s">
        <v>320</v>
      </c>
      <c r="H138" s="36" t="s">
        <v>2088</v>
      </c>
      <c r="I138" s="36" t="s">
        <v>2089</v>
      </c>
      <c r="J138" s="35" t="s">
        <v>118</v>
      </c>
      <c r="K138" t="str">
        <f t="shared" si="2"/>
        <v>Rural</v>
      </c>
    </row>
    <row r="139" spans="1:11" x14ac:dyDescent="0.25">
      <c r="A139" s="35">
        <v>46051</v>
      </c>
      <c r="B139" s="36" t="s">
        <v>94</v>
      </c>
      <c r="C139" s="36" t="s">
        <v>94</v>
      </c>
      <c r="D139" s="36" t="s">
        <v>222</v>
      </c>
      <c r="E139" s="36" t="s">
        <v>2087</v>
      </c>
      <c r="F139" s="35" t="s">
        <v>1288</v>
      </c>
      <c r="G139" s="36" t="s">
        <v>1289</v>
      </c>
      <c r="H139" s="36" t="s">
        <v>2088</v>
      </c>
      <c r="I139" s="36" t="s">
        <v>1220</v>
      </c>
      <c r="J139" s="35" t="s">
        <v>2020</v>
      </c>
      <c r="K139" t="str">
        <f t="shared" si="2"/>
        <v>Rural</v>
      </c>
    </row>
    <row r="140" spans="1:11" x14ac:dyDescent="0.25">
      <c r="A140" s="35">
        <v>46052</v>
      </c>
      <c r="B140" s="36" t="s">
        <v>94</v>
      </c>
      <c r="C140" s="36" t="s">
        <v>94</v>
      </c>
      <c r="D140" s="36" t="s">
        <v>390</v>
      </c>
      <c r="E140" s="36" t="s">
        <v>2087</v>
      </c>
      <c r="F140" s="35" t="s">
        <v>1371</v>
      </c>
      <c r="G140" s="36" t="s">
        <v>1930</v>
      </c>
      <c r="H140" s="36" t="s">
        <v>2088</v>
      </c>
      <c r="I140" s="36" t="s">
        <v>1220</v>
      </c>
      <c r="J140" s="35" t="s">
        <v>2021</v>
      </c>
      <c r="K140" t="str">
        <f t="shared" si="2"/>
        <v>Rural</v>
      </c>
    </row>
    <row r="141" spans="1:11" x14ac:dyDescent="0.25">
      <c r="A141" s="35">
        <v>46053</v>
      </c>
      <c r="B141" s="36" t="s">
        <v>94</v>
      </c>
      <c r="C141" s="36" t="s">
        <v>94</v>
      </c>
      <c r="D141" s="36" t="s">
        <v>564</v>
      </c>
      <c r="E141" s="36" t="s">
        <v>2087</v>
      </c>
      <c r="F141" s="35" t="s">
        <v>1478</v>
      </c>
      <c r="G141" s="36" t="s">
        <v>1999</v>
      </c>
      <c r="H141" s="36" t="s">
        <v>2088</v>
      </c>
      <c r="I141" s="36" t="s">
        <v>1220</v>
      </c>
      <c r="J141" s="35" t="s">
        <v>118</v>
      </c>
      <c r="K141" t="str">
        <f t="shared" si="2"/>
        <v>Rural</v>
      </c>
    </row>
    <row r="142" spans="1:11" x14ac:dyDescent="0.25">
      <c r="A142" s="35">
        <v>46054</v>
      </c>
      <c r="B142" s="36" t="s">
        <v>94</v>
      </c>
      <c r="C142" s="36" t="s">
        <v>94</v>
      </c>
      <c r="D142" s="36" t="s">
        <v>222</v>
      </c>
      <c r="E142" s="36" t="s">
        <v>2087</v>
      </c>
      <c r="F142" s="35" t="s">
        <v>1287</v>
      </c>
      <c r="G142" s="36" t="s">
        <v>1876</v>
      </c>
      <c r="H142" s="36" t="s">
        <v>2088</v>
      </c>
      <c r="I142" s="36" t="s">
        <v>1220</v>
      </c>
      <c r="J142" s="35" t="s">
        <v>2020</v>
      </c>
      <c r="K142" t="str">
        <f t="shared" si="2"/>
        <v>Rural</v>
      </c>
    </row>
    <row r="143" spans="1:11" x14ac:dyDescent="0.25">
      <c r="A143" s="35">
        <v>46055</v>
      </c>
      <c r="B143" s="36" t="s">
        <v>94</v>
      </c>
      <c r="C143" s="36" t="s">
        <v>94</v>
      </c>
      <c r="D143" s="36" t="s">
        <v>30</v>
      </c>
      <c r="E143" s="36" t="s">
        <v>2087</v>
      </c>
      <c r="F143" s="35" t="s">
        <v>1302</v>
      </c>
      <c r="G143" s="36" t="s">
        <v>1303</v>
      </c>
      <c r="H143" s="36" t="s">
        <v>2088</v>
      </c>
      <c r="I143" s="36" t="s">
        <v>1220</v>
      </c>
      <c r="J143" s="35" t="s">
        <v>118</v>
      </c>
      <c r="K143" t="str">
        <f t="shared" si="2"/>
        <v>Rural</v>
      </c>
    </row>
    <row r="144" spans="1:11" x14ac:dyDescent="0.25">
      <c r="A144" s="35">
        <v>46056</v>
      </c>
      <c r="B144" s="36" t="s">
        <v>94</v>
      </c>
      <c r="C144" s="36" t="s">
        <v>94</v>
      </c>
      <c r="D144" s="36" t="s">
        <v>257</v>
      </c>
      <c r="E144" s="36" t="s">
        <v>2087</v>
      </c>
      <c r="F144" s="35" t="s">
        <v>1304</v>
      </c>
      <c r="G144" s="36" t="s">
        <v>1882</v>
      </c>
      <c r="H144" s="36" t="s">
        <v>2088</v>
      </c>
      <c r="I144" s="36" t="s">
        <v>1220</v>
      </c>
      <c r="J144" s="35" t="s">
        <v>118</v>
      </c>
      <c r="K144" t="str">
        <f t="shared" si="2"/>
        <v>Rural</v>
      </c>
    </row>
    <row r="145" spans="1:11" x14ac:dyDescent="0.25">
      <c r="A145" s="35">
        <v>46057</v>
      </c>
      <c r="B145" s="36" t="s">
        <v>94</v>
      </c>
      <c r="C145" s="36" t="s">
        <v>94</v>
      </c>
      <c r="D145" s="36" t="s">
        <v>257</v>
      </c>
      <c r="E145" s="36" t="s">
        <v>2087</v>
      </c>
      <c r="F145" s="35" t="s">
        <v>1305</v>
      </c>
      <c r="G145" s="36" t="s">
        <v>1883</v>
      </c>
      <c r="H145" s="36" t="s">
        <v>2088</v>
      </c>
      <c r="I145" s="36" t="s">
        <v>1220</v>
      </c>
      <c r="J145" s="35" t="s">
        <v>118</v>
      </c>
      <c r="K145" t="str">
        <f t="shared" si="2"/>
        <v>Rural</v>
      </c>
    </row>
    <row r="146" spans="1:11" x14ac:dyDescent="0.25">
      <c r="A146" s="35">
        <v>46058</v>
      </c>
      <c r="B146" s="36" t="s">
        <v>94</v>
      </c>
      <c r="C146" s="36" t="s">
        <v>94</v>
      </c>
      <c r="D146" s="36" t="s">
        <v>257</v>
      </c>
      <c r="E146" s="36" t="s">
        <v>2087</v>
      </c>
      <c r="F146" s="35" t="s">
        <v>1306</v>
      </c>
      <c r="G146" s="36" t="s">
        <v>1884</v>
      </c>
      <c r="H146" s="36" t="s">
        <v>2088</v>
      </c>
      <c r="I146" s="36" t="s">
        <v>1220</v>
      </c>
      <c r="J146" s="35" t="s">
        <v>118</v>
      </c>
      <c r="K146" t="str">
        <f t="shared" si="2"/>
        <v>Rural</v>
      </c>
    </row>
    <row r="147" spans="1:11" x14ac:dyDescent="0.25">
      <c r="A147" s="35">
        <v>46059</v>
      </c>
      <c r="B147" s="36" t="s">
        <v>94</v>
      </c>
      <c r="C147" s="36" t="s">
        <v>94</v>
      </c>
      <c r="D147" s="36" t="s">
        <v>257</v>
      </c>
      <c r="E147" s="36" t="s">
        <v>2087</v>
      </c>
      <c r="F147" s="35" t="s">
        <v>1307</v>
      </c>
      <c r="G147" s="36" t="s">
        <v>1885</v>
      </c>
      <c r="H147" s="36" t="s">
        <v>2088</v>
      </c>
      <c r="I147" s="36" t="s">
        <v>1220</v>
      </c>
      <c r="J147" s="35" t="s">
        <v>118</v>
      </c>
      <c r="K147" t="str">
        <f t="shared" si="2"/>
        <v>Rural</v>
      </c>
    </row>
    <row r="148" spans="1:11" x14ac:dyDescent="0.25">
      <c r="A148" s="35">
        <v>46060</v>
      </c>
      <c r="B148" s="36" t="s">
        <v>94</v>
      </c>
      <c r="C148" s="36" t="s">
        <v>94</v>
      </c>
      <c r="D148" s="36" t="s">
        <v>257</v>
      </c>
      <c r="E148" s="36" t="s">
        <v>2087</v>
      </c>
      <c r="F148" s="35" t="s">
        <v>1308</v>
      </c>
      <c r="G148" s="36" t="s">
        <v>1886</v>
      </c>
      <c r="H148" s="36" t="s">
        <v>2088</v>
      </c>
      <c r="I148" s="36" t="s">
        <v>1220</v>
      </c>
      <c r="J148" s="35" t="s">
        <v>118</v>
      </c>
      <c r="K148" t="str">
        <f t="shared" si="2"/>
        <v>Rural</v>
      </c>
    </row>
    <row r="149" spans="1:11" x14ac:dyDescent="0.25">
      <c r="A149" s="35">
        <v>46061</v>
      </c>
      <c r="B149" s="36" t="s">
        <v>94</v>
      </c>
      <c r="C149" s="36" t="s">
        <v>94</v>
      </c>
      <c r="D149" s="36" t="s">
        <v>257</v>
      </c>
      <c r="E149" s="36" t="s">
        <v>2087</v>
      </c>
      <c r="F149" s="35" t="s">
        <v>1309</v>
      </c>
      <c r="G149" s="36" t="s">
        <v>1887</v>
      </c>
      <c r="H149" s="36" t="s">
        <v>2088</v>
      </c>
      <c r="I149" s="36" t="s">
        <v>1220</v>
      </c>
      <c r="J149" s="35" t="s">
        <v>118</v>
      </c>
      <c r="K149" t="str">
        <f t="shared" si="2"/>
        <v>Rural</v>
      </c>
    </row>
    <row r="150" spans="1:11" x14ac:dyDescent="0.25">
      <c r="A150" s="35">
        <v>46062</v>
      </c>
      <c r="B150" s="36" t="s">
        <v>94</v>
      </c>
      <c r="C150" s="36" t="s">
        <v>94</v>
      </c>
      <c r="D150" s="36" t="s">
        <v>390</v>
      </c>
      <c r="E150" s="36" t="s">
        <v>2087</v>
      </c>
      <c r="F150" s="35" t="s">
        <v>1372</v>
      </c>
      <c r="G150" s="36" t="s">
        <v>1931</v>
      </c>
      <c r="H150" s="36" t="s">
        <v>2088</v>
      </c>
      <c r="I150" s="36" t="s">
        <v>1220</v>
      </c>
      <c r="J150" s="35" t="s">
        <v>2021</v>
      </c>
      <c r="K150" t="str">
        <f t="shared" si="2"/>
        <v>Rural</v>
      </c>
    </row>
    <row r="151" spans="1:11" x14ac:dyDescent="0.25">
      <c r="A151" s="35">
        <v>46063</v>
      </c>
      <c r="B151" s="36" t="s">
        <v>94</v>
      </c>
      <c r="C151" s="36" t="s">
        <v>94</v>
      </c>
      <c r="D151" s="36" t="s">
        <v>257</v>
      </c>
      <c r="E151" s="36" t="s">
        <v>2087</v>
      </c>
      <c r="F151" s="35" t="s">
        <v>1310</v>
      </c>
      <c r="G151" s="36" t="s">
        <v>1888</v>
      </c>
      <c r="H151" s="36" t="s">
        <v>2088</v>
      </c>
      <c r="I151" s="36" t="s">
        <v>1220</v>
      </c>
      <c r="J151" s="35" t="s">
        <v>118</v>
      </c>
      <c r="K151" t="str">
        <f t="shared" si="2"/>
        <v>Rural</v>
      </c>
    </row>
    <row r="152" spans="1:11" x14ac:dyDescent="0.25">
      <c r="A152" s="35">
        <v>46064</v>
      </c>
      <c r="B152" s="36" t="s">
        <v>94</v>
      </c>
      <c r="C152" s="36" t="s">
        <v>94</v>
      </c>
      <c r="D152" s="36" t="s">
        <v>257</v>
      </c>
      <c r="E152" s="36" t="s">
        <v>2087</v>
      </c>
      <c r="F152" s="35" t="s">
        <v>1311</v>
      </c>
      <c r="G152" s="36" t="s">
        <v>1889</v>
      </c>
      <c r="H152" s="36" t="s">
        <v>2088</v>
      </c>
      <c r="I152" s="36" t="s">
        <v>1220</v>
      </c>
      <c r="J152" s="35" t="s">
        <v>118</v>
      </c>
      <c r="K152" t="str">
        <f t="shared" si="2"/>
        <v>Rural</v>
      </c>
    </row>
    <row r="153" spans="1:11" x14ac:dyDescent="0.25">
      <c r="A153" s="35">
        <v>46065</v>
      </c>
      <c r="B153" s="36" t="s">
        <v>94</v>
      </c>
      <c r="C153" s="36" t="s">
        <v>94</v>
      </c>
      <c r="D153" s="36" t="s">
        <v>321</v>
      </c>
      <c r="E153" s="36" t="s">
        <v>2087</v>
      </c>
      <c r="F153" s="35" t="s">
        <v>1332</v>
      </c>
      <c r="G153" s="36" t="s">
        <v>1906</v>
      </c>
      <c r="H153" s="36" t="s">
        <v>2088</v>
      </c>
      <c r="I153" s="36" t="s">
        <v>1220</v>
      </c>
      <c r="J153" s="35" t="s">
        <v>118</v>
      </c>
      <c r="K153" t="str">
        <f t="shared" si="2"/>
        <v>Rural</v>
      </c>
    </row>
    <row r="154" spans="1:11" x14ac:dyDescent="0.25">
      <c r="A154" s="35">
        <v>46066</v>
      </c>
      <c r="B154" s="36" t="s">
        <v>94</v>
      </c>
      <c r="C154" s="36" t="s">
        <v>94</v>
      </c>
      <c r="D154" s="36" t="s">
        <v>321</v>
      </c>
      <c r="E154" s="36" t="s">
        <v>2087</v>
      </c>
      <c r="F154" s="35" t="s">
        <v>1333</v>
      </c>
      <c r="G154" s="36" t="s">
        <v>1907</v>
      </c>
      <c r="H154" s="36" t="s">
        <v>2088</v>
      </c>
      <c r="I154" s="36" t="s">
        <v>1220</v>
      </c>
      <c r="J154" s="35" t="s">
        <v>118</v>
      </c>
      <c r="K154" t="str">
        <f t="shared" si="2"/>
        <v>Rural</v>
      </c>
    </row>
    <row r="155" spans="1:11" x14ac:dyDescent="0.25">
      <c r="A155" s="35">
        <v>46067</v>
      </c>
      <c r="B155" s="36" t="s">
        <v>94</v>
      </c>
      <c r="C155" s="36" t="s">
        <v>94</v>
      </c>
      <c r="D155" s="36" t="s">
        <v>321</v>
      </c>
      <c r="E155" s="36" t="s">
        <v>2087</v>
      </c>
      <c r="F155" s="35" t="s">
        <v>1335</v>
      </c>
      <c r="G155" s="36" t="s">
        <v>1908</v>
      </c>
      <c r="H155" s="36" t="s">
        <v>2088</v>
      </c>
      <c r="I155" s="36" t="s">
        <v>1220</v>
      </c>
      <c r="J155" s="35" t="s">
        <v>118</v>
      </c>
      <c r="K155" t="str">
        <f t="shared" si="2"/>
        <v>Rural</v>
      </c>
    </row>
    <row r="156" spans="1:11" x14ac:dyDescent="0.25">
      <c r="A156" s="35">
        <v>46068</v>
      </c>
      <c r="B156" s="36" t="s">
        <v>94</v>
      </c>
      <c r="C156" s="36" t="s">
        <v>94</v>
      </c>
      <c r="D156" s="36" t="s">
        <v>360</v>
      </c>
      <c r="E156" s="36" t="s">
        <v>2087</v>
      </c>
      <c r="F156" s="35" t="s">
        <v>1354</v>
      </c>
      <c r="G156" s="36" t="s">
        <v>1355</v>
      </c>
      <c r="H156" s="36" t="s">
        <v>2088</v>
      </c>
      <c r="I156" s="36" t="s">
        <v>1220</v>
      </c>
      <c r="J156" s="35" t="s">
        <v>118</v>
      </c>
      <c r="K156" t="str">
        <f t="shared" si="2"/>
        <v>Rural</v>
      </c>
    </row>
    <row r="157" spans="1:11" x14ac:dyDescent="0.25">
      <c r="A157" s="35">
        <v>46069</v>
      </c>
      <c r="B157" s="36" t="s">
        <v>94</v>
      </c>
      <c r="C157" s="36" t="s">
        <v>94</v>
      </c>
      <c r="D157" s="36" t="s">
        <v>321</v>
      </c>
      <c r="E157" s="36" t="s">
        <v>2087</v>
      </c>
      <c r="F157" s="35" t="s">
        <v>1346</v>
      </c>
      <c r="G157" s="36" t="s">
        <v>1347</v>
      </c>
      <c r="H157" s="36" t="s">
        <v>2088</v>
      </c>
      <c r="I157" s="36" t="s">
        <v>1220</v>
      </c>
      <c r="J157" s="35" t="s">
        <v>118</v>
      </c>
      <c r="K157" t="str">
        <f t="shared" si="2"/>
        <v>Rural</v>
      </c>
    </row>
    <row r="158" spans="1:11" x14ac:dyDescent="0.25">
      <c r="A158" s="35">
        <v>46070</v>
      </c>
      <c r="B158" s="36" t="s">
        <v>94</v>
      </c>
      <c r="C158" s="36" t="s">
        <v>94</v>
      </c>
      <c r="D158" s="36" t="s">
        <v>257</v>
      </c>
      <c r="E158" s="36" t="s">
        <v>2087</v>
      </c>
      <c r="F158" s="35" t="s">
        <v>1312</v>
      </c>
      <c r="G158" s="36" t="s">
        <v>1890</v>
      </c>
      <c r="H158" s="36" t="s">
        <v>2088</v>
      </c>
      <c r="I158" s="36" t="s">
        <v>1220</v>
      </c>
      <c r="J158" s="35" t="s">
        <v>2021</v>
      </c>
      <c r="K158" t="str">
        <f t="shared" si="2"/>
        <v>Rural</v>
      </c>
    </row>
    <row r="159" spans="1:11" x14ac:dyDescent="0.25">
      <c r="A159" s="35">
        <v>46071</v>
      </c>
      <c r="B159" s="36" t="s">
        <v>94</v>
      </c>
      <c r="C159" s="36" t="s">
        <v>94</v>
      </c>
      <c r="D159" s="36" t="s">
        <v>222</v>
      </c>
      <c r="E159" s="36" t="s">
        <v>2087</v>
      </c>
      <c r="F159" s="35" t="s">
        <v>1290</v>
      </c>
      <c r="G159" s="36" t="s">
        <v>1291</v>
      </c>
      <c r="H159" s="36" t="s">
        <v>2088</v>
      </c>
      <c r="I159" s="36" t="s">
        <v>1220</v>
      </c>
      <c r="J159" s="35" t="s">
        <v>118</v>
      </c>
      <c r="K159" t="str">
        <f t="shared" si="2"/>
        <v>Rural</v>
      </c>
    </row>
    <row r="160" spans="1:11" x14ac:dyDescent="0.25">
      <c r="A160" s="35">
        <v>46072</v>
      </c>
      <c r="B160" s="36" t="s">
        <v>94</v>
      </c>
      <c r="C160" s="36" t="s">
        <v>94</v>
      </c>
      <c r="D160" s="36" t="s">
        <v>360</v>
      </c>
      <c r="E160" s="36" t="s">
        <v>2087</v>
      </c>
      <c r="F160" s="35" t="s">
        <v>1350</v>
      </c>
      <c r="G160" s="36" t="s">
        <v>1917</v>
      </c>
      <c r="H160" s="36" t="s">
        <v>2088</v>
      </c>
      <c r="I160" s="36" t="s">
        <v>1220</v>
      </c>
      <c r="J160" s="35" t="s">
        <v>118</v>
      </c>
      <c r="K160" t="str">
        <f t="shared" si="2"/>
        <v>Rural</v>
      </c>
    </row>
    <row r="161" spans="1:11" x14ac:dyDescent="0.25">
      <c r="A161" s="35">
        <v>46073</v>
      </c>
      <c r="B161" s="36" t="s">
        <v>94</v>
      </c>
      <c r="C161" s="36" t="s">
        <v>94</v>
      </c>
      <c r="D161" s="36" t="s">
        <v>257</v>
      </c>
      <c r="E161" s="36" t="s">
        <v>2087</v>
      </c>
      <c r="F161" s="35" t="s">
        <v>1313</v>
      </c>
      <c r="G161" s="36" t="s">
        <v>1891</v>
      </c>
      <c r="H161" s="36" t="s">
        <v>2088</v>
      </c>
      <c r="I161" s="36" t="s">
        <v>1220</v>
      </c>
      <c r="J161" s="35" t="s">
        <v>2020</v>
      </c>
      <c r="K161" t="str">
        <f t="shared" si="2"/>
        <v>Rural</v>
      </c>
    </row>
    <row r="162" spans="1:11" x14ac:dyDescent="0.25">
      <c r="A162" s="35">
        <v>46074</v>
      </c>
      <c r="B162" s="36" t="s">
        <v>94</v>
      </c>
      <c r="C162" s="36" t="s">
        <v>94</v>
      </c>
      <c r="D162" s="36" t="s">
        <v>572</v>
      </c>
      <c r="E162" s="36" t="s">
        <v>2087</v>
      </c>
      <c r="F162" s="35" t="s">
        <v>1485</v>
      </c>
      <c r="G162" s="36" t="s">
        <v>2005</v>
      </c>
      <c r="H162" s="36" t="s">
        <v>2088</v>
      </c>
      <c r="I162" s="36" t="s">
        <v>1220</v>
      </c>
      <c r="J162" s="35" t="s">
        <v>2021</v>
      </c>
      <c r="K162" t="str">
        <f t="shared" si="2"/>
        <v>Rural</v>
      </c>
    </row>
    <row r="163" spans="1:11" x14ac:dyDescent="0.25">
      <c r="A163" s="35">
        <v>46075</v>
      </c>
      <c r="B163" s="36" t="s">
        <v>94</v>
      </c>
      <c r="C163" s="36" t="s">
        <v>94</v>
      </c>
      <c r="D163" s="36" t="s">
        <v>30</v>
      </c>
      <c r="E163" s="36" t="s">
        <v>2087</v>
      </c>
      <c r="F163" s="35" t="s">
        <v>1295</v>
      </c>
      <c r="G163" s="36" t="s">
        <v>1877</v>
      </c>
      <c r="H163" s="36" t="s">
        <v>2088</v>
      </c>
      <c r="I163" s="36" t="s">
        <v>1220</v>
      </c>
      <c r="J163" s="35" t="s">
        <v>118</v>
      </c>
      <c r="K163" t="str">
        <f t="shared" si="2"/>
        <v>Rural</v>
      </c>
    </row>
    <row r="164" spans="1:11" x14ac:dyDescent="0.25">
      <c r="A164" s="35">
        <v>46076</v>
      </c>
      <c r="B164" s="36" t="s">
        <v>94</v>
      </c>
      <c r="C164" s="36" t="s">
        <v>94</v>
      </c>
      <c r="D164" s="36" t="s">
        <v>94</v>
      </c>
      <c r="E164" s="36" t="s">
        <v>2087</v>
      </c>
      <c r="F164" s="35" t="s">
        <v>1424</v>
      </c>
      <c r="G164" s="36" t="s">
        <v>1974</v>
      </c>
      <c r="H164" s="36" t="s">
        <v>2088</v>
      </c>
      <c r="I164" s="36" t="s">
        <v>1220</v>
      </c>
      <c r="J164" s="35" t="s">
        <v>2021</v>
      </c>
      <c r="K164" t="str">
        <f t="shared" si="2"/>
        <v>Rural</v>
      </c>
    </row>
    <row r="165" spans="1:11" x14ac:dyDescent="0.25">
      <c r="A165" s="35">
        <v>46077</v>
      </c>
      <c r="B165" s="36" t="s">
        <v>94</v>
      </c>
      <c r="C165" s="36" t="s">
        <v>94</v>
      </c>
      <c r="D165" s="36" t="s">
        <v>89</v>
      </c>
      <c r="E165" s="36" t="s">
        <v>2087</v>
      </c>
      <c r="F165" s="35" t="s">
        <v>1359</v>
      </c>
      <c r="G165" s="36" t="s">
        <v>1922</v>
      </c>
      <c r="H165" s="36" t="s">
        <v>2088</v>
      </c>
      <c r="I165" s="36" t="s">
        <v>1220</v>
      </c>
      <c r="J165" s="35" t="s">
        <v>118</v>
      </c>
      <c r="K165" t="str">
        <f t="shared" si="2"/>
        <v>Rural</v>
      </c>
    </row>
    <row r="166" spans="1:11" x14ac:dyDescent="0.25">
      <c r="A166" s="35">
        <v>46078</v>
      </c>
      <c r="B166" s="36" t="s">
        <v>94</v>
      </c>
      <c r="C166" s="36" t="s">
        <v>94</v>
      </c>
      <c r="D166" s="36" t="s">
        <v>257</v>
      </c>
      <c r="E166" s="36" t="s">
        <v>2087</v>
      </c>
      <c r="F166" s="35" t="s">
        <v>1314</v>
      </c>
      <c r="G166" s="36" t="s">
        <v>1892</v>
      </c>
      <c r="H166" s="36" t="s">
        <v>2088</v>
      </c>
      <c r="I166" s="36" t="s">
        <v>1220</v>
      </c>
      <c r="J166" s="35" t="s">
        <v>118</v>
      </c>
      <c r="K166" t="str">
        <f t="shared" si="2"/>
        <v>Rural</v>
      </c>
    </row>
    <row r="167" spans="1:11" x14ac:dyDescent="0.25">
      <c r="A167" s="35">
        <v>46079</v>
      </c>
      <c r="B167" s="36" t="s">
        <v>94</v>
      </c>
      <c r="C167" s="36" t="s">
        <v>94</v>
      </c>
      <c r="D167" s="36" t="s">
        <v>94</v>
      </c>
      <c r="E167" s="36" t="s">
        <v>2087</v>
      </c>
      <c r="F167" s="35" t="s">
        <v>1428</v>
      </c>
      <c r="G167" s="36" t="s">
        <v>1976</v>
      </c>
      <c r="H167" s="36" t="s">
        <v>2088</v>
      </c>
      <c r="I167" s="36" t="s">
        <v>1220</v>
      </c>
      <c r="J167" s="35" t="s">
        <v>2021</v>
      </c>
      <c r="K167" t="str">
        <f t="shared" si="2"/>
        <v>Rural</v>
      </c>
    </row>
    <row r="168" spans="1:11" x14ac:dyDescent="0.25">
      <c r="A168" s="35">
        <v>46080</v>
      </c>
      <c r="B168" s="36" t="s">
        <v>94</v>
      </c>
      <c r="C168" s="36" t="s">
        <v>94</v>
      </c>
      <c r="D168" s="36" t="s">
        <v>360</v>
      </c>
      <c r="E168" s="36" t="s">
        <v>2087</v>
      </c>
      <c r="F168" s="35" t="s">
        <v>1351</v>
      </c>
      <c r="G168" s="36" t="s">
        <v>1918</v>
      </c>
      <c r="H168" s="36" t="s">
        <v>2088</v>
      </c>
      <c r="I168" s="36" t="s">
        <v>1220</v>
      </c>
      <c r="J168" s="35" t="s">
        <v>2020</v>
      </c>
      <c r="K168" t="str">
        <f t="shared" si="2"/>
        <v>Rural</v>
      </c>
    </row>
    <row r="169" spans="1:11" x14ac:dyDescent="0.25">
      <c r="A169" s="35">
        <v>46081</v>
      </c>
      <c r="B169" s="36" t="s">
        <v>94</v>
      </c>
      <c r="C169" s="36" t="s">
        <v>94</v>
      </c>
      <c r="D169" s="36" t="s">
        <v>390</v>
      </c>
      <c r="E169" s="36" t="s">
        <v>2087</v>
      </c>
      <c r="F169" s="35" t="s">
        <v>1373</v>
      </c>
      <c r="G169" s="36" t="s">
        <v>1932</v>
      </c>
      <c r="H169" s="36" t="s">
        <v>2088</v>
      </c>
      <c r="I169" s="36" t="s">
        <v>1220</v>
      </c>
      <c r="J169" s="35" t="s">
        <v>118</v>
      </c>
      <c r="K169" t="str">
        <f t="shared" si="2"/>
        <v>Rural</v>
      </c>
    </row>
    <row r="170" spans="1:11" x14ac:dyDescent="0.25">
      <c r="A170" s="35">
        <v>46082</v>
      </c>
      <c r="B170" s="36" t="s">
        <v>94</v>
      </c>
      <c r="C170" s="36" t="s">
        <v>94</v>
      </c>
      <c r="D170" s="36" t="s">
        <v>360</v>
      </c>
      <c r="E170" s="36" t="s">
        <v>2087</v>
      </c>
      <c r="F170" s="35" t="s">
        <v>1356</v>
      </c>
      <c r="G170" s="36" t="s">
        <v>1357</v>
      </c>
      <c r="H170" s="36" t="s">
        <v>2088</v>
      </c>
      <c r="I170" s="36" t="s">
        <v>1220</v>
      </c>
      <c r="J170" s="35" t="s">
        <v>118</v>
      </c>
      <c r="K170" t="str">
        <f t="shared" si="2"/>
        <v>Rural</v>
      </c>
    </row>
    <row r="171" spans="1:11" x14ac:dyDescent="0.25">
      <c r="A171" s="35">
        <v>46083</v>
      </c>
      <c r="B171" s="36" t="s">
        <v>94</v>
      </c>
      <c r="C171" s="36" t="s">
        <v>94</v>
      </c>
      <c r="D171" s="36" t="s">
        <v>222</v>
      </c>
      <c r="E171" s="36" t="s">
        <v>2087</v>
      </c>
      <c r="F171" s="35" t="s">
        <v>1292</v>
      </c>
      <c r="G171" s="36" t="s">
        <v>1293</v>
      </c>
      <c r="H171" s="36" t="s">
        <v>2088</v>
      </c>
      <c r="I171" s="36" t="s">
        <v>1220</v>
      </c>
      <c r="J171" s="35" t="s">
        <v>2020</v>
      </c>
      <c r="K171" t="str">
        <f t="shared" si="2"/>
        <v>Rural</v>
      </c>
    </row>
    <row r="172" spans="1:11" x14ac:dyDescent="0.25">
      <c r="A172" s="35">
        <v>46084</v>
      </c>
      <c r="B172" s="36" t="s">
        <v>94</v>
      </c>
      <c r="C172" s="36" t="s">
        <v>94</v>
      </c>
      <c r="D172" s="36" t="s">
        <v>518</v>
      </c>
      <c r="E172" s="36" t="s">
        <v>2087</v>
      </c>
      <c r="F172" s="35" t="s">
        <v>1470</v>
      </c>
      <c r="G172" s="36" t="s">
        <v>1993</v>
      </c>
      <c r="H172" s="36" t="s">
        <v>2088</v>
      </c>
      <c r="I172" s="36" t="s">
        <v>1220</v>
      </c>
      <c r="J172" s="35" t="s">
        <v>2020</v>
      </c>
      <c r="K172" t="str">
        <f t="shared" si="2"/>
        <v>Rural</v>
      </c>
    </row>
    <row r="173" spans="1:11" x14ac:dyDescent="0.25">
      <c r="A173" s="35">
        <v>46085</v>
      </c>
      <c r="B173" s="36" t="s">
        <v>94</v>
      </c>
      <c r="C173" s="36" t="s">
        <v>94</v>
      </c>
      <c r="D173" s="36" t="s">
        <v>572</v>
      </c>
      <c r="E173" s="36" t="s">
        <v>2087</v>
      </c>
      <c r="F173" s="35" t="s">
        <v>1486</v>
      </c>
      <c r="G173" s="36" t="s">
        <v>2006</v>
      </c>
      <c r="H173" s="36" t="s">
        <v>2088</v>
      </c>
      <c r="I173" s="36" t="s">
        <v>1220</v>
      </c>
      <c r="J173" s="35" t="s">
        <v>118</v>
      </c>
      <c r="K173" t="str">
        <f t="shared" si="2"/>
        <v>Rural</v>
      </c>
    </row>
    <row r="174" spans="1:11" x14ac:dyDescent="0.25">
      <c r="A174" s="35">
        <v>46086</v>
      </c>
      <c r="B174" s="36" t="s">
        <v>94</v>
      </c>
      <c r="C174" s="36" t="s">
        <v>94</v>
      </c>
      <c r="D174" s="36" t="s">
        <v>390</v>
      </c>
      <c r="E174" s="36" t="s">
        <v>2087</v>
      </c>
      <c r="F174" s="35" t="s">
        <v>1374</v>
      </c>
      <c r="G174" s="36" t="s">
        <v>1933</v>
      </c>
      <c r="H174" s="36" t="s">
        <v>2088</v>
      </c>
      <c r="I174" s="36" t="s">
        <v>1220</v>
      </c>
      <c r="J174" s="35" t="s">
        <v>118</v>
      </c>
      <c r="K174" t="str">
        <f t="shared" si="2"/>
        <v>Rural</v>
      </c>
    </row>
    <row r="175" spans="1:11" x14ac:dyDescent="0.25">
      <c r="A175" s="35">
        <v>46087</v>
      </c>
      <c r="B175" s="36" t="s">
        <v>94</v>
      </c>
      <c r="C175" s="36" t="s">
        <v>94</v>
      </c>
      <c r="D175" s="36" t="s">
        <v>518</v>
      </c>
      <c r="E175" s="36" t="s">
        <v>2087</v>
      </c>
      <c r="F175" s="35" t="s">
        <v>1471</v>
      </c>
      <c r="G175" s="36" t="s">
        <v>1994</v>
      </c>
      <c r="H175" s="36" t="s">
        <v>2088</v>
      </c>
      <c r="I175" s="36" t="s">
        <v>1220</v>
      </c>
      <c r="J175" s="35" t="s">
        <v>2020</v>
      </c>
      <c r="K175" t="str">
        <f t="shared" si="2"/>
        <v>Rural</v>
      </c>
    </row>
    <row r="176" spans="1:11" x14ac:dyDescent="0.25">
      <c r="A176" s="35">
        <v>46088</v>
      </c>
      <c r="B176" s="36" t="s">
        <v>94</v>
      </c>
      <c r="C176" s="36" t="s">
        <v>94</v>
      </c>
      <c r="D176" s="36" t="s">
        <v>564</v>
      </c>
      <c r="E176" s="36" t="s">
        <v>2087</v>
      </c>
      <c r="F176" s="35" t="s">
        <v>1479</v>
      </c>
      <c r="G176" s="36" t="s">
        <v>2000</v>
      </c>
      <c r="H176" s="36" t="s">
        <v>2088</v>
      </c>
      <c r="I176" s="36" t="s">
        <v>1220</v>
      </c>
      <c r="J176" s="35" t="s">
        <v>118</v>
      </c>
      <c r="K176" t="str">
        <f t="shared" si="2"/>
        <v>Rural</v>
      </c>
    </row>
    <row r="177" spans="1:11" x14ac:dyDescent="0.25">
      <c r="A177" s="35">
        <v>46089</v>
      </c>
      <c r="B177" s="36" t="s">
        <v>94</v>
      </c>
      <c r="C177" s="36" t="s">
        <v>94</v>
      </c>
      <c r="D177" s="36" t="s">
        <v>360</v>
      </c>
      <c r="E177" s="36" t="s">
        <v>2087</v>
      </c>
      <c r="F177" s="35" t="s">
        <v>1352</v>
      </c>
      <c r="G177" s="36" t="s">
        <v>1919</v>
      </c>
      <c r="H177" s="36" t="s">
        <v>2088</v>
      </c>
      <c r="I177" s="36" t="s">
        <v>1220</v>
      </c>
      <c r="J177" s="35" t="s">
        <v>118</v>
      </c>
      <c r="K177" t="str">
        <f t="shared" si="2"/>
        <v>Rural</v>
      </c>
    </row>
    <row r="178" spans="1:11" x14ac:dyDescent="0.25">
      <c r="A178" s="35">
        <v>46090</v>
      </c>
      <c r="B178" s="36" t="s">
        <v>94</v>
      </c>
      <c r="C178" s="36" t="s">
        <v>94</v>
      </c>
      <c r="D178" s="36" t="s">
        <v>321</v>
      </c>
      <c r="E178" s="36" t="s">
        <v>2087</v>
      </c>
      <c r="F178" s="35" t="s">
        <v>1348</v>
      </c>
      <c r="G178" s="36" t="s">
        <v>1349</v>
      </c>
      <c r="H178" s="36" t="s">
        <v>2088</v>
      </c>
      <c r="I178" s="36" t="s">
        <v>1220</v>
      </c>
      <c r="J178" s="35" t="s">
        <v>118</v>
      </c>
      <c r="K178" t="str">
        <f t="shared" si="2"/>
        <v>Rural</v>
      </c>
    </row>
    <row r="179" spans="1:11" x14ac:dyDescent="0.25">
      <c r="A179" s="35">
        <v>46091</v>
      </c>
      <c r="B179" s="36" t="s">
        <v>94</v>
      </c>
      <c r="C179" s="36" t="s">
        <v>94</v>
      </c>
      <c r="D179" s="36" t="s">
        <v>321</v>
      </c>
      <c r="E179" s="36" t="s">
        <v>2087</v>
      </c>
      <c r="F179" s="35" t="s">
        <v>1336</v>
      </c>
      <c r="G179" s="36" t="s">
        <v>1909</v>
      </c>
      <c r="H179" s="36" t="s">
        <v>2088</v>
      </c>
      <c r="I179" s="36" t="s">
        <v>1220</v>
      </c>
      <c r="J179" s="35" t="s">
        <v>118</v>
      </c>
      <c r="K179" t="str">
        <f t="shared" si="2"/>
        <v>Rural</v>
      </c>
    </row>
    <row r="180" spans="1:11" x14ac:dyDescent="0.25">
      <c r="A180" s="35">
        <v>46092</v>
      </c>
      <c r="B180" s="36" t="s">
        <v>94</v>
      </c>
      <c r="C180" s="36" t="s">
        <v>94</v>
      </c>
      <c r="D180" s="36" t="s">
        <v>321</v>
      </c>
      <c r="E180" s="36" t="s">
        <v>2087</v>
      </c>
      <c r="F180" s="35" t="s">
        <v>1337</v>
      </c>
      <c r="G180" s="36" t="s">
        <v>1910</v>
      </c>
      <c r="H180" s="36" t="s">
        <v>2088</v>
      </c>
      <c r="I180" s="36" t="s">
        <v>1220</v>
      </c>
      <c r="J180" s="35" t="s">
        <v>118</v>
      </c>
      <c r="K180" t="str">
        <f t="shared" si="2"/>
        <v>Rural</v>
      </c>
    </row>
    <row r="181" spans="1:11" x14ac:dyDescent="0.25">
      <c r="A181" s="35">
        <v>46093</v>
      </c>
      <c r="B181" s="36" t="s">
        <v>94</v>
      </c>
      <c r="C181" s="36" t="s">
        <v>94</v>
      </c>
      <c r="D181" s="36" t="s">
        <v>321</v>
      </c>
      <c r="E181" s="36" t="s">
        <v>2087</v>
      </c>
      <c r="F181" s="35" t="s">
        <v>1338</v>
      </c>
      <c r="G181" s="36" t="s">
        <v>1911</v>
      </c>
      <c r="H181" s="36" t="s">
        <v>2088</v>
      </c>
      <c r="I181" s="36" t="s">
        <v>1220</v>
      </c>
      <c r="J181" s="35" t="s">
        <v>118</v>
      </c>
      <c r="K181" t="str">
        <f t="shared" si="2"/>
        <v>Rural</v>
      </c>
    </row>
    <row r="182" spans="1:11" x14ac:dyDescent="0.25">
      <c r="A182" s="35">
        <v>46094</v>
      </c>
      <c r="B182" s="36" t="s">
        <v>94</v>
      </c>
      <c r="C182" s="36" t="s">
        <v>94</v>
      </c>
      <c r="D182" s="36" t="s">
        <v>360</v>
      </c>
      <c r="E182" s="36" t="s">
        <v>2087</v>
      </c>
      <c r="F182" s="35" t="s">
        <v>1353</v>
      </c>
      <c r="G182" s="36" t="s">
        <v>1920</v>
      </c>
      <c r="H182" s="36" t="s">
        <v>2088</v>
      </c>
      <c r="I182" s="36" t="s">
        <v>1220</v>
      </c>
      <c r="J182" s="35" t="s">
        <v>118</v>
      </c>
      <c r="K182" t="str">
        <f t="shared" si="2"/>
        <v>Rural</v>
      </c>
    </row>
    <row r="183" spans="1:11" x14ac:dyDescent="0.25">
      <c r="A183" s="35">
        <v>46095</v>
      </c>
      <c r="B183" s="36" t="s">
        <v>94</v>
      </c>
      <c r="C183" s="36" t="s">
        <v>94</v>
      </c>
      <c r="D183" s="36" t="s">
        <v>321</v>
      </c>
      <c r="E183" s="36" t="s">
        <v>2087</v>
      </c>
      <c r="F183" s="35" t="s">
        <v>1339</v>
      </c>
      <c r="G183" s="36" t="s">
        <v>1912</v>
      </c>
      <c r="H183" s="36" t="s">
        <v>2088</v>
      </c>
      <c r="I183" s="36" t="s">
        <v>1220</v>
      </c>
      <c r="J183" s="35" t="s">
        <v>118</v>
      </c>
      <c r="K183" t="str">
        <f t="shared" si="2"/>
        <v>Rural</v>
      </c>
    </row>
    <row r="184" spans="1:11" x14ac:dyDescent="0.25">
      <c r="A184" s="35">
        <v>46096</v>
      </c>
      <c r="B184" s="36" t="s">
        <v>94</v>
      </c>
      <c r="C184" s="36" t="s">
        <v>94</v>
      </c>
      <c r="D184" s="36" t="s">
        <v>292</v>
      </c>
      <c r="E184" s="36" t="s">
        <v>2087</v>
      </c>
      <c r="F184" s="35" t="s">
        <v>1315</v>
      </c>
      <c r="G184" s="36" t="s">
        <v>1893</v>
      </c>
      <c r="H184" s="36" t="s">
        <v>2088</v>
      </c>
      <c r="I184" s="36" t="s">
        <v>1220</v>
      </c>
      <c r="J184" s="35" t="s">
        <v>2021</v>
      </c>
      <c r="K184" t="str">
        <f t="shared" si="2"/>
        <v>Rural</v>
      </c>
    </row>
    <row r="185" spans="1:11" x14ac:dyDescent="0.25">
      <c r="A185" s="35">
        <v>46097</v>
      </c>
      <c r="B185" s="36" t="s">
        <v>94</v>
      </c>
      <c r="C185" s="36" t="s">
        <v>94</v>
      </c>
      <c r="D185" s="36" t="s">
        <v>430</v>
      </c>
      <c r="E185" s="36" t="s">
        <v>2087</v>
      </c>
      <c r="F185" s="35" t="s">
        <v>1394</v>
      </c>
      <c r="G185" s="36" t="s">
        <v>1949</v>
      </c>
      <c r="H185" s="36" t="s">
        <v>2088</v>
      </c>
      <c r="I185" s="36" t="s">
        <v>1220</v>
      </c>
      <c r="J185" s="35" t="s">
        <v>2021</v>
      </c>
      <c r="K185" t="str">
        <f t="shared" si="2"/>
        <v>Rural</v>
      </c>
    </row>
    <row r="186" spans="1:11" x14ac:dyDescent="0.25">
      <c r="A186" s="35">
        <v>46098</v>
      </c>
      <c r="B186" s="36" t="s">
        <v>94</v>
      </c>
      <c r="C186" s="36" t="s">
        <v>94</v>
      </c>
      <c r="D186" s="36" t="s">
        <v>113</v>
      </c>
      <c r="E186" s="36" t="s">
        <v>2087</v>
      </c>
      <c r="F186" s="35" t="s">
        <v>1222</v>
      </c>
      <c r="G186" s="36" t="s">
        <v>1826</v>
      </c>
      <c r="H186" s="36" t="s">
        <v>2088</v>
      </c>
      <c r="I186" s="36" t="s">
        <v>1220</v>
      </c>
      <c r="J186" s="35" t="s">
        <v>118</v>
      </c>
      <c r="K186" t="str">
        <f t="shared" si="2"/>
        <v>Rural</v>
      </c>
    </row>
    <row r="187" spans="1:11" x14ac:dyDescent="0.25">
      <c r="A187" s="35">
        <v>46099</v>
      </c>
      <c r="B187" s="36" t="s">
        <v>94</v>
      </c>
      <c r="C187" s="36" t="s">
        <v>94</v>
      </c>
      <c r="D187" s="36" t="s">
        <v>113</v>
      </c>
      <c r="E187" s="36" t="s">
        <v>2087</v>
      </c>
      <c r="F187" s="35" t="s">
        <v>1223</v>
      </c>
      <c r="G187" s="36" t="s">
        <v>1827</v>
      </c>
      <c r="H187" s="36" t="s">
        <v>2088</v>
      </c>
      <c r="I187" s="36" t="s">
        <v>1220</v>
      </c>
      <c r="J187" s="35" t="s">
        <v>2021</v>
      </c>
      <c r="K187" t="str">
        <f t="shared" si="2"/>
        <v>Rural</v>
      </c>
    </row>
    <row r="188" spans="1:11" x14ac:dyDescent="0.25">
      <c r="A188" s="35">
        <v>46100</v>
      </c>
      <c r="B188" s="36" t="s">
        <v>94</v>
      </c>
      <c r="C188" s="36" t="s">
        <v>94</v>
      </c>
      <c r="D188" s="36" t="s">
        <v>113</v>
      </c>
      <c r="E188" s="36" t="s">
        <v>2087</v>
      </c>
      <c r="F188" s="35" t="s">
        <v>137</v>
      </c>
      <c r="G188" s="36" t="s">
        <v>1693</v>
      </c>
      <c r="H188" s="36" t="s">
        <v>2088</v>
      </c>
      <c r="I188" s="36" t="s">
        <v>2089</v>
      </c>
      <c r="J188" s="35" t="s">
        <v>118</v>
      </c>
      <c r="K188" t="str">
        <f t="shared" si="2"/>
        <v>Rural</v>
      </c>
    </row>
    <row r="189" spans="1:11" x14ac:dyDescent="0.25">
      <c r="A189" s="35">
        <v>46101</v>
      </c>
      <c r="B189" s="36" t="s">
        <v>94</v>
      </c>
      <c r="C189" s="36" t="s">
        <v>94</v>
      </c>
      <c r="D189" s="36" t="s">
        <v>113</v>
      </c>
      <c r="E189" s="36" t="s">
        <v>2087</v>
      </c>
      <c r="F189" s="35" t="s">
        <v>1224</v>
      </c>
      <c r="G189" s="36" t="s">
        <v>1693</v>
      </c>
      <c r="H189" s="36" t="s">
        <v>2088</v>
      </c>
      <c r="I189" s="36" t="s">
        <v>1220</v>
      </c>
      <c r="J189" s="35" t="s">
        <v>118</v>
      </c>
      <c r="K189" t="str">
        <f t="shared" si="2"/>
        <v>Rural</v>
      </c>
    </row>
    <row r="190" spans="1:11" x14ac:dyDescent="0.25">
      <c r="A190" s="35">
        <v>46102</v>
      </c>
      <c r="B190" s="36" t="s">
        <v>94</v>
      </c>
      <c r="C190" s="36" t="s">
        <v>94</v>
      </c>
      <c r="D190" s="36" t="s">
        <v>292</v>
      </c>
      <c r="E190" s="36" t="s">
        <v>2087</v>
      </c>
      <c r="F190" s="35" t="s">
        <v>1316</v>
      </c>
      <c r="G190" s="36" t="s">
        <v>1894</v>
      </c>
      <c r="H190" s="36" t="s">
        <v>2088</v>
      </c>
      <c r="I190" s="36" t="s">
        <v>1220</v>
      </c>
      <c r="J190" s="35" t="s">
        <v>118</v>
      </c>
      <c r="K190" t="str">
        <f t="shared" si="2"/>
        <v>Rural</v>
      </c>
    </row>
    <row r="191" spans="1:11" x14ac:dyDescent="0.25">
      <c r="A191" s="35">
        <v>46103</v>
      </c>
      <c r="B191" s="36" t="s">
        <v>94</v>
      </c>
      <c r="C191" s="36" t="s">
        <v>94</v>
      </c>
      <c r="D191" s="36" t="s">
        <v>113</v>
      </c>
      <c r="E191" s="36" t="s">
        <v>2087</v>
      </c>
      <c r="F191" s="35" t="s">
        <v>1225</v>
      </c>
      <c r="G191" s="36" t="s">
        <v>1828</v>
      </c>
      <c r="H191" s="36" t="s">
        <v>2088</v>
      </c>
      <c r="I191" s="36" t="s">
        <v>1220</v>
      </c>
      <c r="J191" s="35" t="s">
        <v>118</v>
      </c>
      <c r="K191" t="str">
        <f t="shared" si="2"/>
        <v>Rural</v>
      </c>
    </row>
    <row r="192" spans="1:11" x14ac:dyDescent="0.25">
      <c r="A192" s="35">
        <v>46104</v>
      </c>
      <c r="B192" s="36" t="s">
        <v>94</v>
      </c>
      <c r="C192" s="36" t="s">
        <v>94</v>
      </c>
      <c r="D192" s="36" t="s">
        <v>430</v>
      </c>
      <c r="E192" s="36" t="s">
        <v>2087</v>
      </c>
      <c r="F192" s="35" t="s">
        <v>1396</v>
      </c>
      <c r="G192" s="36" t="s">
        <v>1950</v>
      </c>
      <c r="H192" s="36" t="s">
        <v>2088</v>
      </c>
      <c r="I192" s="36" t="s">
        <v>1220</v>
      </c>
      <c r="J192" s="35" t="s">
        <v>118</v>
      </c>
      <c r="K192" t="str">
        <f t="shared" si="2"/>
        <v>Rural</v>
      </c>
    </row>
    <row r="193" spans="1:11" x14ac:dyDescent="0.25">
      <c r="A193" s="35">
        <v>46105</v>
      </c>
      <c r="B193" s="36" t="s">
        <v>94</v>
      </c>
      <c r="C193" s="36" t="s">
        <v>94</v>
      </c>
      <c r="D193" s="36" t="s">
        <v>430</v>
      </c>
      <c r="E193" s="36" t="s">
        <v>2087</v>
      </c>
      <c r="F193" s="35" t="s">
        <v>1397</v>
      </c>
      <c r="G193" s="36" t="s">
        <v>1951</v>
      </c>
      <c r="H193" s="36" t="s">
        <v>2088</v>
      </c>
      <c r="I193" s="36" t="s">
        <v>1220</v>
      </c>
      <c r="J193" s="35" t="s">
        <v>118</v>
      </c>
      <c r="K193" t="str">
        <f t="shared" si="2"/>
        <v>Rural</v>
      </c>
    </row>
    <row r="194" spans="1:11" x14ac:dyDescent="0.25">
      <c r="A194" s="35">
        <v>46106</v>
      </c>
      <c r="B194" s="36" t="s">
        <v>94</v>
      </c>
      <c r="C194" s="36" t="s">
        <v>94</v>
      </c>
      <c r="D194" s="36" t="s">
        <v>94</v>
      </c>
      <c r="E194" s="36" t="s">
        <v>2087</v>
      </c>
      <c r="F194" s="35" t="s">
        <v>1432</v>
      </c>
      <c r="G194" s="36" t="s">
        <v>1979</v>
      </c>
      <c r="H194" s="36" t="s">
        <v>2088</v>
      </c>
      <c r="I194" s="36" t="s">
        <v>1220</v>
      </c>
      <c r="J194" s="35" t="s">
        <v>2021</v>
      </c>
      <c r="K194" t="str">
        <f t="shared" si="2"/>
        <v>Rural</v>
      </c>
    </row>
    <row r="195" spans="1:11" x14ac:dyDescent="0.25">
      <c r="A195" s="35">
        <v>46107</v>
      </c>
      <c r="B195" s="36" t="s">
        <v>94</v>
      </c>
      <c r="C195" s="36" t="s">
        <v>94</v>
      </c>
      <c r="D195" s="36" t="s">
        <v>113</v>
      </c>
      <c r="E195" s="36" t="s">
        <v>2087</v>
      </c>
      <c r="F195" s="35" t="s">
        <v>1226</v>
      </c>
      <c r="G195" s="36" t="s">
        <v>1829</v>
      </c>
      <c r="H195" s="36" t="s">
        <v>2088</v>
      </c>
      <c r="I195" s="36" t="s">
        <v>1220</v>
      </c>
      <c r="J195" s="35" t="s">
        <v>2021</v>
      </c>
      <c r="K195" t="str">
        <f t="shared" ref="K195:K258" si="3">+MID(J195,1,5)</f>
        <v>Rural</v>
      </c>
    </row>
    <row r="196" spans="1:11" x14ac:dyDescent="0.25">
      <c r="A196" s="35">
        <v>46108</v>
      </c>
      <c r="B196" s="36" t="s">
        <v>94</v>
      </c>
      <c r="C196" s="36" t="s">
        <v>94</v>
      </c>
      <c r="D196" s="36" t="s">
        <v>292</v>
      </c>
      <c r="E196" s="36" t="s">
        <v>2087</v>
      </c>
      <c r="F196" s="35" t="s">
        <v>1328</v>
      </c>
      <c r="G196" s="36" t="s">
        <v>1329</v>
      </c>
      <c r="H196" s="36" t="s">
        <v>2088</v>
      </c>
      <c r="I196" s="36" t="s">
        <v>1220</v>
      </c>
      <c r="J196" s="35" t="s">
        <v>2021</v>
      </c>
      <c r="K196" t="str">
        <f t="shared" si="3"/>
        <v>Rural</v>
      </c>
    </row>
    <row r="197" spans="1:11" x14ac:dyDescent="0.25">
      <c r="A197" s="35">
        <v>46109</v>
      </c>
      <c r="B197" s="36" t="s">
        <v>94</v>
      </c>
      <c r="C197" s="36" t="s">
        <v>94</v>
      </c>
      <c r="D197" s="36" t="s">
        <v>430</v>
      </c>
      <c r="E197" s="36" t="s">
        <v>2087</v>
      </c>
      <c r="F197" s="35" t="s">
        <v>1398</v>
      </c>
      <c r="G197" s="36" t="s">
        <v>1952</v>
      </c>
      <c r="H197" s="36" t="s">
        <v>2088</v>
      </c>
      <c r="I197" s="36" t="s">
        <v>1220</v>
      </c>
      <c r="J197" s="35" t="s">
        <v>118</v>
      </c>
      <c r="K197" t="str">
        <f t="shared" si="3"/>
        <v>Rural</v>
      </c>
    </row>
    <row r="198" spans="1:11" x14ac:dyDescent="0.25">
      <c r="A198" s="35">
        <v>46110</v>
      </c>
      <c r="B198" s="36" t="s">
        <v>94</v>
      </c>
      <c r="C198" s="36" t="s">
        <v>94</v>
      </c>
      <c r="D198" s="36" t="s">
        <v>292</v>
      </c>
      <c r="E198" s="36" t="s">
        <v>2087</v>
      </c>
      <c r="F198" s="35" t="s">
        <v>1317</v>
      </c>
      <c r="G198" s="36" t="s">
        <v>1895</v>
      </c>
      <c r="H198" s="36" t="s">
        <v>2088</v>
      </c>
      <c r="I198" s="36" t="s">
        <v>1220</v>
      </c>
      <c r="J198" s="35" t="s">
        <v>118</v>
      </c>
      <c r="K198" t="str">
        <f t="shared" si="3"/>
        <v>Rural</v>
      </c>
    </row>
    <row r="199" spans="1:11" x14ac:dyDescent="0.25">
      <c r="A199" s="35">
        <v>46111</v>
      </c>
      <c r="B199" s="36" t="s">
        <v>94</v>
      </c>
      <c r="C199" s="36" t="s">
        <v>94</v>
      </c>
      <c r="D199" s="36" t="s">
        <v>94</v>
      </c>
      <c r="E199" s="36" t="s">
        <v>2087</v>
      </c>
      <c r="F199" s="35" t="s">
        <v>1433</v>
      </c>
      <c r="G199" s="36" t="s">
        <v>1980</v>
      </c>
      <c r="H199" s="36" t="s">
        <v>2088</v>
      </c>
      <c r="I199" s="36" t="s">
        <v>1220</v>
      </c>
      <c r="J199" s="35" t="s">
        <v>2021</v>
      </c>
      <c r="K199" t="str">
        <f t="shared" si="3"/>
        <v>Rural</v>
      </c>
    </row>
    <row r="200" spans="1:11" x14ac:dyDescent="0.25">
      <c r="A200" s="35">
        <v>46112</v>
      </c>
      <c r="B200" s="36" t="s">
        <v>94</v>
      </c>
      <c r="C200" s="36" t="s">
        <v>94</v>
      </c>
      <c r="D200" s="36" t="s">
        <v>113</v>
      </c>
      <c r="E200" s="36" t="s">
        <v>2087</v>
      </c>
      <c r="F200" s="35" t="s">
        <v>1227</v>
      </c>
      <c r="G200" s="36" t="s">
        <v>1830</v>
      </c>
      <c r="H200" s="36" t="s">
        <v>2088</v>
      </c>
      <c r="I200" s="36" t="s">
        <v>1220</v>
      </c>
      <c r="J200" s="35" t="s">
        <v>2021</v>
      </c>
      <c r="K200" t="str">
        <f t="shared" si="3"/>
        <v>Rural</v>
      </c>
    </row>
    <row r="201" spans="1:11" x14ac:dyDescent="0.25">
      <c r="A201" s="35">
        <v>46113</v>
      </c>
      <c r="B201" s="36" t="s">
        <v>94</v>
      </c>
      <c r="C201" s="36" t="s">
        <v>94</v>
      </c>
      <c r="D201" s="36" t="s">
        <v>113</v>
      </c>
      <c r="E201" s="36" t="s">
        <v>2087</v>
      </c>
      <c r="F201" s="35" t="s">
        <v>1228</v>
      </c>
      <c r="G201" s="36" t="s">
        <v>1831</v>
      </c>
      <c r="H201" s="36" t="s">
        <v>2088</v>
      </c>
      <c r="I201" s="36" t="s">
        <v>1220</v>
      </c>
      <c r="J201" s="35" t="s">
        <v>118</v>
      </c>
      <c r="K201" t="str">
        <f t="shared" si="3"/>
        <v>Rural</v>
      </c>
    </row>
    <row r="202" spans="1:11" x14ac:dyDescent="0.25">
      <c r="A202" s="35">
        <v>46114</v>
      </c>
      <c r="B202" s="36" t="s">
        <v>94</v>
      </c>
      <c r="C202" s="36" t="s">
        <v>94</v>
      </c>
      <c r="D202" s="36" t="s">
        <v>113</v>
      </c>
      <c r="E202" s="36" t="s">
        <v>2087</v>
      </c>
      <c r="F202" s="35" t="s">
        <v>1230</v>
      </c>
      <c r="G202" s="36" t="s">
        <v>1832</v>
      </c>
      <c r="H202" s="36" t="s">
        <v>2088</v>
      </c>
      <c r="I202" s="36" t="s">
        <v>1220</v>
      </c>
      <c r="J202" s="35" t="s">
        <v>2021</v>
      </c>
      <c r="K202" t="str">
        <f t="shared" si="3"/>
        <v>Rural</v>
      </c>
    </row>
    <row r="203" spans="1:11" x14ac:dyDescent="0.25">
      <c r="A203" s="35">
        <v>46115</v>
      </c>
      <c r="B203" s="36" t="s">
        <v>94</v>
      </c>
      <c r="C203" s="36" t="s">
        <v>94</v>
      </c>
      <c r="D203" s="36" t="s">
        <v>113</v>
      </c>
      <c r="E203" s="36" t="s">
        <v>2087</v>
      </c>
      <c r="F203" s="35" t="s">
        <v>1231</v>
      </c>
      <c r="G203" s="36" t="s">
        <v>1833</v>
      </c>
      <c r="H203" s="36" t="s">
        <v>2088</v>
      </c>
      <c r="I203" s="36" t="s">
        <v>1220</v>
      </c>
      <c r="J203" s="35" t="s">
        <v>118</v>
      </c>
      <c r="K203" t="str">
        <f t="shared" si="3"/>
        <v>Rural</v>
      </c>
    </row>
    <row r="204" spans="1:11" x14ac:dyDescent="0.25">
      <c r="A204" s="35">
        <v>46116</v>
      </c>
      <c r="B204" s="36" t="s">
        <v>94</v>
      </c>
      <c r="C204" s="36" t="s">
        <v>94</v>
      </c>
      <c r="D204" s="36" t="s">
        <v>430</v>
      </c>
      <c r="E204" s="36" t="s">
        <v>2087</v>
      </c>
      <c r="F204" s="35" t="s">
        <v>1399</v>
      </c>
      <c r="G204" s="36" t="s">
        <v>1953</v>
      </c>
      <c r="H204" s="36" t="s">
        <v>2088</v>
      </c>
      <c r="I204" s="36" t="s">
        <v>1220</v>
      </c>
      <c r="J204" s="35" t="s">
        <v>118</v>
      </c>
      <c r="K204" t="str">
        <f t="shared" si="3"/>
        <v>Rural</v>
      </c>
    </row>
    <row r="205" spans="1:11" x14ac:dyDescent="0.25">
      <c r="A205" s="35">
        <v>46117</v>
      </c>
      <c r="B205" s="36" t="s">
        <v>94</v>
      </c>
      <c r="C205" s="36" t="s">
        <v>94</v>
      </c>
      <c r="D205" s="36" t="s">
        <v>113</v>
      </c>
      <c r="E205" s="36" t="s">
        <v>2087</v>
      </c>
      <c r="F205" s="35" t="s">
        <v>1232</v>
      </c>
      <c r="G205" s="36" t="s">
        <v>1834</v>
      </c>
      <c r="H205" s="36" t="s">
        <v>2088</v>
      </c>
      <c r="I205" s="36" t="s">
        <v>1220</v>
      </c>
      <c r="J205" s="35" t="s">
        <v>118</v>
      </c>
      <c r="K205" t="str">
        <f t="shared" si="3"/>
        <v>Rural</v>
      </c>
    </row>
    <row r="206" spans="1:11" x14ac:dyDescent="0.25">
      <c r="A206" s="35">
        <v>46118</v>
      </c>
      <c r="B206" s="36" t="s">
        <v>94</v>
      </c>
      <c r="C206" s="36" t="s">
        <v>94</v>
      </c>
      <c r="D206" s="36" t="s">
        <v>113</v>
      </c>
      <c r="E206" s="36" t="s">
        <v>2087</v>
      </c>
      <c r="F206" s="35" t="s">
        <v>1233</v>
      </c>
      <c r="G206" s="36" t="s">
        <v>1835</v>
      </c>
      <c r="H206" s="36" t="s">
        <v>2088</v>
      </c>
      <c r="I206" s="36" t="s">
        <v>1220</v>
      </c>
      <c r="J206" s="35" t="s">
        <v>118</v>
      </c>
      <c r="K206" t="str">
        <f t="shared" si="3"/>
        <v>Rural</v>
      </c>
    </row>
    <row r="207" spans="1:11" x14ac:dyDescent="0.25">
      <c r="A207" s="35">
        <v>46119</v>
      </c>
      <c r="B207" s="36" t="s">
        <v>94</v>
      </c>
      <c r="C207" s="36" t="s">
        <v>94</v>
      </c>
      <c r="D207" s="36" t="s">
        <v>430</v>
      </c>
      <c r="E207" s="36" t="s">
        <v>2087</v>
      </c>
      <c r="F207" s="35" t="s">
        <v>1400</v>
      </c>
      <c r="G207" s="36" t="s">
        <v>1954</v>
      </c>
      <c r="H207" s="36" t="s">
        <v>2088</v>
      </c>
      <c r="I207" s="36" t="s">
        <v>1220</v>
      </c>
      <c r="J207" s="35" t="s">
        <v>118</v>
      </c>
      <c r="K207" t="str">
        <f t="shared" si="3"/>
        <v>Rural</v>
      </c>
    </row>
    <row r="208" spans="1:11" x14ac:dyDescent="0.25">
      <c r="A208" s="35">
        <v>46120</v>
      </c>
      <c r="B208" s="36" t="s">
        <v>94</v>
      </c>
      <c r="C208" s="36" t="s">
        <v>94</v>
      </c>
      <c r="D208" s="36" t="s">
        <v>113</v>
      </c>
      <c r="E208" s="36" t="s">
        <v>2087</v>
      </c>
      <c r="F208" s="35" t="s">
        <v>1234</v>
      </c>
      <c r="G208" s="36" t="s">
        <v>1836</v>
      </c>
      <c r="H208" s="36" t="s">
        <v>2088</v>
      </c>
      <c r="I208" s="36" t="s">
        <v>1220</v>
      </c>
      <c r="J208" s="35" t="s">
        <v>2021</v>
      </c>
      <c r="K208" t="str">
        <f t="shared" si="3"/>
        <v>Rural</v>
      </c>
    </row>
    <row r="209" spans="1:11" x14ac:dyDescent="0.25">
      <c r="A209" s="35">
        <v>46121</v>
      </c>
      <c r="B209" s="36" t="s">
        <v>94</v>
      </c>
      <c r="C209" s="36" t="s">
        <v>94</v>
      </c>
      <c r="D209" s="36" t="s">
        <v>113</v>
      </c>
      <c r="E209" s="36" t="s">
        <v>2087</v>
      </c>
      <c r="F209" s="35" t="s">
        <v>1235</v>
      </c>
      <c r="G209" s="36" t="s">
        <v>1837</v>
      </c>
      <c r="H209" s="36" t="s">
        <v>2088</v>
      </c>
      <c r="I209" s="36" t="s">
        <v>1220</v>
      </c>
      <c r="J209" s="35" t="s">
        <v>118</v>
      </c>
      <c r="K209" t="str">
        <f t="shared" si="3"/>
        <v>Rural</v>
      </c>
    </row>
    <row r="210" spans="1:11" x14ac:dyDescent="0.25">
      <c r="A210" s="35">
        <v>46122</v>
      </c>
      <c r="B210" s="36" t="s">
        <v>94</v>
      </c>
      <c r="C210" s="36" t="s">
        <v>94</v>
      </c>
      <c r="D210" s="36" t="s">
        <v>430</v>
      </c>
      <c r="E210" s="36" t="s">
        <v>2087</v>
      </c>
      <c r="F210" s="35" t="s">
        <v>1401</v>
      </c>
      <c r="G210" s="36" t="s">
        <v>1955</v>
      </c>
      <c r="H210" s="36" t="s">
        <v>2088</v>
      </c>
      <c r="I210" s="36" t="s">
        <v>1220</v>
      </c>
      <c r="J210" s="35" t="s">
        <v>118</v>
      </c>
      <c r="K210" t="str">
        <f t="shared" si="3"/>
        <v>Rural</v>
      </c>
    </row>
    <row r="211" spans="1:11" x14ac:dyDescent="0.25">
      <c r="A211" s="35">
        <v>46123</v>
      </c>
      <c r="B211" s="36" t="s">
        <v>94</v>
      </c>
      <c r="C211" s="36" t="s">
        <v>94</v>
      </c>
      <c r="D211" s="36" t="s">
        <v>430</v>
      </c>
      <c r="E211" s="36" t="s">
        <v>2087</v>
      </c>
      <c r="F211" s="35" t="s">
        <v>1402</v>
      </c>
      <c r="G211" s="36" t="s">
        <v>1956</v>
      </c>
      <c r="H211" s="36" t="s">
        <v>2088</v>
      </c>
      <c r="I211" s="36" t="s">
        <v>1220</v>
      </c>
      <c r="J211" s="35" t="s">
        <v>2021</v>
      </c>
      <c r="K211" t="str">
        <f t="shared" si="3"/>
        <v>Rural</v>
      </c>
    </row>
    <row r="212" spans="1:11" x14ac:dyDescent="0.25">
      <c r="A212" s="35">
        <v>46124</v>
      </c>
      <c r="B212" s="36" t="s">
        <v>94</v>
      </c>
      <c r="C212" s="36" t="s">
        <v>94</v>
      </c>
      <c r="D212" s="36" t="s">
        <v>430</v>
      </c>
      <c r="E212" s="36" t="s">
        <v>2087</v>
      </c>
      <c r="F212" s="35" t="s">
        <v>1403</v>
      </c>
      <c r="G212" s="36" t="s">
        <v>1957</v>
      </c>
      <c r="H212" s="36" t="s">
        <v>2088</v>
      </c>
      <c r="I212" s="36" t="s">
        <v>1220</v>
      </c>
      <c r="J212" s="35" t="s">
        <v>118</v>
      </c>
      <c r="K212" t="str">
        <f t="shared" si="3"/>
        <v>Rural</v>
      </c>
    </row>
    <row r="213" spans="1:11" x14ac:dyDescent="0.25">
      <c r="A213" s="35">
        <v>46125</v>
      </c>
      <c r="B213" s="36" t="s">
        <v>94</v>
      </c>
      <c r="C213" s="36" t="s">
        <v>94</v>
      </c>
      <c r="D213" s="36" t="s">
        <v>292</v>
      </c>
      <c r="E213" s="36" t="s">
        <v>2087</v>
      </c>
      <c r="F213" s="35" t="s">
        <v>1318</v>
      </c>
      <c r="G213" s="36" t="s">
        <v>1896</v>
      </c>
      <c r="H213" s="36" t="s">
        <v>2088</v>
      </c>
      <c r="I213" s="36" t="s">
        <v>1220</v>
      </c>
      <c r="J213" s="35" t="s">
        <v>118</v>
      </c>
      <c r="K213" t="str">
        <f t="shared" si="3"/>
        <v>Rural</v>
      </c>
    </row>
    <row r="214" spans="1:11" x14ac:dyDescent="0.25">
      <c r="A214" s="35">
        <v>46126</v>
      </c>
      <c r="B214" s="36" t="s">
        <v>94</v>
      </c>
      <c r="C214" s="36" t="s">
        <v>94</v>
      </c>
      <c r="D214" s="36" t="s">
        <v>113</v>
      </c>
      <c r="E214" s="36" t="s">
        <v>2087</v>
      </c>
      <c r="F214" s="35" t="s">
        <v>1236</v>
      </c>
      <c r="G214" s="36" t="s">
        <v>1838</v>
      </c>
      <c r="H214" s="36" t="s">
        <v>2088</v>
      </c>
      <c r="I214" s="36" t="s">
        <v>1220</v>
      </c>
      <c r="J214" s="35" t="s">
        <v>2021</v>
      </c>
      <c r="K214" t="str">
        <f t="shared" si="3"/>
        <v>Rural</v>
      </c>
    </row>
    <row r="215" spans="1:11" x14ac:dyDescent="0.25">
      <c r="A215" s="35">
        <v>46127</v>
      </c>
      <c r="B215" s="36" t="s">
        <v>94</v>
      </c>
      <c r="C215" s="36" t="s">
        <v>94</v>
      </c>
      <c r="D215" s="36" t="s">
        <v>412</v>
      </c>
      <c r="E215" s="36" t="s">
        <v>2087</v>
      </c>
      <c r="F215" s="35" t="s">
        <v>1378</v>
      </c>
      <c r="G215" s="36" t="s">
        <v>1937</v>
      </c>
      <c r="H215" s="36" t="s">
        <v>2088</v>
      </c>
      <c r="I215" s="36" t="s">
        <v>1220</v>
      </c>
      <c r="J215" s="35" t="s">
        <v>118</v>
      </c>
      <c r="K215" t="str">
        <f t="shared" si="3"/>
        <v>Rural</v>
      </c>
    </row>
    <row r="216" spans="1:11" x14ac:dyDescent="0.25">
      <c r="A216" s="35">
        <v>46128</v>
      </c>
      <c r="B216" s="36" t="s">
        <v>94</v>
      </c>
      <c r="C216" s="36" t="s">
        <v>94</v>
      </c>
      <c r="D216" s="36" t="s">
        <v>430</v>
      </c>
      <c r="E216" s="36" t="s">
        <v>2087</v>
      </c>
      <c r="F216" s="35" t="s">
        <v>1404</v>
      </c>
      <c r="G216" s="36" t="s">
        <v>1958</v>
      </c>
      <c r="H216" s="36" t="s">
        <v>2088</v>
      </c>
      <c r="I216" s="36" t="s">
        <v>1220</v>
      </c>
      <c r="J216" s="35" t="s">
        <v>2021</v>
      </c>
      <c r="K216" t="str">
        <f t="shared" si="3"/>
        <v>Rural</v>
      </c>
    </row>
    <row r="217" spans="1:11" x14ac:dyDescent="0.25">
      <c r="A217" s="35">
        <v>46129</v>
      </c>
      <c r="B217" s="36" t="s">
        <v>94</v>
      </c>
      <c r="C217" s="36" t="s">
        <v>94</v>
      </c>
      <c r="D217" s="36" t="s">
        <v>430</v>
      </c>
      <c r="E217" s="36" t="s">
        <v>2087</v>
      </c>
      <c r="F217" s="35" t="s">
        <v>1414</v>
      </c>
      <c r="G217" s="36" t="s">
        <v>1415</v>
      </c>
      <c r="H217" s="36" t="s">
        <v>2088</v>
      </c>
      <c r="I217" s="36" t="s">
        <v>1220</v>
      </c>
      <c r="J217" s="35" t="s">
        <v>118</v>
      </c>
      <c r="K217" t="str">
        <f t="shared" si="3"/>
        <v>Rural</v>
      </c>
    </row>
    <row r="218" spans="1:11" x14ac:dyDescent="0.25">
      <c r="A218" s="35">
        <v>46130</v>
      </c>
      <c r="B218" s="36" t="s">
        <v>94</v>
      </c>
      <c r="C218" s="36" t="s">
        <v>94</v>
      </c>
      <c r="D218" s="36" t="s">
        <v>113</v>
      </c>
      <c r="E218" s="36" t="s">
        <v>2087</v>
      </c>
      <c r="F218" s="35" t="s">
        <v>1237</v>
      </c>
      <c r="G218" s="36" t="s">
        <v>1839</v>
      </c>
      <c r="H218" s="36" t="s">
        <v>2088</v>
      </c>
      <c r="I218" s="36" t="s">
        <v>1220</v>
      </c>
      <c r="J218" s="35" t="s">
        <v>2021</v>
      </c>
      <c r="K218" t="str">
        <f t="shared" si="3"/>
        <v>Rural</v>
      </c>
    </row>
    <row r="219" spans="1:11" x14ac:dyDescent="0.25">
      <c r="A219" s="35">
        <v>46131</v>
      </c>
      <c r="B219" s="36" t="s">
        <v>94</v>
      </c>
      <c r="C219" s="36" t="s">
        <v>94</v>
      </c>
      <c r="D219" s="36" t="s">
        <v>292</v>
      </c>
      <c r="E219" s="36" t="s">
        <v>2087</v>
      </c>
      <c r="F219" s="35" t="s">
        <v>1320</v>
      </c>
      <c r="G219" s="36" t="s">
        <v>1897</v>
      </c>
      <c r="H219" s="36" t="s">
        <v>2088</v>
      </c>
      <c r="I219" s="36" t="s">
        <v>1220</v>
      </c>
      <c r="J219" s="35" t="s">
        <v>118</v>
      </c>
      <c r="K219" t="str">
        <f t="shared" si="3"/>
        <v>Rural</v>
      </c>
    </row>
    <row r="220" spans="1:11" x14ac:dyDescent="0.25">
      <c r="A220" s="35">
        <v>46132</v>
      </c>
      <c r="B220" s="36" t="s">
        <v>94</v>
      </c>
      <c r="C220" s="36" t="s">
        <v>94</v>
      </c>
      <c r="D220" s="36" t="s">
        <v>113</v>
      </c>
      <c r="E220" s="36" t="s">
        <v>2087</v>
      </c>
      <c r="F220" s="35" t="s">
        <v>1238</v>
      </c>
      <c r="G220" s="36" t="s">
        <v>1840</v>
      </c>
      <c r="H220" s="36" t="s">
        <v>2088</v>
      </c>
      <c r="I220" s="36" t="s">
        <v>1220</v>
      </c>
      <c r="J220" s="35" t="s">
        <v>118</v>
      </c>
      <c r="K220" t="str">
        <f t="shared" si="3"/>
        <v>Rural</v>
      </c>
    </row>
    <row r="221" spans="1:11" x14ac:dyDescent="0.25">
      <c r="A221" s="35">
        <v>46133</v>
      </c>
      <c r="B221" s="36" t="s">
        <v>94</v>
      </c>
      <c r="C221" s="36" t="s">
        <v>94</v>
      </c>
      <c r="D221" s="36" t="s">
        <v>113</v>
      </c>
      <c r="E221" s="36" t="s">
        <v>2087</v>
      </c>
      <c r="F221" s="35" t="s">
        <v>1239</v>
      </c>
      <c r="G221" s="36" t="s">
        <v>1841</v>
      </c>
      <c r="H221" s="36" t="s">
        <v>2088</v>
      </c>
      <c r="I221" s="36" t="s">
        <v>1220</v>
      </c>
      <c r="J221" s="35" t="s">
        <v>2021</v>
      </c>
      <c r="K221" t="str">
        <f t="shared" si="3"/>
        <v>Rural</v>
      </c>
    </row>
    <row r="222" spans="1:11" x14ac:dyDescent="0.25">
      <c r="A222" s="35">
        <v>46134</v>
      </c>
      <c r="B222" s="36" t="s">
        <v>94</v>
      </c>
      <c r="C222" s="36" t="s">
        <v>94</v>
      </c>
      <c r="D222" s="36" t="s">
        <v>292</v>
      </c>
      <c r="E222" s="36" t="s">
        <v>2087</v>
      </c>
      <c r="F222" s="35" t="s">
        <v>1321</v>
      </c>
      <c r="G222" s="36" t="s">
        <v>1898</v>
      </c>
      <c r="H222" s="36" t="s">
        <v>2088</v>
      </c>
      <c r="I222" s="36" t="s">
        <v>1220</v>
      </c>
      <c r="J222" s="35" t="s">
        <v>118</v>
      </c>
      <c r="K222" t="str">
        <f t="shared" si="3"/>
        <v>Rural</v>
      </c>
    </row>
    <row r="223" spans="1:11" x14ac:dyDescent="0.25">
      <c r="A223" s="35">
        <v>46135</v>
      </c>
      <c r="B223" s="36" t="s">
        <v>94</v>
      </c>
      <c r="C223" s="36" t="s">
        <v>94</v>
      </c>
      <c r="D223" s="36" t="s">
        <v>292</v>
      </c>
      <c r="E223" s="36" t="s">
        <v>2087</v>
      </c>
      <c r="F223" s="35" t="s">
        <v>1322</v>
      </c>
      <c r="G223" s="36" t="s">
        <v>1899</v>
      </c>
      <c r="H223" s="36" t="s">
        <v>2088</v>
      </c>
      <c r="I223" s="36" t="s">
        <v>1220</v>
      </c>
      <c r="J223" s="35" t="s">
        <v>2021</v>
      </c>
      <c r="K223" t="str">
        <f t="shared" si="3"/>
        <v>Rural</v>
      </c>
    </row>
    <row r="224" spans="1:11" x14ac:dyDescent="0.25">
      <c r="A224" s="35">
        <v>46136</v>
      </c>
      <c r="B224" s="36" t="s">
        <v>94</v>
      </c>
      <c r="C224" s="36" t="s">
        <v>94</v>
      </c>
      <c r="D224" s="36" t="s">
        <v>113</v>
      </c>
      <c r="E224" s="36" t="s">
        <v>2087</v>
      </c>
      <c r="F224" s="35" t="s">
        <v>1240</v>
      </c>
      <c r="G224" s="36" t="s">
        <v>1842</v>
      </c>
      <c r="H224" s="36" t="s">
        <v>2088</v>
      </c>
      <c r="I224" s="36" t="s">
        <v>1220</v>
      </c>
      <c r="J224" s="35" t="s">
        <v>2021</v>
      </c>
      <c r="K224" t="str">
        <f t="shared" si="3"/>
        <v>Rural</v>
      </c>
    </row>
    <row r="225" spans="1:11" x14ac:dyDescent="0.25">
      <c r="A225" s="35">
        <v>46137</v>
      </c>
      <c r="B225" s="36" t="s">
        <v>94</v>
      </c>
      <c r="C225" s="36" t="s">
        <v>94</v>
      </c>
      <c r="D225" s="36" t="s">
        <v>292</v>
      </c>
      <c r="E225" s="36" t="s">
        <v>2087</v>
      </c>
      <c r="F225" s="35" t="s">
        <v>1323</v>
      </c>
      <c r="G225" s="36" t="s">
        <v>1900</v>
      </c>
      <c r="H225" s="36" t="s">
        <v>2088</v>
      </c>
      <c r="I225" s="36" t="s">
        <v>1220</v>
      </c>
      <c r="J225" s="35" t="s">
        <v>118</v>
      </c>
      <c r="K225" t="str">
        <f t="shared" si="3"/>
        <v>Rural</v>
      </c>
    </row>
    <row r="226" spans="1:11" x14ac:dyDescent="0.25">
      <c r="A226" s="35">
        <v>46138</v>
      </c>
      <c r="B226" s="36" t="s">
        <v>94</v>
      </c>
      <c r="C226" s="36" t="s">
        <v>94</v>
      </c>
      <c r="D226" s="36" t="s">
        <v>430</v>
      </c>
      <c r="E226" s="36" t="s">
        <v>2087</v>
      </c>
      <c r="F226" s="35" t="s">
        <v>1405</v>
      </c>
      <c r="G226" s="36" t="s">
        <v>1959</v>
      </c>
      <c r="H226" s="36" t="s">
        <v>2088</v>
      </c>
      <c r="I226" s="36" t="s">
        <v>1220</v>
      </c>
      <c r="J226" s="35" t="s">
        <v>118</v>
      </c>
      <c r="K226" t="str">
        <f t="shared" si="3"/>
        <v>Rural</v>
      </c>
    </row>
    <row r="227" spans="1:11" x14ac:dyDescent="0.25">
      <c r="A227" s="35">
        <v>46139</v>
      </c>
      <c r="B227" s="36" t="s">
        <v>94</v>
      </c>
      <c r="C227" s="36" t="s">
        <v>94</v>
      </c>
      <c r="D227" s="36" t="s">
        <v>292</v>
      </c>
      <c r="E227" s="36" t="s">
        <v>2087</v>
      </c>
      <c r="F227" s="35" t="s">
        <v>1324</v>
      </c>
      <c r="G227" s="36" t="s">
        <v>1902</v>
      </c>
      <c r="H227" s="36" t="s">
        <v>2088</v>
      </c>
      <c r="I227" s="36" t="s">
        <v>1220</v>
      </c>
      <c r="J227" s="35" t="s">
        <v>118</v>
      </c>
      <c r="K227" t="str">
        <f t="shared" si="3"/>
        <v>Rural</v>
      </c>
    </row>
    <row r="228" spans="1:11" x14ac:dyDescent="0.25">
      <c r="A228" s="35">
        <v>46140</v>
      </c>
      <c r="B228" s="36" t="s">
        <v>94</v>
      </c>
      <c r="C228" s="36" t="s">
        <v>94</v>
      </c>
      <c r="D228" s="36" t="s">
        <v>412</v>
      </c>
      <c r="E228" s="36" t="s">
        <v>2087</v>
      </c>
      <c r="F228" s="35" t="s">
        <v>1379</v>
      </c>
      <c r="G228" s="36" t="s">
        <v>1938</v>
      </c>
      <c r="H228" s="36" t="s">
        <v>2088</v>
      </c>
      <c r="I228" s="36" t="s">
        <v>1220</v>
      </c>
      <c r="J228" s="35" t="s">
        <v>118</v>
      </c>
      <c r="K228" t="str">
        <f t="shared" si="3"/>
        <v>Rural</v>
      </c>
    </row>
    <row r="229" spans="1:11" x14ac:dyDescent="0.25">
      <c r="A229" s="35">
        <v>46141</v>
      </c>
      <c r="B229" s="36" t="s">
        <v>94</v>
      </c>
      <c r="C229" s="36" t="s">
        <v>94</v>
      </c>
      <c r="D229" s="36" t="s">
        <v>113</v>
      </c>
      <c r="E229" s="36" t="s">
        <v>2087</v>
      </c>
      <c r="F229" s="35" t="s">
        <v>1241</v>
      </c>
      <c r="G229" s="36" t="s">
        <v>1843</v>
      </c>
      <c r="H229" s="36" t="s">
        <v>2088</v>
      </c>
      <c r="I229" s="36" t="s">
        <v>1220</v>
      </c>
      <c r="J229" s="35" t="s">
        <v>118</v>
      </c>
      <c r="K229" t="str">
        <f t="shared" si="3"/>
        <v>Rural</v>
      </c>
    </row>
    <row r="230" spans="1:11" x14ac:dyDescent="0.25">
      <c r="A230" s="35">
        <v>46142</v>
      </c>
      <c r="B230" s="36" t="s">
        <v>94</v>
      </c>
      <c r="C230" s="36" t="s">
        <v>94</v>
      </c>
      <c r="D230" s="36" t="s">
        <v>113</v>
      </c>
      <c r="E230" s="36" t="s">
        <v>2087</v>
      </c>
      <c r="F230" s="35" t="s">
        <v>1243</v>
      </c>
      <c r="G230" s="36" t="s">
        <v>1844</v>
      </c>
      <c r="H230" s="36" t="s">
        <v>2088</v>
      </c>
      <c r="I230" s="36" t="s">
        <v>1220</v>
      </c>
      <c r="J230" s="35" t="s">
        <v>118</v>
      </c>
      <c r="K230" t="str">
        <f t="shared" si="3"/>
        <v>Rural</v>
      </c>
    </row>
    <row r="231" spans="1:11" x14ac:dyDescent="0.25">
      <c r="A231" s="35">
        <v>46143</v>
      </c>
      <c r="B231" s="36" t="s">
        <v>94</v>
      </c>
      <c r="C231" s="36" t="s">
        <v>94</v>
      </c>
      <c r="D231" s="36" t="s">
        <v>113</v>
      </c>
      <c r="E231" s="36" t="s">
        <v>2087</v>
      </c>
      <c r="F231" s="35" t="s">
        <v>1244</v>
      </c>
      <c r="G231" s="36" t="s">
        <v>1845</v>
      </c>
      <c r="H231" s="36" t="s">
        <v>2088</v>
      </c>
      <c r="I231" s="36" t="s">
        <v>1220</v>
      </c>
      <c r="J231" s="35" t="s">
        <v>2021</v>
      </c>
      <c r="K231" t="str">
        <f t="shared" si="3"/>
        <v>Rural</v>
      </c>
    </row>
    <row r="232" spans="1:11" x14ac:dyDescent="0.25">
      <c r="A232" s="35">
        <v>46144</v>
      </c>
      <c r="B232" s="36" t="s">
        <v>94</v>
      </c>
      <c r="C232" s="36" t="s">
        <v>94</v>
      </c>
      <c r="D232" s="36" t="s">
        <v>412</v>
      </c>
      <c r="E232" s="36" t="s">
        <v>2087</v>
      </c>
      <c r="F232" s="35" t="s">
        <v>1380</v>
      </c>
      <c r="G232" s="36" t="s">
        <v>1939</v>
      </c>
      <c r="H232" s="36" t="s">
        <v>2088</v>
      </c>
      <c r="I232" s="36" t="s">
        <v>1220</v>
      </c>
      <c r="J232" s="35" t="s">
        <v>118</v>
      </c>
      <c r="K232" t="str">
        <f t="shared" si="3"/>
        <v>Rural</v>
      </c>
    </row>
    <row r="233" spans="1:11" x14ac:dyDescent="0.25">
      <c r="A233" s="35">
        <v>46145</v>
      </c>
      <c r="B233" s="36" t="s">
        <v>94</v>
      </c>
      <c r="C233" s="36" t="s">
        <v>94</v>
      </c>
      <c r="D233" s="36" t="s">
        <v>292</v>
      </c>
      <c r="E233" s="36" t="s">
        <v>2087</v>
      </c>
      <c r="F233" s="35" t="s">
        <v>1330</v>
      </c>
      <c r="G233" s="36" t="s">
        <v>1331</v>
      </c>
      <c r="H233" s="36" t="s">
        <v>2088</v>
      </c>
      <c r="I233" s="36" t="s">
        <v>1220</v>
      </c>
      <c r="J233" s="35" t="s">
        <v>118</v>
      </c>
      <c r="K233" t="str">
        <f t="shared" si="3"/>
        <v>Rural</v>
      </c>
    </row>
    <row r="234" spans="1:11" x14ac:dyDescent="0.25">
      <c r="A234" s="35">
        <v>46146</v>
      </c>
      <c r="B234" s="36" t="s">
        <v>94</v>
      </c>
      <c r="C234" s="36" t="s">
        <v>94</v>
      </c>
      <c r="D234" s="36" t="s">
        <v>292</v>
      </c>
      <c r="E234" s="36" t="s">
        <v>2087</v>
      </c>
      <c r="F234" s="35" t="s">
        <v>1325</v>
      </c>
      <c r="G234" s="36" t="s">
        <v>1903</v>
      </c>
      <c r="H234" s="36" t="s">
        <v>2088</v>
      </c>
      <c r="I234" s="36" t="s">
        <v>1220</v>
      </c>
      <c r="J234" s="35" t="s">
        <v>2021</v>
      </c>
      <c r="K234" t="str">
        <f t="shared" si="3"/>
        <v>Rural</v>
      </c>
    </row>
    <row r="235" spans="1:11" x14ac:dyDescent="0.25">
      <c r="A235" s="35">
        <v>46147</v>
      </c>
      <c r="B235" s="36" t="s">
        <v>94</v>
      </c>
      <c r="C235" s="36" t="s">
        <v>94</v>
      </c>
      <c r="D235" s="36" t="s">
        <v>113</v>
      </c>
      <c r="E235" s="36" t="s">
        <v>2087</v>
      </c>
      <c r="F235" s="35" t="s">
        <v>1245</v>
      </c>
      <c r="G235" s="36" t="s">
        <v>1846</v>
      </c>
      <c r="H235" s="36" t="s">
        <v>2088</v>
      </c>
      <c r="I235" s="36" t="s">
        <v>1220</v>
      </c>
      <c r="J235" s="35" t="s">
        <v>2021</v>
      </c>
      <c r="K235" t="str">
        <f t="shared" si="3"/>
        <v>Rural</v>
      </c>
    </row>
    <row r="236" spans="1:11" x14ac:dyDescent="0.25">
      <c r="A236" s="35">
        <v>46148</v>
      </c>
      <c r="B236" s="36" t="s">
        <v>94</v>
      </c>
      <c r="C236" s="36" t="s">
        <v>94</v>
      </c>
      <c r="D236" s="36" t="s">
        <v>113</v>
      </c>
      <c r="E236" s="36" t="s">
        <v>2087</v>
      </c>
      <c r="F236" s="35" t="s">
        <v>1247</v>
      </c>
      <c r="G236" s="36" t="s">
        <v>1847</v>
      </c>
      <c r="H236" s="36" t="s">
        <v>2088</v>
      </c>
      <c r="I236" s="36" t="s">
        <v>1220</v>
      </c>
      <c r="J236" s="35" t="s">
        <v>118</v>
      </c>
      <c r="K236" t="str">
        <f t="shared" si="3"/>
        <v>Rural</v>
      </c>
    </row>
    <row r="237" spans="1:11" x14ac:dyDescent="0.25">
      <c r="A237" s="35">
        <v>46149</v>
      </c>
      <c r="B237" s="36" t="s">
        <v>94</v>
      </c>
      <c r="C237" s="36" t="s">
        <v>94</v>
      </c>
      <c r="D237" s="36" t="s">
        <v>113</v>
      </c>
      <c r="E237" s="36" t="s">
        <v>2087</v>
      </c>
      <c r="F237" s="35" t="s">
        <v>1249</v>
      </c>
      <c r="G237" s="36" t="s">
        <v>1848</v>
      </c>
      <c r="H237" s="36" t="s">
        <v>2088</v>
      </c>
      <c r="I237" s="36" t="s">
        <v>1220</v>
      </c>
      <c r="J237" s="35" t="s">
        <v>2021</v>
      </c>
      <c r="K237" t="str">
        <f t="shared" si="3"/>
        <v>Rural</v>
      </c>
    </row>
    <row r="238" spans="1:11" x14ac:dyDescent="0.25">
      <c r="A238" s="35">
        <v>46150</v>
      </c>
      <c r="B238" s="36" t="s">
        <v>94</v>
      </c>
      <c r="C238" s="36" t="s">
        <v>94</v>
      </c>
      <c r="D238" s="36" t="s">
        <v>113</v>
      </c>
      <c r="E238" s="36" t="s">
        <v>2087</v>
      </c>
      <c r="F238" s="35" t="s">
        <v>1250</v>
      </c>
      <c r="G238" s="36" t="s">
        <v>1849</v>
      </c>
      <c r="H238" s="36" t="s">
        <v>2088</v>
      </c>
      <c r="I238" s="36" t="s">
        <v>1220</v>
      </c>
      <c r="J238" s="35" t="s">
        <v>2021</v>
      </c>
      <c r="K238" t="str">
        <f t="shared" si="3"/>
        <v>Rural</v>
      </c>
    </row>
    <row r="239" spans="1:11" x14ac:dyDescent="0.25">
      <c r="A239" s="35">
        <v>46151</v>
      </c>
      <c r="B239" s="36" t="s">
        <v>94</v>
      </c>
      <c r="C239" s="36" t="s">
        <v>94</v>
      </c>
      <c r="D239" s="36" t="s">
        <v>113</v>
      </c>
      <c r="E239" s="36" t="s">
        <v>2087</v>
      </c>
      <c r="F239" s="35" t="s">
        <v>1284</v>
      </c>
      <c r="G239" s="36" t="s">
        <v>1285</v>
      </c>
      <c r="H239" s="36" t="s">
        <v>2088</v>
      </c>
      <c r="I239" s="36" t="s">
        <v>1220</v>
      </c>
      <c r="J239" s="35" t="s">
        <v>2021</v>
      </c>
      <c r="K239" t="str">
        <f t="shared" si="3"/>
        <v>Rural</v>
      </c>
    </row>
    <row r="240" spans="1:11" x14ac:dyDescent="0.25">
      <c r="A240" s="35">
        <v>46152</v>
      </c>
      <c r="B240" s="36" t="s">
        <v>94</v>
      </c>
      <c r="C240" s="36" t="s">
        <v>94</v>
      </c>
      <c r="D240" s="36" t="s">
        <v>113</v>
      </c>
      <c r="E240" s="36" t="s">
        <v>2087</v>
      </c>
      <c r="F240" s="35" t="s">
        <v>1251</v>
      </c>
      <c r="G240" s="36" t="s">
        <v>1850</v>
      </c>
      <c r="H240" s="36" t="s">
        <v>2088</v>
      </c>
      <c r="I240" s="36" t="s">
        <v>1220</v>
      </c>
      <c r="J240" s="35" t="s">
        <v>2021</v>
      </c>
      <c r="K240" t="str">
        <f t="shared" si="3"/>
        <v>Rural</v>
      </c>
    </row>
    <row r="241" spans="1:11" x14ac:dyDescent="0.25">
      <c r="A241" s="35">
        <v>46153</v>
      </c>
      <c r="B241" s="36" t="s">
        <v>94</v>
      </c>
      <c r="C241" s="36" t="s">
        <v>94</v>
      </c>
      <c r="D241" s="36" t="s">
        <v>430</v>
      </c>
      <c r="E241" s="36" t="s">
        <v>2087</v>
      </c>
      <c r="F241" s="35" t="s">
        <v>1406</v>
      </c>
      <c r="G241" s="36" t="s">
        <v>1960</v>
      </c>
      <c r="H241" s="36" t="s">
        <v>2088</v>
      </c>
      <c r="I241" s="36" t="s">
        <v>1220</v>
      </c>
      <c r="J241" s="35" t="s">
        <v>118</v>
      </c>
      <c r="K241" t="str">
        <f t="shared" si="3"/>
        <v>Rural</v>
      </c>
    </row>
    <row r="242" spans="1:11" x14ac:dyDescent="0.25">
      <c r="A242" s="35">
        <v>46154</v>
      </c>
      <c r="B242" s="36" t="s">
        <v>94</v>
      </c>
      <c r="C242" s="36" t="s">
        <v>94</v>
      </c>
      <c r="D242" s="36" t="s">
        <v>113</v>
      </c>
      <c r="E242" s="36" t="s">
        <v>2087</v>
      </c>
      <c r="F242" s="35" t="s">
        <v>1252</v>
      </c>
      <c r="G242" s="36" t="s">
        <v>1851</v>
      </c>
      <c r="H242" s="36" t="s">
        <v>2088</v>
      </c>
      <c r="I242" s="36" t="s">
        <v>1220</v>
      </c>
      <c r="J242" s="35" t="s">
        <v>2021</v>
      </c>
      <c r="K242" t="str">
        <f t="shared" si="3"/>
        <v>Rural</v>
      </c>
    </row>
    <row r="243" spans="1:11" x14ac:dyDescent="0.25">
      <c r="A243" s="35">
        <v>46155</v>
      </c>
      <c r="B243" s="36" t="s">
        <v>94</v>
      </c>
      <c r="C243" s="36" t="s">
        <v>94</v>
      </c>
      <c r="D243" s="36" t="s">
        <v>113</v>
      </c>
      <c r="E243" s="36" t="s">
        <v>2087</v>
      </c>
      <c r="F243" s="35" t="s">
        <v>1253</v>
      </c>
      <c r="G243" s="36" t="s">
        <v>1852</v>
      </c>
      <c r="H243" s="36" t="s">
        <v>2088</v>
      </c>
      <c r="I243" s="36" t="s">
        <v>1220</v>
      </c>
      <c r="J243" s="35" t="s">
        <v>118</v>
      </c>
      <c r="K243" t="str">
        <f t="shared" si="3"/>
        <v>Rural</v>
      </c>
    </row>
    <row r="244" spans="1:11" x14ac:dyDescent="0.25">
      <c r="A244" s="35">
        <v>46156</v>
      </c>
      <c r="B244" s="36" t="s">
        <v>94</v>
      </c>
      <c r="C244" s="36" t="s">
        <v>94</v>
      </c>
      <c r="D244" s="36" t="s">
        <v>113</v>
      </c>
      <c r="E244" s="36" t="s">
        <v>2087</v>
      </c>
      <c r="F244" s="35" t="s">
        <v>1254</v>
      </c>
      <c r="G244" s="36" t="s">
        <v>1853</v>
      </c>
      <c r="H244" s="36" t="s">
        <v>2088</v>
      </c>
      <c r="I244" s="36" t="s">
        <v>1220</v>
      </c>
      <c r="J244" s="35" t="s">
        <v>118</v>
      </c>
      <c r="K244" t="str">
        <f t="shared" si="3"/>
        <v>Rural</v>
      </c>
    </row>
    <row r="245" spans="1:11" x14ac:dyDescent="0.25">
      <c r="A245" s="35">
        <v>46157</v>
      </c>
      <c r="B245" s="36" t="s">
        <v>94</v>
      </c>
      <c r="C245" s="36" t="s">
        <v>94</v>
      </c>
      <c r="D245" s="36" t="s">
        <v>113</v>
      </c>
      <c r="E245" s="36" t="s">
        <v>2087</v>
      </c>
      <c r="F245" s="35" t="s">
        <v>1255</v>
      </c>
      <c r="G245" s="36" t="s">
        <v>1854</v>
      </c>
      <c r="H245" s="36" t="s">
        <v>2088</v>
      </c>
      <c r="I245" s="36" t="s">
        <v>1220</v>
      </c>
      <c r="J245" s="35" t="s">
        <v>118</v>
      </c>
      <c r="K245" t="str">
        <f t="shared" si="3"/>
        <v>Rural</v>
      </c>
    </row>
    <row r="246" spans="1:11" x14ac:dyDescent="0.25">
      <c r="A246" s="35">
        <v>46158</v>
      </c>
      <c r="B246" s="36" t="s">
        <v>94</v>
      </c>
      <c r="C246" s="36" t="s">
        <v>94</v>
      </c>
      <c r="D246" s="36" t="s">
        <v>412</v>
      </c>
      <c r="E246" s="36" t="s">
        <v>2087</v>
      </c>
      <c r="F246" s="35" t="s">
        <v>1381</v>
      </c>
      <c r="G246" s="36" t="s">
        <v>1940</v>
      </c>
      <c r="H246" s="36" t="s">
        <v>2088</v>
      </c>
      <c r="I246" s="36" t="s">
        <v>1220</v>
      </c>
      <c r="J246" s="35" t="s">
        <v>118</v>
      </c>
      <c r="K246" t="str">
        <f t="shared" si="3"/>
        <v>Rural</v>
      </c>
    </row>
    <row r="247" spans="1:11" x14ac:dyDescent="0.25">
      <c r="A247" s="35">
        <v>46159</v>
      </c>
      <c r="B247" s="36" t="s">
        <v>94</v>
      </c>
      <c r="C247" s="36" t="s">
        <v>94</v>
      </c>
      <c r="D247" s="36" t="s">
        <v>412</v>
      </c>
      <c r="E247" s="36" t="s">
        <v>2087</v>
      </c>
      <c r="F247" s="35" t="s">
        <v>1382</v>
      </c>
      <c r="G247" s="36" t="s">
        <v>1941</v>
      </c>
      <c r="H247" s="36" t="s">
        <v>2088</v>
      </c>
      <c r="I247" s="36" t="s">
        <v>1220</v>
      </c>
      <c r="J247" s="35" t="s">
        <v>118</v>
      </c>
      <c r="K247" t="str">
        <f t="shared" si="3"/>
        <v>Rural</v>
      </c>
    </row>
    <row r="248" spans="1:11" x14ac:dyDescent="0.25">
      <c r="A248" s="35">
        <v>46160</v>
      </c>
      <c r="B248" s="36" t="s">
        <v>94</v>
      </c>
      <c r="C248" s="36" t="s">
        <v>94</v>
      </c>
      <c r="D248" s="36" t="s">
        <v>113</v>
      </c>
      <c r="E248" s="36" t="s">
        <v>2087</v>
      </c>
      <c r="F248" s="35" t="s">
        <v>1257</v>
      </c>
      <c r="G248" s="36" t="s">
        <v>1855</v>
      </c>
      <c r="H248" s="36" t="s">
        <v>2088</v>
      </c>
      <c r="I248" s="36" t="s">
        <v>1220</v>
      </c>
      <c r="J248" s="35" t="s">
        <v>118</v>
      </c>
      <c r="K248" t="str">
        <f t="shared" si="3"/>
        <v>Rural</v>
      </c>
    </row>
    <row r="249" spans="1:11" x14ac:dyDescent="0.25">
      <c r="A249" s="35">
        <v>46161</v>
      </c>
      <c r="B249" s="36" t="s">
        <v>94</v>
      </c>
      <c r="C249" s="36" t="s">
        <v>94</v>
      </c>
      <c r="D249" s="36" t="s">
        <v>113</v>
      </c>
      <c r="E249" s="36" t="s">
        <v>2087</v>
      </c>
      <c r="F249" s="35" t="s">
        <v>1258</v>
      </c>
      <c r="G249" s="36" t="s">
        <v>1856</v>
      </c>
      <c r="H249" s="36" t="s">
        <v>2088</v>
      </c>
      <c r="I249" s="36" t="s">
        <v>1220</v>
      </c>
      <c r="J249" s="35" t="s">
        <v>2020</v>
      </c>
      <c r="K249" t="str">
        <f t="shared" si="3"/>
        <v>Rural</v>
      </c>
    </row>
    <row r="250" spans="1:11" x14ac:dyDescent="0.25">
      <c r="A250" s="35">
        <v>46162</v>
      </c>
      <c r="B250" s="36" t="s">
        <v>94</v>
      </c>
      <c r="C250" s="36" t="s">
        <v>94</v>
      </c>
      <c r="D250" s="36" t="s">
        <v>412</v>
      </c>
      <c r="E250" s="36" t="s">
        <v>2087</v>
      </c>
      <c r="F250" s="35" t="s">
        <v>1383</v>
      </c>
      <c r="G250" s="36" t="s">
        <v>1942</v>
      </c>
      <c r="H250" s="36" t="s">
        <v>2088</v>
      </c>
      <c r="I250" s="36" t="s">
        <v>1220</v>
      </c>
      <c r="J250" s="35" t="s">
        <v>118</v>
      </c>
      <c r="K250" t="str">
        <f t="shared" si="3"/>
        <v>Rural</v>
      </c>
    </row>
    <row r="251" spans="1:11" x14ac:dyDescent="0.25">
      <c r="A251" s="35">
        <v>46163</v>
      </c>
      <c r="B251" s="36" t="s">
        <v>94</v>
      </c>
      <c r="C251" s="36" t="s">
        <v>94</v>
      </c>
      <c r="D251" s="36" t="s">
        <v>113</v>
      </c>
      <c r="E251" s="36" t="s">
        <v>2087</v>
      </c>
      <c r="F251" s="35" t="s">
        <v>139</v>
      </c>
      <c r="G251" s="36" t="s">
        <v>1694</v>
      </c>
      <c r="H251" s="36" t="s">
        <v>2088</v>
      </c>
      <c r="I251" s="36" t="s">
        <v>2089</v>
      </c>
      <c r="J251" s="35" t="s">
        <v>118</v>
      </c>
      <c r="K251" t="str">
        <f t="shared" si="3"/>
        <v>Rural</v>
      </c>
    </row>
    <row r="252" spans="1:11" x14ac:dyDescent="0.25">
      <c r="A252" s="35">
        <v>46164</v>
      </c>
      <c r="B252" s="36" t="s">
        <v>94</v>
      </c>
      <c r="C252" s="36" t="s">
        <v>94</v>
      </c>
      <c r="D252" s="36" t="s">
        <v>113</v>
      </c>
      <c r="E252" s="36" t="s">
        <v>2087</v>
      </c>
      <c r="F252" s="35" t="s">
        <v>1259</v>
      </c>
      <c r="G252" s="36" t="s">
        <v>1694</v>
      </c>
      <c r="H252" s="36" t="s">
        <v>2088</v>
      </c>
      <c r="I252" s="36" t="s">
        <v>1220</v>
      </c>
      <c r="J252" s="35" t="s">
        <v>118</v>
      </c>
      <c r="K252" t="str">
        <f t="shared" si="3"/>
        <v>Rural</v>
      </c>
    </row>
    <row r="253" spans="1:11" x14ac:dyDescent="0.25">
      <c r="A253" s="35">
        <v>46165</v>
      </c>
      <c r="B253" s="36" t="s">
        <v>94</v>
      </c>
      <c r="C253" s="36" t="s">
        <v>94</v>
      </c>
      <c r="D253" s="36" t="s">
        <v>430</v>
      </c>
      <c r="E253" s="36" t="s">
        <v>2087</v>
      </c>
      <c r="F253" s="35" t="s">
        <v>1407</v>
      </c>
      <c r="G253" s="36" t="s">
        <v>1961</v>
      </c>
      <c r="H253" s="36" t="s">
        <v>2088</v>
      </c>
      <c r="I253" s="36" t="s">
        <v>1220</v>
      </c>
      <c r="J253" s="35" t="s">
        <v>118</v>
      </c>
      <c r="K253" t="str">
        <f t="shared" si="3"/>
        <v>Rural</v>
      </c>
    </row>
    <row r="254" spans="1:11" x14ac:dyDescent="0.25">
      <c r="A254" s="35">
        <v>46166</v>
      </c>
      <c r="B254" s="36" t="s">
        <v>94</v>
      </c>
      <c r="C254" s="36" t="s">
        <v>94</v>
      </c>
      <c r="D254" s="36" t="s">
        <v>94</v>
      </c>
      <c r="E254" s="36" t="s">
        <v>2087</v>
      </c>
      <c r="F254" s="35" t="s">
        <v>499</v>
      </c>
      <c r="G254" s="36" t="s">
        <v>1772</v>
      </c>
      <c r="H254" s="36" t="s">
        <v>2088</v>
      </c>
      <c r="I254" s="36" t="s">
        <v>2089</v>
      </c>
      <c r="J254" s="35" t="s">
        <v>2021</v>
      </c>
      <c r="K254" t="str">
        <f t="shared" si="3"/>
        <v>Rural</v>
      </c>
    </row>
    <row r="255" spans="1:11" x14ac:dyDescent="0.25">
      <c r="A255" s="35">
        <v>46167</v>
      </c>
      <c r="B255" s="36" t="s">
        <v>94</v>
      </c>
      <c r="C255" s="36" t="s">
        <v>94</v>
      </c>
      <c r="D255" s="36" t="s">
        <v>94</v>
      </c>
      <c r="E255" s="36" t="s">
        <v>2087</v>
      </c>
      <c r="F255" s="35" t="s">
        <v>1434</v>
      </c>
      <c r="G255" s="36" t="s">
        <v>1772</v>
      </c>
      <c r="H255" s="36" t="s">
        <v>2088</v>
      </c>
      <c r="I255" s="36" t="s">
        <v>1220</v>
      </c>
      <c r="J255" s="35" t="s">
        <v>2021</v>
      </c>
      <c r="K255" t="str">
        <f t="shared" si="3"/>
        <v>Rural</v>
      </c>
    </row>
    <row r="256" spans="1:11" x14ac:dyDescent="0.25">
      <c r="A256" s="35">
        <v>46168</v>
      </c>
      <c r="B256" s="36" t="s">
        <v>94</v>
      </c>
      <c r="C256" s="36" t="s">
        <v>94</v>
      </c>
      <c r="D256" s="36" t="s">
        <v>113</v>
      </c>
      <c r="E256" s="36" t="s">
        <v>2087</v>
      </c>
      <c r="F256" s="35" t="s">
        <v>1260</v>
      </c>
      <c r="G256" s="36" t="s">
        <v>1857</v>
      </c>
      <c r="H256" s="36" t="s">
        <v>2088</v>
      </c>
      <c r="I256" s="36" t="s">
        <v>1220</v>
      </c>
      <c r="J256" s="35" t="s">
        <v>118</v>
      </c>
      <c r="K256" t="str">
        <f t="shared" si="3"/>
        <v>Rural</v>
      </c>
    </row>
    <row r="257" spans="1:11" x14ac:dyDescent="0.25">
      <c r="A257" s="35">
        <v>46169</v>
      </c>
      <c r="B257" s="36" t="s">
        <v>94</v>
      </c>
      <c r="C257" s="36" t="s">
        <v>94</v>
      </c>
      <c r="D257" s="36" t="s">
        <v>292</v>
      </c>
      <c r="E257" s="36" t="s">
        <v>2087</v>
      </c>
      <c r="F257" s="35" t="s">
        <v>1326</v>
      </c>
      <c r="G257" s="36" t="s">
        <v>1904</v>
      </c>
      <c r="H257" s="36" t="s">
        <v>2088</v>
      </c>
      <c r="I257" s="36" t="s">
        <v>1220</v>
      </c>
      <c r="J257" s="35" t="s">
        <v>118</v>
      </c>
      <c r="K257" t="str">
        <f t="shared" si="3"/>
        <v>Rural</v>
      </c>
    </row>
    <row r="258" spans="1:11" x14ac:dyDescent="0.25">
      <c r="A258" s="35">
        <v>46170</v>
      </c>
      <c r="B258" s="36" t="s">
        <v>94</v>
      </c>
      <c r="C258" s="36" t="s">
        <v>94</v>
      </c>
      <c r="D258" s="36" t="s">
        <v>430</v>
      </c>
      <c r="E258" s="36" t="s">
        <v>2087</v>
      </c>
      <c r="F258" s="35" t="s">
        <v>1409</v>
      </c>
      <c r="G258" s="36" t="s">
        <v>1962</v>
      </c>
      <c r="H258" s="36" t="s">
        <v>2088</v>
      </c>
      <c r="I258" s="36" t="s">
        <v>1220</v>
      </c>
      <c r="J258" s="35" t="s">
        <v>118</v>
      </c>
      <c r="K258" t="str">
        <f t="shared" si="3"/>
        <v>Rural</v>
      </c>
    </row>
    <row r="259" spans="1:11" x14ac:dyDescent="0.25">
      <c r="A259" s="35">
        <v>46171</v>
      </c>
      <c r="B259" s="36" t="s">
        <v>94</v>
      </c>
      <c r="C259" s="36" t="s">
        <v>94</v>
      </c>
      <c r="D259" s="36" t="s">
        <v>113</v>
      </c>
      <c r="E259" s="36" t="s">
        <v>2087</v>
      </c>
      <c r="F259" s="35" t="s">
        <v>1262</v>
      </c>
      <c r="G259" s="36" t="s">
        <v>1858</v>
      </c>
      <c r="H259" s="36" t="s">
        <v>2088</v>
      </c>
      <c r="I259" s="36" t="s">
        <v>1220</v>
      </c>
      <c r="J259" s="35" t="s">
        <v>2020</v>
      </c>
      <c r="K259" t="str">
        <f t="shared" ref="K259:K322" si="4">+MID(J259,1,5)</f>
        <v>Rural</v>
      </c>
    </row>
    <row r="260" spans="1:11" x14ac:dyDescent="0.25">
      <c r="A260" s="35">
        <v>46172</v>
      </c>
      <c r="B260" s="36" t="s">
        <v>94</v>
      </c>
      <c r="C260" s="36" t="s">
        <v>94</v>
      </c>
      <c r="D260" s="36" t="s">
        <v>113</v>
      </c>
      <c r="E260" s="36" t="s">
        <v>2087</v>
      </c>
      <c r="F260" s="35" t="s">
        <v>1264</v>
      </c>
      <c r="G260" s="36" t="s">
        <v>1859</v>
      </c>
      <c r="H260" s="36" t="s">
        <v>2088</v>
      </c>
      <c r="I260" s="36" t="s">
        <v>1220</v>
      </c>
      <c r="J260" s="35" t="s">
        <v>2020</v>
      </c>
      <c r="K260" t="str">
        <f t="shared" si="4"/>
        <v>Rural</v>
      </c>
    </row>
    <row r="261" spans="1:11" x14ac:dyDescent="0.25">
      <c r="A261" s="35">
        <v>46173</v>
      </c>
      <c r="B261" s="36" t="s">
        <v>94</v>
      </c>
      <c r="C261" s="36" t="s">
        <v>94</v>
      </c>
      <c r="D261" s="36" t="s">
        <v>113</v>
      </c>
      <c r="E261" s="36" t="s">
        <v>2087</v>
      </c>
      <c r="F261" s="35" t="s">
        <v>1265</v>
      </c>
      <c r="G261" s="36" t="s">
        <v>1860</v>
      </c>
      <c r="H261" s="36" t="s">
        <v>2088</v>
      </c>
      <c r="I261" s="36" t="s">
        <v>1220</v>
      </c>
      <c r="J261" s="35" t="s">
        <v>118</v>
      </c>
      <c r="K261" t="str">
        <f t="shared" si="4"/>
        <v>Rural</v>
      </c>
    </row>
    <row r="262" spans="1:11" x14ac:dyDescent="0.25">
      <c r="A262" s="35">
        <v>46174</v>
      </c>
      <c r="B262" s="36" t="s">
        <v>94</v>
      </c>
      <c r="C262" s="36" t="s">
        <v>94</v>
      </c>
      <c r="D262" s="36" t="s">
        <v>89</v>
      </c>
      <c r="E262" s="36" t="s">
        <v>2087</v>
      </c>
      <c r="F262" s="35" t="s">
        <v>1361</v>
      </c>
      <c r="G262" s="36" t="s">
        <v>1923</v>
      </c>
      <c r="H262" s="36" t="s">
        <v>2088</v>
      </c>
      <c r="I262" s="36" t="s">
        <v>1220</v>
      </c>
      <c r="J262" s="35" t="s">
        <v>2020</v>
      </c>
      <c r="K262" t="str">
        <f t="shared" si="4"/>
        <v>Rural</v>
      </c>
    </row>
    <row r="263" spans="1:11" x14ac:dyDescent="0.25">
      <c r="A263" s="35">
        <v>46175</v>
      </c>
      <c r="B263" s="36" t="s">
        <v>94</v>
      </c>
      <c r="C263" s="36" t="s">
        <v>94</v>
      </c>
      <c r="D263" s="36" t="s">
        <v>321</v>
      </c>
      <c r="E263" s="36" t="s">
        <v>2087</v>
      </c>
      <c r="F263" s="35" t="s">
        <v>1340</v>
      </c>
      <c r="G263" s="36" t="s">
        <v>1913</v>
      </c>
      <c r="H263" s="36" t="s">
        <v>2088</v>
      </c>
      <c r="I263" s="36" t="s">
        <v>1220</v>
      </c>
      <c r="J263" s="35" t="s">
        <v>2021</v>
      </c>
      <c r="K263" t="str">
        <f t="shared" si="4"/>
        <v>Rural</v>
      </c>
    </row>
    <row r="264" spans="1:11" x14ac:dyDescent="0.25">
      <c r="A264" s="35">
        <v>46176</v>
      </c>
      <c r="B264" s="36" t="s">
        <v>94</v>
      </c>
      <c r="C264" s="36" t="s">
        <v>94</v>
      </c>
      <c r="D264" s="36" t="s">
        <v>113</v>
      </c>
      <c r="E264" s="36" t="s">
        <v>2087</v>
      </c>
      <c r="F264" s="35" t="s">
        <v>1266</v>
      </c>
      <c r="G264" s="36" t="s">
        <v>1861</v>
      </c>
      <c r="H264" s="36" t="s">
        <v>2088</v>
      </c>
      <c r="I264" s="36" t="s">
        <v>1220</v>
      </c>
      <c r="J264" s="35" t="s">
        <v>118</v>
      </c>
      <c r="K264" t="str">
        <f t="shared" si="4"/>
        <v>Rural</v>
      </c>
    </row>
    <row r="265" spans="1:11" x14ac:dyDescent="0.25">
      <c r="A265" s="35">
        <v>46177</v>
      </c>
      <c r="B265" s="36" t="s">
        <v>94</v>
      </c>
      <c r="C265" s="36" t="s">
        <v>94</v>
      </c>
      <c r="D265" s="36" t="s">
        <v>94</v>
      </c>
      <c r="E265" s="36" t="s">
        <v>2087</v>
      </c>
      <c r="F265" s="35" t="s">
        <v>1436</v>
      </c>
      <c r="G265" s="36" t="s">
        <v>1982</v>
      </c>
      <c r="H265" s="36" t="s">
        <v>2088</v>
      </c>
      <c r="I265" s="36" t="s">
        <v>1220</v>
      </c>
      <c r="J265" s="35" t="s">
        <v>2021</v>
      </c>
      <c r="K265" t="str">
        <f t="shared" si="4"/>
        <v>Rural</v>
      </c>
    </row>
    <row r="266" spans="1:11" x14ac:dyDescent="0.25">
      <c r="A266" s="35">
        <v>46178</v>
      </c>
      <c r="B266" s="36" t="s">
        <v>94</v>
      </c>
      <c r="C266" s="36" t="s">
        <v>94</v>
      </c>
      <c r="D266" s="36" t="s">
        <v>412</v>
      </c>
      <c r="E266" s="36" t="s">
        <v>2087</v>
      </c>
      <c r="F266" s="35" t="s">
        <v>1384</v>
      </c>
      <c r="G266" s="36" t="s">
        <v>1943</v>
      </c>
      <c r="H266" s="36" t="s">
        <v>2088</v>
      </c>
      <c r="I266" s="36" t="s">
        <v>1220</v>
      </c>
      <c r="J266" s="35" t="s">
        <v>118</v>
      </c>
      <c r="K266" t="str">
        <f t="shared" si="4"/>
        <v>Rural</v>
      </c>
    </row>
    <row r="267" spans="1:11" x14ac:dyDescent="0.25">
      <c r="A267" s="35">
        <v>46179</v>
      </c>
      <c r="B267" s="36" t="s">
        <v>94</v>
      </c>
      <c r="C267" s="36" t="s">
        <v>94</v>
      </c>
      <c r="D267" s="36" t="s">
        <v>564</v>
      </c>
      <c r="E267" s="36" t="s">
        <v>2087</v>
      </c>
      <c r="F267" s="35" t="s">
        <v>1480</v>
      </c>
      <c r="G267" s="36" t="s">
        <v>2001</v>
      </c>
      <c r="H267" s="36" t="s">
        <v>2088</v>
      </c>
      <c r="I267" s="36" t="s">
        <v>1220</v>
      </c>
      <c r="J267" s="35" t="s">
        <v>118</v>
      </c>
      <c r="K267" t="str">
        <f t="shared" si="4"/>
        <v>Rural</v>
      </c>
    </row>
    <row r="268" spans="1:11" x14ac:dyDescent="0.25">
      <c r="A268" s="35">
        <v>46180</v>
      </c>
      <c r="B268" s="36" t="s">
        <v>94</v>
      </c>
      <c r="C268" s="36" t="s">
        <v>94</v>
      </c>
      <c r="D268" s="36" t="s">
        <v>390</v>
      </c>
      <c r="E268" s="36" t="s">
        <v>2087</v>
      </c>
      <c r="F268" s="35" t="s">
        <v>1375</v>
      </c>
      <c r="G268" s="36" t="s">
        <v>1934</v>
      </c>
      <c r="H268" s="36" t="s">
        <v>2088</v>
      </c>
      <c r="I268" s="36" t="s">
        <v>1220</v>
      </c>
      <c r="J268" s="35" t="s">
        <v>118</v>
      </c>
      <c r="K268" t="str">
        <f t="shared" si="4"/>
        <v>Rural</v>
      </c>
    </row>
    <row r="269" spans="1:11" x14ac:dyDescent="0.25">
      <c r="A269" s="35">
        <v>46181</v>
      </c>
      <c r="B269" s="36" t="s">
        <v>94</v>
      </c>
      <c r="C269" s="36" t="s">
        <v>94</v>
      </c>
      <c r="D269" s="36" t="s">
        <v>518</v>
      </c>
      <c r="E269" s="36" t="s">
        <v>2087</v>
      </c>
      <c r="F269" s="35" t="s">
        <v>1472</v>
      </c>
      <c r="G269" s="36" t="s">
        <v>1995</v>
      </c>
      <c r="H269" s="36" t="s">
        <v>2088</v>
      </c>
      <c r="I269" s="36" t="s">
        <v>1220</v>
      </c>
      <c r="J269" s="35" t="s">
        <v>2020</v>
      </c>
      <c r="K269" t="str">
        <f t="shared" si="4"/>
        <v>Rural</v>
      </c>
    </row>
    <row r="270" spans="1:11" x14ac:dyDescent="0.25">
      <c r="A270" s="35">
        <v>46182</v>
      </c>
      <c r="B270" s="36" t="s">
        <v>94</v>
      </c>
      <c r="C270" s="36" t="s">
        <v>94</v>
      </c>
      <c r="D270" s="36" t="s">
        <v>412</v>
      </c>
      <c r="E270" s="36" t="s">
        <v>2087</v>
      </c>
      <c r="F270" s="35" t="s">
        <v>1386</v>
      </c>
      <c r="G270" s="36" t="s">
        <v>1944</v>
      </c>
      <c r="H270" s="36" t="s">
        <v>2088</v>
      </c>
      <c r="I270" s="36" t="s">
        <v>1220</v>
      </c>
      <c r="J270" s="35" t="s">
        <v>2020</v>
      </c>
      <c r="K270" t="str">
        <f t="shared" si="4"/>
        <v>Rural</v>
      </c>
    </row>
    <row r="271" spans="1:11" x14ac:dyDescent="0.25">
      <c r="A271" s="35">
        <v>46183</v>
      </c>
      <c r="B271" s="36" t="s">
        <v>94</v>
      </c>
      <c r="C271" s="36" t="s">
        <v>94</v>
      </c>
      <c r="D271" s="36" t="s">
        <v>113</v>
      </c>
      <c r="E271" s="36" t="s">
        <v>2087</v>
      </c>
      <c r="F271" s="35" t="s">
        <v>1268</v>
      </c>
      <c r="G271" s="36" t="s">
        <v>1862</v>
      </c>
      <c r="H271" s="36" t="s">
        <v>2088</v>
      </c>
      <c r="I271" s="36" t="s">
        <v>1220</v>
      </c>
      <c r="J271" s="35" t="s">
        <v>2020</v>
      </c>
      <c r="K271" t="str">
        <f t="shared" si="4"/>
        <v>Rural</v>
      </c>
    </row>
    <row r="272" spans="1:11" x14ac:dyDescent="0.25">
      <c r="A272" s="35">
        <v>46184</v>
      </c>
      <c r="B272" s="36" t="s">
        <v>94</v>
      </c>
      <c r="C272" s="36" t="s">
        <v>94</v>
      </c>
      <c r="D272" s="36" t="s">
        <v>430</v>
      </c>
      <c r="E272" s="36" t="s">
        <v>2087</v>
      </c>
      <c r="F272" s="35" t="s">
        <v>1410</v>
      </c>
      <c r="G272" s="36" t="s">
        <v>1963</v>
      </c>
      <c r="H272" s="36" t="s">
        <v>2088</v>
      </c>
      <c r="I272" s="36" t="s">
        <v>1220</v>
      </c>
      <c r="J272" s="35" t="s">
        <v>118</v>
      </c>
      <c r="K272" t="str">
        <f t="shared" si="4"/>
        <v>Rural</v>
      </c>
    </row>
    <row r="273" spans="1:11" x14ac:dyDescent="0.25">
      <c r="A273" s="35">
        <v>46185</v>
      </c>
      <c r="B273" s="36" t="s">
        <v>94</v>
      </c>
      <c r="C273" s="36" t="s">
        <v>94</v>
      </c>
      <c r="D273" s="36" t="s">
        <v>321</v>
      </c>
      <c r="E273" s="36" t="s">
        <v>2087</v>
      </c>
      <c r="F273" s="35" t="s">
        <v>1341</v>
      </c>
      <c r="G273" s="36" t="s">
        <v>1914</v>
      </c>
      <c r="H273" s="36" t="s">
        <v>2088</v>
      </c>
      <c r="I273" s="36" t="s">
        <v>1220</v>
      </c>
      <c r="J273" s="35" t="s">
        <v>2021</v>
      </c>
      <c r="K273" t="str">
        <f t="shared" si="4"/>
        <v>Rural</v>
      </c>
    </row>
    <row r="274" spans="1:11" x14ac:dyDescent="0.25">
      <c r="A274" s="35">
        <v>46186</v>
      </c>
      <c r="B274" s="36" t="s">
        <v>94</v>
      </c>
      <c r="C274" s="36" t="s">
        <v>94</v>
      </c>
      <c r="D274" s="36" t="s">
        <v>113</v>
      </c>
      <c r="E274" s="36" t="s">
        <v>2087</v>
      </c>
      <c r="F274" s="35" t="s">
        <v>1270</v>
      </c>
      <c r="G274" s="36" t="s">
        <v>1863</v>
      </c>
      <c r="H274" s="36" t="s">
        <v>2088</v>
      </c>
      <c r="I274" s="36" t="s">
        <v>1220</v>
      </c>
      <c r="J274" s="35" t="s">
        <v>2021</v>
      </c>
      <c r="K274" t="str">
        <f t="shared" si="4"/>
        <v>Rural</v>
      </c>
    </row>
    <row r="275" spans="1:11" x14ac:dyDescent="0.25">
      <c r="A275" s="35">
        <v>46187</v>
      </c>
      <c r="B275" s="36" t="s">
        <v>94</v>
      </c>
      <c r="C275" s="36" t="s">
        <v>94</v>
      </c>
      <c r="D275" s="36" t="s">
        <v>94</v>
      </c>
      <c r="E275" s="36" t="s">
        <v>2087</v>
      </c>
      <c r="F275" s="35" t="s">
        <v>1441</v>
      </c>
      <c r="G275" s="36" t="s">
        <v>1986</v>
      </c>
      <c r="H275" s="36" t="s">
        <v>2088</v>
      </c>
      <c r="I275" s="36" t="s">
        <v>1220</v>
      </c>
      <c r="J275" s="35" t="s">
        <v>2020</v>
      </c>
      <c r="K275" t="str">
        <f t="shared" si="4"/>
        <v>Rural</v>
      </c>
    </row>
    <row r="276" spans="1:11" x14ac:dyDescent="0.25">
      <c r="A276" s="35">
        <v>46188</v>
      </c>
      <c r="B276" s="36" t="s">
        <v>94</v>
      </c>
      <c r="C276" s="36" t="s">
        <v>94</v>
      </c>
      <c r="D276" s="36" t="s">
        <v>430</v>
      </c>
      <c r="E276" s="36" t="s">
        <v>2087</v>
      </c>
      <c r="F276" s="35" t="s">
        <v>1411</v>
      </c>
      <c r="G276" s="36" t="s">
        <v>1964</v>
      </c>
      <c r="H276" s="36" t="s">
        <v>2088</v>
      </c>
      <c r="I276" s="36" t="s">
        <v>1220</v>
      </c>
      <c r="J276" s="35" t="s">
        <v>118</v>
      </c>
      <c r="K276" t="str">
        <f t="shared" si="4"/>
        <v>Rural</v>
      </c>
    </row>
    <row r="277" spans="1:11" x14ac:dyDescent="0.25">
      <c r="A277" s="35">
        <v>46189</v>
      </c>
      <c r="B277" s="36" t="s">
        <v>94</v>
      </c>
      <c r="C277" s="36" t="s">
        <v>94</v>
      </c>
      <c r="D277" s="36" t="s">
        <v>518</v>
      </c>
      <c r="E277" s="36" t="s">
        <v>2087</v>
      </c>
      <c r="F277" s="35" t="s">
        <v>1474</v>
      </c>
      <c r="G277" s="36" t="s">
        <v>1996</v>
      </c>
      <c r="H277" s="36" t="s">
        <v>2088</v>
      </c>
      <c r="I277" s="36" t="s">
        <v>1220</v>
      </c>
      <c r="J277" s="35" t="s">
        <v>2020</v>
      </c>
      <c r="K277" t="str">
        <f t="shared" si="4"/>
        <v>Rural</v>
      </c>
    </row>
    <row r="278" spans="1:11" x14ac:dyDescent="0.25">
      <c r="A278" s="35">
        <v>46190</v>
      </c>
      <c r="B278" s="36" t="s">
        <v>94</v>
      </c>
      <c r="C278" s="36" t="s">
        <v>94</v>
      </c>
      <c r="D278" s="36" t="s">
        <v>292</v>
      </c>
      <c r="E278" s="36" t="s">
        <v>2087</v>
      </c>
      <c r="F278" s="35" t="s">
        <v>1327</v>
      </c>
      <c r="G278" s="36" t="s">
        <v>1905</v>
      </c>
      <c r="H278" s="36" t="s">
        <v>2088</v>
      </c>
      <c r="I278" s="36" t="s">
        <v>1220</v>
      </c>
      <c r="J278" s="35" t="s">
        <v>118</v>
      </c>
      <c r="K278" t="str">
        <f t="shared" si="4"/>
        <v>Rural</v>
      </c>
    </row>
    <row r="279" spans="1:11" x14ac:dyDescent="0.25">
      <c r="A279" s="35">
        <v>46191</v>
      </c>
      <c r="B279" s="36" t="s">
        <v>94</v>
      </c>
      <c r="C279" s="36" t="s">
        <v>94</v>
      </c>
      <c r="D279" s="36" t="s">
        <v>113</v>
      </c>
      <c r="E279" s="36" t="s">
        <v>2087</v>
      </c>
      <c r="F279" s="35" t="s">
        <v>1271</v>
      </c>
      <c r="G279" s="36" t="s">
        <v>1864</v>
      </c>
      <c r="H279" s="36" t="s">
        <v>2088</v>
      </c>
      <c r="I279" s="36" t="s">
        <v>1220</v>
      </c>
      <c r="J279" s="35" t="s">
        <v>2020</v>
      </c>
      <c r="K279" t="str">
        <f t="shared" si="4"/>
        <v>Rural</v>
      </c>
    </row>
    <row r="280" spans="1:11" x14ac:dyDescent="0.25">
      <c r="A280" s="35">
        <v>46192</v>
      </c>
      <c r="B280" s="36" t="s">
        <v>94</v>
      </c>
      <c r="C280" s="36" t="s">
        <v>94</v>
      </c>
      <c r="D280" s="36" t="s">
        <v>518</v>
      </c>
      <c r="E280" s="36" t="s">
        <v>2087</v>
      </c>
      <c r="F280" s="35" t="s">
        <v>1476</v>
      </c>
      <c r="G280" s="36" t="s">
        <v>1997</v>
      </c>
      <c r="H280" s="36" t="s">
        <v>2088</v>
      </c>
      <c r="I280" s="36" t="s">
        <v>1220</v>
      </c>
      <c r="J280" s="35" t="s">
        <v>2020</v>
      </c>
      <c r="K280" t="str">
        <f t="shared" si="4"/>
        <v>Rural</v>
      </c>
    </row>
    <row r="281" spans="1:11" x14ac:dyDescent="0.25">
      <c r="A281" s="35">
        <v>46193</v>
      </c>
      <c r="B281" s="36" t="s">
        <v>94</v>
      </c>
      <c r="C281" s="36" t="s">
        <v>94</v>
      </c>
      <c r="D281" s="36" t="s">
        <v>412</v>
      </c>
      <c r="E281" s="36" t="s">
        <v>2087</v>
      </c>
      <c r="F281" s="35" t="s">
        <v>1387</v>
      </c>
      <c r="G281" s="36" t="s">
        <v>1945</v>
      </c>
      <c r="H281" s="36" t="s">
        <v>2088</v>
      </c>
      <c r="I281" s="36" t="s">
        <v>1220</v>
      </c>
      <c r="J281" s="35" t="s">
        <v>118</v>
      </c>
      <c r="K281" t="str">
        <f t="shared" si="4"/>
        <v>Rural</v>
      </c>
    </row>
    <row r="282" spans="1:11" x14ac:dyDescent="0.25">
      <c r="A282" s="35">
        <v>46194</v>
      </c>
      <c r="B282" s="36" t="s">
        <v>94</v>
      </c>
      <c r="C282" s="36" t="s">
        <v>94</v>
      </c>
      <c r="D282" s="36" t="s">
        <v>518</v>
      </c>
      <c r="E282" s="36" t="s">
        <v>2087</v>
      </c>
      <c r="F282" s="35" t="s">
        <v>1477</v>
      </c>
      <c r="G282" s="36" t="s">
        <v>1998</v>
      </c>
      <c r="H282" s="36" t="s">
        <v>2088</v>
      </c>
      <c r="I282" s="36" t="s">
        <v>1220</v>
      </c>
      <c r="J282" s="35" t="s">
        <v>2020</v>
      </c>
      <c r="K282" t="str">
        <f t="shared" si="4"/>
        <v>Rural</v>
      </c>
    </row>
    <row r="283" spans="1:11" x14ac:dyDescent="0.25">
      <c r="A283" s="35">
        <v>46195</v>
      </c>
      <c r="B283" s="36" t="s">
        <v>94</v>
      </c>
      <c r="C283" s="36" t="s">
        <v>94</v>
      </c>
      <c r="D283" s="36" t="s">
        <v>564</v>
      </c>
      <c r="E283" s="36" t="s">
        <v>2087</v>
      </c>
      <c r="F283" s="35" t="s">
        <v>1481</v>
      </c>
      <c r="G283" s="36" t="s">
        <v>2002</v>
      </c>
      <c r="H283" s="36" t="s">
        <v>2088</v>
      </c>
      <c r="I283" s="36" t="s">
        <v>1220</v>
      </c>
      <c r="J283" s="35" t="s">
        <v>118</v>
      </c>
      <c r="K283" t="str">
        <f t="shared" si="4"/>
        <v>Rural</v>
      </c>
    </row>
    <row r="284" spans="1:11" x14ac:dyDescent="0.25">
      <c r="A284" s="35">
        <v>46196</v>
      </c>
      <c r="B284" s="36" t="s">
        <v>94</v>
      </c>
      <c r="C284" s="36" t="s">
        <v>94</v>
      </c>
      <c r="D284" s="36" t="s">
        <v>564</v>
      </c>
      <c r="E284" s="36" t="s">
        <v>2087</v>
      </c>
      <c r="F284" s="35" t="s">
        <v>1483</v>
      </c>
      <c r="G284" s="36" t="s">
        <v>2003</v>
      </c>
      <c r="H284" s="36" t="s">
        <v>2088</v>
      </c>
      <c r="I284" s="36" t="s">
        <v>1220</v>
      </c>
      <c r="J284" s="35" t="s">
        <v>2020</v>
      </c>
      <c r="K284" t="str">
        <f t="shared" si="4"/>
        <v>Rural</v>
      </c>
    </row>
    <row r="285" spans="1:11" x14ac:dyDescent="0.25">
      <c r="A285" s="35">
        <v>46197</v>
      </c>
      <c r="B285" s="36" t="s">
        <v>94</v>
      </c>
      <c r="C285" s="36" t="s">
        <v>94</v>
      </c>
      <c r="D285" s="36" t="s">
        <v>89</v>
      </c>
      <c r="E285" s="36" t="s">
        <v>2087</v>
      </c>
      <c r="F285" s="35" t="s">
        <v>1362</v>
      </c>
      <c r="G285" s="36" t="s">
        <v>1924</v>
      </c>
      <c r="H285" s="36" t="s">
        <v>2088</v>
      </c>
      <c r="I285" s="36" t="s">
        <v>1220</v>
      </c>
      <c r="J285" s="35" t="s">
        <v>118</v>
      </c>
      <c r="K285" t="str">
        <f t="shared" si="4"/>
        <v>Rural</v>
      </c>
    </row>
    <row r="286" spans="1:11" x14ac:dyDescent="0.25">
      <c r="A286" s="35">
        <v>46198</v>
      </c>
      <c r="B286" s="36" t="s">
        <v>94</v>
      </c>
      <c r="C286" s="36" t="s">
        <v>94</v>
      </c>
      <c r="D286" s="36" t="s">
        <v>89</v>
      </c>
      <c r="E286" s="36" t="s">
        <v>2087</v>
      </c>
      <c r="F286" s="35" t="s">
        <v>1364</v>
      </c>
      <c r="G286" s="36" t="s">
        <v>1925</v>
      </c>
      <c r="H286" s="36" t="s">
        <v>2088</v>
      </c>
      <c r="I286" s="36" t="s">
        <v>1220</v>
      </c>
      <c r="J286" s="35" t="s">
        <v>2020</v>
      </c>
      <c r="K286" t="str">
        <f t="shared" si="4"/>
        <v>Rural</v>
      </c>
    </row>
    <row r="287" spans="1:11" x14ac:dyDescent="0.25">
      <c r="A287" s="35">
        <v>46199</v>
      </c>
      <c r="B287" s="36" t="s">
        <v>94</v>
      </c>
      <c r="C287" s="36" t="s">
        <v>94</v>
      </c>
      <c r="D287" s="36" t="s">
        <v>321</v>
      </c>
      <c r="E287" s="36" t="s">
        <v>2087</v>
      </c>
      <c r="F287" s="35" t="s">
        <v>1343</v>
      </c>
      <c r="G287" s="36" t="s">
        <v>1915</v>
      </c>
      <c r="H287" s="36" t="s">
        <v>2088</v>
      </c>
      <c r="I287" s="36" t="s">
        <v>1220</v>
      </c>
      <c r="J287" s="35" t="s">
        <v>118</v>
      </c>
      <c r="K287" t="str">
        <f t="shared" si="4"/>
        <v>Rural</v>
      </c>
    </row>
    <row r="288" spans="1:11" x14ac:dyDescent="0.25">
      <c r="A288" s="35">
        <v>46200</v>
      </c>
      <c r="B288" s="36" t="s">
        <v>94</v>
      </c>
      <c r="C288" s="36" t="s">
        <v>94</v>
      </c>
      <c r="D288" s="36" t="s">
        <v>321</v>
      </c>
      <c r="E288" s="36" t="s">
        <v>2087</v>
      </c>
      <c r="F288" s="35" t="s">
        <v>1345</v>
      </c>
      <c r="G288" s="36" t="s">
        <v>1916</v>
      </c>
      <c r="H288" s="36" t="s">
        <v>2088</v>
      </c>
      <c r="I288" s="36" t="s">
        <v>1220</v>
      </c>
      <c r="J288" s="35" t="s">
        <v>118</v>
      </c>
      <c r="K288" t="str">
        <f t="shared" si="4"/>
        <v>Rural</v>
      </c>
    </row>
    <row r="289" spans="1:11" x14ac:dyDescent="0.25">
      <c r="A289" s="35">
        <v>46201</v>
      </c>
      <c r="B289" s="36" t="s">
        <v>94</v>
      </c>
      <c r="C289" s="36" t="s">
        <v>94</v>
      </c>
      <c r="D289" s="36" t="s">
        <v>30</v>
      </c>
      <c r="E289" s="36" t="s">
        <v>2087</v>
      </c>
      <c r="F289" s="35" t="s">
        <v>1296</v>
      </c>
      <c r="G289" s="36" t="s">
        <v>1878</v>
      </c>
      <c r="H289" s="36" t="s">
        <v>2088</v>
      </c>
      <c r="I289" s="36" t="s">
        <v>1220</v>
      </c>
      <c r="J289" s="35" t="s">
        <v>118</v>
      </c>
      <c r="K289" t="str">
        <f t="shared" si="4"/>
        <v>Rural</v>
      </c>
    </row>
    <row r="290" spans="1:11" x14ac:dyDescent="0.25">
      <c r="A290" s="35">
        <v>46202</v>
      </c>
      <c r="B290" s="36" t="s">
        <v>94</v>
      </c>
      <c r="C290" s="36" t="s">
        <v>94</v>
      </c>
      <c r="D290" s="36" t="s">
        <v>564</v>
      </c>
      <c r="E290" s="36" t="s">
        <v>2087</v>
      </c>
      <c r="F290" s="35" t="s">
        <v>1484</v>
      </c>
      <c r="G290" s="36" t="s">
        <v>2004</v>
      </c>
      <c r="H290" s="36" t="s">
        <v>2088</v>
      </c>
      <c r="I290" s="36" t="s">
        <v>1220</v>
      </c>
      <c r="J290" s="35" t="s">
        <v>118</v>
      </c>
      <c r="K290" t="str">
        <f t="shared" si="4"/>
        <v>Rural</v>
      </c>
    </row>
    <row r="291" spans="1:11" x14ac:dyDescent="0.25">
      <c r="A291" s="35">
        <v>46203</v>
      </c>
      <c r="B291" s="36" t="s">
        <v>94</v>
      </c>
      <c r="C291" s="36" t="s">
        <v>94</v>
      </c>
      <c r="D291" s="36" t="s">
        <v>30</v>
      </c>
      <c r="E291" s="36" t="s">
        <v>2087</v>
      </c>
      <c r="F291" s="35" t="s">
        <v>1297</v>
      </c>
      <c r="G291" s="36" t="s">
        <v>1879</v>
      </c>
      <c r="H291" s="36" t="s">
        <v>2088</v>
      </c>
      <c r="I291" s="36" t="s">
        <v>1220</v>
      </c>
      <c r="J291" s="35" t="s">
        <v>118</v>
      </c>
      <c r="K291" t="str">
        <f t="shared" si="4"/>
        <v>Rural</v>
      </c>
    </row>
    <row r="292" spans="1:11" x14ac:dyDescent="0.25">
      <c r="A292" s="35">
        <v>46204</v>
      </c>
      <c r="B292" s="36" t="s">
        <v>94</v>
      </c>
      <c r="C292" s="36" t="s">
        <v>94</v>
      </c>
      <c r="D292" s="36" t="s">
        <v>113</v>
      </c>
      <c r="E292" s="36" t="s">
        <v>2087</v>
      </c>
      <c r="F292" s="35" t="s">
        <v>1272</v>
      </c>
      <c r="G292" s="36" t="s">
        <v>1865</v>
      </c>
      <c r="H292" s="36" t="s">
        <v>2088</v>
      </c>
      <c r="I292" s="36" t="s">
        <v>1220</v>
      </c>
      <c r="J292" s="35" t="s">
        <v>118</v>
      </c>
      <c r="K292" t="str">
        <f t="shared" si="4"/>
        <v>Rural</v>
      </c>
    </row>
    <row r="293" spans="1:11" x14ac:dyDescent="0.25">
      <c r="A293" s="35">
        <v>46205</v>
      </c>
      <c r="B293" s="36" t="s">
        <v>94</v>
      </c>
      <c r="C293" s="36" t="s">
        <v>94</v>
      </c>
      <c r="D293" s="36" t="s">
        <v>113</v>
      </c>
      <c r="E293" s="36" t="s">
        <v>2087</v>
      </c>
      <c r="F293" s="35" t="s">
        <v>1273</v>
      </c>
      <c r="G293" s="36" t="s">
        <v>1866</v>
      </c>
      <c r="H293" s="36" t="s">
        <v>2088</v>
      </c>
      <c r="I293" s="36" t="s">
        <v>1220</v>
      </c>
      <c r="J293" s="35" t="s">
        <v>118</v>
      </c>
      <c r="K293" t="str">
        <f t="shared" si="4"/>
        <v>Rural</v>
      </c>
    </row>
    <row r="294" spans="1:11" x14ac:dyDescent="0.25">
      <c r="A294" s="35">
        <v>46206</v>
      </c>
      <c r="B294" s="36" t="s">
        <v>94</v>
      </c>
      <c r="C294" s="36" t="s">
        <v>94</v>
      </c>
      <c r="D294" s="36" t="s">
        <v>572</v>
      </c>
      <c r="E294" s="36" t="s">
        <v>2087</v>
      </c>
      <c r="F294" s="35" t="s">
        <v>1487</v>
      </c>
      <c r="G294" s="36" t="s">
        <v>2007</v>
      </c>
      <c r="H294" s="36" t="s">
        <v>2088</v>
      </c>
      <c r="I294" s="36" t="s">
        <v>1220</v>
      </c>
      <c r="J294" s="35" t="s">
        <v>118</v>
      </c>
      <c r="K294" t="str">
        <f t="shared" si="4"/>
        <v>Rural</v>
      </c>
    </row>
    <row r="295" spans="1:11" x14ac:dyDescent="0.25">
      <c r="A295" s="35">
        <v>46207</v>
      </c>
      <c r="B295" s="36" t="s">
        <v>94</v>
      </c>
      <c r="C295" s="36" t="s">
        <v>94</v>
      </c>
      <c r="D295" s="36" t="s">
        <v>390</v>
      </c>
      <c r="E295" s="36" t="s">
        <v>2087</v>
      </c>
      <c r="F295" s="35" t="s">
        <v>1376</v>
      </c>
      <c r="G295" s="36" t="s">
        <v>1935</v>
      </c>
      <c r="H295" s="36" t="s">
        <v>2088</v>
      </c>
      <c r="I295" s="36" t="s">
        <v>1220</v>
      </c>
      <c r="J295" s="35" t="s">
        <v>2021</v>
      </c>
      <c r="K295" t="str">
        <f t="shared" si="4"/>
        <v>Rural</v>
      </c>
    </row>
    <row r="296" spans="1:11" x14ac:dyDescent="0.25">
      <c r="A296" s="35">
        <v>46208</v>
      </c>
      <c r="B296" s="36" t="s">
        <v>94</v>
      </c>
      <c r="C296" s="36" t="s">
        <v>94</v>
      </c>
      <c r="D296" s="36" t="s">
        <v>113</v>
      </c>
      <c r="E296" s="36" t="s">
        <v>2087</v>
      </c>
      <c r="F296" s="35" t="s">
        <v>1274</v>
      </c>
      <c r="G296" s="36" t="s">
        <v>1867</v>
      </c>
      <c r="H296" s="36" t="s">
        <v>2088</v>
      </c>
      <c r="I296" s="36" t="s">
        <v>1220</v>
      </c>
      <c r="J296" s="35" t="s">
        <v>2020</v>
      </c>
      <c r="K296" t="str">
        <f t="shared" si="4"/>
        <v>Rural</v>
      </c>
    </row>
    <row r="297" spans="1:11" x14ac:dyDescent="0.25">
      <c r="A297" s="35">
        <v>46209</v>
      </c>
      <c r="B297" s="36" t="s">
        <v>94</v>
      </c>
      <c r="C297" s="36" t="s">
        <v>94</v>
      </c>
      <c r="D297" s="36" t="s">
        <v>30</v>
      </c>
      <c r="E297" s="36" t="s">
        <v>2087</v>
      </c>
      <c r="F297" s="35" t="s">
        <v>1298</v>
      </c>
      <c r="G297" s="36" t="s">
        <v>1867</v>
      </c>
      <c r="H297" s="36" t="s">
        <v>2088</v>
      </c>
      <c r="I297" s="36" t="s">
        <v>1220</v>
      </c>
      <c r="J297" s="35" t="s">
        <v>2021</v>
      </c>
      <c r="K297" t="str">
        <f t="shared" si="4"/>
        <v>Rural</v>
      </c>
    </row>
    <row r="298" spans="1:11" x14ac:dyDescent="0.25">
      <c r="A298" s="35">
        <v>46210</v>
      </c>
      <c r="B298" s="36" t="s">
        <v>94</v>
      </c>
      <c r="C298" s="36" t="s">
        <v>94</v>
      </c>
      <c r="D298" s="36" t="s">
        <v>30</v>
      </c>
      <c r="E298" s="36" t="s">
        <v>2087</v>
      </c>
      <c r="F298" s="35" t="s">
        <v>1299</v>
      </c>
      <c r="G298" s="36" t="s">
        <v>1880</v>
      </c>
      <c r="H298" s="36" t="s">
        <v>2088</v>
      </c>
      <c r="I298" s="36" t="s">
        <v>1220</v>
      </c>
      <c r="J298" s="35" t="s">
        <v>118</v>
      </c>
      <c r="K298" t="str">
        <f t="shared" si="4"/>
        <v>Rural</v>
      </c>
    </row>
    <row r="299" spans="1:11" x14ac:dyDescent="0.25">
      <c r="A299" s="35">
        <v>46211</v>
      </c>
      <c r="B299" s="36" t="s">
        <v>94</v>
      </c>
      <c r="C299" s="36" t="s">
        <v>94</v>
      </c>
      <c r="D299" s="36" t="s">
        <v>30</v>
      </c>
      <c r="E299" s="36" t="s">
        <v>2087</v>
      </c>
      <c r="F299" s="35" t="s">
        <v>1300</v>
      </c>
      <c r="G299" s="36" t="s">
        <v>1881</v>
      </c>
      <c r="H299" s="36" t="s">
        <v>2088</v>
      </c>
      <c r="I299" s="36" t="s">
        <v>1220</v>
      </c>
      <c r="J299" s="35" t="s">
        <v>118</v>
      </c>
      <c r="K299" t="str">
        <f t="shared" si="4"/>
        <v>Rural</v>
      </c>
    </row>
    <row r="300" spans="1:11" x14ac:dyDescent="0.25">
      <c r="A300" s="35">
        <v>46212</v>
      </c>
      <c r="B300" s="36" t="s">
        <v>94</v>
      </c>
      <c r="C300" s="36" t="s">
        <v>94</v>
      </c>
      <c r="D300" s="36" t="s">
        <v>572</v>
      </c>
      <c r="E300" s="36" t="s">
        <v>2087</v>
      </c>
      <c r="F300" s="35" t="s">
        <v>1488</v>
      </c>
      <c r="G300" s="36" t="s">
        <v>2008</v>
      </c>
      <c r="H300" s="36" t="s">
        <v>2088</v>
      </c>
      <c r="I300" s="36" t="s">
        <v>1220</v>
      </c>
      <c r="J300" s="35" t="s">
        <v>118</v>
      </c>
      <c r="K300" t="str">
        <f t="shared" si="4"/>
        <v>Rural</v>
      </c>
    </row>
    <row r="301" spans="1:11" x14ac:dyDescent="0.25">
      <c r="A301" s="35">
        <v>46213</v>
      </c>
      <c r="B301" s="36" t="s">
        <v>94</v>
      </c>
      <c r="C301" s="36" t="s">
        <v>94</v>
      </c>
      <c r="D301" s="36" t="s">
        <v>30</v>
      </c>
      <c r="E301" s="36" t="s">
        <v>2087</v>
      </c>
      <c r="F301" s="35" t="s">
        <v>1301</v>
      </c>
      <c r="G301" s="36" t="s">
        <v>1868</v>
      </c>
      <c r="H301" s="36" t="s">
        <v>2088</v>
      </c>
      <c r="I301" s="36" t="s">
        <v>1220</v>
      </c>
      <c r="J301" s="35" t="s">
        <v>118</v>
      </c>
      <c r="K301" t="str">
        <f t="shared" si="4"/>
        <v>Rural</v>
      </c>
    </row>
    <row r="302" spans="1:11" x14ac:dyDescent="0.25">
      <c r="A302" s="35">
        <v>46214</v>
      </c>
      <c r="B302" s="36" t="s">
        <v>94</v>
      </c>
      <c r="C302" s="36" t="s">
        <v>94</v>
      </c>
      <c r="D302" s="36" t="s">
        <v>113</v>
      </c>
      <c r="E302" s="36" t="s">
        <v>2087</v>
      </c>
      <c r="F302" s="35" t="s">
        <v>1275</v>
      </c>
      <c r="G302" s="36" t="s">
        <v>1868</v>
      </c>
      <c r="H302" s="36" t="s">
        <v>2088</v>
      </c>
      <c r="I302" s="36" t="s">
        <v>1220</v>
      </c>
      <c r="J302" s="35" t="s">
        <v>2020</v>
      </c>
      <c r="K302" t="str">
        <f t="shared" si="4"/>
        <v>Rural</v>
      </c>
    </row>
    <row r="303" spans="1:11" x14ac:dyDescent="0.25">
      <c r="A303" s="35">
        <v>46215</v>
      </c>
      <c r="B303" s="36" t="s">
        <v>94</v>
      </c>
      <c r="C303" s="36" t="s">
        <v>94</v>
      </c>
      <c r="D303" s="36" t="s">
        <v>113</v>
      </c>
      <c r="E303" s="36" t="s">
        <v>2087</v>
      </c>
      <c r="F303" s="35" t="s">
        <v>1276</v>
      </c>
      <c r="G303" s="36" t="s">
        <v>1869</v>
      </c>
      <c r="H303" s="36" t="s">
        <v>2088</v>
      </c>
      <c r="I303" s="36" t="s">
        <v>1220</v>
      </c>
      <c r="J303" s="35" t="s">
        <v>2020</v>
      </c>
      <c r="K303" t="str">
        <f t="shared" si="4"/>
        <v>Rural</v>
      </c>
    </row>
    <row r="304" spans="1:11" x14ac:dyDescent="0.25">
      <c r="A304" s="35">
        <v>46216</v>
      </c>
      <c r="B304" s="36" t="s">
        <v>94</v>
      </c>
      <c r="C304" s="36" t="s">
        <v>94</v>
      </c>
      <c r="D304" s="36" t="s">
        <v>412</v>
      </c>
      <c r="E304" s="36" t="s">
        <v>2087</v>
      </c>
      <c r="F304" s="35" t="s">
        <v>1388</v>
      </c>
      <c r="G304" s="36" t="s">
        <v>1869</v>
      </c>
      <c r="H304" s="36" t="s">
        <v>2088</v>
      </c>
      <c r="I304" s="36" t="s">
        <v>1220</v>
      </c>
      <c r="J304" s="35" t="s">
        <v>118</v>
      </c>
      <c r="K304" t="str">
        <f t="shared" si="4"/>
        <v>Rural</v>
      </c>
    </row>
    <row r="305" spans="1:11" x14ac:dyDescent="0.25">
      <c r="A305" s="35">
        <v>46217</v>
      </c>
      <c r="B305" s="36" t="s">
        <v>94</v>
      </c>
      <c r="C305" s="36" t="s">
        <v>94</v>
      </c>
      <c r="D305" s="36" t="s">
        <v>412</v>
      </c>
      <c r="E305" s="36" t="s">
        <v>2087</v>
      </c>
      <c r="F305" s="35" t="s">
        <v>1389</v>
      </c>
      <c r="G305" s="36" t="s">
        <v>1946</v>
      </c>
      <c r="H305" s="36" t="s">
        <v>2088</v>
      </c>
      <c r="I305" s="36" t="s">
        <v>1220</v>
      </c>
      <c r="J305" s="35" t="s">
        <v>118</v>
      </c>
      <c r="K305" t="str">
        <f t="shared" si="4"/>
        <v>Rural</v>
      </c>
    </row>
    <row r="306" spans="1:11" x14ac:dyDescent="0.25">
      <c r="A306" s="35">
        <v>46218</v>
      </c>
      <c r="B306" s="36" t="s">
        <v>94</v>
      </c>
      <c r="C306" s="36" t="s">
        <v>94</v>
      </c>
      <c r="D306" s="36" t="s">
        <v>113</v>
      </c>
      <c r="E306" s="36" t="s">
        <v>2087</v>
      </c>
      <c r="F306" s="35" t="s">
        <v>1278</v>
      </c>
      <c r="G306" s="36" t="s">
        <v>1870</v>
      </c>
      <c r="H306" s="36" t="s">
        <v>2088</v>
      </c>
      <c r="I306" s="36" t="s">
        <v>1220</v>
      </c>
      <c r="J306" s="35" t="s">
        <v>2020</v>
      </c>
      <c r="K306" t="str">
        <f t="shared" si="4"/>
        <v>Rural</v>
      </c>
    </row>
    <row r="307" spans="1:11" x14ac:dyDescent="0.25">
      <c r="A307" s="35">
        <v>46219</v>
      </c>
      <c r="B307" s="36" t="s">
        <v>94</v>
      </c>
      <c r="C307" s="36" t="s">
        <v>94</v>
      </c>
      <c r="D307" s="36" t="s">
        <v>412</v>
      </c>
      <c r="E307" s="36" t="s">
        <v>2087</v>
      </c>
      <c r="F307" s="35" t="s">
        <v>1390</v>
      </c>
      <c r="G307" s="36" t="s">
        <v>1947</v>
      </c>
      <c r="H307" s="36" t="s">
        <v>2088</v>
      </c>
      <c r="I307" s="36" t="s">
        <v>1220</v>
      </c>
      <c r="J307" s="35" t="s">
        <v>2020</v>
      </c>
      <c r="K307" t="str">
        <f t="shared" si="4"/>
        <v>Rural</v>
      </c>
    </row>
    <row r="308" spans="1:11" x14ac:dyDescent="0.25">
      <c r="A308" s="35">
        <v>46220</v>
      </c>
      <c r="B308" s="36" t="s">
        <v>94</v>
      </c>
      <c r="C308" s="36" t="s">
        <v>94</v>
      </c>
      <c r="D308" s="36" t="s">
        <v>430</v>
      </c>
      <c r="E308" s="36" t="s">
        <v>2087</v>
      </c>
      <c r="F308" s="35" t="s">
        <v>1412</v>
      </c>
      <c r="G308" s="36" t="s">
        <v>1965</v>
      </c>
      <c r="H308" s="36" t="s">
        <v>2088</v>
      </c>
      <c r="I308" s="36" t="s">
        <v>1220</v>
      </c>
      <c r="J308" s="35" t="s">
        <v>118</v>
      </c>
      <c r="K308" t="str">
        <f t="shared" si="4"/>
        <v>Rural</v>
      </c>
    </row>
    <row r="309" spans="1:11" x14ac:dyDescent="0.25">
      <c r="A309" s="35">
        <v>46221</v>
      </c>
      <c r="B309" s="36" t="s">
        <v>94</v>
      </c>
      <c r="C309" s="36" t="s">
        <v>94</v>
      </c>
      <c r="D309" s="36" t="s">
        <v>94</v>
      </c>
      <c r="E309" s="36" t="s">
        <v>2087</v>
      </c>
      <c r="F309" s="35" t="s">
        <v>1444</v>
      </c>
      <c r="G309" s="36" t="s">
        <v>1989</v>
      </c>
      <c r="H309" s="36" t="s">
        <v>2088</v>
      </c>
      <c r="I309" s="36" t="s">
        <v>1220</v>
      </c>
      <c r="J309" s="35" t="s">
        <v>2020</v>
      </c>
      <c r="K309" t="str">
        <f t="shared" si="4"/>
        <v>Rural</v>
      </c>
    </row>
    <row r="310" spans="1:11" x14ac:dyDescent="0.25">
      <c r="A310" s="35">
        <v>46222</v>
      </c>
      <c r="B310" s="36" t="s">
        <v>94</v>
      </c>
      <c r="C310" s="36" t="s">
        <v>94</v>
      </c>
      <c r="D310" s="36" t="s">
        <v>113</v>
      </c>
      <c r="E310" s="36" t="s">
        <v>2087</v>
      </c>
      <c r="F310" s="35" t="s">
        <v>1279</v>
      </c>
      <c r="G310" s="36" t="s">
        <v>1871</v>
      </c>
      <c r="H310" s="36" t="s">
        <v>2088</v>
      </c>
      <c r="I310" s="36" t="s">
        <v>1220</v>
      </c>
      <c r="J310" s="35" t="s">
        <v>118</v>
      </c>
      <c r="K310" t="str">
        <f t="shared" si="4"/>
        <v>Rural</v>
      </c>
    </row>
    <row r="311" spans="1:11" x14ac:dyDescent="0.25">
      <c r="A311" s="35">
        <v>46223</v>
      </c>
      <c r="B311" s="36" t="s">
        <v>94</v>
      </c>
      <c r="C311" s="36" t="s">
        <v>94</v>
      </c>
      <c r="D311" s="36" t="s">
        <v>412</v>
      </c>
      <c r="E311" s="36" t="s">
        <v>2087</v>
      </c>
      <c r="F311" s="35" t="s">
        <v>1391</v>
      </c>
      <c r="G311" s="36" t="s">
        <v>1871</v>
      </c>
      <c r="H311" s="36" t="s">
        <v>2088</v>
      </c>
      <c r="I311" s="36" t="s">
        <v>1220</v>
      </c>
      <c r="J311" s="35" t="s">
        <v>118</v>
      </c>
      <c r="K311" t="str">
        <f t="shared" si="4"/>
        <v>Rural</v>
      </c>
    </row>
    <row r="312" spans="1:11" x14ac:dyDescent="0.25">
      <c r="A312" s="35">
        <v>46224</v>
      </c>
      <c r="B312" s="36" t="s">
        <v>94</v>
      </c>
      <c r="C312" s="36" t="s">
        <v>94</v>
      </c>
      <c r="D312" s="36" t="s">
        <v>412</v>
      </c>
      <c r="E312" s="36" t="s">
        <v>2087</v>
      </c>
      <c r="F312" s="35" t="s">
        <v>1393</v>
      </c>
      <c r="G312" s="36" t="s">
        <v>1948</v>
      </c>
      <c r="H312" s="36" t="s">
        <v>2088</v>
      </c>
      <c r="I312" s="36" t="s">
        <v>1220</v>
      </c>
      <c r="J312" s="35" t="s">
        <v>118</v>
      </c>
      <c r="K312" t="str">
        <f t="shared" si="4"/>
        <v>Rural</v>
      </c>
    </row>
    <row r="313" spans="1:11" x14ac:dyDescent="0.25">
      <c r="A313" s="35">
        <v>46225</v>
      </c>
      <c r="B313" s="36" t="s">
        <v>94</v>
      </c>
      <c r="C313" s="36" t="s">
        <v>94</v>
      </c>
      <c r="D313" s="36" t="s">
        <v>89</v>
      </c>
      <c r="E313" s="36" t="s">
        <v>2087</v>
      </c>
      <c r="F313" s="35" t="s">
        <v>1365</v>
      </c>
      <c r="G313" s="36" t="s">
        <v>1926</v>
      </c>
      <c r="H313" s="36" t="s">
        <v>2088</v>
      </c>
      <c r="I313" s="36" t="s">
        <v>1220</v>
      </c>
      <c r="J313" s="35" t="s">
        <v>118</v>
      </c>
      <c r="K313" t="str">
        <f t="shared" si="4"/>
        <v>Rural</v>
      </c>
    </row>
    <row r="314" spans="1:11" x14ac:dyDescent="0.25">
      <c r="A314" s="35">
        <v>46226</v>
      </c>
      <c r="B314" s="36" t="s">
        <v>94</v>
      </c>
      <c r="C314" s="36" t="s">
        <v>94</v>
      </c>
      <c r="D314" s="36" t="s">
        <v>89</v>
      </c>
      <c r="E314" s="36" t="s">
        <v>2087</v>
      </c>
      <c r="F314" s="35" t="s">
        <v>1367</v>
      </c>
      <c r="G314" s="36" t="s">
        <v>1927</v>
      </c>
      <c r="H314" s="36" t="s">
        <v>2088</v>
      </c>
      <c r="I314" s="36" t="s">
        <v>1220</v>
      </c>
      <c r="J314" s="35" t="s">
        <v>2020</v>
      </c>
      <c r="K314" t="str">
        <f t="shared" si="4"/>
        <v>Rural</v>
      </c>
    </row>
    <row r="315" spans="1:11" x14ac:dyDescent="0.25">
      <c r="A315" s="35">
        <v>46227</v>
      </c>
      <c r="B315" s="36" t="s">
        <v>94</v>
      </c>
      <c r="C315" s="36" t="s">
        <v>94</v>
      </c>
      <c r="D315" s="36" t="s">
        <v>572</v>
      </c>
      <c r="E315" s="36" t="s">
        <v>2087</v>
      </c>
      <c r="F315" s="35" t="s">
        <v>1489</v>
      </c>
      <c r="G315" s="36" t="s">
        <v>2009</v>
      </c>
      <c r="H315" s="36" t="s">
        <v>2088</v>
      </c>
      <c r="I315" s="36" t="s">
        <v>1220</v>
      </c>
      <c r="J315" s="35" t="s">
        <v>118</v>
      </c>
      <c r="K315" t="str">
        <f t="shared" si="4"/>
        <v>Rural</v>
      </c>
    </row>
    <row r="316" spans="1:11" x14ac:dyDescent="0.25">
      <c r="A316" s="35">
        <v>46228</v>
      </c>
      <c r="B316" s="36" t="s">
        <v>94</v>
      </c>
      <c r="C316" s="36" t="s">
        <v>94</v>
      </c>
      <c r="D316" s="36" t="s">
        <v>572</v>
      </c>
      <c r="E316" s="36" t="s">
        <v>2087</v>
      </c>
      <c r="F316" s="35" t="s">
        <v>1490</v>
      </c>
      <c r="G316" s="36" t="s">
        <v>2010</v>
      </c>
      <c r="H316" s="36" t="s">
        <v>2088</v>
      </c>
      <c r="I316" s="36" t="s">
        <v>1220</v>
      </c>
      <c r="J316" s="35" t="s">
        <v>118</v>
      </c>
      <c r="K316" t="str">
        <f t="shared" si="4"/>
        <v>Rural</v>
      </c>
    </row>
    <row r="317" spans="1:11" x14ac:dyDescent="0.25">
      <c r="A317" s="35">
        <v>46229</v>
      </c>
      <c r="B317" s="36" t="s">
        <v>94</v>
      </c>
      <c r="C317" s="36" t="s">
        <v>94</v>
      </c>
      <c r="D317" s="36" t="s">
        <v>113</v>
      </c>
      <c r="E317" s="36" t="s">
        <v>2087</v>
      </c>
      <c r="F317" s="35" t="s">
        <v>1280</v>
      </c>
      <c r="G317" s="36" t="s">
        <v>1872</v>
      </c>
      <c r="H317" s="36" t="s">
        <v>2088</v>
      </c>
      <c r="I317" s="36" t="s">
        <v>1220</v>
      </c>
      <c r="J317" s="35" t="s">
        <v>118</v>
      </c>
      <c r="K317" t="str">
        <f t="shared" si="4"/>
        <v>Rural</v>
      </c>
    </row>
    <row r="318" spans="1:11" x14ac:dyDescent="0.25">
      <c r="A318" s="35">
        <v>46230</v>
      </c>
      <c r="B318" s="36" t="s">
        <v>94</v>
      </c>
      <c r="C318" s="36" t="s">
        <v>94</v>
      </c>
      <c r="D318" s="36" t="s">
        <v>113</v>
      </c>
      <c r="E318" s="36" t="s">
        <v>2087</v>
      </c>
      <c r="F318" s="35" t="s">
        <v>1281</v>
      </c>
      <c r="G318" s="36" t="s">
        <v>1873</v>
      </c>
      <c r="H318" s="36" t="s">
        <v>2088</v>
      </c>
      <c r="I318" s="36" t="s">
        <v>1220</v>
      </c>
      <c r="J318" s="35" t="s">
        <v>2020</v>
      </c>
      <c r="K318" t="str">
        <f t="shared" si="4"/>
        <v>Rural</v>
      </c>
    </row>
    <row r="319" spans="1:11" x14ac:dyDescent="0.25">
      <c r="A319" s="35">
        <v>46231</v>
      </c>
      <c r="B319" s="36" t="s">
        <v>94</v>
      </c>
      <c r="C319" s="36" t="s">
        <v>94</v>
      </c>
      <c r="D319" s="36" t="s">
        <v>113</v>
      </c>
      <c r="E319" s="36" t="s">
        <v>2087</v>
      </c>
      <c r="F319" s="35" t="s">
        <v>1282</v>
      </c>
      <c r="G319" s="36" t="s">
        <v>1874</v>
      </c>
      <c r="H319" s="36" t="s">
        <v>2088</v>
      </c>
      <c r="I319" s="36" t="s">
        <v>1220</v>
      </c>
      <c r="J319" s="35" t="s">
        <v>2020</v>
      </c>
      <c r="K319" t="str">
        <f t="shared" si="4"/>
        <v>Rural</v>
      </c>
    </row>
    <row r="320" spans="1:11" x14ac:dyDescent="0.25">
      <c r="A320" s="35">
        <v>46232</v>
      </c>
      <c r="B320" s="36" t="s">
        <v>94</v>
      </c>
      <c r="C320" s="36" t="s">
        <v>94</v>
      </c>
      <c r="D320" s="36" t="s">
        <v>430</v>
      </c>
      <c r="E320" s="36" t="s">
        <v>2087</v>
      </c>
      <c r="F320" s="35" t="s">
        <v>1413</v>
      </c>
      <c r="G320" s="36" t="s">
        <v>1966</v>
      </c>
      <c r="H320" s="36" t="s">
        <v>2088</v>
      </c>
      <c r="I320" s="36" t="s">
        <v>1220</v>
      </c>
      <c r="J320" s="35" t="s">
        <v>118</v>
      </c>
      <c r="K320" t="str">
        <f t="shared" si="4"/>
        <v>Rural</v>
      </c>
    </row>
    <row r="321" spans="1:11" x14ac:dyDescent="0.25">
      <c r="A321" s="35">
        <v>46233</v>
      </c>
      <c r="B321" s="36" t="s">
        <v>94</v>
      </c>
      <c r="C321" s="36" t="s">
        <v>94</v>
      </c>
      <c r="D321" s="36" t="s">
        <v>94</v>
      </c>
      <c r="E321" s="36" t="s">
        <v>2087</v>
      </c>
      <c r="F321" s="35" t="s">
        <v>1446</v>
      </c>
      <c r="G321" s="36" t="s">
        <v>1990</v>
      </c>
      <c r="H321" s="36" t="s">
        <v>2088</v>
      </c>
      <c r="I321" s="36" t="s">
        <v>1220</v>
      </c>
      <c r="J321" s="35" t="s">
        <v>2020</v>
      </c>
      <c r="K321" t="str">
        <f t="shared" si="4"/>
        <v>Rural</v>
      </c>
    </row>
    <row r="322" spans="1:11" x14ac:dyDescent="0.25">
      <c r="A322" s="35">
        <v>46234</v>
      </c>
      <c r="B322" s="36" t="s">
        <v>94</v>
      </c>
      <c r="C322" s="36" t="s">
        <v>94</v>
      </c>
      <c r="D322" s="36" t="s">
        <v>89</v>
      </c>
      <c r="E322" s="36" t="s">
        <v>2087</v>
      </c>
      <c r="F322" s="35" t="s">
        <v>1369</v>
      </c>
      <c r="G322" s="36" t="s">
        <v>1928</v>
      </c>
      <c r="H322" s="36" t="s">
        <v>2088</v>
      </c>
      <c r="I322" s="36" t="s">
        <v>1220</v>
      </c>
      <c r="J322" s="35" t="s">
        <v>2020</v>
      </c>
      <c r="K322" t="str">
        <f t="shared" si="4"/>
        <v>Rural</v>
      </c>
    </row>
    <row r="323" spans="1:11" x14ac:dyDescent="0.25">
      <c r="A323" s="35">
        <v>46235</v>
      </c>
      <c r="B323" s="36" t="s">
        <v>94</v>
      </c>
      <c r="C323" s="36" t="s">
        <v>94</v>
      </c>
      <c r="D323" s="36" t="s">
        <v>89</v>
      </c>
      <c r="E323" s="36" t="s">
        <v>2087</v>
      </c>
      <c r="F323" s="35" t="s">
        <v>1370</v>
      </c>
      <c r="G323" s="36" t="s">
        <v>1929</v>
      </c>
      <c r="H323" s="36" t="s">
        <v>2088</v>
      </c>
      <c r="I323" s="36" t="s">
        <v>1220</v>
      </c>
      <c r="J323" s="35" t="s">
        <v>2020</v>
      </c>
      <c r="K323" t="str">
        <f t="shared" ref="K323:K386" si="5">+MID(J323,1,5)</f>
        <v>Rural</v>
      </c>
    </row>
    <row r="324" spans="1:11" x14ac:dyDescent="0.25">
      <c r="A324" s="35">
        <v>46236</v>
      </c>
      <c r="B324" s="36" t="s">
        <v>94</v>
      </c>
      <c r="C324" s="36" t="s">
        <v>94</v>
      </c>
      <c r="D324" s="36" t="s">
        <v>94</v>
      </c>
      <c r="E324" s="36" t="s">
        <v>2087</v>
      </c>
      <c r="F324" s="35" t="s">
        <v>1448</v>
      </c>
      <c r="G324" s="36" t="s">
        <v>1991</v>
      </c>
      <c r="H324" s="36" t="s">
        <v>2088</v>
      </c>
      <c r="I324" s="36" t="s">
        <v>1220</v>
      </c>
      <c r="J324" s="35" t="s">
        <v>118</v>
      </c>
      <c r="K324" t="str">
        <f t="shared" si="5"/>
        <v>Rural</v>
      </c>
    </row>
    <row r="325" spans="1:11" x14ac:dyDescent="0.25">
      <c r="A325" s="35">
        <v>46237</v>
      </c>
      <c r="B325" s="36" t="s">
        <v>94</v>
      </c>
      <c r="C325" s="36" t="s">
        <v>94</v>
      </c>
      <c r="D325" s="36" t="s">
        <v>113</v>
      </c>
      <c r="E325" s="36" t="s">
        <v>2087</v>
      </c>
      <c r="F325" s="35" t="s">
        <v>1283</v>
      </c>
      <c r="G325" s="36" t="s">
        <v>1875</v>
      </c>
      <c r="H325" s="36" t="s">
        <v>2088</v>
      </c>
      <c r="I325" s="36" t="s">
        <v>1220</v>
      </c>
      <c r="J325" s="35" t="s">
        <v>2021</v>
      </c>
      <c r="K325" t="str">
        <f t="shared" si="5"/>
        <v>Rural</v>
      </c>
    </row>
    <row r="326" spans="1:11" x14ac:dyDescent="0.25">
      <c r="A326" s="35">
        <v>46238</v>
      </c>
      <c r="B326" s="36" t="s">
        <v>94</v>
      </c>
      <c r="C326" s="36" t="s">
        <v>94</v>
      </c>
      <c r="D326" s="36" t="s">
        <v>430</v>
      </c>
      <c r="E326" s="36" t="s">
        <v>2087</v>
      </c>
      <c r="F326" s="35" t="s">
        <v>1585</v>
      </c>
      <c r="G326" s="36" t="s">
        <v>2013</v>
      </c>
      <c r="H326" s="36" t="s">
        <v>2088</v>
      </c>
      <c r="I326" s="36" t="s">
        <v>1493</v>
      </c>
      <c r="J326" s="35" t="s">
        <v>2021</v>
      </c>
      <c r="K326" t="str">
        <f t="shared" si="5"/>
        <v>Rural</v>
      </c>
    </row>
    <row r="327" spans="1:11" x14ac:dyDescent="0.25">
      <c r="A327" s="35">
        <v>46239</v>
      </c>
      <c r="B327" s="36" t="s">
        <v>94</v>
      </c>
      <c r="C327" s="36" t="s">
        <v>94</v>
      </c>
      <c r="D327" s="36" t="s">
        <v>113</v>
      </c>
      <c r="E327" s="36" t="s">
        <v>2087</v>
      </c>
      <c r="F327" s="35" t="s">
        <v>1519</v>
      </c>
      <c r="G327" s="36" t="s">
        <v>2011</v>
      </c>
      <c r="H327" s="36" t="s">
        <v>2088</v>
      </c>
      <c r="I327" s="36" t="s">
        <v>1493</v>
      </c>
      <c r="J327" s="35" t="s">
        <v>118</v>
      </c>
      <c r="K327" t="str">
        <f t="shared" si="5"/>
        <v>Rural</v>
      </c>
    </row>
    <row r="328" spans="1:11" x14ac:dyDescent="0.25">
      <c r="A328" s="35">
        <v>46240</v>
      </c>
      <c r="B328" s="36" t="s">
        <v>94</v>
      </c>
      <c r="C328" s="36" t="s">
        <v>94</v>
      </c>
      <c r="D328" s="36" t="s">
        <v>430</v>
      </c>
      <c r="E328" s="36" t="s">
        <v>2087</v>
      </c>
      <c r="F328" s="35" t="s">
        <v>1584</v>
      </c>
      <c r="G328" s="36" t="s">
        <v>1016</v>
      </c>
      <c r="H328" s="36" t="s">
        <v>2088</v>
      </c>
      <c r="I328" s="36" t="s">
        <v>1493</v>
      </c>
      <c r="J328" s="35" t="s">
        <v>118</v>
      </c>
      <c r="K328" t="str">
        <f t="shared" si="5"/>
        <v>Rural</v>
      </c>
    </row>
    <row r="329" spans="1:11" x14ac:dyDescent="0.25">
      <c r="A329" s="35">
        <v>46241</v>
      </c>
      <c r="B329" s="36" t="s">
        <v>94</v>
      </c>
      <c r="C329" s="36" t="s">
        <v>94</v>
      </c>
      <c r="D329" s="36" t="s">
        <v>412</v>
      </c>
      <c r="E329" s="36" t="s">
        <v>2087</v>
      </c>
      <c r="F329" s="35" t="s">
        <v>427</v>
      </c>
      <c r="G329" s="36" t="s">
        <v>426</v>
      </c>
      <c r="H329" s="36" t="s">
        <v>2088</v>
      </c>
      <c r="I329" s="36" t="s">
        <v>2089</v>
      </c>
      <c r="J329" s="35" t="s">
        <v>118</v>
      </c>
      <c r="K329" t="str">
        <f t="shared" si="5"/>
        <v>Rural</v>
      </c>
    </row>
    <row r="330" spans="1:11" x14ac:dyDescent="0.25">
      <c r="A330" s="35">
        <v>46242</v>
      </c>
      <c r="B330" s="36" t="s">
        <v>94</v>
      </c>
      <c r="C330" s="36" t="s">
        <v>94</v>
      </c>
      <c r="D330" s="36" t="s">
        <v>430</v>
      </c>
      <c r="E330" s="36" t="s">
        <v>2087</v>
      </c>
      <c r="F330" s="35" t="s">
        <v>1640</v>
      </c>
      <c r="G330" s="36" t="s">
        <v>438</v>
      </c>
      <c r="H330" s="36" t="s">
        <v>2110</v>
      </c>
      <c r="I330" s="36" t="s">
        <v>2111</v>
      </c>
      <c r="J330" s="35" t="s">
        <v>118</v>
      </c>
      <c r="K330" t="str">
        <f t="shared" si="5"/>
        <v>Rural</v>
      </c>
    </row>
    <row r="331" spans="1:11" x14ac:dyDescent="0.25">
      <c r="A331" s="35">
        <v>46243</v>
      </c>
      <c r="B331" s="36" t="s">
        <v>94</v>
      </c>
      <c r="C331" s="36" t="s">
        <v>94</v>
      </c>
      <c r="D331" s="36" t="s">
        <v>113</v>
      </c>
      <c r="E331" s="36" t="s">
        <v>2087</v>
      </c>
      <c r="F331" s="35" t="s">
        <v>1498</v>
      </c>
      <c r="G331" s="36" t="s">
        <v>1499</v>
      </c>
      <c r="H331" s="36" t="s">
        <v>2088</v>
      </c>
      <c r="I331" s="36" t="s">
        <v>1493</v>
      </c>
      <c r="J331" s="35" t="s">
        <v>2021</v>
      </c>
      <c r="K331" t="str">
        <f t="shared" si="5"/>
        <v>Rural</v>
      </c>
    </row>
    <row r="332" spans="1:11" x14ac:dyDescent="0.25">
      <c r="A332" s="35">
        <v>46244</v>
      </c>
      <c r="B332" s="36" t="s">
        <v>94</v>
      </c>
      <c r="C332" s="36" t="s">
        <v>94</v>
      </c>
      <c r="D332" s="36" t="s">
        <v>113</v>
      </c>
      <c r="E332" s="36" t="s">
        <v>2087</v>
      </c>
      <c r="F332" s="35" t="s">
        <v>216</v>
      </c>
      <c r="G332" s="36" t="s">
        <v>215</v>
      </c>
      <c r="H332" s="36" t="s">
        <v>2088</v>
      </c>
      <c r="I332" s="36" t="s">
        <v>2089</v>
      </c>
      <c r="J332" s="35" t="s">
        <v>118</v>
      </c>
      <c r="K332" t="str">
        <f t="shared" si="5"/>
        <v>Rural</v>
      </c>
    </row>
    <row r="333" spans="1:11" x14ac:dyDescent="0.25">
      <c r="A333" s="35">
        <v>46245</v>
      </c>
      <c r="B333" s="36" t="s">
        <v>94</v>
      </c>
      <c r="C333" s="36" t="s">
        <v>94</v>
      </c>
      <c r="D333" s="36" t="s">
        <v>113</v>
      </c>
      <c r="E333" s="36" t="s">
        <v>2087</v>
      </c>
      <c r="F333" s="35" t="s">
        <v>1500</v>
      </c>
      <c r="G333" s="36" t="s">
        <v>1501</v>
      </c>
      <c r="H333" s="36" t="s">
        <v>2088</v>
      </c>
      <c r="I333" s="36" t="s">
        <v>1493</v>
      </c>
      <c r="J333" s="35" t="s">
        <v>2021</v>
      </c>
      <c r="K333" t="str">
        <f t="shared" si="5"/>
        <v>Rural</v>
      </c>
    </row>
    <row r="334" spans="1:11" x14ac:dyDescent="0.25">
      <c r="A334" s="35">
        <v>46246</v>
      </c>
      <c r="B334" s="36" t="s">
        <v>94</v>
      </c>
      <c r="C334" s="36" t="s">
        <v>94</v>
      </c>
      <c r="D334" s="36" t="s">
        <v>430</v>
      </c>
      <c r="E334" s="36" t="s">
        <v>2087</v>
      </c>
      <c r="F334" s="35" t="s">
        <v>1641</v>
      </c>
      <c r="G334" s="36" t="s">
        <v>431</v>
      </c>
      <c r="H334" s="36" t="s">
        <v>2110</v>
      </c>
      <c r="I334" s="36" t="s">
        <v>2111</v>
      </c>
      <c r="J334" s="35" t="s">
        <v>2021</v>
      </c>
      <c r="K334" t="str">
        <f t="shared" si="5"/>
        <v>Rural</v>
      </c>
    </row>
    <row r="335" spans="1:11" x14ac:dyDescent="0.25">
      <c r="A335" s="35">
        <v>46247</v>
      </c>
      <c r="B335" s="36" t="s">
        <v>94</v>
      </c>
      <c r="C335" s="36" t="s">
        <v>94</v>
      </c>
      <c r="D335" s="36" t="s">
        <v>390</v>
      </c>
      <c r="E335" s="36" t="s">
        <v>2087</v>
      </c>
      <c r="F335" s="35" t="s">
        <v>1575</v>
      </c>
      <c r="G335" s="36" t="s">
        <v>1576</v>
      </c>
      <c r="H335" s="36" t="s">
        <v>2088</v>
      </c>
      <c r="I335" s="36" t="s">
        <v>1493</v>
      </c>
      <c r="J335" s="35" t="s">
        <v>2021</v>
      </c>
      <c r="K335" t="str">
        <f t="shared" si="5"/>
        <v>Rural</v>
      </c>
    </row>
    <row r="336" spans="1:11" x14ac:dyDescent="0.25">
      <c r="A336" s="35">
        <v>46248</v>
      </c>
      <c r="B336" s="36" t="s">
        <v>94</v>
      </c>
      <c r="C336" s="36" t="s">
        <v>94</v>
      </c>
      <c r="D336" s="36" t="s">
        <v>430</v>
      </c>
      <c r="E336" s="36" t="s">
        <v>2087</v>
      </c>
      <c r="F336" s="35" t="s">
        <v>448</v>
      </c>
      <c r="G336" s="36" t="s">
        <v>447</v>
      </c>
      <c r="H336" s="36" t="s">
        <v>2088</v>
      </c>
      <c r="I336" s="36" t="s">
        <v>2089</v>
      </c>
      <c r="J336" s="35" t="s">
        <v>118</v>
      </c>
      <c r="K336" t="str">
        <f t="shared" si="5"/>
        <v>Rural</v>
      </c>
    </row>
    <row r="337" spans="1:11" x14ac:dyDescent="0.25">
      <c r="A337" s="35">
        <v>46249</v>
      </c>
      <c r="B337" s="36" t="s">
        <v>94</v>
      </c>
      <c r="C337" s="36" t="s">
        <v>94</v>
      </c>
      <c r="D337" s="36" t="s">
        <v>292</v>
      </c>
      <c r="E337" s="36" t="s">
        <v>2087</v>
      </c>
      <c r="F337" s="35" t="s">
        <v>1547</v>
      </c>
      <c r="G337" s="36" t="s">
        <v>1548</v>
      </c>
      <c r="H337" s="36" t="s">
        <v>2088</v>
      </c>
      <c r="I337" s="36" t="s">
        <v>1493</v>
      </c>
      <c r="J337" s="35" t="s">
        <v>2021</v>
      </c>
      <c r="K337" t="str">
        <f t="shared" si="5"/>
        <v>Rural</v>
      </c>
    </row>
    <row r="338" spans="1:11" x14ac:dyDescent="0.25">
      <c r="A338" s="35">
        <v>46250</v>
      </c>
      <c r="B338" s="36" t="s">
        <v>94</v>
      </c>
      <c r="C338" s="36" t="s">
        <v>94</v>
      </c>
      <c r="D338" s="36" t="s">
        <v>94</v>
      </c>
      <c r="E338" s="36" t="s">
        <v>2087</v>
      </c>
      <c r="F338" s="35" t="s">
        <v>453</v>
      </c>
      <c r="G338" s="36" t="s">
        <v>1773</v>
      </c>
      <c r="H338" s="36" t="s">
        <v>2088</v>
      </c>
      <c r="I338" s="36" t="s">
        <v>2089</v>
      </c>
      <c r="J338" s="35" t="s">
        <v>118</v>
      </c>
      <c r="K338" t="str">
        <f t="shared" si="5"/>
        <v>Rural</v>
      </c>
    </row>
    <row r="339" spans="1:11" x14ac:dyDescent="0.25">
      <c r="A339" s="35">
        <v>46251</v>
      </c>
      <c r="B339" s="36" t="s">
        <v>94</v>
      </c>
      <c r="C339" s="36" t="s">
        <v>94</v>
      </c>
      <c r="D339" s="36" t="s">
        <v>94</v>
      </c>
      <c r="E339" s="36" t="s">
        <v>2087</v>
      </c>
      <c r="F339" s="35" t="s">
        <v>1445</v>
      </c>
      <c r="G339" s="36" t="s">
        <v>1773</v>
      </c>
      <c r="H339" s="36" t="s">
        <v>2088</v>
      </c>
      <c r="I339" s="36" t="s">
        <v>1220</v>
      </c>
      <c r="J339" s="35" t="s">
        <v>118</v>
      </c>
      <c r="K339" t="str">
        <f t="shared" si="5"/>
        <v>Rural</v>
      </c>
    </row>
    <row r="340" spans="1:11" x14ac:dyDescent="0.25">
      <c r="A340" s="35">
        <v>46252</v>
      </c>
      <c r="B340" s="36" t="s">
        <v>94</v>
      </c>
      <c r="C340" s="36" t="s">
        <v>94</v>
      </c>
      <c r="D340" s="36" t="s">
        <v>94</v>
      </c>
      <c r="E340" s="36" t="s">
        <v>2087</v>
      </c>
      <c r="F340" s="35" t="s">
        <v>1598</v>
      </c>
      <c r="G340" s="36" t="s">
        <v>1773</v>
      </c>
      <c r="H340" s="36" t="s">
        <v>2088</v>
      </c>
      <c r="I340" s="36" t="s">
        <v>1493</v>
      </c>
      <c r="J340" s="35" t="s">
        <v>118</v>
      </c>
      <c r="K340" t="str">
        <f t="shared" si="5"/>
        <v>Rural</v>
      </c>
    </row>
    <row r="341" spans="1:11" x14ac:dyDescent="0.25">
      <c r="A341" s="35">
        <v>46253</v>
      </c>
      <c r="B341" s="36" t="s">
        <v>94</v>
      </c>
      <c r="C341" s="36" t="s">
        <v>94</v>
      </c>
      <c r="D341" s="36" t="s">
        <v>257</v>
      </c>
      <c r="E341" s="36" t="s">
        <v>2087</v>
      </c>
      <c r="F341" s="35" t="s">
        <v>1534</v>
      </c>
      <c r="G341" s="36" t="s">
        <v>1535</v>
      </c>
      <c r="H341" s="36" t="s">
        <v>2088</v>
      </c>
      <c r="I341" s="36" t="s">
        <v>1493</v>
      </c>
      <c r="J341" s="35" t="s">
        <v>118</v>
      </c>
      <c r="K341" t="str">
        <f t="shared" si="5"/>
        <v>Rural</v>
      </c>
    </row>
    <row r="342" spans="1:11" x14ac:dyDescent="0.25">
      <c r="A342" s="35">
        <v>46254</v>
      </c>
      <c r="B342" s="36" t="s">
        <v>94</v>
      </c>
      <c r="C342" s="36" t="s">
        <v>94</v>
      </c>
      <c r="D342" s="36" t="s">
        <v>30</v>
      </c>
      <c r="E342" s="36" t="s">
        <v>2087</v>
      </c>
      <c r="F342" s="35" t="s">
        <v>1527</v>
      </c>
      <c r="G342" s="36" t="s">
        <v>1528</v>
      </c>
      <c r="H342" s="36" t="s">
        <v>2088</v>
      </c>
      <c r="I342" s="36" t="s">
        <v>1493</v>
      </c>
      <c r="J342" s="35" t="s">
        <v>118</v>
      </c>
      <c r="K342" t="str">
        <f t="shared" si="5"/>
        <v>Rural</v>
      </c>
    </row>
    <row r="343" spans="1:11" x14ac:dyDescent="0.25">
      <c r="A343" s="35">
        <v>46255</v>
      </c>
      <c r="B343" s="36" t="s">
        <v>94</v>
      </c>
      <c r="C343" s="36" t="s">
        <v>94</v>
      </c>
      <c r="D343" s="36" t="s">
        <v>292</v>
      </c>
      <c r="E343" s="36" t="s">
        <v>2087</v>
      </c>
      <c r="F343" s="35" t="s">
        <v>1549</v>
      </c>
      <c r="G343" s="36" t="s">
        <v>1550</v>
      </c>
      <c r="H343" s="36" t="s">
        <v>2088</v>
      </c>
      <c r="I343" s="36" t="s">
        <v>1493</v>
      </c>
      <c r="J343" s="35" t="s">
        <v>2021</v>
      </c>
      <c r="K343" t="str">
        <f t="shared" si="5"/>
        <v>Rural</v>
      </c>
    </row>
    <row r="344" spans="1:11" x14ac:dyDescent="0.25">
      <c r="A344" s="35">
        <v>46256</v>
      </c>
      <c r="B344" s="36" t="s">
        <v>94</v>
      </c>
      <c r="C344" s="36" t="s">
        <v>94</v>
      </c>
      <c r="D344" s="36" t="s">
        <v>113</v>
      </c>
      <c r="E344" s="36" t="s">
        <v>2087</v>
      </c>
      <c r="F344" s="35" t="s">
        <v>1502</v>
      </c>
      <c r="G344" s="36" t="s">
        <v>1503</v>
      </c>
      <c r="H344" s="36" t="s">
        <v>2088</v>
      </c>
      <c r="I344" s="36" t="s">
        <v>1493</v>
      </c>
      <c r="J344" s="35" t="s">
        <v>118</v>
      </c>
      <c r="K344" t="str">
        <f t="shared" si="5"/>
        <v>Rural</v>
      </c>
    </row>
    <row r="345" spans="1:11" x14ac:dyDescent="0.25">
      <c r="A345" s="35">
        <v>46257</v>
      </c>
      <c r="B345" s="36" t="s">
        <v>94</v>
      </c>
      <c r="C345" s="36" t="s">
        <v>94</v>
      </c>
      <c r="D345" s="36" t="s">
        <v>257</v>
      </c>
      <c r="E345" s="36" t="s">
        <v>2087</v>
      </c>
      <c r="F345" s="35" t="s">
        <v>1536</v>
      </c>
      <c r="G345" s="36" t="s">
        <v>1537</v>
      </c>
      <c r="H345" s="36" t="s">
        <v>2088</v>
      </c>
      <c r="I345" s="36" t="s">
        <v>1493</v>
      </c>
      <c r="J345" s="35" t="s">
        <v>118</v>
      </c>
      <c r="K345" t="str">
        <f t="shared" si="5"/>
        <v>Rural</v>
      </c>
    </row>
    <row r="346" spans="1:11" x14ac:dyDescent="0.25">
      <c r="A346" s="35">
        <v>46258</v>
      </c>
      <c r="B346" s="36" t="s">
        <v>94</v>
      </c>
      <c r="C346" s="36" t="s">
        <v>94</v>
      </c>
      <c r="D346" s="36" t="s">
        <v>113</v>
      </c>
      <c r="E346" s="36" t="s">
        <v>2087</v>
      </c>
      <c r="F346" s="35" t="s">
        <v>1504</v>
      </c>
      <c r="G346" s="36" t="s">
        <v>1505</v>
      </c>
      <c r="H346" s="36" t="s">
        <v>2088</v>
      </c>
      <c r="I346" s="36" t="s">
        <v>1493</v>
      </c>
      <c r="J346" s="35" t="s">
        <v>2021</v>
      </c>
      <c r="K346" t="str">
        <f t="shared" si="5"/>
        <v>Rural</v>
      </c>
    </row>
    <row r="347" spans="1:11" x14ac:dyDescent="0.25">
      <c r="A347" s="35">
        <v>46259</v>
      </c>
      <c r="B347" s="36" t="s">
        <v>94</v>
      </c>
      <c r="C347" s="36" t="s">
        <v>94</v>
      </c>
      <c r="D347" s="36" t="s">
        <v>113</v>
      </c>
      <c r="E347" s="36" t="s">
        <v>2087</v>
      </c>
      <c r="F347" s="35" t="s">
        <v>1506</v>
      </c>
      <c r="G347" s="36" t="s">
        <v>1507</v>
      </c>
      <c r="H347" s="36" t="s">
        <v>2088</v>
      </c>
      <c r="I347" s="36" t="s">
        <v>1493</v>
      </c>
      <c r="J347" s="35" t="s">
        <v>118</v>
      </c>
      <c r="K347" t="str">
        <f t="shared" si="5"/>
        <v>Rural</v>
      </c>
    </row>
    <row r="348" spans="1:11" x14ac:dyDescent="0.25">
      <c r="A348" s="35">
        <v>46260</v>
      </c>
      <c r="B348" s="36" t="s">
        <v>94</v>
      </c>
      <c r="C348" s="36" t="s">
        <v>94</v>
      </c>
      <c r="D348" s="36" t="s">
        <v>257</v>
      </c>
      <c r="E348" s="36" t="s">
        <v>2087</v>
      </c>
      <c r="F348" s="35" t="s">
        <v>1538</v>
      </c>
      <c r="G348" s="36" t="s">
        <v>1539</v>
      </c>
      <c r="H348" s="36" t="s">
        <v>2088</v>
      </c>
      <c r="I348" s="36" t="s">
        <v>1493</v>
      </c>
      <c r="J348" s="35" t="s">
        <v>2020</v>
      </c>
      <c r="K348" t="str">
        <f t="shared" si="5"/>
        <v>Rural</v>
      </c>
    </row>
    <row r="349" spans="1:11" x14ac:dyDescent="0.25">
      <c r="A349" s="35">
        <v>46261</v>
      </c>
      <c r="B349" s="36" t="s">
        <v>94</v>
      </c>
      <c r="C349" s="36" t="s">
        <v>94</v>
      </c>
      <c r="D349" s="36" t="s">
        <v>430</v>
      </c>
      <c r="E349" s="36" t="s">
        <v>2087</v>
      </c>
      <c r="F349" s="35" t="s">
        <v>1586</v>
      </c>
      <c r="G349" s="36" t="s">
        <v>1587</v>
      </c>
      <c r="H349" s="36" t="s">
        <v>2088</v>
      </c>
      <c r="I349" s="36" t="s">
        <v>1493</v>
      </c>
      <c r="J349" s="35" t="s">
        <v>118</v>
      </c>
      <c r="K349" t="str">
        <f t="shared" si="5"/>
        <v>Rural</v>
      </c>
    </row>
    <row r="350" spans="1:11" x14ac:dyDescent="0.25">
      <c r="A350" s="35">
        <v>46262</v>
      </c>
      <c r="B350" s="36" t="s">
        <v>94</v>
      </c>
      <c r="C350" s="36" t="s">
        <v>94</v>
      </c>
      <c r="D350" s="36" t="s">
        <v>113</v>
      </c>
      <c r="E350" s="36" t="s">
        <v>2087</v>
      </c>
      <c r="F350" s="35" t="s">
        <v>1508</v>
      </c>
      <c r="G350" s="36" t="s">
        <v>1509</v>
      </c>
      <c r="H350" s="36" t="s">
        <v>2088</v>
      </c>
      <c r="I350" s="36" t="s">
        <v>1493</v>
      </c>
      <c r="J350" s="35" t="s">
        <v>2020</v>
      </c>
      <c r="K350" t="str">
        <f t="shared" si="5"/>
        <v>Rural</v>
      </c>
    </row>
    <row r="351" spans="1:11" x14ac:dyDescent="0.25">
      <c r="A351" s="35">
        <v>46263</v>
      </c>
      <c r="B351" s="36" t="s">
        <v>94</v>
      </c>
      <c r="C351" s="36" t="s">
        <v>94</v>
      </c>
      <c r="D351" s="36" t="s">
        <v>412</v>
      </c>
      <c r="E351" s="36" t="s">
        <v>2087</v>
      </c>
      <c r="F351" s="35" t="s">
        <v>1580</v>
      </c>
      <c r="G351" s="36" t="s">
        <v>957</v>
      </c>
      <c r="H351" s="36" t="s">
        <v>2088</v>
      </c>
      <c r="I351" s="36" t="s">
        <v>1493</v>
      </c>
      <c r="J351" s="35" t="s">
        <v>118</v>
      </c>
      <c r="K351" t="str">
        <f t="shared" si="5"/>
        <v>Rural</v>
      </c>
    </row>
    <row r="352" spans="1:11" x14ac:dyDescent="0.25">
      <c r="A352" s="35">
        <v>46264</v>
      </c>
      <c r="B352" s="36" t="s">
        <v>94</v>
      </c>
      <c r="C352" s="36" t="s">
        <v>94</v>
      </c>
      <c r="D352" s="36" t="s">
        <v>113</v>
      </c>
      <c r="E352" s="36" t="s">
        <v>2087</v>
      </c>
      <c r="F352" s="35" t="s">
        <v>218</v>
      </c>
      <c r="G352" s="36" t="s">
        <v>219</v>
      </c>
      <c r="H352" s="36" t="s">
        <v>2088</v>
      </c>
      <c r="I352" s="36" t="s">
        <v>2089</v>
      </c>
      <c r="J352" s="35" t="s">
        <v>2021</v>
      </c>
      <c r="K352" t="str">
        <f t="shared" si="5"/>
        <v>Rural</v>
      </c>
    </row>
    <row r="353" spans="1:11" x14ac:dyDescent="0.25">
      <c r="A353" s="35">
        <v>46265</v>
      </c>
      <c r="B353" s="36" t="s">
        <v>94</v>
      </c>
      <c r="C353" s="36" t="s">
        <v>94</v>
      </c>
      <c r="D353" s="36" t="s">
        <v>360</v>
      </c>
      <c r="E353" s="36" t="s">
        <v>2087</v>
      </c>
      <c r="F353" s="35" t="s">
        <v>1635</v>
      </c>
      <c r="G353" s="36" t="s">
        <v>361</v>
      </c>
      <c r="H353" s="36" t="s">
        <v>2110</v>
      </c>
      <c r="I353" s="36" t="s">
        <v>2111</v>
      </c>
      <c r="J353" s="35" t="s">
        <v>118</v>
      </c>
      <c r="K353" t="str">
        <f t="shared" si="5"/>
        <v>Rural</v>
      </c>
    </row>
    <row r="354" spans="1:11" x14ac:dyDescent="0.25">
      <c r="A354" s="35">
        <v>46266</v>
      </c>
      <c r="B354" s="36" t="s">
        <v>94</v>
      </c>
      <c r="C354" s="36" t="s">
        <v>94</v>
      </c>
      <c r="D354" s="36" t="s">
        <v>292</v>
      </c>
      <c r="E354" s="36" t="s">
        <v>2087</v>
      </c>
      <c r="F354" s="35" t="s">
        <v>1551</v>
      </c>
      <c r="G354" s="36" t="s">
        <v>1552</v>
      </c>
      <c r="H354" s="36" t="s">
        <v>2088</v>
      </c>
      <c r="I354" s="36" t="s">
        <v>1493</v>
      </c>
      <c r="J354" s="35" t="s">
        <v>118</v>
      </c>
      <c r="K354" t="str">
        <f t="shared" si="5"/>
        <v>Rural</v>
      </c>
    </row>
    <row r="355" spans="1:11" x14ac:dyDescent="0.25">
      <c r="A355" s="35">
        <v>46267</v>
      </c>
      <c r="B355" s="36" t="s">
        <v>94</v>
      </c>
      <c r="C355" s="36" t="s">
        <v>94</v>
      </c>
      <c r="D355" s="36" t="s">
        <v>292</v>
      </c>
      <c r="E355" s="36" t="s">
        <v>2087</v>
      </c>
      <c r="F355" s="35" t="s">
        <v>1553</v>
      </c>
      <c r="G355" s="36" t="s">
        <v>298</v>
      </c>
      <c r="H355" s="36" t="s">
        <v>2088</v>
      </c>
      <c r="I355" s="36" t="s">
        <v>1493</v>
      </c>
      <c r="J355" s="35" t="s">
        <v>118</v>
      </c>
      <c r="K355" t="str">
        <f t="shared" si="5"/>
        <v>Rural</v>
      </c>
    </row>
    <row r="356" spans="1:11" x14ac:dyDescent="0.25">
      <c r="A356" s="35">
        <v>46268</v>
      </c>
      <c r="B356" s="36" t="s">
        <v>94</v>
      </c>
      <c r="C356" s="36" t="s">
        <v>94</v>
      </c>
      <c r="D356" s="36" t="s">
        <v>292</v>
      </c>
      <c r="E356" s="36" t="s">
        <v>2087</v>
      </c>
      <c r="F356" s="35" t="s">
        <v>1554</v>
      </c>
      <c r="G356" s="36" t="s">
        <v>1555</v>
      </c>
      <c r="H356" s="36" t="s">
        <v>2088</v>
      </c>
      <c r="I356" s="36" t="s">
        <v>1493</v>
      </c>
      <c r="J356" s="35" t="s">
        <v>118</v>
      </c>
      <c r="K356" t="str">
        <f t="shared" si="5"/>
        <v>Rural</v>
      </c>
    </row>
    <row r="357" spans="1:11" x14ac:dyDescent="0.25">
      <c r="A357" s="35">
        <v>46269</v>
      </c>
      <c r="B357" s="36" t="s">
        <v>94</v>
      </c>
      <c r="C357" s="36" t="s">
        <v>94</v>
      </c>
      <c r="D357" s="36" t="s">
        <v>257</v>
      </c>
      <c r="E357" s="36" t="s">
        <v>2087</v>
      </c>
      <c r="F357" s="35" t="s">
        <v>1540</v>
      </c>
      <c r="G357" s="36" t="s">
        <v>275</v>
      </c>
      <c r="H357" s="36" t="s">
        <v>2088</v>
      </c>
      <c r="I357" s="36" t="s">
        <v>1493</v>
      </c>
      <c r="J357" s="35" t="s">
        <v>118</v>
      </c>
      <c r="K357" t="str">
        <f t="shared" si="5"/>
        <v>Rural</v>
      </c>
    </row>
    <row r="358" spans="1:11" x14ac:dyDescent="0.25">
      <c r="A358" s="35">
        <v>46270</v>
      </c>
      <c r="B358" s="36" t="s">
        <v>94</v>
      </c>
      <c r="C358" s="36" t="s">
        <v>94</v>
      </c>
      <c r="D358" s="36" t="s">
        <v>257</v>
      </c>
      <c r="E358" s="36" t="s">
        <v>2087</v>
      </c>
      <c r="F358" s="35" t="s">
        <v>1541</v>
      </c>
      <c r="G358" s="36" t="s">
        <v>1542</v>
      </c>
      <c r="H358" s="36" t="s">
        <v>2088</v>
      </c>
      <c r="I358" s="36" t="s">
        <v>1493</v>
      </c>
      <c r="J358" s="35" t="s">
        <v>118</v>
      </c>
      <c r="K358" t="str">
        <f t="shared" si="5"/>
        <v>Rural</v>
      </c>
    </row>
    <row r="359" spans="1:11" x14ac:dyDescent="0.25">
      <c r="A359" s="35">
        <v>46271</v>
      </c>
      <c r="B359" s="36" t="s">
        <v>94</v>
      </c>
      <c r="C359" s="36" t="s">
        <v>94</v>
      </c>
      <c r="D359" s="36" t="s">
        <v>113</v>
      </c>
      <c r="E359" s="36" t="s">
        <v>2087</v>
      </c>
      <c r="F359" s="35" t="s">
        <v>1510</v>
      </c>
      <c r="G359" s="36" t="s">
        <v>1063</v>
      </c>
      <c r="H359" s="36" t="s">
        <v>2088</v>
      </c>
      <c r="I359" s="36" t="s">
        <v>1493</v>
      </c>
      <c r="J359" s="35" t="s">
        <v>118</v>
      </c>
      <c r="K359" t="str">
        <f t="shared" si="5"/>
        <v>Rural</v>
      </c>
    </row>
    <row r="360" spans="1:11" x14ac:dyDescent="0.25">
      <c r="A360" s="35">
        <v>46272</v>
      </c>
      <c r="B360" s="36" t="s">
        <v>94</v>
      </c>
      <c r="C360" s="36" t="s">
        <v>94</v>
      </c>
      <c r="D360" s="36" t="s">
        <v>257</v>
      </c>
      <c r="E360" s="36" t="s">
        <v>2087</v>
      </c>
      <c r="F360" s="35" t="s">
        <v>1543</v>
      </c>
      <c r="G360" s="36" t="s">
        <v>1544</v>
      </c>
      <c r="H360" s="36" t="s">
        <v>2088</v>
      </c>
      <c r="I360" s="36" t="s">
        <v>1493</v>
      </c>
      <c r="J360" s="35" t="s">
        <v>2021</v>
      </c>
      <c r="K360" t="str">
        <f t="shared" si="5"/>
        <v>Rural</v>
      </c>
    </row>
    <row r="361" spans="1:11" x14ac:dyDescent="0.25">
      <c r="A361" s="35">
        <v>46273</v>
      </c>
      <c r="B361" s="36" t="s">
        <v>94</v>
      </c>
      <c r="C361" s="36" t="s">
        <v>94</v>
      </c>
      <c r="D361" s="36" t="s">
        <v>257</v>
      </c>
      <c r="E361" s="36" t="s">
        <v>2087</v>
      </c>
      <c r="F361" s="35" t="s">
        <v>1545</v>
      </c>
      <c r="G361" s="36" t="s">
        <v>1546</v>
      </c>
      <c r="H361" s="36" t="s">
        <v>2088</v>
      </c>
      <c r="I361" s="36" t="s">
        <v>1493</v>
      </c>
      <c r="J361" s="35" t="s">
        <v>118</v>
      </c>
      <c r="K361" t="str">
        <f t="shared" si="5"/>
        <v>Rural</v>
      </c>
    </row>
    <row r="362" spans="1:11" x14ac:dyDescent="0.25">
      <c r="A362" s="35">
        <v>46274</v>
      </c>
      <c r="B362" s="36" t="s">
        <v>94</v>
      </c>
      <c r="C362" s="36" t="s">
        <v>94</v>
      </c>
      <c r="D362" s="36" t="s">
        <v>572</v>
      </c>
      <c r="E362" s="36" t="s">
        <v>2087</v>
      </c>
      <c r="F362" s="35" t="s">
        <v>1628</v>
      </c>
      <c r="G362" s="36" t="s">
        <v>1629</v>
      </c>
      <c r="H362" s="36" t="s">
        <v>2088</v>
      </c>
      <c r="I362" s="36" t="s">
        <v>1493</v>
      </c>
      <c r="J362" s="35" t="s">
        <v>2021</v>
      </c>
      <c r="K362" t="str">
        <f t="shared" si="5"/>
        <v>Rural</v>
      </c>
    </row>
    <row r="363" spans="1:11" x14ac:dyDescent="0.25">
      <c r="A363" s="35">
        <v>46275</v>
      </c>
      <c r="B363" s="36" t="s">
        <v>94</v>
      </c>
      <c r="C363" s="36" t="s">
        <v>94</v>
      </c>
      <c r="D363" s="36" t="s">
        <v>113</v>
      </c>
      <c r="E363" s="36" t="s">
        <v>2087</v>
      </c>
      <c r="F363" s="35" t="s">
        <v>1497</v>
      </c>
      <c r="G363" s="36" t="s">
        <v>2106</v>
      </c>
      <c r="H363" s="36" t="s">
        <v>2088</v>
      </c>
      <c r="I363" s="36" t="s">
        <v>1493</v>
      </c>
      <c r="J363" s="35" t="s">
        <v>2020</v>
      </c>
      <c r="K363" t="str">
        <f t="shared" si="5"/>
        <v>Rural</v>
      </c>
    </row>
    <row r="364" spans="1:11" x14ac:dyDescent="0.25">
      <c r="A364" s="35">
        <v>46276</v>
      </c>
      <c r="B364" s="36" t="s">
        <v>94</v>
      </c>
      <c r="C364" s="36" t="s">
        <v>94</v>
      </c>
      <c r="D364" s="36" t="s">
        <v>430</v>
      </c>
      <c r="E364" s="36" t="s">
        <v>2087</v>
      </c>
      <c r="F364" s="35" t="s">
        <v>1588</v>
      </c>
      <c r="G364" s="36" t="s">
        <v>1589</v>
      </c>
      <c r="H364" s="36" t="s">
        <v>2088</v>
      </c>
      <c r="I364" s="36" t="s">
        <v>1493</v>
      </c>
      <c r="J364" s="35" t="s">
        <v>118</v>
      </c>
      <c r="K364" t="str">
        <f t="shared" si="5"/>
        <v>Rural</v>
      </c>
    </row>
    <row r="365" spans="1:11" x14ac:dyDescent="0.25">
      <c r="A365" s="35">
        <v>46277</v>
      </c>
      <c r="B365" s="36" t="s">
        <v>94</v>
      </c>
      <c r="C365" s="36" t="s">
        <v>94</v>
      </c>
      <c r="D365" s="36" t="s">
        <v>292</v>
      </c>
      <c r="E365" s="36" t="s">
        <v>2087</v>
      </c>
      <c r="F365" s="35" t="s">
        <v>1556</v>
      </c>
      <c r="G365" s="36" t="s">
        <v>1075</v>
      </c>
      <c r="H365" s="36" t="s">
        <v>2088</v>
      </c>
      <c r="I365" s="36" t="s">
        <v>1493</v>
      </c>
      <c r="J365" s="35" t="s">
        <v>118</v>
      </c>
      <c r="K365" t="str">
        <f t="shared" si="5"/>
        <v>Rural</v>
      </c>
    </row>
    <row r="366" spans="1:11" x14ac:dyDescent="0.25">
      <c r="A366" s="35">
        <v>46278</v>
      </c>
      <c r="B366" s="36" t="s">
        <v>94</v>
      </c>
      <c r="C366" s="36" t="s">
        <v>94</v>
      </c>
      <c r="D366" s="36" t="s">
        <v>518</v>
      </c>
      <c r="E366" s="36" t="s">
        <v>2087</v>
      </c>
      <c r="F366" s="35" t="s">
        <v>1624</v>
      </c>
      <c r="G366" s="36" t="s">
        <v>489</v>
      </c>
      <c r="H366" s="36" t="s">
        <v>2088</v>
      </c>
      <c r="I366" s="36" t="s">
        <v>1493</v>
      </c>
      <c r="J366" s="35" t="s">
        <v>2020</v>
      </c>
      <c r="K366" t="str">
        <f t="shared" si="5"/>
        <v>Rural</v>
      </c>
    </row>
    <row r="367" spans="1:11" x14ac:dyDescent="0.25">
      <c r="A367" s="35">
        <v>46279</v>
      </c>
      <c r="B367" s="36" t="s">
        <v>94</v>
      </c>
      <c r="C367" s="36" t="s">
        <v>94</v>
      </c>
      <c r="D367" s="36" t="s">
        <v>113</v>
      </c>
      <c r="E367" s="36" t="s">
        <v>2087</v>
      </c>
      <c r="F367" s="35" t="s">
        <v>1511</v>
      </c>
      <c r="G367" s="36" t="s">
        <v>1512</v>
      </c>
      <c r="H367" s="36" t="s">
        <v>2088</v>
      </c>
      <c r="I367" s="36" t="s">
        <v>1493</v>
      </c>
      <c r="J367" s="35" t="s">
        <v>2020</v>
      </c>
      <c r="K367" t="str">
        <f t="shared" si="5"/>
        <v>Rural</v>
      </c>
    </row>
    <row r="368" spans="1:11" x14ac:dyDescent="0.25">
      <c r="A368" s="35">
        <v>46280</v>
      </c>
      <c r="B368" s="36" t="s">
        <v>94</v>
      </c>
      <c r="C368" s="36" t="s">
        <v>94</v>
      </c>
      <c r="D368" s="36" t="s">
        <v>430</v>
      </c>
      <c r="E368" s="36" t="s">
        <v>2087</v>
      </c>
      <c r="F368" s="35" t="s">
        <v>1590</v>
      </c>
      <c r="G368" s="36" t="s">
        <v>2014</v>
      </c>
      <c r="H368" s="36" t="s">
        <v>2088</v>
      </c>
      <c r="I368" s="36" t="s">
        <v>1493</v>
      </c>
      <c r="J368" s="35" t="s">
        <v>2021</v>
      </c>
      <c r="K368" t="str">
        <f t="shared" si="5"/>
        <v>Rural</v>
      </c>
    </row>
    <row r="369" spans="1:11" x14ac:dyDescent="0.25">
      <c r="A369" s="35">
        <v>46281</v>
      </c>
      <c r="B369" s="36" t="s">
        <v>94</v>
      </c>
      <c r="C369" s="36" t="s">
        <v>94</v>
      </c>
      <c r="D369" s="36" t="s">
        <v>292</v>
      </c>
      <c r="E369" s="36" t="s">
        <v>2087</v>
      </c>
      <c r="F369" s="35" t="s">
        <v>1557</v>
      </c>
      <c r="G369" s="36" t="s">
        <v>1558</v>
      </c>
      <c r="H369" s="36" t="s">
        <v>2088</v>
      </c>
      <c r="I369" s="36" t="s">
        <v>1493</v>
      </c>
      <c r="J369" s="35" t="s">
        <v>118</v>
      </c>
      <c r="K369" t="str">
        <f t="shared" si="5"/>
        <v>Rural</v>
      </c>
    </row>
    <row r="370" spans="1:11" x14ac:dyDescent="0.25">
      <c r="A370" s="35">
        <v>46282</v>
      </c>
      <c r="B370" s="36" t="s">
        <v>94</v>
      </c>
      <c r="C370" s="36" t="s">
        <v>94</v>
      </c>
      <c r="D370" s="36" t="s">
        <v>412</v>
      </c>
      <c r="E370" s="36" t="s">
        <v>2087</v>
      </c>
      <c r="F370" s="35" t="s">
        <v>1581</v>
      </c>
      <c r="G370" s="36" t="s">
        <v>1582</v>
      </c>
      <c r="H370" s="36" t="s">
        <v>2088</v>
      </c>
      <c r="I370" s="36" t="s">
        <v>1493</v>
      </c>
      <c r="J370" s="35" t="s">
        <v>118</v>
      </c>
      <c r="K370" t="str">
        <f t="shared" si="5"/>
        <v>Rural</v>
      </c>
    </row>
    <row r="371" spans="1:11" x14ac:dyDescent="0.25">
      <c r="A371" s="35">
        <v>46283</v>
      </c>
      <c r="B371" s="36" t="s">
        <v>94</v>
      </c>
      <c r="C371" s="36" t="s">
        <v>94</v>
      </c>
      <c r="D371" s="36" t="s">
        <v>94</v>
      </c>
      <c r="E371" s="36" t="s">
        <v>2087</v>
      </c>
      <c r="F371" s="35" t="s">
        <v>545</v>
      </c>
      <c r="G371" s="36" t="s">
        <v>544</v>
      </c>
      <c r="H371" s="36" t="s">
        <v>2088</v>
      </c>
      <c r="I371" s="36" t="s">
        <v>2089</v>
      </c>
      <c r="J371" s="35" t="s">
        <v>2021</v>
      </c>
      <c r="K371" t="str">
        <f t="shared" si="5"/>
        <v>Rural</v>
      </c>
    </row>
    <row r="372" spans="1:11" x14ac:dyDescent="0.25">
      <c r="A372" s="35">
        <v>46284</v>
      </c>
      <c r="B372" s="36" t="s">
        <v>94</v>
      </c>
      <c r="C372" s="36" t="s">
        <v>94</v>
      </c>
      <c r="D372" s="36" t="s">
        <v>412</v>
      </c>
      <c r="E372" s="36" t="s">
        <v>2087</v>
      </c>
      <c r="F372" s="35" t="s">
        <v>1583</v>
      </c>
      <c r="G372" s="36" t="s">
        <v>1525</v>
      </c>
      <c r="H372" s="36" t="s">
        <v>2088</v>
      </c>
      <c r="I372" s="36" t="s">
        <v>1493</v>
      </c>
      <c r="J372" s="35" t="s">
        <v>118</v>
      </c>
      <c r="K372" t="str">
        <f t="shared" si="5"/>
        <v>Rural</v>
      </c>
    </row>
    <row r="373" spans="1:11" x14ac:dyDescent="0.25">
      <c r="A373" s="35">
        <v>46285</v>
      </c>
      <c r="B373" s="36" t="s">
        <v>94</v>
      </c>
      <c r="C373" s="36" t="s">
        <v>94</v>
      </c>
      <c r="D373" s="36" t="s">
        <v>222</v>
      </c>
      <c r="E373" s="36" t="s">
        <v>2087</v>
      </c>
      <c r="F373" s="35" t="s">
        <v>1524</v>
      </c>
      <c r="G373" s="36" t="s">
        <v>1525</v>
      </c>
      <c r="H373" s="36" t="s">
        <v>2088</v>
      </c>
      <c r="I373" s="36" t="s">
        <v>1493</v>
      </c>
      <c r="J373" s="35" t="s">
        <v>118</v>
      </c>
      <c r="K373" t="str">
        <f t="shared" si="5"/>
        <v>Rural</v>
      </c>
    </row>
    <row r="374" spans="1:11" x14ac:dyDescent="0.25">
      <c r="A374" s="35">
        <v>46286</v>
      </c>
      <c r="B374" s="36" t="s">
        <v>94</v>
      </c>
      <c r="C374" s="36" t="s">
        <v>94</v>
      </c>
      <c r="D374" s="36" t="s">
        <v>360</v>
      </c>
      <c r="E374" s="36" t="s">
        <v>2087</v>
      </c>
      <c r="F374" s="35" t="s">
        <v>1566</v>
      </c>
      <c r="G374" s="36" t="s">
        <v>1567</v>
      </c>
      <c r="H374" s="36" t="s">
        <v>2088</v>
      </c>
      <c r="I374" s="36" t="s">
        <v>1493</v>
      </c>
      <c r="J374" s="35" t="s">
        <v>2020</v>
      </c>
      <c r="K374" t="str">
        <f t="shared" si="5"/>
        <v>Rural</v>
      </c>
    </row>
    <row r="375" spans="1:11" x14ac:dyDescent="0.25">
      <c r="A375" s="35">
        <v>46287</v>
      </c>
      <c r="B375" s="36" t="s">
        <v>94</v>
      </c>
      <c r="C375" s="36" t="s">
        <v>94</v>
      </c>
      <c r="D375" s="36" t="s">
        <v>30</v>
      </c>
      <c r="E375" s="36" t="s">
        <v>2087</v>
      </c>
      <c r="F375" s="35" t="s">
        <v>256</v>
      </c>
      <c r="G375" s="36" t="s">
        <v>255</v>
      </c>
      <c r="H375" s="36" t="s">
        <v>2088</v>
      </c>
      <c r="I375" s="36" t="s">
        <v>2089</v>
      </c>
      <c r="J375" s="35" t="s">
        <v>118</v>
      </c>
      <c r="K375" t="str">
        <f t="shared" si="5"/>
        <v>Rural</v>
      </c>
    </row>
    <row r="376" spans="1:11" x14ac:dyDescent="0.25">
      <c r="A376" s="35">
        <v>46288</v>
      </c>
      <c r="B376" s="36" t="s">
        <v>94</v>
      </c>
      <c r="C376" s="36" t="s">
        <v>94</v>
      </c>
      <c r="D376" s="36" t="s">
        <v>292</v>
      </c>
      <c r="E376" s="36" t="s">
        <v>2087</v>
      </c>
      <c r="F376" s="35" t="s">
        <v>1559</v>
      </c>
      <c r="G376" s="36" t="s">
        <v>309</v>
      </c>
      <c r="H376" s="36" t="s">
        <v>2088</v>
      </c>
      <c r="I376" s="36" t="s">
        <v>1493</v>
      </c>
      <c r="J376" s="35" t="s">
        <v>118</v>
      </c>
      <c r="K376" t="str">
        <f t="shared" si="5"/>
        <v>Rural</v>
      </c>
    </row>
    <row r="377" spans="1:11" x14ac:dyDescent="0.25">
      <c r="A377" s="35">
        <v>46289</v>
      </c>
      <c r="B377" s="36" t="s">
        <v>94</v>
      </c>
      <c r="C377" s="36" t="s">
        <v>94</v>
      </c>
      <c r="D377" s="36" t="s">
        <v>113</v>
      </c>
      <c r="E377" s="36" t="s">
        <v>2087</v>
      </c>
      <c r="F377" s="35" t="s">
        <v>1513</v>
      </c>
      <c r="G377" s="36" t="s">
        <v>1135</v>
      </c>
      <c r="H377" s="36" t="s">
        <v>2088</v>
      </c>
      <c r="I377" s="36" t="s">
        <v>1493</v>
      </c>
      <c r="J377" s="35" t="s">
        <v>118</v>
      </c>
      <c r="K377" t="str">
        <f t="shared" si="5"/>
        <v>Rural</v>
      </c>
    </row>
    <row r="378" spans="1:11" x14ac:dyDescent="0.25">
      <c r="A378" s="35">
        <v>46290</v>
      </c>
      <c r="B378" s="36" t="s">
        <v>94</v>
      </c>
      <c r="C378" s="36" t="s">
        <v>94</v>
      </c>
      <c r="D378" s="36" t="s">
        <v>430</v>
      </c>
      <c r="E378" s="36" t="s">
        <v>2087</v>
      </c>
      <c r="F378" s="35" t="s">
        <v>1739</v>
      </c>
      <c r="G378" s="36" t="s">
        <v>990</v>
      </c>
      <c r="H378" s="36" t="s">
        <v>2088</v>
      </c>
      <c r="I378" s="36" t="s">
        <v>2089</v>
      </c>
      <c r="J378" s="35" t="s">
        <v>118</v>
      </c>
      <c r="K378" t="str">
        <f t="shared" si="5"/>
        <v>Rural</v>
      </c>
    </row>
    <row r="379" spans="1:11" x14ac:dyDescent="0.25">
      <c r="A379" s="35">
        <v>46291</v>
      </c>
      <c r="B379" s="36" t="s">
        <v>94</v>
      </c>
      <c r="C379" s="36" t="s">
        <v>94</v>
      </c>
      <c r="D379" s="36" t="s">
        <v>321</v>
      </c>
      <c r="E379" s="36" t="s">
        <v>2087</v>
      </c>
      <c r="F379" s="35" t="s">
        <v>1560</v>
      </c>
      <c r="G379" s="36" t="s">
        <v>1342</v>
      </c>
      <c r="H379" s="36" t="s">
        <v>2088</v>
      </c>
      <c r="I379" s="36" t="s">
        <v>1493</v>
      </c>
      <c r="J379" s="35" t="s">
        <v>118</v>
      </c>
      <c r="K379" t="str">
        <f t="shared" si="5"/>
        <v>Rural</v>
      </c>
    </row>
    <row r="380" spans="1:11" x14ac:dyDescent="0.25">
      <c r="A380" s="35">
        <v>46292</v>
      </c>
      <c r="B380" s="36" t="s">
        <v>94</v>
      </c>
      <c r="C380" s="36" t="s">
        <v>94</v>
      </c>
      <c r="D380" s="36" t="s">
        <v>321</v>
      </c>
      <c r="E380" s="36" t="s">
        <v>2087</v>
      </c>
      <c r="F380" s="35" t="s">
        <v>1561</v>
      </c>
      <c r="G380" s="36" t="s">
        <v>1562</v>
      </c>
      <c r="H380" s="36" t="s">
        <v>2088</v>
      </c>
      <c r="I380" s="36" t="s">
        <v>1493</v>
      </c>
      <c r="J380" s="35" t="s">
        <v>118</v>
      </c>
      <c r="K380" t="str">
        <f t="shared" si="5"/>
        <v>Rural</v>
      </c>
    </row>
    <row r="381" spans="1:11" x14ac:dyDescent="0.25">
      <c r="A381" s="35">
        <v>46293</v>
      </c>
      <c r="B381" s="36" t="s">
        <v>94</v>
      </c>
      <c r="C381" s="36" t="s">
        <v>94</v>
      </c>
      <c r="D381" s="36" t="s">
        <v>30</v>
      </c>
      <c r="E381" s="36" t="s">
        <v>2087</v>
      </c>
      <c r="F381" s="35" t="s">
        <v>1530</v>
      </c>
      <c r="G381" s="36" t="s">
        <v>1531</v>
      </c>
      <c r="H381" s="36" t="s">
        <v>2088</v>
      </c>
      <c r="I381" s="36" t="s">
        <v>1493</v>
      </c>
      <c r="J381" s="35" t="s">
        <v>118</v>
      </c>
      <c r="K381" t="str">
        <f t="shared" si="5"/>
        <v>Rural</v>
      </c>
    </row>
    <row r="382" spans="1:11" x14ac:dyDescent="0.25">
      <c r="A382" s="35">
        <v>46294</v>
      </c>
      <c r="B382" s="36" t="s">
        <v>94</v>
      </c>
      <c r="C382" s="36" t="s">
        <v>94</v>
      </c>
      <c r="D382" s="36" t="s">
        <v>564</v>
      </c>
      <c r="E382" s="36" t="s">
        <v>2087</v>
      </c>
      <c r="F382" s="35" t="s">
        <v>1626</v>
      </c>
      <c r="G382" s="36" t="s">
        <v>1627</v>
      </c>
      <c r="H382" s="36" t="s">
        <v>2088</v>
      </c>
      <c r="I382" s="36" t="s">
        <v>1493</v>
      </c>
      <c r="J382" s="35" t="s">
        <v>118</v>
      </c>
      <c r="K382" t="str">
        <f t="shared" si="5"/>
        <v>Rural</v>
      </c>
    </row>
    <row r="383" spans="1:11" x14ac:dyDescent="0.25">
      <c r="A383" s="35">
        <v>46295</v>
      </c>
      <c r="B383" s="36" t="s">
        <v>94</v>
      </c>
      <c r="C383" s="36" t="s">
        <v>94</v>
      </c>
      <c r="D383" s="36" t="s">
        <v>30</v>
      </c>
      <c r="E383" s="36" t="s">
        <v>2087</v>
      </c>
      <c r="F383" s="35" t="s">
        <v>244</v>
      </c>
      <c r="G383" s="36" t="s">
        <v>1704</v>
      </c>
      <c r="H383" s="36" t="s">
        <v>2088</v>
      </c>
      <c r="I383" s="36" t="s">
        <v>2089</v>
      </c>
      <c r="J383" s="35" t="s">
        <v>118</v>
      </c>
      <c r="K383" t="str">
        <f t="shared" si="5"/>
        <v>Rural</v>
      </c>
    </row>
    <row r="384" spans="1:11" x14ac:dyDescent="0.25">
      <c r="A384" s="35">
        <v>46296</v>
      </c>
      <c r="B384" s="36" t="s">
        <v>94</v>
      </c>
      <c r="C384" s="36" t="s">
        <v>94</v>
      </c>
      <c r="D384" s="36" t="s">
        <v>30</v>
      </c>
      <c r="E384" s="36" t="s">
        <v>2087</v>
      </c>
      <c r="F384" s="35" t="s">
        <v>1532</v>
      </c>
      <c r="G384" s="36" t="s">
        <v>1533</v>
      </c>
      <c r="H384" s="36" t="s">
        <v>2088</v>
      </c>
      <c r="I384" s="36" t="s">
        <v>1493</v>
      </c>
      <c r="J384" s="35" t="s">
        <v>118</v>
      </c>
      <c r="K384" t="str">
        <f t="shared" si="5"/>
        <v>Rural</v>
      </c>
    </row>
    <row r="385" spans="1:11" x14ac:dyDescent="0.25">
      <c r="A385" s="35">
        <v>46297</v>
      </c>
      <c r="B385" s="36" t="s">
        <v>94</v>
      </c>
      <c r="C385" s="36" t="s">
        <v>94</v>
      </c>
      <c r="D385" s="36" t="s">
        <v>113</v>
      </c>
      <c r="E385" s="36" t="s">
        <v>2087</v>
      </c>
      <c r="F385" s="35" t="s">
        <v>1514</v>
      </c>
      <c r="G385" s="36" t="s">
        <v>679</v>
      </c>
      <c r="H385" s="36" t="s">
        <v>2088</v>
      </c>
      <c r="I385" s="36" t="s">
        <v>1493</v>
      </c>
      <c r="J385" s="35" t="s">
        <v>2021</v>
      </c>
      <c r="K385" t="str">
        <f t="shared" si="5"/>
        <v>Rural</v>
      </c>
    </row>
    <row r="386" spans="1:11" x14ac:dyDescent="0.25">
      <c r="A386" s="35">
        <v>46298</v>
      </c>
      <c r="B386" s="36" t="s">
        <v>94</v>
      </c>
      <c r="C386" s="36" t="s">
        <v>94</v>
      </c>
      <c r="D386" s="36" t="s">
        <v>360</v>
      </c>
      <c r="E386" s="36" t="s">
        <v>2087</v>
      </c>
      <c r="F386" s="35" t="s">
        <v>1568</v>
      </c>
      <c r="G386" s="36" t="s">
        <v>2012</v>
      </c>
      <c r="H386" s="36" t="s">
        <v>2088</v>
      </c>
      <c r="I386" s="36" t="s">
        <v>1493</v>
      </c>
      <c r="J386" s="35" t="s">
        <v>118</v>
      </c>
      <c r="K386" t="str">
        <f t="shared" si="5"/>
        <v>Rural</v>
      </c>
    </row>
    <row r="387" spans="1:11" x14ac:dyDescent="0.25">
      <c r="A387" s="35">
        <v>46299</v>
      </c>
      <c r="B387" s="36" t="s">
        <v>94</v>
      </c>
      <c r="C387" s="36" t="s">
        <v>94</v>
      </c>
      <c r="D387" s="36" t="s">
        <v>572</v>
      </c>
      <c r="E387" s="36" t="s">
        <v>2087</v>
      </c>
      <c r="F387" s="35" t="s">
        <v>1630</v>
      </c>
      <c r="G387" s="36" t="s">
        <v>1212</v>
      </c>
      <c r="H387" s="36" t="s">
        <v>2088</v>
      </c>
      <c r="I387" s="36" t="s">
        <v>1493</v>
      </c>
      <c r="J387" s="35" t="s">
        <v>118</v>
      </c>
      <c r="K387" t="str">
        <f t="shared" ref="K387:K403" si="6">+MID(J387,1,5)</f>
        <v>Rural</v>
      </c>
    </row>
    <row r="388" spans="1:11" x14ac:dyDescent="0.25">
      <c r="A388" s="35">
        <v>46300</v>
      </c>
      <c r="B388" s="36" t="s">
        <v>94</v>
      </c>
      <c r="C388" s="36" t="s">
        <v>94</v>
      </c>
      <c r="D388" s="36" t="s">
        <v>94</v>
      </c>
      <c r="E388" s="36" t="s">
        <v>2087</v>
      </c>
      <c r="F388" s="35" t="s">
        <v>1649</v>
      </c>
      <c r="G388" s="36" t="s">
        <v>1650</v>
      </c>
      <c r="H388" s="36" t="s">
        <v>2110</v>
      </c>
      <c r="I388" s="36" t="s">
        <v>2111</v>
      </c>
      <c r="J388" s="35" t="s">
        <v>2021</v>
      </c>
      <c r="K388" t="str">
        <f t="shared" si="6"/>
        <v>Rural</v>
      </c>
    </row>
    <row r="389" spans="1:11" x14ac:dyDescent="0.25">
      <c r="A389" s="35">
        <v>46301</v>
      </c>
      <c r="B389" s="36" t="s">
        <v>94</v>
      </c>
      <c r="C389" s="36" t="s">
        <v>94</v>
      </c>
      <c r="D389" s="36" t="s">
        <v>89</v>
      </c>
      <c r="E389" s="36" t="s">
        <v>2087</v>
      </c>
      <c r="F389" s="35" t="s">
        <v>1571</v>
      </c>
      <c r="G389" s="36" t="s">
        <v>1572</v>
      </c>
      <c r="H389" s="36" t="s">
        <v>2088</v>
      </c>
      <c r="I389" s="36" t="s">
        <v>1493</v>
      </c>
      <c r="J389" s="35" t="s">
        <v>118</v>
      </c>
      <c r="K389" t="str">
        <f t="shared" si="6"/>
        <v>Rural</v>
      </c>
    </row>
    <row r="390" spans="1:11" x14ac:dyDescent="0.25">
      <c r="A390" s="35">
        <v>46302</v>
      </c>
      <c r="B390" s="36" t="s">
        <v>94</v>
      </c>
      <c r="C390" s="36" t="s">
        <v>94</v>
      </c>
      <c r="D390" s="36" t="s">
        <v>518</v>
      </c>
      <c r="E390" s="36" t="s">
        <v>2087</v>
      </c>
      <c r="F390" s="35" t="s">
        <v>1625</v>
      </c>
      <c r="G390" s="36" t="s">
        <v>551</v>
      </c>
      <c r="H390" s="36" t="s">
        <v>2088</v>
      </c>
      <c r="I390" s="36" t="s">
        <v>1493</v>
      </c>
      <c r="J390" s="35" t="s">
        <v>2020</v>
      </c>
      <c r="K390" t="str">
        <f t="shared" si="6"/>
        <v>Rural</v>
      </c>
    </row>
    <row r="391" spans="1:11" x14ac:dyDescent="0.25">
      <c r="A391" s="35">
        <v>46303</v>
      </c>
      <c r="B391" s="36" t="s">
        <v>94</v>
      </c>
      <c r="C391" s="36" t="s">
        <v>94</v>
      </c>
      <c r="D391" s="36" t="s">
        <v>113</v>
      </c>
      <c r="E391" s="36" t="s">
        <v>2087</v>
      </c>
      <c r="F391" s="35" t="s">
        <v>1515</v>
      </c>
      <c r="G391" s="36" t="s">
        <v>1157</v>
      </c>
      <c r="H391" s="36" t="s">
        <v>2088</v>
      </c>
      <c r="I391" s="36" t="s">
        <v>1493</v>
      </c>
      <c r="J391" s="35" t="s">
        <v>2021</v>
      </c>
      <c r="K391" t="str">
        <f t="shared" si="6"/>
        <v>Rural</v>
      </c>
    </row>
    <row r="392" spans="1:11" x14ac:dyDescent="0.25">
      <c r="A392" s="35">
        <v>46304</v>
      </c>
      <c r="B392" s="36" t="s">
        <v>94</v>
      </c>
      <c r="C392" s="36" t="s">
        <v>94</v>
      </c>
      <c r="D392" s="36" t="s">
        <v>321</v>
      </c>
      <c r="E392" s="36" t="s">
        <v>2087</v>
      </c>
      <c r="F392" s="35" t="s">
        <v>1563</v>
      </c>
      <c r="G392" s="36" t="s">
        <v>322</v>
      </c>
      <c r="H392" s="36" t="s">
        <v>2088</v>
      </c>
      <c r="I392" s="36" t="s">
        <v>1493</v>
      </c>
      <c r="J392" s="35" t="s">
        <v>118</v>
      </c>
      <c r="K392" t="str">
        <f t="shared" si="6"/>
        <v>Rural</v>
      </c>
    </row>
    <row r="393" spans="1:11" x14ac:dyDescent="0.25">
      <c r="A393" s="35">
        <v>46305</v>
      </c>
      <c r="B393" s="36" t="s">
        <v>94</v>
      </c>
      <c r="C393" s="36" t="s">
        <v>94</v>
      </c>
      <c r="D393" s="36" t="s">
        <v>113</v>
      </c>
      <c r="E393" s="36" t="s">
        <v>2087</v>
      </c>
      <c r="F393" s="35" t="s">
        <v>1516</v>
      </c>
      <c r="G393" s="36" t="s">
        <v>1517</v>
      </c>
      <c r="H393" s="36" t="s">
        <v>2088</v>
      </c>
      <c r="I393" s="36" t="s">
        <v>1493</v>
      </c>
      <c r="J393" s="35" t="s">
        <v>118</v>
      </c>
      <c r="K393" t="str">
        <f t="shared" si="6"/>
        <v>Rural</v>
      </c>
    </row>
    <row r="394" spans="1:11" x14ac:dyDescent="0.25">
      <c r="A394" s="35">
        <v>46306</v>
      </c>
      <c r="B394" s="36" t="s">
        <v>94</v>
      </c>
      <c r="C394" s="36" t="s">
        <v>94</v>
      </c>
      <c r="D394" s="36" t="s">
        <v>222</v>
      </c>
      <c r="E394" s="36" t="s">
        <v>2087</v>
      </c>
      <c r="F394" s="35" t="s">
        <v>1526</v>
      </c>
      <c r="G394" s="36" t="s">
        <v>223</v>
      </c>
      <c r="H394" s="36" t="s">
        <v>2088</v>
      </c>
      <c r="I394" s="36" t="s">
        <v>1493</v>
      </c>
      <c r="J394" s="35" t="s">
        <v>2020</v>
      </c>
      <c r="K394" t="str">
        <f t="shared" si="6"/>
        <v>Rural</v>
      </c>
    </row>
    <row r="395" spans="1:11" x14ac:dyDescent="0.25">
      <c r="A395" s="35">
        <v>46307</v>
      </c>
      <c r="B395" s="36" t="s">
        <v>94</v>
      </c>
      <c r="C395" s="36" t="s">
        <v>94</v>
      </c>
      <c r="D395" s="36" t="s">
        <v>89</v>
      </c>
      <c r="E395" s="36" t="s">
        <v>2087</v>
      </c>
      <c r="F395" s="35" t="s">
        <v>1573</v>
      </c>
      <c r="G395" s="36" t="s">
        <v>1574</v>
      </c>
      <c r="H395" s="36" t="s">
        <v>2088</v>
      </c>
      <c r="I395" s="36" t="s">
        <v>1493</v>
      </c>
      <c r="J395" s="35" t="s">
        <v>2020</v>
      </c>
      <c r="K395" t="str">
        <f t="shared" si="6"/>
        <v>Rural</v>
      </c>
    </row>
    <row r="396" spans="1:11" x14ac:dyDescent="0.25">
      <c r="A396" s="35">
        <v>46308</v>
      </c>
      <c r="B396" s="36" t="s">
        <v>94</v>
      </c>
      <c r="C396" s="36" t="s">
        <v>94</v>
      </c>
      <c r="D396" s="36" t="s">
        <v>321</v>
      </c>
      <c r="E396" s="36" t="s">
        <v>2087</v>
      </c>
      <c r="F396" s="35" t="s">
        <v>1564</v>
      </c>
      <c r="G396" s="36" t="s">
        <v>1565</v>
      </c>
      <c r="H396" s="36" t="s">
        <v>2088</v>
      </c>
      <c r="I396" s="36" t="s">
        <v>1493</v>
      </c>
      <c r="J396" s="35" t="s">
        <v>2021</v>
      </c>
      <c r="K396" t="str">
        <f t="shared" si="6"/>
        <v>Rural</v>
      </c>
    </row>
    <row r="397" spans="1:11" x14ac:dyDescent="0.25">
      <c r="A397" s="35">
        <v>46309</v>
      </c>
      <c r="B397" s="36" t="s">
        <v>94</v>
      </c>
      <c r="C397" s="36" t="s">
        <v>94</v>
      </c>
      <c r="D397" s="36" t="s">
        <v>113</v>
      </c>
      <c r="E397" s="36" t="s">
        <v>2087</v>
      </c>
      <c r="F397" s="35" t="s">
        <v>1518</v>
      </c>
      <c r="G397" s="36" t="s">
        <v>175</v>
      </c>
      <c r="H397" s="36" t="s">
        <v>2088</v>
      </c>
      <c r="I397" s="36" t="s">
        <v>1493</v>
      </c>
      <c r="J397" s="35" t="s">
        <v>2021</v>
      </c>
      <c r="K397" t="str">
        <f t="shared" si="6"/>
        <v>Rural</v>
      </c>
    </row>
    <row r="398" spans="1:11" x14ac:dyDescent="0.25">
      <c r="A398" s="35">
        <v>46310</v>
      </c>
      <c r="B398" s="36" t="s">
        <v>94</v>
      </c>
      <c r="C398" s="36" t="s">
        <v>94</v>
      </c>
      <c r="D398" s="36" t="s">
        <v>390</v>
      </c>
      <c r="E398" s="36" t="s">
        <v>2087</v>
      </c>
      <c r="F398" s="35" t="s">
        <v>1577</v>
      </c>
      <c r="G398" s="36" t="s">
        <v>221</v>
      </c>
      <c r="H398" s="36" t="s">
        <v>2088</v>
      </c>
      <c r="I398" s="36" t="s">
        <v>1493</v>
      </c>
      <c r="J398" s="35" t="s">
        <v>2021</v>
      </c>
      <c r="K398" t="str">
        <f t="shared" si="6"/>
        <v>Rural</v>
      </c>
    </row>
    <row r="399" spans="1:11" x14ac:dyDescent="0.25">
      <c r="A399" s="35">
        <v>46311</v>
      </c>
      <c r="B399" s="36" t="s">
        <v>94</v>
      </c>
      <c r="C399" s="36" t="s">
        <v>94</v>
      </c>
      <c r="D399" s="36" t="s">
        <v>113</v>
      </c>
      <c r="E399" s="36" t="s">
        <v>2087</v>
      </c>
      <c r="F399" s="35" t="s">
        <v>1520</v>
      </c>
      <c r="G399" s="36" t="s">
        <v>1521</v>
      </c>
      <c r="H399" s="36" t="s">
        <v>2088</v>
      </c>
      <c r="I399" s="36" t="s">
        <v>1493</v>
      </c>
      <c r="J399" s="35" t="s">
        <v>2021</v>
      </c>
      <c r="K399" t="str">
        <f t="shared" si="6"/>
        <v>Rural</v>
      </c>
    </row>
    <row r="400" spans="1:11" x14ac:dyDescent="0.25">
      <c r="A400" s="35">
        <v>46312</v>
      </c>
      <c r="B400" s="36" t="s">
        <v>94</v>
      </c>
      <c r="C400" s="36" t="s">
        <v>94</v>
      </c>
      <c r="D400" s="36" t="s">
        <v>113</v>
      </c>
      <c r="E400" s="36" t="s">
        <v>2087</v>
      </c>
      <c r="F400" s="35" t="s">
        <v>1522</v>
      </c>
      <c r="G400" s="36" t="s">
        <v>1523</v>
      </c>
      <c r="H400" s="36" t="s">
        <v>2088</v>
      </c>
      <c r="I400" s="36" t="s">
        <v>1493</v>
      </c>
      <c r="J400" s="35" t="s">
        <v>2021</v>
      </c>
      <c r="K400" t="str">
        <f t="shared" si="6"/>
        <v>Rural</v>
      </c>
    </row>
    <row r="401" spans="1:11" x14ac:dyDescent="0.25">
      <c r="A401" s="35">
        <v>46313</v>
      </c>
      <c r="B401" s="36" t="s">
        <v>94</v>
      </c>
      <c r="C401" s="36" t="s">
        <v>94</v>
      </c>
      <c r="D401" s="36" t="s">
        <v>94</v>
      </c>
      <c r="E401" s="36" t="s">
        <v>2087</v>
      </c>
      <c r="F401" s="35" t="s">
        <v>1622</v>
      </c>
      <c r="G401" s="36" t="s">
        <v>468</v>
      </c>
      <c r="H401" s="36" t="s">
        <v>2088</v>
      </c>
      <c r="I401" s="36" t="s">
        <v>1493</v>
      </c>
      <c r="J401" s="35" t="s">
        <v>2021</v>
      </c>
      <c r="K401" t="str">
        <f t="shared" si="6"/>
        <v>Rural</v>
      </c>
    </row>
    <row r="402" spans="1:11" x14ac:dyDescent="0.25">
      <c r="A402" s="35">
        <v>46314</v>
      </c>
      <c r="B402" s="36" t="s">
        <v>94</v>
      </c>
      <c r="C402" s="36" t="s">
        <v>94</v>
      </c>
      <c r="D402" s="36" t="s">
        <v>430</v>
      </c>
      <c r="E402" s="36" t="s">
        <v>2087</v>
      </c>
      <c r="F402" s="35" t="s">
        <v>1591</v>
      </c>
      <c r="G402" s="36" t="s">
        <v>555</v>
      </c>
      <c r="H402" s="36" t="s">
        <v>2088</v>
      </c>
      <c r="I402" s="36" t="s">
        <v>1493</v>
      </c>
      <c r="J402" s="35" t="s">
        <v>118</v>
      </c>
      <c r="K402" t="str">
        <f t="shared" si="6"/>
        <v>Rural</v>
      </c>
    </row>
    <row r="403" spans="1:11" x14ac:dyDescent="0.25">
      <c r="A403" s="35">
        <v>43811</v>
      </c>
      <c r="B403" s="36" t="s">
        <v>94</v>
      </c>
      <c r="C403" s="36" t="s">
        <v>94</v>
      </c>
      <c r="D403" s="36" t="s">
        <v>572</v>
      </c>
      <c r="E403" s="36" t="s">
        <v>2087</v>
      </c>
      <c r="F403" s="35" t="s">
        <v>1630</v>
      </c>
      <c r="G403" s="36" t="s">
        <v>1212</v>
      </c>
      <c r="H403" s="36" t="s">
        <v>2088</v>
      </c>
      <c r="I403" s="36" t="s">
        <v>1493</v>
      </c>
      <c r="J403" s="35" t="s">
        <v>118</v>
      </c>
      <c r="K403" t="str">
        <f t="shared" si="6"/>
        <v>Rural</v>
      </c>
    </row>
  </sheetData>
  <sheetProtection algorithmName="SHA-512" hashValue="TN+dR6gABhY77Uv0dzauYJW+9rqzr7WXTuOGZpQ1bndinQOn4Bp7BpBPh25x/3eDi9TeRIRTo9avwTIc4JtX1g==" saltValue="BguJO3hkFK2CxUgkknbSFw==" spinCount="100000" sheet="1" objects="1" scenarios="1"/>
  <autoFilter ref="A1:K40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 filterMode="1"/>
  <dimension ref="A1:N900"/>
  <sheetViews>
    <sheetView workbookViewId="0">
      <selection activeCell="G452" sqref="G452"/>
    </sheetView>
  </sheetViews>
  <sheetFormatPr baseColWidth="10" defaultRowHeight="11.25" x14ac:dyDescent="0.2"/>
  <cols>
    <col min="1" max="16384" width="11.42578125" style="86"/>
  </cols>
  <sheetData>
    <row r="1" spans="1:14" ht="33.75" x14ac:dyDescent="0.2">
      <c r="A1" s="88" t="s">
        <v>2126</v>
      </c>
      <c r="B1" s="88" t="s">
        <v>83</v>
      </c>
      <c r="C1" s="88" t="s">
        <v>2127</v>
      </c>
      <c r="D1" s="88" t="s">
        <v>5249</v>
      </c>
      <c r="E1" s="88" t="s">
        <v>5250</v>
      </c>
      <c r="F1" s="88" t="s">
        <v>2128</v>
      </c>
      <c r="G1" s="88" t="s">
        <v>5251</v>
      </c>
      <c r="H1" s="88" t="s">
        <v>81</v>
      </c>
      <c r="I1" s="88" t="s">
        <v>2129</v>
      </c>
      <c r="J1" s="88" t="s">
        <v>2130</v>
      </c>
      <c r="K1" s="88" t="s">
        <v>80</v>
      </c>
      <c r="L1" s="88" t="s">
        <v>2131</v>
      </c>
      <c r="M1" s="88" t="s">
        <v>2132</v>
      </c>
      <c r="N1" s="88" t="s">
        <v>2133</v>
      </c>
    </row>
    <row r="2" spans="1:14" ht="22.5" hidden="1" x14ac:dyDescent="0.2">
      <c r="A2" s="89" t="s">
        <v>1370</v>
      </c>
      <c r="B2" s="89" t="s">
        <v>1929</v>
      </c>
      <c r="C2" s="89" t="s">
        <v>1220</v>
      </c>
      <c r="D2" s="89" t="s">
        <v>2100</v>
      </c>
      <c r="E2" s="89" t="s">
        <v>1654</v>
      </c>
      <c r="F2" s="89" t="s">
        <v>375</v>
      </c>
      <c r="G2" s="89" t="s">
        <v>2102</v>
      </c>
      <c r="H2" s="89" t="s">
        <v>375</v>
      </c>
      <c r="I2" s="89" t="s">
        <v>2022</v>
      </c>
      <c r="J2" s="89" t="s">
        <v>2416</v>
      </c>
      <c r="K2" s="89" t="s">
        <v>1653</v>
      </c>
      <c r="L2" s="89">
        <v>15</v>
      </c>
      <c r="M2" s="89">
        <v>3</v>
      </c>
      <c r="N2" s="89">
        <v>6</v>
      </c>
    </row>
    <row r="3" spans="1:14" ht="22.5" hidden="1" x14ac:dyDescent="0.2">
      <c r="A3" s="89" t="s">
        <v>1441</v>
      </c>
      <c r="B3" s="89" t="s">
        <v>1986</v>
      </c>
      <c r="C3" s="89" t="s">
        <v>1220</v>
      </c>
      <c r="D3" s="89" t="s">
        <v>2100</v>
      </c>
      <c r="E3" s="89" t="s">
        <v>1654</v>
      </c>
      <c r="F3" s="89" t="s">
        <v>2134</v>
      </c>
      <c r="G3" s="89" t="s">
        <v>2134</v>
      </c>
      <c r="H3" s="89" t="s">
        <v>1440</v>
      </c>
      <c r="I3" s="89" t="s">
        <v>2022</v>
      </c>
      <c r="J3" s="89" t="s">
        <v>2135</v>
      </c>
      <c r="K3" s="89" t="s">
        <v>1655</v>
      </c>
      <c r="L3" s="89">
        <v>29</v>
      </c>
      <c r="M3" s="89">
        <v>4</v>
      </c>
      <c r="N3" s="89">
        <v>6</v>
      </c>
    </row>
    <row r="4" spans="1:14" ht="33.75" hidden="1" x14ac:dyDescent="0.2">
      <c r="A4" s="89" t="s">
        <v>450</v>
      </c>
      <c r="B4" s="89" t="s">
        <v>1742</v>
      </c>
      <c r="C4" s="89" t="s">
        <v>2089</v>
      </c>
      <c r="D4" s="89" t="s">
        <v>2100</v>
      </c>
      <c r="E4" s="89" t="s">
        <v>1654</v>
      </c>
      <c r="F4" s="89" t="s">
        <v>2136</v>
      </c>
      <c r="G4" s="89" t="s">
        <v>2102</v>
      </c>
      <c r="H4" s="89" t="s">
        <v>449</v>
      </c>
      <c r="I4" s="89" t="s">
        <v>97</v>
      </c>
      <c r="J4" s="89" t="s">
        <v>2135</v>
      </c>
      <c r="K4" s="89" t="s">
        <v>1655</v>
      </c>
      <c r="L4" s="89">
        <v>211</v>
      </c>
      <c r="M4" s="89">
        <v>10</v>
      </c>
      <c r="N4" s="89">
        <v>9</v>
      </c>
    </row>
    <row r="5" spans="1:14" ht="33.75" hidden="1" x14ac:dyDescent="0.2">
      <c r="A5" s="89" t="s">
        <v>519</v>
      </c>
      <c r="B5" s="89" t="s">
        <v>520</v>
      </c>
      <c r="C5" s="89" t="s">
        <v>2089</v>
      </c>
      <c r="D5" s="89" t="s">
        <v>2100</v>
      </c>
      <c r="E5" s="89" t="s">
        <v>1654</v>
      </c>
      <c r="F5" s="89" t="s">
        <v>2137</v>
      </c>
      <c r="G5" s="89" t="s">
        <v>2102</v>
      </c>
      <c r="H5" s="89" t="s">
        <v>518</v>
      </c>
      <c r="I5" s="89" t="s">
        <v>97</v>
      </c>
      <c r="J5" s="89" t="s">
        <v>2135</v>
      </c>
      <c r="K5" s="89" t="s">
        <v>1655</v>
      </c>
      <c r="L5" s="89">
        <v>272</v>
      </c>
      <c r="M5" s="89">
        <v>12</v>
      </c>
      <c r="N5" s="89">
        <v>11</v>
      </c>
    </row>
    <row r="6" spans="1:14" ht="33.75" hidden="1" x14ac:dyDescent="0.2">
      <c r="A6" s="89" t="s">
        <v>521</v>
      </c>
      <c r="B6" s="89" t="s">
        <v>1610</v>
      </c>
      <c r="C6" s="89" t="s">
        <v>2115</v>
      </c>
      <c r="D6" s="89" t="s">
        <v>2100</v>
      </c>
      <c r="E6" s="89" t="s">
        <v>1654</v>
      </c>
      <c r="F6" s="89" t="s">
        <v>2138</v>
      </c>
      <c r="G6" s="89" t="s">
        <v>2139</v>
      </c>
      <c r="H6" s="89" t="s">
        <v>2139</v>
      </c>
      <c r="I6" s="89" t="s">
        <v>97</v>
      </c>
      <c r="J6" s="89" t="s">
        <v>2135</v>
      </c>
      <c r="K6" s="89" t="s">
        <v>1655</v>
      </c>
      <c r="L6" s="89">
        <v>288</v>
      </c>
      <c r="M6" s="89">
        <v>14</v>
      </c>
      <c r="N6" s="89">
        <v>14</v>
      </c>
    </row>
    <row r="7" spans="1:14" ht="22.5" hidden="1" x14ac:dyDescent="0.2">
      <c r="A7" s="89" t="s">
        <v>522</v>
      </c>
      <c r="B7" s="89" t="s">
        <v>1600</v>
      </c>
      <c r="C7" s="89" t="s">
        <v>2089</v>
      </c>
      <c r="D7" s="89" t="s">
        <v>2100</v>
      </c>
      <c r="E7" s="89" t="s">
        <v>1654</v>
      </c>
      <c r="F7" s="89" t="s">
        <v>2140</v>
      </c>
      <c r="G7" s="89" t="s">
        <v>2102</v>
      </c>
      <c r="H7" s="89" t="s">
        <v>470</v>
      </c>
      <c r="I7" s="89" t="s">
        <v>97</v>
      </c>
      <c r="J7" s="89" t="s">
        <v>2135</v>
      </c>
      <c r="K7" s="89" t="s">
        <v>1655</v>
      </c>
      <c r="L7" s="89">
        <v>236</v>
      </c>
      <c r="M7" s="89">
        <v>10</v>
      </c>
      <c r="N7" s="89">
        <v>9</v>
      </c>
    </row>
    <row r="8" spans="1:14" ht="45" hidden="1" x14ac:dyDescent="0.2">
      <c r="A8" s="89" t="s">
        <v>453</v>
      </c>
      <c r="B8" s="89" t="s">
        <v>1773</v>
      </c>
      <c r="C8" s="89" t="s">
        <v>2089</v>
      </c>
      <c r="D8" s="89" t="s">
        <v>2100</v>
      </c>
      <c r="E8" s="89" t="s">
        <v>1654</v>
      </c>
      <c r="F8" s="89" t="s">
        <v>2141</v>
      </c>
      <c r="G8" s="89" t="s">
        <v>2102</v>
      </c>
      <c r="H8" s="89" t="s">
        <v>452</v>
      </c>
      <c r="I8" s="89" t="s">
        <v>2022</v>
      </c>
      <c r="J8" s="89" t="s">
        <v>2135</v>
      </c>
      <c r="K8" s="89" t="s">
        <v>1655</v>
      </c>
      <c r="L8" s="89">
        <v>5</v>
      </c>
      <c r="M8" s="89">
        <v>1</v>
      </c>
      <c r="N8" s="89">
        <v>3</v>
      </c>
    </row>
    <row r="9" spans="1:14" ht="45" hidden="1" x14ac:dyDescent="0.2">
      <c r="A9" s="89" t="s">
        <v>455</v>
      </c>
      <c r="B9" s="89" t="s">
        <v>1744</v>
      </c>
      <c r="C9" s="89" t="s">
        <v>2089</v>
      </c>
      <c r="D9" s="89" t="s">
        <v>2100</v>
      </c>
      <c r="E9" s="89" t="s">
        <v>1654</v>
      </c>
      <c r="F9" s="89" t="s">
        <v>2142</v>
      </c>
      <c r="G9" s="89" t="s">
        <v>2102</v>
      </c>
      <c r="H9" s="89" t="s">
        <v>454</v>
      </c>
      <c r="I9" s="89" t="s">
        <v>97</v>
      </c>
      <c r="J9" s="89" t="s">
        <v>2135</v>
      </c>
      <c r="K9" s="89" t="s">
        <v>1655</v>
      </c>
      <c r="L9" s="89">
        <v>155</v>
      </c>
      <c r="M9" s="89">
        <v>7</v>
      </c>
      <c r="N9" s="89">
        <v>7</v>
      </c>
    </row>
    <row r="10" spans="1:14" ht="33.75" hidden="1" x14ac:dyDescent="0.2">
      <c r="A10" s="89" t="s">
        <v>374</v>
      </c>
      <c r="B10" s="89" t="s">
        <v>1725</v>
      </c>
      <c r="C10" s="89" t="s">
        <v>2115</v>
      </c>
      <c r="D10" s="89" t="s">
        <v>2100</v>
      </c>
      <c r="E10" s="89" t="s">
        <v>1654</v>
      </c>
      <c r="F10" s="89" t="s">
        <v>2417</v>
      </c>
      <c r="G10" s="89" t="s">
        <v>2102</v>
      </c>
      <c r="H10" s="89" t="s">
        <v>89</v>
      </c>
      <c r="I10" s="89" t="s">
        <v>97</v>
      </c>
      <c r="J10" s="89" t="s">
        <v>2416</v>
      </c>
      <c r="K10" s="89" t="s">
        <v>1653</v>
      </c>
      <c r="L10" s="89">
        <v>42</v>
      </c>
      <c r="M10" s="89">
        <v>3</v>
      </c>
      <c r="N10" s="89">
        <v>3</v>
      </c>
    </row>
    <row r="11" spans="1:14" ht="33.75" hidden="1" x14ac:dyDescent="0.2">
      <c r="A11" s="89" t="s">
        <v>565</v>
      </c>
      <c r="B11" s="89" t="s">
        <v>1776</v>
      </c>
      <c r="C11" s="89" t="s">
        <v>2089</v>
      </c>
      <c r="D11" s="89" t="s">
        <v>2100</v>
      </c>
      <c r="E11" s="89" t="s">
        <v>1654</v>
      </c>
      <c r="F11" s="89" t="s">
        <v>2470</v>
      </c>
      <c r="G11" s="89" t="s">
        <v>2102</v>
      </c>
      <c r="H11" s="89" t="s">
        <v>564</v>
      </c>
      <c r="I11" s="89" t="s">
        <v>2022</v>
      </c>
      <c r="J11" s="89" t="s">
        <v>2471</v>
      </c>
      <c r="K11" s="89" t="s">
        <v>2472</v>
      </c>
      <c r="L11" s="89">
        <v>5</v>
      </c>
      <c r="M11" s="89">
        <v>1</v>
      </c>
      <c r="N11" s="89">
        <v>2</v>
      </c>
    </row>
    <row r="12" spans="1:14" ht="33.75" hidden="1" x14ac:dyDescent="0.2">
      <c r="A12" s="89" t="s">
        <v>573</v>
      </c>
      <c r="B12" s="89" t="s">
        <v>1778</v>
      </c>
      <c r="C12" s="89" t="s">
        <v>2089</v>
      </c>
      <c r="D12" s="89" t="s">
        <v>2100</v>
      </c>
      <c r="E12" s="89" t="s">
        <v>1654</v>
      </c>
      <c r="F12" s="89" t="s">
        <v>2481</v>
      </c>
      <c r="G12" s="89" t="s">
        <v>2102</v>
      </c>
      <c r="H12" s="89" t="s">
        <v>572</v>
      </c>
      <c r="I12" s="89" t="s">
        <v>2022</v>
      </c>
      <c r="J12" s="89" t="s">
        <v>2482</v>
      </c>
      <c r="K12" s="89" t="s">
        <v>2483</v>
      </c>
      <c r="L12" s="89">
        <v>49</v>
      </c>
      <c r="M12" s="89">
        <v>3</v>
      </c>
      <c r="N12" s="89">
        <v>3</v>
      </c>
    </row>
    <row r="13" spans="1:14" ht="22.5" hidden="1" x14ac:dyDescent="0.2">
      <c r="A13" s="89" t="s">
        <v>1417</v>
      </c>
      <c r="B13" s="89" t="s">
        <v>1967</v>
      </c>
      <c r="C13" s="89" t="s">
        <v>1220</v>
      </c>
      <c r="D13" s="89" t="s">
        <v>2100</v>
      </c>
      <c r="E13" s="89" t="s">
        <v>1654</v>
      </c>
      <c r="F13" s="89" t="s">
        <v>2143</v>
      </c>
      <c r="G13" s="89" t="s">
        <v>2102</v>
      </c>
      <c r="H13" s="89" t="s">
        <v>1416</v>
      </c>
      <c r="I13" s="89" t="s">
        <v>97</v>
      </c>
      <c r="J13" s="89" t="s">
        <v>2135</v>
      </c>
      <c r="K13" s="89" t="s">
        <v>1655</v>
      </c>
      <c r="L13" s="89">
        <v>578</v>
      </c>
      <c r="M13" s="89">
        <v>32</v>
      </c>
      <c r="N13" s="89">
        <v>24</v>
      </c>
    </row>
    <row r="14" spans="1:14" ht="45" hidden="1" x14ac:dyDescent="0.2">
      <c r="A14" s="89" t="s">
        <v>1288</v>
      </c>
      <c r="B14" s="89" t="s">
        <v>1289</v>
      </c>
      <c r="C14" s="89" t="s">
        <v>1220</v>
      </c>
      <c r="D14" s="89" t="s">
        <v>2100</v>
      </c>
      <c r="E14" s="89" t="s">
        <v>1654</v>
      </c>
      <c r="F14" s="89" t="s">
        <v>1695</v>
      </c>
      <c r="G14" s="89" t="s">
        <v>2102</v>
      </c>
      <c r="H14" s="89" t="s">
        <v>223</v>
      </c>
      <c r="I14" s="89" t="s">
        <v>2022</v>
      </c>
      <c r="J14" s="89" t="s">
        <v>2355</v>
      </c>
      <c r="K14" s="89" t="s">
        <v>2356</v>
      </c>
      <c r="L14" s="89">
        <v>117</v>
      </c>
      <c r="M14" s="89">
        <v>14</v>
      </c>
      <c r="N14" s="89">
        <v>11</v>
      </c>
    </row>
    <row r="15" spans="1:14" ht="45" hidden="1" x14ac:dyDescent="0.2">
      <c r="A15" s="89" t="s">
        <v>1450</v>
      </c>
      <c r="B15" s="89" t="s">
        <v>1451</v>
      </c>
      <c r="C15" s="89" t="s">
        <v>1220</v>
      </c>
      <c r="D15" s="89" t="s">
        <v>2100</v>
      </c>
      <c r="E15" s="89" t="s">
        <v>1654</v>
      </c>
      <c r="F15" s="89" t="s">
        <v>2144</v>
      </c>
      <c r="G15" s="89" t="s">
        <v>2102</v>
      </c>
      <c r="H15" s="89" t="s">
        <v>457</v>
      </c>
      <c r="I15" s="89" t="s">
        <v>97</v>
      </c>
      <c r="J15" s="89" t="s">
        <v>2135</v>
      </c>
      <c r="K15" s="89" t="s">
        <v>1655</v>
      </c>
      <c r="L15" s="89">
        <v>700</v>
      </c>
      <c r="M15" s="89">
        <v>37</v>
      </c>
      <c r="N15" s="89">
        <v>29</v>
      </c>
    </row>
    <row r="16" spans="1:14" ht="33.75" hidden="1" x14ac:dyDescent="0.2">
      <c r="A16" s="89" t="s">
        <v>1418</v>
      </c>
      <c r="B16" s="89" t="s">
        <v>1968</v>
      </c>
      <c r="C16" s="89" t="s">
        <v>1220</v>
      </c>
      <c r="D16" s="89" t="s">
        <v>2100</v>
      </c>
      <c r="E16" s="89" t="s">
        <v>1654</v>
      </c>
      <c r="F16" s="89" t="s">
        <v>2145</v>
      </c>
      <c r="G16" s="89" t="s">
        <v>1063</v>
      </c>
      <c r="H16" s="89" t="s">
        <v>1063</v>
      </c>
      <c r="I16" s="89" t="s">
        <v>97</v>
      </c>
      <c r="J16" s="89" t="s">
        <v>2135</v>
      </c>
      <c r="K16" s="89" t="s">
        <v>1655</v>
      </c>
      <c r="L16" s="89">
        <v>50</v>
      </c>
      <c r="M16" s="89">
        <v>7</v>
      </c>
      <c r="N16" s="89">
        <v>6</v>
      </c>
    </row>
    <row r="17" spans="1:14" ht="33.75" hidden="1" x14ac:dyDescent="0.2">
      <c r="A17" s="89" t="s">
        <v>1452</v>
      </c>
      <c r="B17" s="89" t="s">
        <v>1453</v>
      </c>
      <c r="C17" s="89" t="s">
        <v>1220</v>
      </c>
      <c r="D17" s="89" t="s">
        <v>2100</v>
      </c>
      <c r="E17" s="89" t="s">
        <v>1654</v>
      </c>
      <c r="F17" s="89" t="s">
        <v>2146</v>
      </c>
      <c r="G17" s="89" t="s">
        <v>537</v>
      </c>
      <c r="H17" s="89" t="s">
        <v>2147</v>
      </c>
      <c r="I17" s="89" t="s">
        <v>97</v>
      </c>
      <c r="J17" s="89" t="s">
        <v>2135</v>
      </c>
      <c r="K17" s="89" t="s">
        <v>1655</v>
      </c>
      <c r="L17" s="89">
        <v>1017</v>
      </c>
      <c r="M17" s="89">
        <v>46</v>
      </c>
      <c r="N17" s="89">
        <v>36</v>
      </c>
    </row>
    <row r="18" spans="1:14" ht="33.75" hidden="1" x14ac:dyDescent="0.2">
      <c r="A18" s="89" t="s">
        <v>1478</v>
      </c>
      <c r="B18" s="89" t="s">
        <v>1999</v>
      </c>
      <c r="C18" s="89" t="s">
        <v>1220</v>
      </c>
      <c r="D18" s="89" t="s">
        <v>2100</v>
      </c>
      <c r="E18" s="89" t="s">
        <v>1654</v>
      </c>
      <c r="F18" s="89" t="s">
        <v>2473</v>
      </c>
      <c r="G18" s="89" t="s">
        <v>2102</v>
      </c>
      <c r="H18" s="89" t="s">
        <v>564</v>
      </c>
      <c r="I18" s="89" t="s">
        <v>2022</v>
      </c>
      <c r="J18" s="89" t="s">
        <v>2471</v>
      </c>
      <c r="K18" s="89" t="s">
        <v>2472</v>
      </c>
      <c r="L18" s="89">
        <v>44</v>
      </c>
      <c r="M18" s="89">
        <v>7</v>
      </c>
      <c r="N18" s="89">
        <v>6</v>
      </c>
    </row>
    <row r="19" spans="1:14" ht="22.5" hidden="1" x14ac:dyDescent="0.2">
      <c r="A19" s="89" t="s">
        <v>1287</v>
      </c>
      <c r="B19" s="89" t="s">
        <v>1876</v>
      </c>
      <c r="C19" s="89" t="s">
        <v>1220</v>
      </c>
      <c r="D19" s="89" t="s">
        <v>2100</v>
      </c>
      <c r="E19" s="89" t="s">
        <v>1654</v>
      </c>
      <c r="F19" s="89" t="s">
        <v>1286</v>
      </c>
      <c r="G19" s="89" t="s">
        <v>2102</v>
      </c>
      <c r="H19" s="89" t="s">
        <v>1286</v>
      </c>
      <c r="I19" s="89" t="s">
        <v>2022</v>
      </c>
      <c r="J19" s="89" t="s">
        <v>2355</v>
      </c>
      <c r="K19" s="89" t="s">
        <v>2356</v>
      </c>
      <c r="L19" s="89">
        <v>20</v>
      </c>
      <c r="M19" s="89">
        <v>4</v>
      </c>
      <c r="N19" s="89">
        <v>6</v>
      </c>
    </row>
    <row r="20" spans="1:14" ht="33.75" hidden="1" x14ac:dyDescent="0.2">
      <c r="A20" s="89" t="s">
        <v>1454</v>
      </c>
      <c r="B20" s="89" t="s">
        <v>1602</v>
      </c>
      <c r="C20" s="89" t="s">
        <v>1220</v>
      </c>
      <c r="D20" s="89" t="s">
        <v>2100</v>
      </c>
      <c r="E20" s="89" t="s">
        <v>1654</v>
      </c>
      <c r="F20" s="89" t="s">
        <v>2148</v>
      </c>
      <c r="G20" s="89" t="s">
        <v>2102</v>
      </c>
      <c r="H20" s="89" t="s">
        <v>449</v>
      </c>
      <c r="I20" s="89" t="s">
        <v>97</v>
      </c>
      <c r="J20" s="89" t="s">
        <v>2135</v>
      </c>
      <c r="K20" s="89" t="s">
        <v>1655</v>
      </c>
      <c r="L20" s="89">
        <v>1058</v>
      </c>
      <c r="M20" s="89">
        <v>47</v>
      </c>
      <c r="N20" s="89">
        <v>36</v>
      </c>
    </row>
    <row r="21" spans="1:14" ht="33.75" hidden="1" x14ac:dyDescent="0.2">
      <c r="A21" s="89" t="s">
        <v>1358</v>
      </c>
      <c r="B21" s="89" t="s">
        <v>1921</v>
      </c>
      <c r="C21" s="89" t="s">
        <v>1220</v>
      </c>
      <c r="D21" s="89" t="s">
        <v>2100</v>
      </c>
      <c r="E21" s="89" t="s">
        <v>1654</v>
      </c>
      <c r="F21" s="89" t="s">
        <v>2418</v>
      </c>
      <c r="G21" s="89" t="s">
        <v>2102</v>
      </c>
      <c r="H21" s="89" t="s">
        <v>89</v>
      </c>
      <c r="I21" s="89" t="s">
        <v>97</v>
      </c>
      <c r="J21" s="89" t="s">
        <v>2416</v>
      </c>
      <c r="K21" s="89" t="s">
        <v>1653</v>
      </c>
      <c r="L21" s="89">
        <v>331</v>
      </c>
      <c r="M21" s="89">
        <v>27</v>
      </c>
      <c r="N21" s="89">
        <v>21</v>
      </c>
    </row>
    <row r="22" spans="1:14" ht="45" hidden="1" x14ac:dyDescent="0.2">
      <c r="A22" s="89" t="s">
        <v>1419</v>
      </c>
      <c r="B22" s="89" t="s">
        <v>1969</v>
      </c>
      <c r="C22" s="89" t="s">
        <v>1220</v>
      </c>
      <c r="D22" s="89" t="s">
        <v>2100</v>
      </c>
      <c r="E22" s="89" t="s">
        <v>1654</v>
      </c>
      <c r="F22" s="89" t="s">
        <v>2149</v>
      </c>
      <c r="G22" s="89" t="s">
        <v>89</v>
      </c>
      <c r="H22" s="89" t="s">
        <v>94</v>
      </c>
      <c r="I22" s="89" t="s">
        <v>97</v>
      </c>
      <c r="J22" s="89" t="s">
        <v>2135</v>
      </c>
      <c r="K22" s="89" t="s">
        <v>1655</v>
      </c>
      <c r="L22" s="89">
        <v>54</v>
      </c>
      <c r="M22" s="89">
        <v>7</v>
      </c>
      <c r="N22" s="89">
        <v>6</v>
      </c>
    </row>
    <row r="23" spans="1:14" ht="33.75" hidden="1" x14ac:dyDescent="0.2">
      <c r="A23" s="89" t="s">
        <v>1455</v>
      </c>
      <c r="B23" s="89" t="s">
        <v>1456</v>
      </c>
      <c r="C23" s="89" t="s">
        <v>1220</v>
      </c>
      <c r="D23" s="89" t="s">
        <v>2100</v>
      </c>
      <c r="E23" s="89" t="s">
        <v>1654</v>
      </c>
      <c r="F23" s="89" t="s">
        <v>2150</v>
      </c>
      <c r="G23" s="89" t="s">
        <v>1616</v>
      </c>
      <c r="H23" s="89" t="s">
        <v>1616</v>
      </c>
      <c r="I23" s="89" t="s">
        <v>97</v>
      </c>
      <c r="J23" s="89" t="s">
        <v>2135</v>
      </c>
      <c r="K23" s="89" t="s">
        <v>1655</v>
      </c>
      <c r="L23" s="89">
        <v>99</v>
      </c>
      <c r="M23" s="89">
        <v>9</v>
      </c>
      <c r="N23" s="89">
        <v>6</v>
      </c>
    </row>
    <row r="24" spans="1:14" ht="22.5" hidden="1" x14ac:dyDescent="0.2">
      <c r="A24" s="89" t="s">
        <v>1420</v>
      </c>
      <c r="B24" s="89" t="s">
        <v>1970</v>
      </c>
      <c r="C24" s="89" t="s">
        <v>1220</v>
      </c>
      <c r="D24" s="89" t="s">
        <v>2100</v>
      </c>
      <c r="E24" s="89" t="s">
        <v>1654</v>
      </c>
      <c r="F24" s="89" t="s">
        <v>2151</v>
      </c>
      <c r="G24" s="89" t="s">
        <v>2102</v>
      </c>
      <c r="H24" s="89" t="s">
        <v>656</v>
      </c>
      <c r="I24" s="89" t="s">
        <v>97</v>
      </c>
      <c r="J24" s="89" t="s">
        <v>2135</v>
      </c>
      <c r="K24" s="89" t="s">
        <v>1655</v>
      </c>
      <c r="L24" s="89">
        <v>148</v>
      </c>
      <c r="M24" s="89">
        <v>12</v>
      </c>
      <c r="N24" s="89">
        <v>9</v>
      </c>
    </row>
    <row r="25" spans="1:14" ht="33.75" hidden="1" x14ac:dyDescent="0.2">
      <c r="A25" s="89" t="s">
        <v>1421</v>
      </c>
      <c r="B25" s="89" t="s">
        <v>1971</v>
      </c>
      <c r="C25" s="89" t="s">
        <v>1220</v>
      </c>
      <c r="D25" s="89" t="s">
        <v>2100</v>
      </c>
      <c r="E25" s="89" t="s">
        <v>1654</v>
      </c>
      <c r="F25" s="89" t="s">
        <v>2152</v>
      </c>
      <c r="G25" s="89" t="s">
        <v>2102</v>
      </c>
      <c r="H25" s="89" t="s">
        <v>454</v>
      </c>
      <c r="I25" s="89" t="s">
        <v>97</v>
      </c>
      <c r="J25" s="89" t="s">
        <v>2135</v>
      </c>
      <c r="K25" s="89" t="s">
        <v>1655</v>
      </c>
      <c r="L25" s="89">
        <v>593</v>
      </c>
      <c r="M25" s="89">
        <v>33</v>
      </c>
      <c r="N25" s="89">
        <v>25</v>
      </c>
    </row>
    <row r="26" spans="1:14" ht="33.75" hidden="1" x14ac:dyDescent="0.2">
      <c r="A26" s="89" t="s">
        <v>1457</v>
      </c>
      <c r="B26" s="89" t="s">
        <v>1458</v>
      </c>
      <c r="C26" s="89" t="s">
        <v>1220</v>
      </c>
      <c r="D26" s="89" t="s">
        <v>2100</v>
      </c>
      <c r="E26" s="89" t="s">
        <v>1654</v>
      </c>
      <c r="F26" s="89" t="s">
        <v>100</v>
      </c>
      <c r="G26" s="89" t="s">
        <v>2102</v>
      </c>
      <c r="H26" s="89" t="s">
        <v>470</v>
      </c>
      <c r="I26" s="89" t="s">
        <v>97</v>
      </c>
      <c r="J26" s="89" t="s">
        <v>2135</v>
      </c>
      <c r="K26" s="89" t="s">
        <v>1655</v>
      </c>
      <c r="L26" s="89">
        <v>367</v>
      </c>
      <c r="M26" s="89">
        <v>30</v>
      </c>
      <c r="N26" s="89">
        <v>23</v>
      </c>
    </row>
    <row r="27" spans="1:14" ht="22.5" hidden="1" x14ac:dyDescent="0.2">
      <c r="A27" s="89" t="s">
        <v>1422</v>
      </c>
      <c r="B27" s="89" t="s">
        <v>1972</v>
      </c>
      <c r="C27" s="89" t="s">
        <v>1220</v>
      </c>
      <c r="D27" s="89" t="s">
        <v>2100</v>
      </c>
      <c r="E27" s="89" t="s">
        <v>1654</v>
      </c>
      <c r="F27" s="89" t="s">
        <v>2153</v>
      </c>
      <c r="G27" s="89" t="s">
        <v>2102</v>
      </c>
      <c r="H27" s="89" t="s">
        <v>449</v>
      </c>
      <c r="I27" s="89" t="s">
        <v>97</v>
      </c>
      <c r="J27" s="89" t="s">
        <v>2135</v>
      </c>
      <c r="K27" s="89" t="s">
        <v>1655</v>
      </c>
      <c r="L27" s="89">
        <v>180</v>
      </c>
      <c r="M27" s="89">
        <v>15</v>
      </c>
      <c r="N27" s="89">
        <v>12</v>
      </c>
    </row>
    <row r="28" spans="1:14" ht="33.75" hidden="1" x14ac:dyDescent="0.2">
      <c r="A28" s="89" t="s">
        <v>1459</v>
      </c>
      <c r="B28" s="89" t="s">
        <v>1610</v>
      </c>
      <c r="C28" s="89" t="s">
        <v>1220</v>
      </c>
      <c r="D28" s="89" t="s">
        <v>2100</v>
      </c>
      <c r="E28" s="89" t="s">
        <v>1654</v>
      </c>
      <c r="F28" s="89" t="s">
        <v>2138</v>
      </c>
      <c r="G28" s="89" t="s">
        <v>2139</v>
      </c>
      <c r="H28" s="89" t="s">
        <v>2139</v>
      </c>
      <c r="I28" s="89" t="s">
        <v>97</v>
      </c>
      <c r="J28" s="89" t="s">
        <v>2135</v>
      </c>
      <c r="K28" s="89" t="s">
        <v>1655</v>
      </c>
      <c r="L28" s="89">
        <v>884</v>
      </c>
      <c r="M28" s="89">
        <v>49</v>
      </c>
      <c r="N28" s="89">
        <v>36</v>
      </c>
    </row>
    <row r="29" spans="1:14" ht="22.5" hidden="1" x14ac:dyDescent="0.2">
      <c r="A29" s="89" t="s">
        <v>1423</v>
      </c>
      <c r="B29" s="89" t="s">
        <v>1973</v>
      </c>
      <c r="C29" s="89" t="s">
        <v>1220</v>
      </c>
      <c r="D29" s="89" t="s">
        <v>2100</v>
      </c>
      <c r="E29" s="89" t="s">
        <v>1654</v>
      </c>
      <c r="F29" s="89" t="s">
        <v>2154</v>
      </c>
      <c r="G29" s="89" t="s">
        <v>553</v>
      </c>
      <c r="H29" s="89" t="s">
        <v>553</v>
      </c>
      <c r="I29" s="89" t="s">
        <v>97</v>
      </c>
      <c r="J29" s="89" t="s">
        <v>2135</v>
      </c>
      <c r="K29" s="89" t="s">
        <v>1655</v>
      </c>
      <c r="L29" s="89">
        <v>548</v>
      </c>
      <c r="M29" s="89">
        <v>30</v>
      </c>
      <c r="N29" s="89">
        <v>25</v>
      </c>
    </row>
    <row r="30" spans="1:14" ht="33.75" hidden="1" x14ac:dyDescent="0.2">
      <c r="A30" s="89" t="s">
        <v>1290</v>
      </c>
      <c r="B30" s="89" t="s">
        <v>1291</v>
      </c>
      <c r="C30" s="89" t="s">
        <v>1220</v>
      </c>
      <c r="D30" s="89" t="s">
        <v>2100</v>
      </c>
      <c r="E30" s="89" t="s">
        <v>1654</v>
      </c>
      <c r="F30" s="89" t="s">
        <v>1634</v>
      </c>
      <c r="G30" s="89" t="s">
        <v>2102</v>
      </c>
      <c r="H30" s="89" t="s">
        <v>222</v>
      </c>
      <c r="I30" s="89" t="s">
        <v>2022</v>
      </c>
      <c r="J30" s="89" t="s">
        <v>2355</v>
      </c>
      <c r="K30" s="89" t="s">
        <v>2356</v>
      </c>
      <c r="L30" s="89">
        <v>95</v>
      </c>
      <c r="M30" s="89">
        <v>10</v>
      </c>
      <c r="N30" s="89">
        <v>7</v>
      </c>
    </row>
    <row r="31" spans="1:14" ht="33.75" hidden="1" x14ac:dyDescent="0.2">
      <c r="A31" s="89" t="s">
        <v>1485</v>
      </c>
      <c r="B31" s="89" t="s">
        <v>2005</v>
      </c>
      <c r="C31" s="89" t="s">
        <v>1220</v>
      </c>
      <c r="D31" s="89" t="s">
        <v>2100</v>
      </c>
      <c r="E31" s="89" t="s">
        <v>1654</v>
      </c>
      <c r="F31" s="89" t="s">
        <v>2484</v>
      </c>
      <c r="G31" s="89" t="s">
        <v>2102</v>
      </c>
      <c r="H31" s="89" t="s">
        <v>572</v>
      </c>
      <c r="I31" s="89" t="s">
        <v>2022</v>
      </c>
      <c r="J31" s="89" t="s">
        <v>2482</v>
      </c>
      <c r="K31" s="89" t="s">
        <v>2483</v>
      </c>
      <c r="L31" s="89">
        <v>180</v>
      </c>
      <c r="M31" s="89">
        <v>13</v>
      </c>
      <c r="N31" s="89">
        <v>10</v>
      </c>
    </row>
    <row r="32" spans="1:14" ht="22.5" hidden="1" x14ac:dyDescent="0.2">
      <c r="A32" s="89" t="s">
        <v>1424</v>
      </c>
      <c r="B32" s="89" t="s">
        <v>1974</v>
      </c>
      <c r="C32" s="89" t="s">
        <v>1220</v>
      </c>
      <c r="D32" s="89" t="s">
        <v>2100</v>
      </c>
      <c r="E32" s="89" t="s">
        <v>1654</v>
      </c>
      <c r="F32" s="89" t="s">
        <v>1054</v>
      </c>
      <c r="G32" s="89" t="s">
        <v>2102</v>
      </c>
      <c r="H32" s="89" t="s">
        <v>1054</v>
      </c>
      <c r="I32" s="89" t="s">
        <v>2022</v>
      </c>
      <c r="J32" s="89" t="s">
        <v>2135</v>
      </c>
      <c r="K32" s="89" t="s">
        <v>1655</v>
      </c>
      <c r="L32" s="89">
        <v>8</v>
      </c>
      <c r="M32" s="89">
        <v>1</v>
      </c>
      <c r="N32" s="89">
        <v>4</v>
      </c>
    </row>
    <row r="33" spans="1:14" ht="22.5" hidden="1" x14ac:dyDescent="0.2">
      <c r="A33" s="89" t="s">
        <v>1359</v>
      </c>
      <c r="B33" s="89" t="s">
        <v>1922</v>
      </c>
      <c r="C33" s="89" t="s">
        <v>1220</v>
      </c>
      <c r="D33" s="89" t="s">
        <v>2100</v>
      </c>
      <c r="E33" s="89" t="s">
        <v>1654</v>
      </c>
      <c r="F33" s="89" t="s">
        <v>2419</v>
      </c>
      <c r="G33" s="89" t="s">
        <v>2102</v>
      </c>
      <c r="H33" s="89" t="s">
        <v>379</v>
      </c>
      <c r="I33" s="89" t="s">
        <v>2022</v>
      </c>
      <c r="J33" s="89" t="s">
        <v>2416</v>
      </c>
      <c r="K33" s="89" t="s">
        <v>1653</v>
      </c>
      <c r="L33" s="89">
        <v>85</v>
      </c>
      <c r="M33" s="89">
        <v>8</v>
      </c>
      <c r="N33" s="89">
        <v>6</v>
      </c>
    </row>
    <row r="34" spans="1:14" ht="45" hidden="1" x14ac:dyDescent="0.2">
      <c r="A34" s="89" t="s">
        <v>1425</v>
      </c>
      <c r="B34" s="89" t="s">
        <v>1975</v>
      </c>
      <c r="C34" s="89" t="s">
        <v>1220</v>
      </c>
      <c r="D34" s="89" t="s">
        <v>2100</v>
      </c>
      <c r="E34" s="89" t="s">
        <v>1654</v>
      </c>
      <c r="F34" s="89" t="s">
        <v>2155</v>
      </c>
      <c r="G34" s="89" t="s">
        <v>1035</v>
      </c>
      <c r="H34" s="89" t="s">
        <v>465</v>
      </c>
      <c r="I34" s="89" t="s">
        <v>97</v>
      </c>
      <c r="J34" s="89" t="s">
        <v>2135</v>
      </c>
      <c r="K34" s="89" t="s">
        <v>1655</v>
      </c>
      <c r="L34" s="89">
        <v>214</v>
      </c>
      <c r="M34" s="89">
        <v>17</v>
      </c>
      <c r="N34" s="89">
        <v>12</v>
      </c>
    </row>
    <row r="35" spans="1:14" ht="22.5" hidden="1" x14ac:dyDescent="0.2">
      <c r="A35" s="89" t="s">
        <v>1351</v>
      </c>
      <c r="B35" s="89" t="s">
        <v>1918</v>
      </c>
      <c r="C35" s="89" t="s">
        <v>1220</v>
      </c>
      <c r="D35" s="89" t="s">
        <v>2100</v>
      </c>
      <c r="E35" s="89" t="s">
        <v>1654</v>
      </c>
      <c r="F35" s="89" t="s">
        <v>2260</v>
      </c>
      <c r="G35" s="89" t="s">
        <v>2102</v>
      </c>
      <c r="H35" s="89" t="s">
        <v>515</v>
      </c>
      <c r="I35" s="89" t="s">
        <v>2022</v>
      </c>
      <c r="J35" s="89" t="s">
        <v>2414</v>
      </c>
      <c r="K35" s="89" t="s">
        <v>2017</v>
      </c>
      <c r="L35" s="89">
        <v>50</v>
      </c>
      <c r="M35" s="89">
        <v>4</v>
      </c>
      <c r="N35" s="89">
        <v>6</v>
      </c>
    </row>
    <row r="36" spans="1:14" ht="33.75" hidden="1" x14ac:dyDescent="0.2">
      <c r="A36" s="89" t="s">
        <v>1292</v>
      </c>
      <c r="B36" s="89" t="s">
        <v>1293</v>
      </c>
      <c r="C36" s="89" t="s">
        <v>1220</v>
      </c>
      <c r="D36" s="89" t="s">
        <v>2100</v>
      </c>
      <c r="E36" s="89" t="s">
        <v>1654</v>
      </c>
      <c r="F36" s="89" t="s">
        <v>229</v>
      </c>
      <c r="G36" s="89" t="s">
        <v>2102</v>
      </c>
      <c r="H36" s="89" t="s">
        <v>229</v>
      </c>
      <c r="I36" s="89" t="s">
        <v>2022</v>
      </c>
      <c r="J36" s="89" t="s">
        <v>2355</v>
      </c>
      <c r="K36" s="89" t="s">
        <v>2356</v>
      </c>
      <c r="L36" s="89">
        <v>32</v>
      </c>
      <c r="M36" s="89">
        <v>5</v>
      </c>
      <c r="N36" s="89">
        <v>6</v>
      </c>
    </row>
    <row r="37" spans="1:14" ht="22.5" hidden="1" x14ac:dyDescent="0.2">
      <c r="A37" s="89" t="s">
        <v>1486</v>
      </c>
      <c r="B37" s="89" t="s">
        <v>2006</v>
      </c>
      <c r="C37" s="89" t="s">
        <v>1220</v>
      </c>
      <c r="D37" s="89" t="s">
        <v>2100</v>
      </c>
      <c r="E37" s="89" t="s">
        <v>1654</v>
      </c>
      <c r="F37" s="89" t="s">
        <v>588</v>
      </c>
      <c r="G37" s="89" t="s">
        <v>2102</v>
      </c>
      <c r="H37" s="89" t="s">
        <v>588</v>
      </c>
      <c r="I37" s="89" t="s">
        <v>2022</v>
      </c>
      <c r="J37" s="89" t="s">
        <v>2482</v>
      </c>
      <c r="K37" s="89" t="s">
        <v>2483</v>
      </c>
      <c r="L37" s="89">
        <v>7</v>
      </c>
      <c r="M37" s="89">
        <v>1</v>
      </c>
      <c r="N37" s="89">
        <v>5</v>
      </c>
    </row>
    <row r="38" spans="1:14" ht="22.5" hidden="1" x14ac:dyDescent="0.2">
      <c r="A38" s="89" t="s">
        <v>1471</v>
      </c>
      <c r="B38" s="89" t="s">
        <v>1994</v>
      </c>
      <c r="C38" s="89" t="s">
        <v>1220</v>
      </c>
      <c r="D38" s="89" t="s">
        <v>2100</v>
      </c>
      <c r="E38" s="89" t="s">
        <v>1654</v>
      </c>
      <c r="F38" s="89" t="s">
        <v>2465</v>
      </c>
      <c r="G38" s="89" t="s">
        <v>2102</v>
      </c>
      <c r="H38" s="89" t="s">
        <v>556</v>
      </c>
      <c r="I38" s="89" t="s">
        <v>2022</v>
      </c>
      <c r="J38" s="89" t="s">
        <v>2466</v>
      </c>
      <c r="K38" s="89" t="s">
        <v>2467</v>
      </c>
      <c r="L38" s="89">
        <v>28</v>
      </c>
      <c r="M38" s="89">
        <v>5</v>
      </c>
      <c r="N38" s="89">
        <v>6</v>
      </c>
    </row>
    <row r="39" spans="1:14" ht="22.5" hidden="1" x14ac:dyDescent="0.2">
      <c r="A39" s="89" t="s">
        <v>1479</v>
      </c>
      <c r="B39" s="89" t="s">
        <v>2000</v>
      </c>
      <c r="C39" s="89" t="s">
        <v>1220</v>
      </c>
      <c r="D39" s="89" t="s">
        <v>2100</v>
      </c>
      <c r="E39" s="89" t="s">
        <v>1654</v>
      </c>
      <c r="F39" s="89" t="s">
        <v>569</v>
      </c>
      <c r="G39" s="89" t="s">
        <v>2102</v>
      </c>
      <c r="H39" s="89" t="s">
        <v>569</v>
      </c>
      <c r="I39" s="89" t="s">
        <v>2022</v>
      </c>
      <c r="J39" s="89" t="s">
        <v>2471</v>
      </c>
      <c r="K39" s="89" t="s">
        <v>2472</v>
      </c>
      <c r="L39" s="89">
        <v>11</v>
      </c>
      <c r="M39" s="89">
        <v>3</v>
      </c>
      <c r="N39" s="89">
        <v>6</v>
      </c>
    </row>
    <row r="40" spans="1:14" ht="33.75" hidden="1" x14ac:dyDescent="0.2">
      <c r="A40" s="89" t="s">
        <v>1460</v>
      </c>
      <c r="B40" s="89" t="s">
        <v>1461</v>
      </c>
      <c r="C40" s="89" t="s">
        <v>1220</v>
      </c>
      <c r="D40" s="89" t="s">
        <v>2100</v>
      </c>
      <c r="E40" s="89" t="s">
        <v>1654</v>
      </c>
      <c r="F40" s="89" t="s">
        <v>2156</v>
      </c>
      <c r="G40" s="89" t="s">
        <v>2102</v>
      </c>
      <c r="H40" s="89" t="s">
        <v>530</v>
      </c>
      <c r="I40" s="89" t="s">
        <v>97</v>
      </c>
      <c r="J40" s="89" t="s">
        <v>2135</v>
      </c>
      <c r="K40" s="89" t="s">
        <v>1655</v>
      </c>
      <c r="L40" s="89">
        <v>99</v>
      </c>
      <c r="M40" s="89">
        <v>7</v>
      </c>
      <c r="N40" s="89">
        <v>6</v>
      </c>
    </row>
    <row r="41" spans="1:14" ht="22.5" hidden="1" x14ac:dyDescent="0.2">
      <c r="A41" s="89" t="s">
        <v>1429</v>
      </c>
      <c r="B41" s="89" t="s">
        <v>1977</v>
      </c>
      <c r="C41" s="89" t="s">
        <v>1220</v>
      </c>
      <c r="D41" s="89" t="s">
        <v>2100</v>
      </c>
      <c r="E41" s="89" t="s">
        <v>1654</v>
      </c>
      <c r="F41" s="89" t="s">
        <v>481</v>
      </c>
      <c r="G41" s="89" t="s">
        <v>2102</v>
      </c>
      <c r="H41" s="89" t="s">
        <v>481</v>
      </c>
      <c r="I41" s="89" t="s">
        <v>97</v>
      </c>
      <c r="J41" s="89" t="s">
        <v>2135</v>
      </c>
      <c r="K41" s="89" t="s">
        <v>1655</v>
      </c>
      <c r="L41" s="89">
        <v>104</v>
      </c>
      <c r="M41" s="89">
        <v>11</v>
      </c>
      <c r="N41" s="89">
        <v>8</v>
      </c>
    </row>
    <row r="42" spans="1:14" ht="22.5" hidden="1" x14ac:dyDescent="0.2">
      <c r="A42" s="89" t="s">
        <v>1430</v>
      </c>
      <c r="B42" s="89" t="s">
        <v>1978</v>
      </c>
      <c r="C42" s="89" t="s">
        <v>1220</v>
      </c>
      <c r="D42" s="89" t="s">
        <v>2100</v>
      </c>
      <c r="E42" s="89" t="s">
        <v>1654</v>
      </c>
      <c r="F42" s="89" t="s">
        <v>486</v>
      </c>
      <c r="G42" s="89" t="s">
        <v>2102</v>
      </c>
      <c r="H42" s="89" t="s">
        <v>486</v>
      </c>
      <c r="I42" s="89" t="s">
        <v>97</v>
      </c>
      <c r="J42" s="89" t="s">
        <v>2135</v>
      </c>
      <c r="K42" s="89" t="s">
        <v>1655</v>
      </c>
      <c r="L42" s="89">
        <v>53</v>
      </c>
      <c r="M42" s="89">
        <v>8</v>
      </c>
      <c r="N42" s="89">
        <v>6</v>
      </c>
    </row>
    <row r="43" spans="1:14" ht="22.5" hidden="1" x14ac:dyDescent="0.2">
      <c r="A43" s="89" t="s">
        <v>1432</v>
      </c>
      <c r="B43" s="89" t="s">
        <v>1979</v>
      </c>
      <c r="C43" s="89" t="s">
        <v>1220</v>
      </c>
      <c r="D43" s="89" t="s">
        <v>2100</v>
      </c>
      <c r="E43" s="89" t="s">
        <v>1654</v>
      </c>
      <c r="F43" s="89" t="s">
        <v>2157</v>
      </c>
      <c r="G43" s="89" t="s">
        <v>2102</v>
      </c>
      <c r="H43" s="89" t="s">
        <v>5134</v>
      </c>
      <c r="I43" s="89" t="s">
        <v>2022</v>
      </c>
      <c r="J43" s="89" t="s">
        <v>2135</v>
      </c>
      <c r="K43" s="89" t="s">
        <v>1655</v>
      </c>
      <c r="L43" s="89">
        <v>37</v>
      </c>
      <c r="M43" s="89">
        <v>7</v>
      </c>
      <c r="N43" s="89">
        <v>6</v>
      </c>
    </row>
    <row r="44" spans="1:14" ht="22.5" hidden="1" x14ac:dyDescent="0.2">
      <c r="A44" s="89" t="s">
        <v>1433</v>
      </c>
      <c r="B44" s="89" t="s">
        <v>1980</v>
      </c>
      <c r="C44" s="89" t="s">
        <v>1220</v>
      </c>
      <c r="D44" s="89" t="s">
        <v>2100</v>
      </c>
      <c r="E44" s="89" t="s">
        <v>1654</v>
      </c>
      <c r="F44" s="89" t="s">
        <v>1110</v>
      </c>
      <c r="G44" s="89" t="s">
        <v>2102</v>
      </c>
      <c r="H44" s="89" t="s">
        <v>1110</v>
      </c>
      <c r="I44" s="89" t="s">
        <v>2022</v>
      </c>
      <c r="J44" s="89" t="s">
        <v>2135</v>
      </c>
      <c r="K44" s="89" t="s">
        <v>1655</v>
      </c>
      <c r="L44" s="89">
        <v>23</v>
      </c>
      <c r="M44" s="89">
        <v>3</v>
      </c>
      <c r="N44" s="89">
        <v>6</v>
      </c>
    </row>
    <row r="45" spans="1:14" ht="22.5" hidden="1" x14ac:dyDescent="0.2">
      <c r="A45" s="89" t="s">
        <v>1434</v>
      </c>
      <c r="B45" s="89" t="s">
        <v>1772</v>
      </c>
      <c r="C45" s="89" t="s">
        <v>1220</v>
      </c>
      <c r="D45" s="89" t="s">
        <v>2100</v>
      </c>
      <c r="E45" s="89" t="s">
        <v>1654</v>
      </c>
      <c r="F45" s="89" t="s">
        <v>463</v>
      </c>
      <c r="G45" s="89" t="s">
        <v>2102</v>
      </c>
      <c r="H45" s="89" t="s">
        <v>463</v>
      </c>
      <c r="I45" s="89" t="s">
        <v>2022</v>
      </c>
      <c r="J45" s="89" t="s">
        <v>2135</v>
      </c>
      <c r="K45" s="89" t="s">
        <v>1655</v>
      </c>
      <c r="L45" s="89">
        <v>22</v>
      </c>
      <c r="M45" s="89">
        <v>3</v>
      </c>
      <c r="N45" s="89">
        <v>6</v>
      </c>
    </row>
    <row r="46" spans="1:14" ht="22.5" hidden="1" x14ac:dyDescent="0.2">
      <c r="A46" s="89" t="s">
        <v>1435</v>
      </c>
      <c r="B46" s="89" t="s">
        <v>1981</v>
      </c>
      <c r="C46" s="89" t="s">
        <v>1220</v>
      </c>
      <c r="D46" s="89" t="s">
        <v>2100</v>
      </c>
      <c r="E46" s="89" t="s">
        <v>1654</v>
      </c>
      <c r="F46" s="89" t="s">
        <v>397</v>
      </c>
      <c r="G46" s="89" t="s">
        <v>2102</v>
      </c>
      <c r="H46" s="89" t="s">
        <v>397</v>
      </c>
      <c r="I46" s="89" t="s">
        <v>97</v>
      </c>
      <c r="J46" s="89" t="s">
        <v>2135</v>
      </c>
      <c r="K46" s="89" t="s">
        <v>1655</v>
      </c>
      <c r="L46" s="89">
        <v>17</v>
      </c>
      <c r="M46" s="89">
        <v>3</v>
      </c>
      <c r="N46" s="89">
        <v>5</v>
      </c>
    </row>
    <row r="47" spans="1:14" ht="22.5" hidden="1" x14ac:dyDescent="0.2">
      <c r="A47" s="89" t="s">
        <v>1489</v>
      </c>
      <c r="B47" s="89" t="s">
        <v>2009</v>
      </c>
      <c r="C47" s="89" t="s">
        <v>1220</v>
      </c>
      <c r="D47" s="89" t="s">
        <v>2100</v>
      </c>
      <c r="E47" s="89" t="s">
        <v>1654</v>
      </c>
      <c r="F47" s="89" t="s">
        <v>2485</v>
      </c>
      <c r="G47" s="89" t="s">
        <v>2102</v>
      </c>
      <c r="H47" s="89" t="s">
        <v>585</v>
      </c>
      <c r="I47" s="89" t="s">
        <v>2022</v>
      </c>
      <c r="J47" s="89" t="s">
        <v>2482</v>
      </c>
      <c r="K47" s="89" t="s">
        <v>2483</v>
      </c>
      <c r="L47" s="89">
        <v>18</v>
      </c>
      <c r="M47" s="89">
        <v>3</v>
      </c>
      <c r="N47" s="89">
        <v>6</v>
      </c>
    </row>
    <row r="48" spans="1:14" ht="45" hidden="1" x14ac:dyDescent="0.2">
      <c r="A48" s="89" t="s">
        <v>1445</v>
      </c>
      <c r="B48" s="89" t="s">
        <v>1773</v>
      </c>
      <c r="C48" s="89" t="s">
        <v>1220</v>
      </c>
      <c r="D48" s="89" t="s">
        <v>2100</v>
      </c>
      <c r="E48" s="89" t="s">
        <v>1654</v>
      </c>
      <c r="F48" s="89" t="s">
        <v>2141</v>
      </c>
      <c r="G48" s="89" t="s">
        <v>2102</v>
      </c>
      <c r="H48" s="89" t="s">
        <v>452</v>
      </c>
      <c r="I48" s="89" t="s">
        <v>2022</v>
      </c>
      <c r="J48" s="89" t="s">
        <v>2135</v>
      </c>
      <c r="K48" s="89" t="s">
        <v>1655</v>
      </c>
      <c r="L48" s="89">
        <v>13</v>
      </c>
      <c r="M48" s="89">
        <v>2</v>
      </c>
      <c r="N48" s="89">
        <v>6</v>
      </c>
    </row>
    <row r="49" spans="1:14" ht="22.5" hidden="1" x14ac:dyDescent="0.2">
      <c r="A49" s="89" t="s">
        <v>1617</v>
      </c>
      <c r="B49" s="89" t="s">
        <v>1618</v>
      </c>
      <c r="C49" s="89" t="s">
        <v>1493</v>
      </c>
      <c r="D49" s="89" t="s">
        <v>2100</v>
      </c>
      <c r="E49" s="89" t="s">
        <v>1654</v>
      </c>
      <c r="F49" s="89" t="s">
        <v>2158</v>
      </c>
      <c r="G49" s="89" t="s">
        <v>2102</v>
      </c>
      <c r="H49" s="89" t="s">
        <v>481</v>
      </c>
      <c r="I49" s="89" t="s">
        <v>97</v>
      </c>
      <c r="J49" s="89" t="s">
        <v>2135</v>
      </c>
      <c r="K49" s="89" t="s">
        <v>1655</v>
      </c>
      <c r="L49" s="89">
        <v>257</v>
      </c>
      <c r="M49" s="89">
        <v>45</v>
      </c>
      <c r="N49" s="89">
        <v>18</v>
      </c>
    </row>
    <row r="50" spans="1:14" ht="33.75" hidden="1" x14ac:dyDescent="0.2">
      <c r="A50" s="89" t="s">
        <v>1593</v>
      </c>
      <c r="B50" s="89" t="s">
        <v>1594</v>
      </c>
      <c r="C50" s="89" t="s">
        <v>1493</v>
      </c>
      <c r="D50" s="89" t="s">
        <v>2100</v>
      </c>
      <c r="E50" s="89" t="s">
        <v>1654</v>
      </c>
      <c r="F50" s="89" t="s">
        <v>98</v>
      </c>
      <c r="G50" s="89" t="s">
        <v>537</v>
      </c>
      <c r="H50" s="89" t="s">
        <v>2147</v>
      </c>
      <c r="I50" s="89" t="s">
        <v>97</v>
      </c>
      <c r="J50" s="89" t="s">
        <v>2135</v>
      </c>
      <c r="K50" s="89" t="s">
        <v>1655</v>
      </c>
      <c r="L50" s="89">
        <v>997</v>
      </c>
      <c r="M50" s="89">
        <v>58</v>
      </c>
      <c r="N50" s="89">
        <v>31</v>
      </c>
    </row>
    <row r="51" spans="1:14" ht="22.5" hidden="1" x14ac:dyDescent="0.2">
      <c r="A51" s="89" t="s">
        <v>1592</v>
      </c>
      <c r="B51" s="89" t="s">
        <v>2015</v>
      </c>
      <c r="C51" s="89" t="s">
        <v>1493</v>
      </c>
      <c r="D51" s="89" t="s">
        <v>2100</v>
      </c>
      <c r="E51" s="89" t="s">
        <v>1654</v>
      </c>
      <c r="F51" s="89" t="s">
        <v>95</v>
      </c>
      <c r="G51" s="89" t="s">
        <v>2102</v>
      </c>
      <c r="H51" s="89" t="s">
        <v>221</v>
      </c>
      <c r="I51" s="89" t="s">
        <v>97</v>
      </c>
      <c r="J51" s="89" t="s">
        <v>2135</v>
      </c>
      <c r="K51" s="89" t="s">
        <v>1655</v>
      </c>
      <c r="L51" s="89">
        <v>691</v>
      </c>
      <c r="M51" s="89">
        <v>64</v>
      </c>
      <c r="N51" s="89">
        <v>31</v>
      </c>
    </row>
    <row r="52" spans="1:14" ht="22.5" hidden="1" x14ac:dyDescent="0.2">
      <c r="A52" s="89" t="s">
        <v>1647</v>
      </c>
      <c r="B52" s="89" t="s">
        <v>94</v>
      </c>
      <c r="C52" s="89" t="s">
        <v>1633</v>
      </c>
      <c r="D52" s="89" t="s">
        <v>2100</v>
      </c>
      <c r="E52" s="89" t="s">
        <v>1654</v>
      </c>
      <c r="F52" s="89" t="s">
        <v>1646</v>
      </c>
      <c r="G52" s="89" t="s">
        <v>2102</v>
      </c>
      <c r="H52" s="89" t="s">
        <v>1416</v>
      </c>
      <c r="I52" s="89" t="s">
        <v>97</v>
      </c>
      <c r="J52" s="89" t="s">
        <v>2135</v>
      </c>
      <c r="K52" s="89" t="s">
        <v>1655</v>
      </c>
      <c r="L52" s="89">
        <v>1141</v>
      </c>
      <c r="M52" s="89">
        <v>31</v>
      </c>
      <c r="N52" s="89">
        <v>38</v>
      </c>
    </row>
    <row r="53" spans="1:14" ht="33.75" hidden="1" x14ac:dyDescent="0.2">
      <c r="A53" s="89" t="s">
        <v>1601</v>
      </c>
      <c r="B53" s="89" t="s">
        <v>1602</v>
      </c>
      <c r="C53" s="89" t="s">
        <v>1493</v>
      </c>
      <c r="D53" s="89" t="s">
        <v>2100</v>
      </c>
      <c r="E53" s="89" t="s">
        <v>1654</v>
      </c>
      <c r="F53" s="89" t="s">
        <v>2148</v>
      </c>
      <c r="G53" s="89" t="s">
        <v>2102</v>
      </c>
      <c r="H53" s="89" t="s">
        <v>449</v>
      </c>
      <c r="I53" s="89" t="s">
        <v>97</v>
      </c>
      <c r="J53" s="89" t="s">
        <v>2135</v>
      </c>
      <c r="K53" s="89" t="s">
        <v>1655</v>
      </c>
      <c r="L53" s="89">
        <v>1729</v>
      </c>
      <c r="M53" s="89">
        <v>135</v>
      </c>
      <c r="N53" s="89">
        <v>64</v>
      </c>
    </row>
    <row r="54" spans="1:14" ht="22.5" hidden="1" x14ac:dyDescent="0.2">
      <c r="A54" s="89" t="s">
        <v>1599</v>
      </c>
      <c r="B54" s="89" t="s">
        <v>1600</v>
      </c>
      <c r="C54" s="89" t="s">
        <v>1493</v>
      </c>
      <c r="D54" s="89" t="s">
        <v>2100</v>
      </c>
      <c r="E54" s="89" t="s">
        <v>1654</v>
      </c>
      <c r="F54" s="89" t="s">
        <v>102</v>
      </c>
      <c r="G54" s="89" t="s">
        <v>2102</v>
      </c>
      <c r="H54" s="89" t="s">
        <v>94</v>
      </c>
      <c r="I54" s="89" t="s">
        <v>97</v>
      </c>
      <c r="J54" s="89" t="s">
        <v>2135</v>
      </c>
      <c r="K54" s="89" t="s">
        <v>1655</v>
      </c>
      <c r="L54" s="89">
        <v>1138</v>
      </c>
      <c r="M54" s="89">
        <v>90</v>
      </c>
      <c r="N54" s="89">
        <v>42</v>
      </c>
    </row>
    <row r="55" spans="1:14" ht="22.5" hidden="1" x14ac:dyDescent="0.2">
      <c r="A55" s="89" t="s">
        <v>1621</v>
      </c>
      <c r="B55" s="89" t="s">
        <v>382</v>
      </c>
      <c r="C55" s="89" t="s">
        <v>1493</v>
      </c>
      <c r="D55" s="89" t="s">
        <v>2100</v>
      </c>
      <c r="E55" s="89" t="s">
        <v>1654</v>
      </c>
      <c r="F55" s="89" t="s">
        <v>2159</v>
      </c>
      <c r="G55" s="89" t="s">
        <v>2102</v>
      </c>
      <c r="H55" s="89" t="s">
        <v>1620</v>
      </c>
      <c r="I55" s="89" t="s">
        <v>97</v>
      </c>
      <c r="J55" s="89" t="s">
        <v>2135</v>
      </c>
      <c r="K55" s="89" t="s">
        <v>1655</v>
      </c>
      <c r="L55" s="89">
        <v>1036</v>
      </c>
      <c r="M55" s="89">
        <v>74</v>
      </c>
      <c r="N55" s="89">
        <v>35</v>
      </c>
    </row>
    <row r="56" spans="1:14" ht="33.75" hidden="1" x14ac:dyDescent="0.2">
      <c r="A56" s="89" t="s">
        <v>1609</v>
      </c>
      <c r="B56" s="89" t="s">
        <v>1610</v>
      </c>
      <c r="C56" s="89" t="s">
        <v>1493</v>
      </c>
      <c r="D56" s="89" t="s">
        <v>2100</v>
      </c>
      <c r="E56" s="89" t="s">
        <v>1654</v>
      </c>
      <c r="F56" s="89" t="s">
        <v>2138</v>
      </c>
      <c r="G56" s="89" t="s">
        <v>2139</v>
      </c>
      <c r="H56" s="89" t="s">
        <v>2139</v>
      </c>
      <c r="I56" s="89" t="s">
        <v>97</v>
      </c>
      <c r="J56" s="89" t="s">
        <v>2135</v>
      </c>
      <c r="K56" s="89" t="s">
        <v>1655</v>
      </c>
      <c r="L56" s="89">
        <v>896</v>
      </c>
      <c r="M56" s="89">
        <v>75</v>
      </c>
      <c r="N56" s="89">
        <v>36</v>
      </c>
    </row>
    <row r="57" spans="1:14" ht="22.5" hidden="1" x14ac:dyDescent="0.2">
      <c r="A57" s="89" t="s">
        <v>1365</v>
      </c>
      <c r="B57" s="89" t="s">
        <v>1926</v>
      </c>
      <c r="C57" s="89" t="s">
        <v>1220</v>
      </c>
      <c r="D57" s="89" t="s">
        <v>2100</v>
      </c>
      <c r="E57" s="89" t="s">
        <v>1654</v>
      </c>
      <c r="F57" s="89" t="s">
        <v>884</v>
      </c>
      <c r="G57" s="89" t="s">
        <v>2102</v>
      </c>
      <c r="H57" s="89" t="s">
        <v>884</v>
      </c>
      <c r="I57" s="89" t="s">
        <v>2022</v>
      </c>
      <c r="J57" s="89" t="s">
        <v>2416</v>
      </c>
      <c r="K57" s="89" t="s">
        <v>1653</v>
      </c>
      <c r="L57" s="89">
        <v>8</v>
      </c>
      <c r="M57" s="89">
        <v>1</v>
      </c>
      <c r="N57" s="89">
        <v>5</v>
      </c>
    </row>
    <row r="58" spans="1:14" ht="22.5" hidden="1" x14ac:dyDescent="0.2">
      <c r="A58" s="89" t="s">
        <v>1361</v>
      </c>
      <c r="B58" s="89" t="s">
        <v>1923</v>
      </c>
      <c r="C58" s="89" t="s">
        <v>1220</v>
      </c>
      <c r="D58" s="89" t="s">
        <v>2100</v>
      </c>
      <c r="E58" s="89" t="s">
        <v>1654</v>
      </c>
      <c r="F58" s="89" t="s">
        <v>1360</v>
      </c>
      <c r="G58" s="89" t="s">
        <v>2102</v>
      </c>
      <c r="H58" s="89" t="s">
        <v>1360</v>
      </c>
      <c r="I58" s="89" t="s">
        <v>2022</v>
      </c>
      <c r="J58" s="89" t="s">
        <v>2416</v>
      </c>
      <c r="K58" s="89" t="s">
        <v>1653</v>
      </c>
      <c r="L58" s="89">
        <v>3</v>
      </c>
      <c r="M58" s="89">
        <v>1</v>
      </c>
      <c r="N58" s="89">
        <v>3</v>
      </c>
    </row>
    <row r="59" spans="1:14" ht="22.5" hidden="1" x14ac:dyDescent="0.2">
      <c r="A59" s="89" t="s">
        <v>1436</v>
      </c>
      <c r="B59" s="89" t="s">
        <v>1982</v>
      </c>
      <c r="C59" s="89" t="s">
        <v>1220</v>
      </c>
      <c r="D59" s="89" t="s">
        <v>2100</v>
      </c>
      <c r="E59" s="89" t="s">
        <v>1654</v>
      </c>
      <c r="F59" s="89" t="s">
        <v>2160</v>
      </c>
      <c r="G59" s="89" t="s">
        <v>2193</v>
      </c>
      <c r="H59" s="89" t="s">
        <v>468</v>
      </c>
      <c r="I59" s="89" t="s">
        <v>2022</v>
      </c>
      <c r="J59" s="89" t="s">
        <v>2135</v>
      </c>
      <c r="K59" s="89" t="s">
        <v>1655</v>
      </c>
      <c r="L59" s="89">
        <v>89</v>
      </c>
      <c r="M59" s="89">
        <v>8</v>
      </c>
      <c r="N59" s="89">
        <v>6</v>
      </c>
    </row>
    <row r="60" spans="1:14" ht="33.75" hidden="1" x14ac:dyDescent="0.2">
      <c r="A60" s="89" t="s">
        <v>1467</v>
      </c>
      <c r="B60" s="89" t="s">
        <v>1468</v>
      </c>
      <c r="C60" s="89" t="s">
        <v>1220</v>
      </c>
      <c r="D60" s="89" t="s">
        <v>2100</v>
      </c>
      <c r="E60" s="89" t="s">
        <v>1654</v>
      </c>
      <c r="F60" s="89" t="s">
        <v>2161</v>
      </c>
      <c r="G60" s="89" t="s">
        <v>2102</v>
      </c>
      <c r="H60" s="89" t="s">
        <v>449</v>
      </c>
      <c r="I60" s="89" t="s">
        <v>97</v>
      </c>
      <c r="J60" s="89" t="s">
        <v>2135</v>
      </c>
      <c r="K60" s="89" t="s">
        <v>1655</v>
      </c>
      <c r="L60" s="89">
        <v>1022</v>
      </c>
      <c r="M60" s="89">
        <v>48</v>
      </c>
      <c r="N60" s="89">
        <v>37</v>
      </c>
    </row>
    <row r="61" spans="1:14" ht="22.5" hidden="1" x14ac:dyDescent="0.2">
      <c r="A61" s="89" t="s">
        <v>1469</v>
      </c>
      <c r="B61" s="89" t="s">
        <v>1600</v>
      </c>
      <c r="C61" s="89" t="s">
        <v>1220</v>
      </c>
      <c r="D61" s="89" t="s">
        <v>2100</v>
      </c>
      <c r="E61" s="89" t="s">
        <v>1654</v>
      </c>
      <c r="F61" s="89" t="s">
        <v>2140</v>
      </c>
      <c r="G61" s="89" t="s">
        <v>2102</v>
      </c>
      <c r="H61" s="89" t="s">
        <v>470</v>
      </c>
      <c r="I61" s="89" t="s">
        <v>97</v>
      </c>
      <c r="J61" s="89" t="s">
        <v>2135</v>
      </c>
      <c r="K61" s="89" t="s">
        <v>1655</v>
      </c>
      <c r="L61" s="89">
        <v>1061</v>
      </c>
      <c r="M61" s="89">
        <v>48</v>
      </c>
      <c r="N61" s="89">
        <v>37</v>
      </c>
    </row>
    <row r="62" spans="1:14" ht="22.5" hidden="1" x14ac:dyDescent="0.2">
      <c r="A62" s="89" t="s">
        <v>525</v>
      </c>
      <c r="B62" s="89" t="s">
        <v>526</v>
      </c>
      <c r="C62" s="89" t="s">
        <v>2089</v>
      </c>
      <c r="D62" s="89" t="s">
        <v>2100</v>
      </c>
      <c r="E62" s="89" t="s">
        <v>1654</v>
      </c>
      <c r="F62" s="89" t="s">
        <v>2162</v>
      </c>
      <c r="G62" s="89" t="s">
        <v>2102</v>
      </c>
      <c r="H62" s="89" t="s">
        <v>524</v>
      </c>
      <c r="I62" s="89" t="s">
        <v>97</v>
      </c>
      <c r="J62" s="89" t="s">
        <v>2135</v>
      </c>
      <c r="K62" s="89" t="s">
        <v>1655</v>
      </c>
      <c r="L62" s="89">
        <v>63</v>
      </c>
      <c r="M62" s="89">
        <v>5</v>
      </c>
      <c r="N62" s="89">
        <v>5</v>
      </c>
    </row>
    <row r="63" spans="1:14" ht="22.5" hidden="1" x14ac:dyDescent="0.2">
      <c r="A63" s="89" t="s">
        <v>1488</v>
      </c>
      <c r="B63" s="89" t="s">
        <v>2008</v>
      </c>
      <c r="C63" s="89" t="s">
        <v>1220</v>
      </c>
      <c r="D63" s="89" t="s">
        <v>2100</v>
      </c>
      <c r="E63" s="89" t="s">
        <v>1654</v>
      </c>
      <c r="F63" s="89" t="s">
        <v>580</v>
      </c>
      <c r="G63" s="89" t="s">
        <v>2102</v>
      </c>
      <c r="H63" s="89" t="s">
        <v>580</v>
      </c>
      <c r="I63" s="89" t="s">
        <v>2022</v>
      </c>
      <c r="J63" s="89" t="s">
        <v>2482</v>
      </c>
      <c r="K63" s="89" t="s">
        <v>2483</v>
      </c>
      <c r="L63" s="89">
        <v>33</v>
      </c>
      <c r="M63" s="89">
        <v>3</v>
      </c>
      <c r="N63" s="89">
        <v>6</v>
      </c>
    </row>
    <row r="64" spans="1:14" ht="22.5" hidden="1" x14ac:dyDescent="0.2">
      <c r="A64" s="89" t="s">
        <v>1367</v>
      </c>
      <c r="B64" s="89" t="s">
        <v>1927</v>
      </c>
      <c r="C64" s="89" t="s">
        <v>1220</v>
      </c>
      <c r="D64" s="89" t="s">
        <v>2100</v>
      </c>
      <c r="E64" s="89" t="s">
        <v>1654</v>
      </c>
      <c r="F64" s="89" t="s">
        <v>1366</v>
      </c>
      <c r="G64" s="89" t="s">
        <v>2102</v>
      </c>
      <c r="H64" s="89" t="s">
        <v>1366</v>
      </c>
      <c r="I64" s="89" t="s">
        <v>2022</v>
      </c>
      <c r="J64" s="89" t="s">
        <v>2416</v>
      </c>
      <c r="K64" s="89" t="s">
        <v>1653</v>
      </c>
      <c r="L64" s="89">
        <v>5</v>
      </c>
      <c r="M64" s="89">
        <v>1</v>
      </c>
      <c r="N64" s="89">
        <v>4</v>
      </c>
    </row>
    <row r="65" spans="1:14" ht="22.5" hidden="1" x14ac:dyDescent="0.2">
      <c r="A65" s="89" t="s">
        <v>1570</v>
      </c>
      <c r="B65" s="89" t="s">
        <v>89</v>
      </c>
      <c r="C65" s="89" t="s">
        <v>1493</v>
      </c>
      <c r="D65" s="89" t="s">
        <v>2100</v>
      </c>
      <c r="E65" s="89" t="s">
        <v>1654</v>
      </c>
      <c r="F65" s="89" t="s">
        <v>90</v>
      </c>
      <c r="G65" s="89" t="s">
        <v>2102</v>
      </c>
      <c r="H65" s="89" t="s">
        <v>385</v>
      </c>
      <c r="I65" s="89" t="s">
        <v>97</v>
      </c>
      <c r="J65" s="89" t="s">
        <v>2416</v>
      </c>
      <c r="K65" s="89" t="s">
        <v>1653</v>
      </c>
      <c r="L65" s="89">
        <v>244</v>
      </c>
      <c r="M65" s="89">
        <v>32</v>
      </c>
      <c r="N65" s="89">
        <v>15</v>
      </c>
    </row>
    <row r="66" spans="1:14" ht="22.5" hidden="1" x14ac:dyDescent="0.2">
      <c r="A66" s="89" t="s">
        <v>1484</v>
      </c>
      <c r="B66" s="89" t="s">
        <v>2004</v>
      </c>
      <c r="C66" s="89" t="s">
        <v>1220</v>
      </c>
      <c r="D66" s="89" t="s">
        <v>2100</v>
      </c>
      <c r="E66" s="89" t="s">
        <v>1654</v>
      </c>
      <c r="F66" s="89" t="s">
        <v>1200</v>
      </c>
      <c r="G66" s="89" t="s">
        <v>2102</v>
      </c>
      <c r="H66" s="89" t="s">
        <v>1200</v>
      </c>
      <c r="I66" s="89" t="s">
        <v>2022</v>
      </c>
      <c r="J66" s="89" t="s">
        <v>2471</v>
      </c>
      <c r="K66" s="89" t="s">
        <v>2472</v>
      </c>
      <c r="L66" s="89">
        <v>7</v>
      </c>
      <c r="M66" s="89">
        <v>1</v>
      </c>
      <c r="N66" s="89">
        <v>6</v>
      </c>
    </row>
    <row r="67" spans="1:14" ht="22.5" hidden="1" x14ac:dyDescent="0.2">
      <c r="A67" s="89" t="s">
        <v>1481</v>
      </c>
      <c r="B67" s="89" t="s">
        <v>2002</v>
      </c>
      <c r="C67" s="89" t="s">
        <v>1220</v>
      </c>
      <c r="D67" s="89" t="s">
        <v>2100</v>
      </c>
      <c r="E67" s="89" t="s">
        <v>1654</v>
      </c>
      <c r="F67" s="89" t="s">
        <v>1195</v>
      </c>
      <c r="G67" s="89" t="s">
        <v>2102</v>
      </c>
      <c r="H67" s="89" t="s">
        <v>1195</v>
      </c>
      <c r="I67" s="89" t="s">
        <v>2022</v>
      </c>
      <c r="J67" s="89" t="s">
        <v>2471</v>
      </c>
      <c r="K67" s="89" t="s">
        <v>2472</v>
      </c>
      <c r="L67" s="89">
        <v>1</v>
      </c>
      <c r="M67" s="89">
        <v>1</v>
      </c>
      <c r="N67" s="89">
        <v>1</v>
      </c>
    </row>
    <row r="68" spans="1:14" ht="33.75" hidden="1" x14ac:dyDescent="0.2">
      <c r="A68" s="89" t="s">
        <v>456</v>
      </c>
      <c r="B68" s="89" t="s">
        <v>1745</v>
      </c>
      <c r="C68" s="89" t="s">
        <v>2089</v>
      </c>
      <c r="D68" s="89" t="s">
        <v>2100</v>
      </c>
      <c r="E68" s="89" t="s">
        <v>1654</v>
      </c>
      <c r="F68" s="89" t="s">
        <v>2150</v>
      </c>
      <c r="G68" s="89" t="s">
        <v>1616</v>
      </c>
      <c r="H68" s="89" t="s">
        <v>1616</v>
      </c>
      <c r="I68" s="89" t="s">
        <v>97</v>
      </c>
      <c r="J68" s="89" t="s">
        <v>2135</v>
      </c>
      <c r="K68" s="89" t="s">
        <v>1655</v>
      </c>
      <c r="L68" s="89">
        <v>201</v>
      </c>
      <c r="M68" s="89">
        <v>9</v>
      </c>
      <c r="N68" s="89">
        <v>8</v>
      </c>
    </row>
    <row r="69" spans="1:14" ht="45" hidden="1" x14ac:dyDescent="0.2">
      <c r="A69" s="89" t="s">
        <v>466</v>
      </c>
      <c r="B69" s="89" t="s">
        <v>1750</v>
      </c>
      <c r="C69" s="89" t="s">
        <v>2089</v>
      </c>
      <c r="D69" s="89" t="s">
        <v>2100</v>
      </c>
      <c r="E69" s="89" t="s">
        <v>1654</v>
      </c>
      <c r="F69" s="89" t="s">
        <v>2155</v>
      </c>
      <c r="G69" s="89" t="s">
        <v>1035</v>
      </c>
      <c r="H69" s="89" t="s">
        <v>465</v>
      </c>
      <c r="I69" s="89" t="s">
        <v>97</v>
      </c>
      <c r="J69" s="89" t="s">
        <v>2135</v>
      </c>
      <c r="K69" s="89" t="s">
        <v>1655</v>
      </c>
      <c r="L69" s="89">
        <v>17</v>
      </c>
      <c r="M69" s="89">
        <v>1</v>
      </c>
      <c r="N69" s="89">
        <v>2</v>
      </c>
    </row>
    <row r="70" spans="1:14" ht="33.75" hidden="1" x14ac:dyDescent="0.2">
      <c r="A70" s="89" t="s">
        <v>462</v>
      </c>
      <c r="B70" s="89" t="s">
        <v>5177</v>
      </c>
      <c r="C70" s="89" t="s">
        <v>2089</v>
      </c>
      <c r="D70" s="89" t="s">
        <v>2100</v>
      </c>
      <c r="E70" s="89" t="s">
        <v>1654</v>
      </c>
      <c r="F70" s="89" t="s">
        <v>461</v>
      </c>
      <c r="G70" s="89" t="s">
        <v>2102</v>
      </c>
      <c r="H70" s="89" t="s">
        <v>461</v>
      </c>
      <c r="I70" s="89" t="s">
        <v>97</v>
      </c>
      <c r="J70" s="89" t="s">
        <v>2135</v>
      </c>
      <c r="K70" s="89" t="s">
        <v>1655</v>
      </c>
      <c r="L70" s="89">
        <v>133</v>
      </c>
      <c r="M70" s="89">
        <v>7</v>
      </c>
      <c r="N70" s="89">
        <v>7</v>
      </c>
    </row>
    <row r="71" spans="1:14" ht="33.75" hidden="1" x14ac:dyDescent="0.2">
      <c r="A71" s="89" t="s">
        <v>1477</v>
      </c>
      <c r="B71" s="89" t="s">
        <v>1998</v>
      </c>
      <c r="C71" s="89" t="s">
        <v>1220</v>
      </c>
      <c r="D71" s="89" t="s">
        <v>2100</v>
      </c>
      <c r="E71" s="89" t="s">
        <v>1654</v>
      </c>
      <c r="F71" s="89" t="s">
        <v>561</v>
      </c>
      <c r="G71" s="89" t="s">
        <v>2102</v>
      </c>
      <c r="H71" s="89" t="s">
        <v>561</v>
      </c>
      <c r="I71" s="89" t="s">
        <v>2022</v>
      </c>
      <c r="J71" s="89" t="s">
        <v>2466</v>
      </c>
      <c r="K71" s="89" t="s">
        <v>2467</v>
      </c>
      <c r="L71" s="89">
        <v>5</v>
      </c>
      <c r="M71" s="89">
        <v>2</v>
      </c>
      <c r="N71" s="89">
        <v>5</v>
      </c>
    </row>
    <row r="72" spans="1:14" ht="22.5" hidden="1" x14ac:dyDescent="0.2">
      <c r="A72" s="89" t="s">
        <v>464</v>
      </c>
      <c r="B72" s="89" t="s">
        <v>1749</v>
      </c>
      <c r="C72" s="89" t="s">
        <v>2089</v>
      </c>
      <c r="D72" s="89" t="s">
        <v>2100</v>
      </c>
      <c r="E72" s="89" t="s">
        <v>1654</v>
      </c>
      <c r="F72" s="89" t="s">
        <v>2163</v>
      </c>
      <c r="G72" s="89" t="s">
        <v>2102</v>
      </c>
      <c r="H72" s="89" t="s">
        <v>463</v>
      </c>
      <c r="I72" s="89" t="s">
        <v>2022</v>
      </c>
      <c r="J72" s="89" t="s">
        <v>2135</v>
      </c>
      <c r="K72" s="89" t="s">
        <v>1655</v>
      </c>
      <c r="L72" s="89">
        <v>8</v>
      </c>
      <c r="M72" s="89">
        <v>1</v>
      </c>
      <c r="N72" s="89">
        <v>3</v>
      </c>
    </row>
    <row r="73" spans="1:14" ht="33.75" hidden="1" x14ac:dyDescent="0.2">
      <c r="A73" s="89" t="s">
        <v>1680</v>
      </c>
      <c r="B73" s="89" t="s">
        <v>1677</v>
      </c>
      <c r="C73" s="89" t="s">
        <v>2120</v>
      </c>
      <c r="D73" s="89" t="s">
        <v>2100</v>
      </c>
      <c r="E73" s="89" t="s">
        <v>1654</v>
      </c>
      <c r="F73" s="89" t="s">
        <v>2164</v>
      </c>
      <c r="G73" s="89" t="s">
        <v>1035</v>
      </c>
      <c r="H73" s="89" t="s">
        <v>465</v>
      </c>
      <c r="I73" s="89" t="s">
        <v>97</v>
      </c>
      <c r="J73" s="89" t="s">
        <v>2135</v>
      </c>
      <c r="K73" s="89" t="s">
        <v>1655</v>
      </c>
      <c r="L73" s="89">
        <v>34</v>
      </c>
      <c r="M73" s="89">
        <v>11</v>
      </c>
      <c r="N73" s="89">
        <v>6</v>
      </c>
    </row>
    <row r="74" spans="1:14" ht="22.5" hidden="1" x14ac:dyDescent="0.2">
      <c r="A74" s="89" t="s">
        <v>1362</v>
      </c>
      <c r="B74" s="89" t="s">
        <v>1924</v>
      </c>
      <c r="C74" s="89" t="s">
        <v>1220</v>
      </c>
      <c r="D74" s="89" t="s">
        <v>2100</v>
      </c>
      <c r="E74" s="89" t="s">
        <v>1654</v>
      </c>
      <c r="F74" s="89" t="s">
        <v>377</v>
      </c>
      <c r="G74" s="89" t="s">
        <v>2102</v>
      </c>
      <c r="H74" s="89" t="s">
        <v>377</v>
      </c>
      <c r="I74" s="89" t="s">
        <v>2022</v>
      </c>
      <c r="J74" s="89" t="s">
        <v>2416</v>
      </c>
      <c r="K74" s="89" t="s">
        <v>1653</v>
      </c>
      <c r="L74" s="89">
        <v>37</v>
      </c>
      <c r="M74" s="89">
        <v>3</v>
      </c>
      <c r="N74" s="89">
        <v>6</v>
      </c>
    </row>
    <row r="75" spans="1:14" ht="33.75" hidden="1" x14ac:dyDescent="0.2">
      <c r="A75" s="89" t="s">
        <v>1626</v>
      </c>
      <c r="B75" s="89" t="s">
        <v>1627</v>
      </c>
      <c r="C75" s="89" t="s">
        <v>1493</v>
      </c>
      <c r="D75" s="89" t="s">
        <v>2100</v>
      </c>
      <c r="E75" s="89" t="s">
        <v>1654</v>
      </c>
      <c r="F75" s="89" t="s">
        <v>2474</v>
      </c>
      <c r="G75" s="89" t="s">
        <v>2102</v>
      </c>
      <c r="H75" s="89" t="s">
        <v>564</v>
      </c>
      <c r="I75" s="89" t="s">
        <v>2022</v>
      </c>
      <c r="J75" s="89" t="s">
        <v>2471</v>
      </c>
      <c r="K75" s="89" t="s">
        <v>2472</v>
      </c>
      <c r="L75" s="89">
        <v>62</v>
      </c>
      <c r="M75" s="89">
        <v>8</v>
      </c>
      <c r="N75" s="89">
        <v>5</v>
      </c>
    </row>
    <row r="76" spans="1:14" ht="33.75" hidden="1" x14ac:dyDescent="0.2">
      <c r="A76" s="89" t="s">
        <v>496</v>
      </c>
      <c r="B76" s="89" t="s">
        <v>1771</v>
      </c>
      <c r="C76" s="89" t="s">
        <v>2089</v>
      </c>
      <c r="D76" s="89" t="s">
        <v>2100</v>
      </c>
      <c r="E76" s="89" t="s">
        <v>1654</v>
      </c>
      <c r="F76" s="89" t="s">
        <v>2165</v>
      </c>
      <c r="G76" s="89" t="s">
        <v>495</v>
      </c>
      <c r="H76" s="89" t="s">
        <v>495</v>
      </c>
      <c r="I76" s="89" t="s">
        <v>97</v>
      </c>
      <c r="J76" s="89" t="s">
        <v>2135</v>
      </c>
      <c r="K76" s="89" t="s">
        <v>1655</v>
      </c>
      <c r="L76" s="89">
        <v>19</v>
      </c>
      <c r="M76" s="89">
        <v>3</v>
      </c>
      <c r="N76" s="89">
        <v>3</v>
      </c>
    </row>
    <row r="77" spans="1:14" ht="22.5" hidden="1" x14ac:dyDescent="0.2">
      <c r="A77" s="89" t="s">
        <v>469</v>
      </c>
      <c r="B77" s="89" t="s">
        <v>1752</v>
      </c>
      <c r="C77" s="89" t="s">
        <v>2089</v>
      </c>
      <c r="D77" s="89" t="s">
        <v>2100</v>
      </c>
      <c r="E77" s="89" t="s">
        <v>1654</v>
      </c>
      <c r="F77" s="89" t="s">
        <v>468</v>
      </c>
      <c r="G77" s="89" t="s">
        <v>2102</v>
      </c>
      <c r="H77" s="89" t="s">
        <v>468</v>
      </c>
      <c r="I77" s="89" t="s">
        <v>2022</v>
      </c>
      <c r="J77" s="89" t="s">
        <v>2135</v>
      </c>
      <c r="K77" s="89" t="s">
        <v>1655</v>
      </c>
      <c r="L77" s="89">
        <v>51</v>
      </c>
      <c r="M77" s="89">
        <v>3</v>
      </c>
      <c r="N77" s="89">
        <v>3</v>
      </c>
    </row>
    <row r="78" spans="1:14" ht="22.5" hidden="1" x14ac:dyDescent="0.2">
      <c r="A78" s="89" t="s">
        <v>1490</v>
      </c>
      <c r="B78" s="89" t="s">
        <v>2010</v>
      </c>
      <c r="C78" s="89" t="s">
        <v>1220</v>
      </c>
      <c r="D78" s="89" t="s">
        <v>2100</v>
      </c>
      <c r="E78" s="89" t="s">
        <v>1654</v>
      </c>
      <c r="F78" s="89" t="s">
        <v>577</v>
      </c>
      <c r="G78" s="89" t="s">
        <v>2102</v>
      </c>
      <c r="H78" s="89" t="s">
        <v>577</v>
      </c>
      <c r="I78" s="89" t="s">
        <v>2022</v>
      </c>
      <c r="J78" s="89" t="s">
        <v>2482</v>
      </c>
      <c r="K78" s="89" t="s">
        <v>2483</v>
      </c>
      <c r="L78" s="89">
        <v>20</v>
      </c>
      <c r="M78" s="89">
        <v>3</v>
      </c>
      <c r="N78" s="89">
        <v>6</v>
      </c>
    </row>
    <row r="79" spans="1:14" ht="22.5" hidden="1" x14ac:dyDescent="0.2">
      <c r="A79" s="89" t="s">
        <v>458</v>
      </c>
      <c r="B79" s="89" t="s">
        <v>1746</v>
      </c>
      <c r="C79" s="89" t="s">
        <v>2089</v>
      </c>
      <c r="D79" s="89" t="s">
        <v>2100</v>
      </c>
      <c r="E79" s="89" t="s">
        <v>1654</v>
      </c>
      <c r="F79" s="89" t="s">
        <v>2166</v>
      </c>
      <c r="G79" s="89" t="s">
        <v>2102</v>
      </c>
      <c r="H79" s="89" t="s">
        <v>457</v>
      </c>
      <c r="I79" s="89" t="s">
        <v>97</v>
      </c>
      <c r="J79" s="89" t="s">
        <v>2135</v>
      </c>
      <c r="K79" s="89" t="s">
        <v>1655</v>
      </c>
      <c r="L79" s="89">
        <v>97</v>
      </c>
      <c r="M79" s="89">
        <v>4</v>
      </c>
      <c r="N79" s="89">
        <v>4</v>
      </c>
    </row>
    <row r="80" spans="1:14" ht="22.5" hidden="1" x14ac:dyDescent="0.2">
      <c r="A80" s="89" t="s">
        <v>460</v>
      </c>
      <c r="B80" s="89" t="s">
        <v>1747</v>
      </c>
      <c r="C80" s="89" t="s">
        <v>2089</v>
      </c>
      <c r="D80" s="89" t="s">
        <v>2100</v>
      </c>
      <c r="E80" s="89" t="s">
        <v>1654</v>
      </c>
      <c r="F80" s="89" t="s">
        <v>459</v>
      </c>
      <c r="G80" s="89" t="s">
        <v>2102</v>
      </c>
      <c r="H80" s="89" t="s">
        <v>459</v>
      </c>
      <c r="I80" s="89" t="s">
        <v>2022</v>
      </c>
      <c r="J80" s="89" t="s">
        <v>2135</v>
      </c>
      <c r="K80" s="89" t="s">
        <v>1655</v>
      </c>
      <c r="L80" s="89">
        <v>6</v>
      </c>
      <c r="M80" s="89">
        <v>1</v>
      </c>
      <c r="N80" s="89">
        <v>2</v>
      </c>
    </row>
    <row r="81" spans="1:14" ht="22.5" hidden="1" x14ac:dyDescent="0.2">
      <c r="A81" s="89" t="s">
        <v>1472</v>
      </c>
      <c r="B81" s="89" t="s">
        <v>1995</v>
      </c>
      <c r="C81" s="89" t="s">
        <v>1220</v>
      </c>
      <c r="D81" s="89" t="s">
        <v>2100</v>
      </c>
      <c r="E81" s="89" t="s">
        <v>1654</v>
      </c>
      <c r="F81" s="89" t="s">
        <v>558</v>
      </c>
      <c r="G81" s="89" t="s">
        <v>2102</v>
      </c>
      <c r="H81" s="89" t="s">
        <v>558</v>
      </c>
      <c r="I81" s="89" t="s">
        <v>2022</v>
      </c>
      <c r="J81" s="89" t="s">
        <v>2466</v>
      </c>
      <c r="K81" s="89" t="s">
        <v>2467</v>
      </c>
      <c r="L81" s="89">
        <v>11</v>
      </c>
      <c r="M81" s="89">
        <v>2</v>
      </c>
      <c r="N81" s="89">
        <v>6</v>
      </c>
    </row>
    <row r="82" spans="1:14" ht="22.5" hidden="1" x14ac:dyDescent="0.2">
      <c r="A82" s="89" t="s">
        <v>471</v>
      </c>
      <c r="B82" s="89" t="s">
        <v>1753</v>
      </c>
      <c r="C82" s="89" t="s">
        <v>2089</v>
      </c>
      <c r="D82" s="89" t="s">
        <v>2100</v>
      </c>
      <c r="E82" s="89" t="s">
        <v>1654</v>
      </c>
      <c r="F82" s="89" t="s">
        <v>2167</v>
      </c>
      <c r="G82" s="89" t="s">
        <v>470</v>
      </c>
      <c r="H82" s="89" t="s">
        <v>470</v>
      </c>
      <c r="I82" s="89" t="s">
        <v>97</v>
      </c>
      <c r="J82" s="89" t="s">
        <v>2135</v>
      </c>
      <c r="K82" s="89" t="s">
        <v>1655</v>
      </c>
      <c r="L82" s="89">
        <v>151</v>
      </c>
      <c r="M82" s="89">
        <v>6</v>
      </c>
      <c r="N82" s="89">
        <v>6</v>
      </c>
    </row>
    <row r="83" spans="1:14" ht="33.75" hidden="1" x14ac:dyDescent="0.2">
      <c r="A83" s="89" t="s">
        <v>467</v>
      </c>
      <c r="B83" s="89" t="s">
        <v>1751</v>
      </c>
      <c r="C83" s="89" t="s">
        <v>2089</v>
      </c>
      <c r="D83" s="89" t="s">
        <v>2100</v>
      </c>
      <c r="E83" s="89" t="s">
        <v>1654</v>
      </c>
      <c r="F83" s="89" t="s">
        <v>2018</v>
      </c>
      <c r="G83" s="89" t="s">
        <v>1035</v>
      </c>
      <c r="H83" s="89" t="s">
        <v>465</v>
      </c>
      <c r="I83" s="89" t="s">
        <v>97</v>
      </c>
      <c r="J83" s="89" t="s">
        <v>2135</v>
      </c>
      <c r="K83" s="89" t="s">
        <v>1655</v>
      </c>
      <c r="L83" s="89">
        <v>260</v>
      </c>
      <c r="M83" s="89">
        <v>12</v>
      </c>
      <c r="N83" s="89">
        <v>11</v>
      </c>
    </row>
    <row r="84" spans="1:14" ht="33.75" hidden="1" x14ac:dyDescent="0.2">
      <c r="A84" s="89" t="s">
        <v>1605</v>
      </c>
      <c r="B84" s="89" t="s">
        <v>1555</v>
      </c>
      <c r="C84" s="89" t="s">
        <v>1493</v>
      </c>
      <c r="D84" s="89" t="s">
        <v>2100</v>
      </c>
      <c r="E84" s="89" t="s">
        <v>1654</v>
      </c>
      <c r="F84" s="89" t="s">
        <v>100</v>
      </c>
      <c r="G84" s="89" t="s">
        <v>2102</v>
      </c>
      <c r="H84" s="89" t="s">
        <v>470</v>
      </c>
      <c r="I84" s="89" t="s">
        <v>97</v>
      </c>
      <c r="J84" s="89" t="s">
        <v>2135</v>
      </c>
      <c r="K84" s="89" t="s">
        <v>1655</v>
      </c>
      <c r="L84" s="89">
        <v>571</v>
      </c>
      <c r="M84" s="89">
        <v>45</v>
      </c>
      <c r="N84" s="89">
        <v>24</v>
      </c>
    </row>
    <row r="85" spans="1:14" ht="33.75" hidden="1" x14ac:dyDescent="0.2">
      <c r="A85" s="89" t="s">
        <v>1606</v>
      </c>
      <c r="B85" s="89" t="s">
        <v>1063</v>
      </c>
      <c r="C85" s="89" t="s">
        <v>1493</v>
      </c>
      <c r="D85" s="89" t="s">
        <v>2100</v>
      </c>
      <c r="E85" s="89" t="s">
        <v>1654</v>
      </c>
      <c r="F85" s="89" t="s">
        <v>1663</v>
      </c>
      <c r="G85" s="89" t="s">
        <v>1063</v>
      </c>
      <c r="H85" s="89" t="s">
        <v>1063</v>
      </c>
      <c r="I85" s="89" t="s">
        <v>97</v>
      </c>
      <c r="J85" s="89" t="s">
        <v>2135</v>
      </c>
      <c r="K85" s="89" t="s">
        <v>1655</v>
      </c>
      <c r="L85" s="89">
        <v>166</v>
      </c>
      <c r="M85" s="89">
        <v>19</v>
      </c>
      <c r="N85" s="89">
        <v>11</v>
      </c>
    </row>
    <row r="86" spans="1:14" ht="33.75" hidden="1" x14ac:dyDescent="0.2">
      <c r="A86" s="89" t="s">
        <v>1596</v>
      </c>
      <c r="B86" s="89" t="s">
        <v>1597</v>
      </c>
      <c r="C86" s="89" t="s">
        <v>1493</v>
      </c>
      <c r="D86" s="89" t="s">
        <v>2100</v>
      </c>
      <c r="E86" s="89" t="s">
        <v>1654</v>
      </c>
      <c r="F86" s="89" t="s">
        <v>2168</v>
      </c>
      <c r="G86" s="89" t="s">
        <v>2102</v>
      </c>
      <c r="H86" s="89" t="s">
        <v>94</v>
      </c>
      <c r="I86" s="89" t="s">
        <v>97</v>
      </c>
      <c r="J86" s="89" t="s">
        <v>2135</v>
      </c>
      <c r="K86" s="89" t="s">
        <v>1655</v>
      </c>
      <c r="L86" s="89">
        <v>418</v>
      </c>
      <c r="M86" s="89">
        <v>28</v>
      </c>
      <c r="N86" s="89">
        <v>16</v>
      </c>
    </row>
    <row r="87" spans="1:14" ht="33.75" hidden="1" x14ac:dyDescent="0.2">
      <c r="A87" s="89" t="s">
        <v>472</v>
      </c>
      <c r="B87" s="89" t="s">
        <v>1754</v>
      </c>
      <c r="C87" s="89" t="s">
        <v>2089</v>
      </c>
      <c r="D87" s="89" t="s">
        <v>2100</v>
      </c>
      <c r="E87" s="89" t="s">
        <v>1654</v>
      </c>
      <c r="F87" s="89" t="s">
        <v>2169</v>
      </c>
      <c r="G87" s="89" t="s">
        <v>2102</v>
      </c>
      <c r="H87" s="89" t="s">
        <v>454</v>
      </c>
      <c r="I87" s="89" t="s">
        <v>97</v>
      </c>
      <c r="J87" s="89" t="s">
        <v>2135</v>
      </c>
      <c r="K87" s="89" t="s">
        <v>1655</v>
      </c>
      <c r="L87" s="89">
        <v>86</v>
      </c>
      <c r="M87" s="89">
        <v>5</v>
      </c>
      <c r="N87" s="89">
        <v>5</v>
      </c>
    </row>
    <row r="88" spans="1:14" ht="22.5" hidden="1" x14ac:dyDescent="0.2">
      <c r="A88" s="89" t="s">
        <v>474</v>
      </c>
      <c r="B88" s="89" t="s">
        <v>1755</v>
      </c>
      <c r="C88" s="89" t="s">
        <v>2089</v>
      </c>
      <c r="D88" s="89" t="s">
        <v>2100</v>
      </c>
      <c r="E88" s="89" t="s">
        <v>1654</v>
      </c>
      <c r="F88" s="89" t="s">
        <v>2170</v>
      </c>
      <c r="G88" s="89" t="s">
        <v>5252</v>
      </c>
      <c r="H88" s="89" t="s">
        <v>473</v>
      </c>
      <c r="I88" s="89" t="s">
        <v>97</v>
      </c>
      <c r="J88" s="89" t="s">
        <v>2135</v>
      </c>
      <c r="K88" s="89" t="s">
        <v>1655</v>
      </c>
      <c r="L88" s="89">
        <v>74</v>
      </c>
      <c r="M88" s="89">
        <v>3</v>
      </c>
      <c r="N88" s="89">
        <v>3</v>
      </c>
    </row>
    <row r="89" spans="1:14" ht="33.75" hidden="1" x14ac:dyDescent="0.2">
      <c r="A89" s="89" t="s">
        <v>476</v>
      </c>
      <c r="B89" s="89" t="s">
        <v>1756</v>
      </c>
      <c r="C89" s="89" t="s">
        <v>2089</v>
      </c>
      <c r="D89" s="89" t="s">
        <v>2100</v>
      </c>
      <c r="E89" s="89" t="s">
        <v>1654</v>
      </c>
      <c r="F89" s="89" t="s">
        <v>2171</v>
      </c>
      <c r="G89" s="89" t="s">
        <v>2102</v>
      </c>
      <c r="H89" s="89" t="s">
        <v>475</v>
      </c>
      <c r="I89" s="89" t="s">
        <v>97</v>
      </c>
      <c r="J89" s="89" t="s">
        <v>2135</v>
      </c>
      <c r="K89" s="89" t="s">
        <v>1655</v>
      </c>
      <c r="L89" s="89">
        <v>70</v>
      </c>
      <c r="M89" s="89">
        <v>4</v>
      </c>
      <c r="N89" s="89">
        <v>3</v>
      </c>
    </row>
    <row r="90" spans="1:14" ht="22.5" hidden="1" x14ac:dyDescent="0.2">
      <c r="A90" s="89" t="s">
        <v>477</v>
      </c>
      <c r="B90" s="89" t="s">
        <v>1757</v>
      </c>
      <c r="C90" s="89" t="s">
        <v>2089</v>
      </c>
      <c r="D90" s="89" t="s">
        <v>2100</v>
      </c>
      <c r="E90" s="89" t="s">
        <v>1654</v>
      </c>
      <c r="F90" s="89" t="s">
        <v>2172</v>
      </c>
      <c r="G90" s="89" t="s">
        <v>5253</v>
      </c>
      <c r="H90" s="89" t="s">
        <v>89</v>
      </c>
      <c r="I90" s="89" t="s">
        <v>97</v>
      </c>
      <c r="J90" s="89" t="s">
        <v>2135</v>
      </c>
      <c r="K90" s="89" t="s">
        <v>1655</v>
      </c>
      <c r="L90" s="89">
        <v>110</v>
      </c>
      <c r="M90" s="89">
        <v>5</v>
      </c>
      <c r="N90" s="89">
        <v>5</v>
      </c>
    </row>
    <row r="91" spans="1:14" ht="22.5" hidden="1" x14ac:dyDescent="0.2">
      <c r="A91" s="89" t="s">
        <v>478</v>
      </c>
      <c r="B91" s="89" t="s">
        <v>1759</v>
      </c>
      <c r="C91" s="89" t="s">
        <v>2089</v>
      </c>
      <c r="D91" s="89" t="s">
        <v>2100</v>
      </c>
      <c r="E91" s="89" t="s">
        <v>1654</v>
      </c>
      <c r="F91" s="89" t="s">
        <v>1758</v>
      </c>
      <c r="G91" s="89" t="s">
        <v>1758</v>
      </c>
      <c r="H91" s="89" t="s">
        <v>1758</v>
      </c>
      <c r="I91" s="89" t="s">
        <v>97</v>
      </c>
      <c r="J91" s="89" t="s">
        <v>2135</v>
      </c>
      <c r="K91" s="89" t="s">
        <v>1655</v>
      </c>
      <c r="L91" s="89">
        <v>71</v>
      </c>
      <c r="M91" s="89">
        <v>5</v>
      </c>
      <c r="N91" s="89">
        <v>5</v>
      </c>
    </row>
    <row r="92" spans="1:14" ht="33.75" hidden="1" x14ac:dyDescent="0.2">
      <c r="A92" s="89" t="s">
        <v>1462</v>
      </c>
      <c r="B92" s="89" t="s">
        <v>1463</v>
      </c>
      <c r="C92" s="89" t="s">
        <v>1220</v>
      </c>
      <c r="D92" s="89" t="s">
        <v>2100</v>
      </c>
      <c r="E92" s="89" t="s">
        <v>1654</v>
      </c>
      <c r="F92" s="89" t="s">
        <v>2173</v>
      </c>
      <c r="G92" s="89" t="s">
        <v>2102</v>
      </c>
      <c r="H92" s="89" t="s">
        <v>495</v>
      </c>
      <c r="I92" s="89" t="s">
        <v>97</v>
      </c>
      <c r="J92" s="89" t="s">
        <v>2135</v>
      </c>
      <c r="K92" s="89" t="s">
        <v>1655</v>
      </c>
      <c r="L92" s="89">
        <v>28</v>
      </c>
      <c r="M92" s="89">
        <v>7</v>
      </c>
      <c r="N92" s="89">
        <v>6</v>
      </c>
    </row>
    <row r="93" spans="1:14" ht="33.75" hidden="1" x14ac:dyDescent="0.2">
      <c r="A93" s="89" t="s">
        <v>1439</v>
      </c>
      <c r="B93" s="89" t="s">
        <v>1985</v>
      </c>
      <c r="C93" s="89" t="s">
        <v>1220</v>
      </c>
      <c r="D93" s="89" t="s">
        <v>2100</v>
      </c>
      <c r="E93" s="89" t="s">
        <v>1654</v>
      </c>
      <c r="F93" s="89" t="s">
        <v>2174</v>
      </c>
      <c r="G93" s="89" t="s">
        <v>2102</v>
      </c>
      <c r="H93" s="89" t="s">
        <v>94</v>
      </c>
      <c r="I93" s="89" t="s">
        <v>97</v>
      </c>
      <c r="J93" s="89" t="s">
        <v>2135</v>
      </c>
      <c r="K93" s="89" t="s">
        <v>1655</v>
      </c>
      <c r="L93" s="89">
        <v>23</v>
      </c>
      <c r="M93" s="89">
        <v>5</v>
      </c>
      <c r="N93" s="89">
        <v>6</v>
      </c>
    </row>
    <row r="94" spans="1:14" ht="45" hidden="1" x14ac:dyDescent="0.2">
      <c r="A94" s="89" t="s">
        <v>1611</v>
      </c>
      <c r="B94" s="89" t="s">
        <v>1612</v>
      </c>
      <c r="C94" s="89" t="s">
        <v>1493</v>
      </c>
      <c r="D94" s="89" t="s">
        <v>2100</v>
      </c>
      <c r="E94" s="89" t="s">
        <v>1654</v>
      </c>
      <c r="F94" s="89" t="s">
        <v>2175</v>
      </c>
      <c r="G94" s="89" t="s">
        <v>2102</v>
      </c>
      <c r="H94" s="89" t="s">
        <v>94</v>
      </c>
      <c r="I94" s="89" t="s">
        <v>97</v>
      </c>
      <c r="J94" s="89" t="s">
        <v>2135</v>
      </c>
      <c r="K94" s="89" t="s">
        <v>1655</v>
      </c>
      <c r="L94" s="89">
        <v>143</v>
      </c>
      <c r="M94" s="89">
        <v>20</v>
      </c>
      <c r="N94" s="89">
        <v>10</v>
      </c>
    </row>
    <row r="95" spans="1:14" ht="22.5" hidden="1" x14ac:dyDescent="0.2">
      <c r="A95" s="89" t="s">
        <v>1524</v>
      </c>
      <c r="B95" s="89" t="s">
        <v>1525</v>
      </c>
      <c r="C95" s="89" t="s">
        <v>1493</v>
      </c>
      <c r="D95" s="89" t="s">
        <v>2100</v>
      </c>
      <c r="E95" s="89" t="s">
        <v>1654</v>
      </c>
      <c r="F95" s="89" t="s">
        <v>715</v>
      </c>
      <c r="G95" s="89" t="s">
        <v>2102</v>
      </c>
      <c r="H95" s="89" t="s">
        <v>222</v>
      </c>
      <c r="I95" s="89" t="s">
        <v>2022</v>
      </c>
      <c r="J95" s="89" t="s">
        <v>2355</v>
      </c>
      <c r="K95" s="89" t="s">
        <v>2356</v>
      </c>
      <c r="L95" s="89">
        <v>135</v>
      </c>
      <c r="M95" s="89">
        <v>22</v>
      </c>
      <c r="N95" s="89">
        <v>10</v>
      </c>
    </row>
    <row r="96" spans="1:14" ht="22.5" hidden="1" x14ac:dyDescent="0.2">
      <c r="A96" s="89" t="s">
        <v>1474</v>
      </c>
      <c r="B96" s="89" t="s">
        <v>1996</v>
      </c>
      <c r="C96" s="89" t="s">
        <v>1220</v>
      </c>
      <c r="D96" s="89" t="s">
        <v>2100</v>
      </c>
      <c r="E96" s="89" t="s">
        <v>1654</v>
      </c>
      <c r="F96" s="89" t="s">
        <v>1473</v>
      </c>
      <c r="G96" s="89" t="s">
        <v>5254</v>
      </c>
      <c r="H96" s="89" t="s">
        <v>1473</v>
      </c>
      <c r="I96" s="89" t="s">
        <v>2022</v>
      </c>
      <c r="J96" s="89" t="s">
        <v>2466</v>
      </c>
      <c r="K96" s="89" t="s">
        <v>2467</v>
      </c>
      <c r="L96" s="89">
        <v>1</v>
      </c>
      <c r="M96" s="89">
        <v>1</v>
      </c>
      <c r="N96" s="89">
        <v>1</v>
      </c>
    </row>
    <row r="97" spans="1:14" ht="33.75" hidden="1" x14ac:dyDescent="0.2">
      <c r="A97" s="89" t="s">
        <v>531</v>
      </c>
      <c r="B97" s="89" t="s">
        <v>532</v>
      </c>
      <c r="C97" s="89" t="s">
        <v>2089</v>
      </c>
      <c r="D97" s="89" t="s">
        <v>2100</v>
      </c>
      <c r="E97" s="89" t="s">
        <v>1654</v>
      </c>
      <c r="F97" s="89" t="s">
        <v>2176</v>
      </c>
      <c r="G97" s="89" t="s">
        <v>2102</v>
      </c>
      <c r="H97" s="89" t="s">
        <v>530</v>
      </c>
      <c r="I97" s="89" t="s">
        <v>97</v>
      </c>
      <c r="J97" s="89" t="s">
        <v>2135</v>
      </c>
      <c r="K97" s="89" t="s">
        <v>1655</v>
      </c>
      <c r="L97" s="89">
        <v>64</v>
      </c>
      <c r="M97" s="89">
        <v>4</v>
      </c>
      <c r="N97" s="89">
        <v>4</v>
      </c>
    </row>
    <row r="98" spans="1:14" ht="22.5" hidden="1" x14ac:dyDescent="0.2">
      <c r="A98" s="89" t="s">
        <v>1483</v>
      </c>
      <c r="B98" s="89" t="s">
        <v>2003</v>
      </c>
      <c r="C98" s="89" t="s">
        <v>1220</v>
      </c>
      <c r="D98" s="89" t="s">
        <v>2100</v>
      </c>
      <c r="E98" s="89" t="s">
        <v>1654</v>
      </c>
      <c r="F98" s="89" t="s">
        <v>2475</v>
      </c>
      <c r="G98" s="89" t="s">
        <v>2102</v>
      </c>
      <c r="H98" s="89" t="s">
        <v>1482</v>
      </c>
      <c r="I98" s="89" t="s">
        <v>2022</v>
      </c>
      <c r="J98" s="89" t="s">
        <v>2471</v>
      </c>
      <c r="K98" s="89" t="s">
        <v>2472</v>
      </c>
      <c r="L98" s="89">
        <v>1</v>
      </c>
      <c r="M98" s="89">
        <v>1</v>
      </c>
      <c r="N98" s="89">
        <v>1</v>
      </c>
    </row>
    <row r="99" spans="1:14" ht="22.5" hidden="1" x14ac:dyDescent="0.2">
      <c r="A99" s="89" t="s">
        <v>1476</v>
      </c>
      <c r="B99" s="89" t="s">
        <v>1997</v>
      </c>
      <c r="C99" s="89" t="s">
        <v>1220</v>
      </c>
      <c r="D99" s="89" t="s">
        <v>2100</v>
      </c>
      <c r="E99" s="89" t="s">
        <v>1654</v>
      </c>
      <c r="F99" s="89" t="s">
        <v>1188</v>
      </c>
      <c r="G99" s="89" t="s">
        <v>2102</v>
      </c>
      <c r="H99" s="89" t="s">
        <v>1475</v>
      </c>
      <c r="I99" s="89" t="s">
        <v>2022</v>
      </c>
      <c r="J99" s="89" t="s">
        <v>2466</v>
      </c>
      <c r="K99" s="89" t="s">
        <v>2467</v>
      </c>
      <c r="L99" s="89">
        <v>5</v>
      </c>
      <c r="M99" s="89">
        <v>1</v>
      </c>
      <c r="N99" s="89">
        <v>3</v>
      </c>
    </row>
    <row r="100" spans="1:14" ht="22.5" hidden="1" x14ac:dyDescent="0.2">
      <c r="A100" s="89" t="s">
        <v>488</v>
      </c>
      <c r="B100" s="89" t="s">
        <v>1766</v>
      </c>
      <c r="C100" s="89" t="s">
        <v>2089</v>
      </c>
      <c r="D100" s="89" t="s">
        <v>2100</v>
      </c>
      <c r="E100" s="89" t="s">
        <v>1654</v>
      </c>
      <c r="F100" s="89" t="s">
        <v>2177</v>
      </c>
      <c r="G100" s="89" t="s">
        <v>382</v>
      </c>
      <c r="H100" s="89" t="s">
        <v>382</v>
      </c>
      <c r="I100" s="89" t="s">
        <v>97</v>
      </c>
      <c r="J100" s="89" t="s">
        <v>2135</v>
      </c>
      <c r="K100" s="89" t="s">
        <v>1655</v>
      </c>
      <c r="L100" s="89">
        <v>89</v>
      </c>
      <c r="M100" s="89">
        <v>4</v>
      </c>
      <c r="N100" s="89">
        <v>4</v>
      </c>
    </row>
    <row r="101" spans="1:14" ht="33.75" hidden="1" x14ac:dyDescent="0.2">
      <c r="A101" s="89" t="s">
        <v>480</v>
      </c>
      <c r="B101" s="89" t="s">
        <v>1760</v>
      </c>
      <c r="C101" s="89" t="s">
        <v>2089</v>
      </c>
      <c r="D101" s="89" t="s">
        <v>2100</v>
      </c>
      <c r="E101" s="89" t="s">
        <v>1654</v>
      </c>
      <c r="F101" s="89" t="s">
        <v>2178</v>
      </c>
      <c r="G101" s="89" t="s">
        <v>2102</v>
      </c>
      <c r="H101" s="89" t="s">
        <v>479</v>
      </c>
      <c r="I101" s="89" t="s">
        <v>97</v>
      </c>
      <c r="J101" s="89" t="s">
        <v>2135</v>
      </c>
      <c r="K101" s="89" t="s">
        <v>1655</v>
      </c>
      <c r="L101" s="89">
        <v>88</v>
      </c>
      <c r="M101" s="89">
        <v>4</v>
      </c>
      <c r="N101" s="89">
        <v>4</v>
      </c>
    </row>
    <row r="102" spans="1:14" ht="33.75" hidden="1" x14ac:dyDescent="0.2">
      <c r="A102" s="89" t="s">
        <v>483</v>
      </c>
      <c r="B102" s="89" t="s">
        <v>1763</v>
      </c>
      <c r="C102" s="89" t="s">
        <v>2089</v>
      </c>
      <c r="D102" s="89" t="s">
        <v>2100</v>
      </c>
      <c r="E102" s="89" t="s">
        <v>1654</v>
      </c>
      <c r="F102" s="89" t="s">
        <v>2179</v>
      </c>
      <c r="G102" s="89" t="s">
        <v>1762</v>
      </c>
      <c r="H102" s="89" t="s">
        <v>1762</v>
      </c>
      <c r="I102" s="89" t="s">
        <v>97</v>
      </c>
      <c r="J102" s="89" t="s">
        <v>2135</v>
      </c>
      <c r="K102" s="89" t="s">
        <v>1655</v>
      </c>
      <c r="L102" s="89">
        <v>69</v>
      </c>
      <c r="M102" s="89">
        <v>4</v>
      </c>
      <c r="N102" s="89">
        <v>4</v>
      </c>
    </row>
    <row r="103" spans="1:14" ht="33.75" hidden="1" x14ac:dyDescent="0.2">
      <c r="A103" s="89" t="s">
        <v>1615</v>
      </c>
      <c r="B103" s="89" t="s">
        <v>1616</v>
      </c>
      <c r="C103" s="89" t="s">
        <v>1493</v>
      </c>
      <c r="D103" s="89" t="s">
        <v>2100</v>
      </c>
      <c r="E103" s="89" t="s">
        <v>1654</v>
      </c>
      <c r="F103" s="89" t="s">
        <v>2180</v>
      </c>
      <c r="G103" s="89" t="s">
        <v>5255</v>
      </c>
      <c r="H103" s="89" t="s">
        <v>94</v>
      </c>
      <c r="I103" s="89" t="s">
        <v>97</v>
      </c>
      <c r="J103" s="89" t="s">
        <v>2135</v>
      </c>
      <c r="K103" s="89" t="s">
        <v>1655</v>
      </c>
      <c r="L103" s="89">
        <v>97</v>
      </c>
      <c r="M103" s="89">
        <v>9</v>
      </c>
      <c r="N103" s="89">
        <v>5</v>
      </c>
    </row>
    <row r="104" spans="1:14" ht="22.5" hidden="1" x14ac:dyDescent="0.2">
      <c r="A104" s="89" t="s">
        <v>1643</v>
      </c>
      <c r="B104" s="89" t="s">
        <v>1644</v>
      </c>
      <c r="C104" s="89" t="s">
        <v>1633</v>
      </c>
      <c r="D104" s="89" t="s">
        <v>2100</v>
      </c>
      <c r="E104" s="89" t="s">
        <v>1654</v>
      </c>
      <c r="F104" s="89" t="s">
        <v>1642</v>
      </c>
      <c r="G104" s="89" t="s">
        <v>2102</v>
      </c>
      <c r="H104" s="89" t="s">
        <v>94</v>
      </c>
      <c r="I104" s="89" t="s">
        <v>97</v>
      </c>
      <c r="J104" s="89" t="s">
        <v>2135</v>
      </c>
      <c r="K104" s="89" t="s">
        <v>1655</v>
      </c>
      <c r="L104" s="89">
        <v>450</v>
      </c>
      <c r="M104" s="89">
        <v>16</v>
      </c>
      <c r="N104" s="89">
        <v>22</v>
      </c>
    </row>
    <row r="105" spans="1:14" ht="33.75" hidden="1" x14ac:dyDescent="0.2">
      <c r="A105" s="89" t="s">
        <v>533</v>
      </c>
      <c r="B105" s="89" t="s">
        <v>1602</v>
      </c>
      <c r="C105" s="89" t="s">
        <v>2089</v>
      </c>
      <c r="D105" s="89" t="s">
        <v>2100</v>
      </c>
      <c r="E105" s="89" t="s">
        <v>1654</v>
      </c>
      <c r="F105" s="89" t="s">
        <v>2148</v>
      </c>
      <c r="G105" s="89" t="s">
        <v>2102</v>
      </c>
      <c r="H105" s="89" t="s">
        <v>449</v>
      </c>
      <c r="I105" s="89" t="s">
        <v>97</v>
      </c>
      <c r="J105" s="89" t="s">
        <v>2135</v>
      </c>
      <c r="K105" s="89" t="s">
        <v>1655</v>
      </c>
      <c r="L105" s="89">
        <v>229</v>
      </c>
      <c r="M105" s="89">
        <v>10</v>
      </c>
      <c r="N105" s="89">
        <v>9</v>
      </c>
    </row>
    <row r="106" spans="1:14" ht="33.75" hidden="1" x14ac:dyDescent="0.2">
      <c r="A106" s="89" t="s">
        <v>1442</v>
      </c>
      <c r="B106" s="89" t="s">
        <v>1987</v>
      </c>
      <c r="C106" s="89" t="s">
        <v>1220</v>
      </c>
      <c r="D106" s="89" t="s">
        <v>2100</v>
      </c>
      <c r="E106" s="89" t="s">
        <v>1654</v>
      </c>
      <c r="F106" s="89" t="s">
        <v>2181</v>
      </c>
      <c r="G106" s="89" t="s">
        <v>1762</v>
      </c>
      <c r="H106" s="89" t="s">
        <v>1762</v>
      </c>
      <c r="I106" s="89" t="s">
        <v>97</v>
      </c>
      <c r="J106" s="89" t="s">
        <v>2135</v>
      </c>
      <c r="K106" s="89" t="s">
        <v>1655</v>
      </c>
      <c r="L106" s="89">
        <v>94</v>
      </c>
      <c r="M106" s="89">
        <v>7</v>
      </c>
      <c r="N106" s="89">
        <v>6</v>
      </c>
    </row>
    <row r="107" spans="1:14" ht="22.5" hidden="1" x14ac:dyDescent="0.2">
      <c r="A107" s="89" t="s">
        <v>1443</v>
      </c>
      <c r="B107" s="89" t="s">
        <v>534</v>
      </c>
      <c r="C107" s="89" t="s">
        <v>1220</v>
      </c>
      <c r="D107" s="89" t="s">
        <v>2100</v>
      </c>
      <c r="E107" s="89" t="s">
        <v>1654</v>
      </c>
      <c r="F107" s="89" t="s">
        <v>108</v>
      </c>
      <c r="G107" s="89" t="s">
        <v>2102</v>
      </c>
      <c r="H107" s="89" t="s">
        <v>534</v>
      </c>
      <c r="I107" s="89" t="s">
        <v>97</v>
      </c>
      <c r="J107" s="89" t="s">
        <v>2135</v>
      </c>
      <c r="K107" s="89" t="s">
        <v>1655</v>
      </c>
      <c r="L107" s="89">
        <v>150</v>
      </c>
      <c r="M107" s="89">
        <v>17</v>
      </c>
      <c r="N107" s="89">
        <v>12</v>
      </c>
    </row>
    <row r="108" spans="1:14" ht="22.5" hidden="1" x14ac:dyDescent="0.2">
      <c r="A108" s="89" t="s">
        <v>1364</v>
      </c>
      <c r="B108" s="89" t="s">
        <v>1925</v>
      </c>
      <c r="C108" s="89" t="s">
        <v>1220</v>
      </c>
      <c r="D108" s="89" t="s">
        <v>2100</v>
      </c>
      <c r="E108" s="89" t="s">
        <v>1654</v>
      </c>
      <c r="F108" s="89" t="s">
        <v>1363</v>
      </c>
      <c r="G108" s="89" t="s">
        <v>2102</v>
      </c>
      <c r="H108" s="89" t="s">
        <v>1363</v>
      </c>
      <c r="I108" s="89" t="s">
        <v>2022</v>
      </c>
      <c r="J108" s="89" t="s">
        <v>2416</v>
      </c>
      <c r="K108" s="89" t="s">
        <v>1653</v>
      </c>
      <c r="L108" s="89">
        <v>3</v>
      </c>
      <c r="M108" s="89">
        <v>1</v>
      </c>
      <c r="N108" s="89">
        <v>3</v>
      </c>
    </row>
    <row r="109" spans="1:14" ht="45" hidden="1" x14ac:dyDescent="0.2">
      <c r="A109" s="89" t="s">
        <v>482</v>
      </c>
      <c r="B109" s="89" t="s">
        <v>1761</v>
      </c>
      <c r="C109" s="89" t="s">
        <v>2089</v>
      </c>
      <c r="D109" s="89" t="s">
        <v>2100</v>
      </c>
      <c r="E109" s="89" t="s">
        <v>1654</v>
      </c>
      <c r="F109" s="89" t="s">
        <v>2182</v>
      </c>
      <c r="G109" s="89" t="s">
        <v>2102</v>
      </c>
      <c r="H109" s="89" t="s">
        <v>481</v>
      </c>
      <c r="I109" s="89" t="s">
        <v>97</v>
      </c>
      <c r="J109" s="89" t="s">
        <v>2135</v>
      </c>
      <c r="K109" s="89" t="s">
        <v>1655</v>
      </c>
      <c r="L109" s="89">
        <v>20</v>
      </c>
      <c r="M109" s="89">
        <v>2</v>
      </c>
      <c r="N109" s="89">
        <v>3</v>
      </c>
    </row>
    <row r="110" spans="1:14" ht="22.5" hidden="1" x14ac:dyDescent="0.2">
      <c r="A110" s="89" t="s">
        <v>485</v>
      </c>
      <c r="B110" s="89" t="s">
        <v>1764</v>
      </c>
      <c r="C110" s="89" t="s">
        <v>2089</v>
      </c>
      <c r="D110" s="89" t="s">
        <v>2100</v>
      </c>
      <c r="E110" s="89" t="s">
        <v>1654</v>
      </c>
      <c r="F110" s="89" t="s">
        <v>2183</v>
      </c>
      <c r="G110" s="89" t="s">
        <v>484</v>
      </c>
      <c r="H110" s="89" t="s">
        <v>484</v>
      </c>
      <c r="I110" s="89" t="s">
        <v>97</v>
      </c>
      <c r="J110" s="89" t="s">
        <v>2135</v>
      </c>
      <c r="K110" s="89" t="s">
        <v>1655</v>
      </c>
      <c r="L110" s="89">
        <v>164</v>
      </c>
      <c r="M110" s="89">
        <v>9</v>
      </c>
      <c r="N110" s="89">
        <v>8</v>
      </c>
    </row>
    <row r="111" spans="1:14" ht="22.5" hidden="1" x14ac:dyDescent="0.2">
      <c r="A111" s="89" t="s">
        <v>487</v>
      </c>
      <c r="B111" s="89" t="s">
        <v>1765</v>
      </c>
      <c r="C111" s="89" t="s">
        <v>2089</v>
      </c>
      <c r="D111" s="89" t="s">
        <v>2100</v>
      </c>
      <c r="E111" s="89" t="s">
        <v>1654</v>
      </c>
      <c r="F111" s="89" t="s">
        <v>2184</v>
      </c>
      <c r="G111" s="89" t="s">
        <v>5256</v>
      </c>
      <c r="H111" s="89" t="s">
        <v>486</v>
      </c>
      <c r="I111" s="89" t="s">
        <v>97</v>
      </c>
      <c r="J111" s="89" t="s">
        <v>2135</v>
      </c>
      <c r="K111" s="89" t="s">
        <v>1655</v>
      </c>
      <c r="L111" s="89">
        <v>10</v>
      </c>
      <c r="M111" s="89">
        <v>1</v>
      </c>
      <c r="N111" s="89">
        <v>3</v>
      </c>
    </row>
    <row r="112" spans="1:14" ht="22.5" hidden="1" x14ac:dyDescent="0.2">
      <c r="A112" s="89" t="s">
        <v>535</v>
      </c>
      <c r="B112" s="89" t="s">
        <v>536</v>
      </c>
      <c r="C112" s="89" t="s">
        <v>2089</v>
      </c>
      <c r="D112" s="89" t="s">
        <v>2100</v>
      </c>
      <c r="E112" s="89" t="s">
        <v>1654</v>
      </c>
      <c r="F112" s="89" t="s">
        <v>534</v>
      </c>
      <c r="G112" s="89" t="s">
        <v>2102</v>
      </c>
      <c r="H112" s="89" t="s">
        <v>534</v>
      </c>
      <c r="I112" s="89" t="s">
        <v>97</v>
      </c>
      <c r="J112" s="89" t="s">
        <v>2135</v>
      </c>
      <c r="K112" s="89" t="s">
        <v>1655</v>
      </c>
      <c r="L112" s="89">
        <v>174</v>
      </c>
      <c r="M112" s="89">
        <v>9</v>
      </c>
      <c r="N112" s="89">
        <v>8</v>
      </c>
    </row>
    <row r="113" spans="1:14" ht="45" hidden="1" x14ac:dyDescent="0.2">
      <c r="A113" s="89" t="s">
        <v>490</v>
      </c>
      <c r="B113" s="89" t="s">
        <v>1767</v>
      </c>
      <c r="C113" s="89" t="s">
        <v>2089</v>
      </c>
      <c r="D113" s="89" t="s">
        <v>2100</v>
      </c>
      <c r="E113" s="89" t="s">
        <v>1654</v>
      </c>
      <c r="F113" s="89" t="s">
        <v>2185</v>
      </c>
      <c r="G113" s="89" t="s">
        <v>2102</v>
      </c>
      <c r="H113" s="89" t="s">
        <v>489</v>
      </c>
      <c r="I113" s="89" t="s">
        <v>97</v>
      </c>
      <c r="J113" s="89" t="s">
        <v>2135</v>
      </c>
      <c r="K113" s="89" t="s">
        <v>1655</v>
      </c>
      <c r="L113" s="89">
        <v>20</v>
      </c>
      <c r="M113" s="89">
        <v>2</v>
      </c>
      <c r="N113" s="89">
        <v>3</v>
      </c>
    </row>
    <row r="114" spans="1:14" ht="33.75" hidden="1" x14ac:dyDescent="0.2">
      <c r="A114" s="89" t="s">
        <v>538</v>
      </c>
      <c r="B114" s="89" t="s">
        <v>539</v>
      </c>
      <c r="C114" s="89" t="s">
        <v>2115</v>
      </c>
      <c r="D114" s="89" t="s">
        <v>2100</v>
      </c>
      <c r="E114" s="89" t="s">
        <v>1654</v>
      </c>
      <c r="F114" s="89" t="s">
        <v>2186</v>
      </c>
      <c r="G114" s="89" t="s">
        <v>2102</v>
      </c>
      <c r="H114" s="89" t="s">
        <v>537</v>
      </c>
      <c r="I114" s="89" t="s">
        <v>97</v>
      </c>
      <c r="J114" s="89" t="s">
        <v>2135</v>
      </c>
      <c r="K114" s="89" t="s">
        <v>1655</v>
      </c>
      <c r="L114" s="89">
        <v>218</v>
      </c>
      <c r="M114" s="89">
        <v>11</v>
      </c>
      <c r="N114" s="89">
        <v>10</v>
      </c>
    </row>
    <row r="115" spans="1:14" ht="22.5" hidden="1" x14ac:dyDescent="0.2">
      <c r="A115" s="89" t="s">
        <v>491</v>
      </c>
      <c r="B115" s="89" t="s">
        <v>1768</v>
      </c>
      <c r="C115" s="89" t="s">
        <v>2089</v>
      </c>
      <c r="D115" s="89" t="s">
        <v>2100</v>
      </c>
      <c r="E115" s="89" t="s">
        <v>1654</v>
      </c>
      <c r="F115" s="89" t="s">
        <v>2187</v>
      </c>
      <c r="G115" s="89" t="s">
        <v>5256</v>
      </c>
      <c r="H115" s="89" t="s">
        <v>2188</v>
      </c>
      <c r="I115" s="89" t="s">
        <v>97</v>
      </c>
      <c r="J115" s="89" t="s">
        <v>2135</v>
      </c>
      <c r="K115" s="89" t="s">
        <v>1655</v>
      </c>
      <c r="L115" s="89">
        <v>52</v>
      </c>
      <c r="M115" s="89">
        <v>3</v>
      </c>
      <c r="N115" s="89">
        <v>3</v>
      </c>
    </row>
    <row r="116" spans="1:14" ht="22.5" hidden="1" x14ac:dyDescent="0.2">
      <c r="A116" s="89" t="s">
        <v>1444</v>
      </c>
      <c r="B116" s="89" t="s">
        <v>1989</v>
      </c>
      <c r="C116" s="89" t="s">
        <v>1220</v>
      </c>
      <c r="D116" s="89" t="s">
        <v>2100</v>
      </c>
      <c r="E116" s="89" t="s">
        <v>1654</v>
      </c>
      <c r="F116" s="89" t="s">
        <v>2189</v>
      </c>
      <c r="G116" s="89" t="s">
        <v>2102</v>
      </c>
      <c r="H116" s="89" t="s">
        <v>1988</v>
      </c>
      <c r="I116" s="89" t="s">
        <v>2022</v>
      </c>
      <c r="J116" s="89" t="s">
        <v>2135</v>
      </c>
      <c r="K116" s="89" t="s">
        <v>1655</v>
      </c>
      <c r="L116" s="89">
        <v>15</v>
      </c>
      <c r="M116" s="89">
        <v>2</v>
      </c>
      <c r="N116" s="89">
        <v>5</v>
      </c>
    </row>
    <row r="117" spans="1:14" ht="45" hidden="1" x14ac:dyDescent="0.2">
      <c r="A117" s="89" t="s">
        <v>1607</v>
      </c>
      <c r="B117" s="89" t="s">
        <v>1608</v>
      </c>
      <c r="C117" s="89" t="s">
        <v>1493</v>
      </c>
      <c r="D117" s="89" t="s">
        <v>2100</v>
      </c>
      <c r="E117" s="89" t="s">
        <v>1654</v>
      </c>
      <c r="F117" s="89" t="s">
        <v>2190</v>
      </c>
      <c r="G117" s="89" t="s">
        <v>2102</v>
      </c>
      <c r="H117" s="89" t="s">
        <v>461</v>
      </c>
      <c r="I117" s="89" t="s">
        <v>97</v>
      </c>
      <c r="J117" s="89" t="s">
        <v>2135</v>
      </c>
      <c r="K117" s="89" t="s">
        <v>1655</v>
      </c>
      <c r="L117" s="89">
        <v>353</v>
      </c>
      <c r="M117" s="89">
        <v>21</v>
      </c>
      <c r="N117" s="89">
        <v>13</v>
      </c>
    </row>
    <row r="118" spans="1:14" ht="22.5" hidden="1" x14ac:dyDescent="0.2">
      <c r="A118" s="89" t="s">
        <v>1595</v>
      </c>
      <c r="B118" s="89" t="s">
        <v>1499</v>
      </c>
      <c r="C118" s="89" t="s">
        <v>1493</v>
      </c>
      <c r="D118" s="89" t="s">
        <v>2100</v>
      </c>
      <c r="E118" s="89" t="s">
        <v>1654</v>
      </c>
      <c r="F118" s="89" t="s">
        <v>486</v>
      </c>
      <c r="G118" s="89" t="s">
        <v>2102</v>
      </c>
      <c r="H118" s="89" t="s">
        <v>486</v>
      </c>
      <c r="I118" s="89" t="s">
        <v>97</v>
      </c>
      <c r="J118" s="89" t="s">
        <v>2135</v>
      </c>
      <c r="K118" s="89" t="s">
        <v>1655</v>
      </c>
      <c r="L118" s="89">
        <v>29</v>
      </c>
      <c r="M118" s="89">
        <v>8</v>
      </c>
      <c r="N118" s="89">
        <v>5</v>
      </c>
    </row>
    <row r="119" spans="1:14" ht="45" hidden="1" x14ac:dyDescent="0.2">
      <c r="A119" s="89" t="s">
        <v>1681</v>
      </c>
      <c r="B119" s="89" t="s">
        <v>1679</v>
      </c>
      <c r="C119" s="89" t="s">
        <v>2120</v>
      </c>
      <c r="D119" s="89" t="s">
        <v>2100</v>
      </c>
      <c r="E119" s="89" t="s">
        <v>1654</v>
      </c>
      <c r="F119" s="89" t="s">
        <v>2191</v>
      </c>
      <c r="G119" s="89" t="s">
        <v>2102</v>
      </c>
      <c r="H119" s="89" t="s">
        <v>475</v>
      </c>
      <c r="I119" s="89" t="s">
        <v>97</v>
      </c>
      <c r="J119" s="89" t="s">
        <v>2135</v>
      </c>
      <c r="K119" s="89" t="s">
        <v>1655</v>
      </c>
      <c r="L119" s="89">
        <v>22</v>
      </c>
      <c r="M119" s="89">
        <v>8</v>
      </c>
      <c r="N119" s="89">
        <v>6</v>
      </c>
    </row>
    <row r="120" spans="1:14" ht="22.5" hidden="1" x14ac:dyDescent="0.2">
      <c r="A120" s="89" t="s">
        <v>224</v>
      </c>
      <c r="B120" s="89" t="s">
        <v>1696</v>
      </c>
      <c r="C120" s="89" t="s">
        <v>2089</v>
      </c>
      <c r="D120" s="89" t="s">
        <v>2100</v>
      </c>
      <c r="E120" s="89" t="s">
        <v>1654</v>
      </c>
      <c r="F120" s="89" t="s">
        <v>1695</v>
      </c>
      <c r="G120" s="89" t="s">
        <v>2102</v>
      </c>
      <c r="H120" s="89" t="s">
        <v>1695</v>
      </c>
      <c r="I120" s="89" t="s">
        <v>2022</v>
      </c>
      <c r="J120" s="89" t="s">
        <v>2355</v>
      </c>
      <c r="K120" s="89" t="s">
        <v>2356</v>
      </c>
      <c r="L120" s="89">
        <v>33</v>
      </c>
      <c r="M120" s="89">
        <v>3</v>
      </c>
      <c r="N120" s="89">
        <v>3</v>
      </c>
    </row>
    <row r="121" spans="1:14" ht="22.5" hidden="1" x14ac:dyDescent="0.2">
      <c r="A121" s="89" t="s">
        <v>1526</v>
      </c>
      <c r="B121" s="89" t="s">
        <v>223</v>
      </c>
      <c r="C121" s="89" t="s">
        <v>1493</v>
      </c>
      <c r="D121" s="89" t="s">
        <v>2100</v>
      </c>
      <c r="E121" s="89" t="s">
        <v>1654</v>
      </c>
      <c r="F121" s="89" t="s">
        <v>2357</v>
      </c>
      <c r="G121" s="89" t="s">
        <v>2102</v>
      </c>
      <c r="H121" s="89" t="s">
        <v>223</v>
      </c>
      <c r="I121" s="89" t="s">
        <v>2022</v>
      </c>
      <c r="J121" s="89" t="s">
        <v>2355</v>
      </c>
      <c r="K121" s="89" t="s">
        <v>2356</v>
      </c>
      <c r="L121" s="89">
        <v>105</v>
      </c>
      <c r="M121" s="89">
        <v>14</v>
      </c>
      <c r="N121" s="89">
        <v>7</v>
      </c>
    </row>
    <row r="122" spans="1:14" ht="22.5" hidden="1" x14ac:dyDescent="0.2">
      <c r="A122" s="89" t="s">
        <v>493</v>
      </c>
      <c r="B122" s="89" t="s">
        <v>1769</v>
      </c>
      <c r="C122" s="89" t="s">
        <v>2089</v>
      </c>
      <c r="D122" s="89" t="s">
        <v>2100</v>
      </c>
      <c r="E122" s="89" t="s">
        <v>1654</v>
      </c>
      <c r="F122" s="89" t="s">
        <v>2192</v>
      </c>
      <c r="G122" s="89" t="s">
        <v>2102</v>
      </c>
      <c r="H122" s="89" t="s">
        <v>492</v>
      </c>
      <c r="I122" s="89" t="s">
        <v>97</v>
      </c>
      <c r="J122" s="89" t="s">
        <v>2135</v>
      </c>
      <c r="K122" s="89" t="s">
        <v>1655</v>
      </c>
      <c r="L122" s="89">
        <v>58</v>
      </c>
      <c r="M122" s="89">
        <v>3</v>
      </c>
      <c r="N122" s="89">
        <v>3</v>
      </c>
    </row>
    <row r="123" spans="1:14" ht="45" hidden="1" x14ac:dyDescent="0.2">
      <c r="A123" s="89" t="s">
        <v>1464</v>
      </c>
      <c r="B123" s="89" t="s">
        <v>1465</v>
      </c>
      <c r="C123" s="89" t="s">
        <v>1220</v>
      </c>
      <c r="D123" s="89" t="s">
        <v>2100</v>
      </c>
      <c r="E123" s="89" t="s">
        <v>1654</v>
      </c>
      <c r="F123" s="89" t="s">
        <v>2193</v>
      </c>
      <c r="G123" s="89" t="s">
        <v>2193</v>
      </c>
      <c r="H123" s="89" t="s">
        <v>2188</v>
      </c>
      <c r="I123" s="89" t="s">
        <v>97</v>
      </c>
      <c r="J123" s="89" t="s">
        <v>2135</v>
      </c>
      <c r="K123" s="89" t="s">
        <v>1655</v>
      </c>
      <c r="L123" s="89">
        <v>74</v>
      </c>
      <c r="M123" s="89">
        <v>8</v>
      </c>
      <c r="N123" s="89">
        <v>6</v>
      </c>
    </row>
    <row r="124" spans="1:14" ht="33.75" hidden="1" x14ac:dyDescent="0.2">
      <c r="A124" s="89" t="s">
        <v>1446</v>
      </c>
      <c r="B124" s="89" t="s">
        <v>1990</v>
      </c>
      <c r="C124" s="89" t="s">
        <v>1220</v>
      </c>
      <c r="D124" s="89" t="s">
        <v>2100</v>
      </c>
      <c r="E124" s="89" t="s">
        <v>1654</v>
      </c>
      <c r="F124" s="89" t="s">
        <v>1811</v>
      </c>
      <c r="G124" s="89" t="s">
        <v>2102</v>
      </c>
      <c r="H124" s="89" t="s">
        <v>1811</v>
      </c>
      <c r="I124" s="89" t="s">
        <v>2022</v>
      </c>
      <c r="J124" s="89" t="s">
        <v>2135</v>
      </c>
      <c r="K124" s="89" t="s">
        <v>1655</v>
      </c>
      <c r="L124" s="89">
        <v>16</v>
      </c>
      <c r="M124" s="89">
        <v>2</v>
      </c>
      <c r="N124" s="89">
        <v>6</v>
      </c>
    </row>
    <row r="125" spans="1:14" ht="22.5" hidden="1" x14ac:dyDescent="0.2">
      <c r="A125" s="89" t="s">
        <v>1623</v>
      </c>
      <c r="B125" s="89" t="s">
        <v>534</v>
      </c>
      <c r="C125" s="89" t="s">
        <v>1493</v>
      </c>
      <c r="D125" s="89" t="s">
        <v>2100</v>
      </c>
      <c r="E125" s="89" t="s">
        <v>1654</v>
      </c>
      <c r="F125" s="89" t="s">
        <v>108</v>
      </c>
      <c r="G125" s="89" t="s">
        <v>2102</v>
      </c>
      <c r="H125" s="89" t="s">
        <v>534</v>
      </c>
      <c r="I125" s="89" t="s">
        <v>97</v>
      </c>
      <c r="J125" s="89" t="s">
        <v>2135</v>
      </c>
      <c r="K125" s="89" t="s">
        <v>1655</v>
      </c>
      <c r="L125" s="89">
        <v>195</v>
      </c>
      <c r="M125" s="89">
        <v>21</v>
      </c>
      <c r="N125" s="89">
        <v>10</v>
      </c>
    </row>
    <row r="126" spans="1:14" ht="33.75" hidden="1" x14ac:dyDescent="0.2">
      <c r="A126" s="89" t="s">
        <v>1466</v>
      </c>
      <c r="B126" s="89" t="s">
        <v>1614</v>
      </c>
      <c r="C126" s="89" t="s">
        <v>1220</v>
      </c>
      <c r="D126" s="89" t="s">
        <v>2100</v>
      </c>
      <c r="E126" s="89" t="s">
        <v>1654</v>
      </c>
      <c r="F126" s="89" t="s">
        <v>2194</v>
      </c>
      <c r="G126" s="89" t="s">
        <v>2194</v>
      </c>
      <c r="H126" s="89" t="s">
        <v>518</v>
      </c>
      <c r="I126" s="89" t="s">
        <v>97</v>
      </c>
      <c r="J126" s="89" t="s">
        <v>2135</v>
      </c>
      <c r="K126" s="89" t="s">
        <v>1655</v>
      </c>
      <c r="L126" s="89">
        <v>84</v>
      </c>
      <c r="M126" s="89">
        <v>8</v>
      </c>
      <c r="N126" s="89">
        <v>6</v>
      </c>
    </row>
    <row r="127" spans="1:14" ht="33.75" hidden="1" x14ac:dyDescent="0.2">
      <c r="A127" s="89" t="s">
        <v>1613</v>
      </c>
      <c r="B127" s="89" t="s">
        <v>1614</v>
      </c>
      <c r="C127" s="89" t="s">
        <v>1493</v>
      </c>
      <c r="D127" s="89" t="s">
        <v>2100</v>
      </c>
      <c r="E127" s="89" t="s">
        <v>1654</v>
      </c>
      <c r="F127" s="89" t="s">
        <v>2194</v>
      </c>
      <c r="G127" s="89" t="s">
        <v>2194</v>
      </c>
      <c r="H127" s="89" t="s">
        <v>518</v>
      </c>
      <c r="I127" s="89" t="s">
        <v>97</v>
      </c>
      <c r="J127" s="89" t="s">
        <v>2135</v>
      </c>
      <c r="K127" s="89" t="s">
        <v>1655</v>
      </c>
      <c r="L127" s="89">
        <v>122</v>
      </c>
      <c r="M127" s="89">
        <v>9</v>
      </c>
      <c r="N127" s="89">
        <v>5</v>
      </c>
    </row>
    <row r="128" spans="1:14" ht="45" hidden="1" x14ac:dyDescent="0.2">
      <c r="A128" s="89" t="s">
        <v>1426</v>
      </c>
      <c r="B128" s="89" t="s">
        <v>1612</v>
      </c>
      <c r="C128" s="89" t="s">
        <v>1220</v>
      </c>
      <c r="D128" s="89" t="s">
        <v>2100</v>
      </c>
      <c r="E128" s="89" t="s">
        <v>1654</v>
      </c>
      <c r="F128" s="89" t="s">
        <v>2175</v>
      </c>
      <c r="G128" s="89" t="s">
        <v>2102</v>
      </c>
      <c r="H128" s="89" t="s">
        <v>94</v>
      </c>
      <c r="I128" s="89" t="s">
        <v>97</v>
      </c>
      <c r="J128" s="89" t="s">
        <v>2135</v>
      </c>
      <c r="K128" s="89" t="s">
        <v>1655</v>
      </c>
      <c r="L128" s="89">
        <v>123</v>
      </c>
      <c r="M128" s="89">
        <v>14</v>
      </c>
      <c r="N128" s="89">
        <v>11</v>
      </c>
    </row>
    <row r="129" spans="1:14" ht="33.75" hidden="1" x14ac:dyDescent="0.2">
      <c r="A129" s="89" t="s">
        <v>1660</v>
      </c>
      <c r="B129" s="89" t="s">
        <v>1600</v>
      </c>
      <c r="C129" s="89" t="s">
        <v>93</v>
      </c>
      <c r="D129" s="89" t="s">
        <v>2100</v>
      </c>
      <c r="E129" s="89" t="s">
        <v>1654</v>
      </c>
      <c r="F129" s="89" t="s">
        <v>102</v>
      </c>
      <c r="G129" s="89" t="s">
        <v>2102</v>
      </c>
      <c r="H129" s="89" t="s">
        <v>94</v>
      </c>
      <c r="I129" s="89" t="s">
        <v>97</v>
      </c>
      <c r="J129" s="89" t="s">
        <v>2135</v>
      </c>
      <c r="K129" s="89" t="s">
        <v>1655</v>
      </c>
      <c r="L129" s="89">
        <v>87</v>
      </c>
      <c r="M129" s="89">
        <v>11</v>
      </c>
      <c r="N129" s="89">
        <v>12</v>
      </c>
    </row>
    <row r="130" spans="1:14" ht="45" hidden="1" x14ac:dyDescent="0.2">
      <c r="A130" s="89" t="s">
        <v>1670</v>
      </c>
      <c r="B130" s="89" t="s">
        <v>1602</v>
      </c>
      <c r="C130" s="89" t="s">
        <v>112</v>
      </c>
      <c r="D130" s="89" t="s">
        <v>2100</v>
      </c>
      <c r="E130" s="89" t="s">
        <v>1654</v>
      </c>
      <c r="F130" s="89" t="s">
        <v>2148</v>
      </c>
      <c r="G130" s="89" t="s">
        <v>2102</v>
      </c>
      <c r="H130" s="89" t="s">
        <v>449</v>
      </c>
      <c r="I130" s="89" t="s">
        <v>97</v>
      </c>
      <c r="J130" s="89" t="s">
        <v>2135</v>
      </c>
      <c r="K130" s="89" t="s">
        <v>1655</v>
      </c>
      <c r="L130" s="89">
        <v>67</v>
      </c>
      <c r="M130" s="89">
        <v>2</v>
      </c>
      <c r="N130" s="89">
        <v>7</v>
      </c>
    </row>
    <row r="131" spans="1:14" ht="45" hidden="1" x14ac:dyDescent="0.2">
      <c r="A131" s="89" t="s">
        <v>1669</v>
      </c>
      <c r="B131" s="89" t="s">
        <v>1600</v>
      </c>
      <c r="C131" s="89" t="s">
        <v>112</v>
      </c>
      <c r="D131" s="89" t="s">
        <v>2100</v>
      </c>
      <c r="E131" s="89" t="s">
        <v>1654</v>
      </c>
      <c r="F131" s="89" t="s">
        <v>102</v>
      </c>
      <c r="G131" s="89" t="s">
        <v>2102</v>
      </c>
      <c r="H131" s="89" t="s">
        <v>94</v>
      </c>
      <c r="I131" s="89" t="s">
        <v>97</v>
      </c>
      <c r="J131" s="89" t="s">
        <v>2135</v>
      </c>
      <c r="K131" s="89" t="s">
        <v>1655</v>
      </c>
      <c r="L131" s="89">
        <v>18</v>
      </c>
      <c r="M131" s="89">
        <v>2</v>
      </c>
      <c r="N131" s="89">
        <v>4</v>
      </c>
    </row>
    <row r="132" spans="1:14" ht="33.75" hidden="1" x14ac:dyDescent="0.2">
      <c r="A132" s="89" t="s">
        <v>1437</v>
      </c>
      <c r="B132" s="89" t="s">
        <v>1983</v>
      </c>
      <c r="C132" s="89" t="s">
        <v>1220</v>
      </c>
      <c r="D132" s="89" t="s">
        <v>2100</v>
      </c>
      <c r="E132" s="89" t="s">
        <v>1654</v>
      </c>
      <c r="F132" s="89" t="s">
        <v>106</v>
      </c>
      <c r="G132" s="89" t="s">
        <v>382</v>
      </c>
      <c r="H132" s="89" t="s">
        <v>382</v>
      </c>
      <c r="I132" s="89" t="s">
        <v>97</v>
      </c>
      <c r="J132" s="89" t="s">
        <v>2135</v>
      </c>
      <c r="K132" s="89" t="s">
        <v>1655</v>
      </c>
      <c r="L132" s="89">
        <v>355</v>
      </c>
      <c r="M132" s="89">
        <v>28</v>
      </c>
      <c r="N132" s="89">
        <v>21</v>
      </c>
    </row>
    <row r="133" spans="1:14" ht="45" hidden="1" x14ac:dyDescent="0.2">
      <c r="A133" s="89" t="s">
        <v>1598</v>
      </c>
      <c r="B133" s="89" t="s">
        <v>1773</v>
      </c>
      <c r="C133" s="89" t="s">
        <v>1493</v>
      </c>
      <c r="D133" s="89" t="s">
        <v>2100</v>
      </c>
      <c r="E133" s="89" t="s">
        <v>1654</v>
      </c>
      <c r="F133" s="89" t="s">
        <v>2141</v>
      </c>
      <c r="G133" s="89" t="s">
        <v>2102</v>
      </c>
      <c r="H133" s="89" t="s">
        <v>452</v>
      </c>
      <c r="I133" s="89" t="s">
        <v>2022</v>
      </c>
      <c r="J133" s="89" t="s">
        <v>2135</v>
      </c>
      <c r="K133" s="89" t="s">
        <v>1655</v>
      </c>
      <c r="L133" s="89">
        <v>17</v>
      </c>
      <c r="M133" s="89">
        <v>8</v>
      </c>
      <c r="N133" s="89">
        <v>5</v>
      </c>
    </row>
    <row r="134" spans="1:14" ht="22.5" hidden="1" x14ac:dyDescent="0.2">
      <c r="A134" s="89" t="s">
        <v>1438</v>
      </c>
      <c r="B134" s="89" t="s">
        <v>1984</v>
      </c>
      <c r="C134" s="89" t="s">
        <v>1220</v>
      </c>
      <c r="D134" s="89" t="s">
        <v>2100</v>
      </c>
      <c r="E134" s="89" t="s">
        <v>1654</v>
      </c>
      <c r="F134" s="89" t="s">
        <v>2195</v>
      </c>
      <c r="G134" s="89" t="s">
        <v>2102</v>
      </c>
      <c r="H134" s="89" t="s">
        <v>1135</v>
      </c>
      <c r="I134" s="89" t="s">
        <v>97</v>
      </c>
      <c r="J134" s="89" t="s">
        <v>2135</v>
      </c>
      <c r="K134" s="89" t="s">
        <v>1655</v>
      </c>
      <c r="L134" s="89">
        <v>52</v>
      </c>
      <c r="M134" s="89">
        <v>8</v>
      </c>
      <c r="N134" s="89">
        <v>6</v>
      </c>
    </row>
    <row r="135" spans="1:14" ht="33.75" hidden="1" x14ac:dyDescent="0.2">
      <c r="A135" s="89" t="s">
        <v>1628</v>
      </c>
      <c r="B135" s="89" t="s">
        <v>1629</v>
      </c>
      <c r="C135" s="89" t="s">
        <v>1493</v>
      </c>
      <c r="D135" s="89" t="s">
        <v>2100</v>
      </c>
      <c r="E135" s="89" t="s">
        <v>1654</v>
      </c>
      <c r="F135" s="89" t="s">
        <v>2486</v>
      </c>
      <c r="G135" s="89" t="s">
        <v>2102</v>
      </c>
      <c r="H135" s="89" t="s">
        <v>572</v>
      </c>
      <c r="I135" s="89" t="s">
        <v>2022</v>
      </c>
      <c r="J135" s="89" t="s">
        <v>2482</v>
      </c>
      <c r="K135" s="89" t="s">
        <v>2483</v>
      </c>
      <c r="L135" s="89">
        <v>144</v>
      </c>
      <c r="M135" s="89">
        <v>20</v>
      </c>
      <c r="N135" s="89">
        <v>9</v>
      </c>
    </row>
    <row r="136" spans="1:14" ht="33.75" hidden="1" x14ac:dyDescent="0.2">
      <c r="A136" s="89" t="s">
        <v>1665</v>
      </c>
      <c r="B136" s="89" t="s">
        <v>382</v>
      </c>
      <c r="C136" s="89" t="s">
        <v>93</v>
      </c>
      <c r="D136" s="89" t="s">
        <v>2100</v>
      </c>
      <c r="E136" s="89" t="s">
        <v>1654</v>
      </c>
      <c r="F136" s="89" t="s">
        <v>106</v>
      </c>
      <c r="G136" s="89" t="s">
        <v>382</v>
      </c>
      <c r="H136" s="89" t="s">
        <v>382</v>
      </c>
      <c r="I136" s="89" t="s">
        <v>97</v>
      </c>
      <c r="J136" s="89" t="s">
        <v>2135</v>
      </c>
      <c r="K136" s="89" t="s">
        <v>1655</v>
      </c>
      <c r="L136" s="89">
        <v>41</v>
      </c>
      <c r="M136" s="89">
        <v>6</v>
      </c>
      <c r="N136" s="89">
        <v>8</v>
      </c>
    </row>
    <row r="137" spans="1:14" ht="33.75" hidden="1" x14ac:dyDescent="0.2">
      <c r="A137" s="89" t="s">
        <v>1658</v>
      </c>
      <c r="B137" s="89" t="s">
        <v>1458</v>
      </c>
      <c r="C137" s="89" t="s">
        <v>93</v>
      </c>
      <c r="D137" s="89" t="s">
        <v>2100</v>
      </c>
      <c r="E137" s="89" t="s">
        <v>1654</v>
      </c>
      <c r="F137" s="89" t="s">
        <v>100</v>
      </c>
      <c r="G137" s="89" t="s">
        <v>2102</v>
      </c>
      <c r="H137" s="89" t="s">
        <v>470</v>
      </c>
      <c r="I137" s="89" t="s">
        <v>97</v>
      </c>
      <c r="J137" s="89" t="s">
        <v>2135</v>
      </c>
      <c r="K137" s="89" t="s">
        <v>1655</v>
      </c>
      <c r="L137" s="89">
        <v>57</v>
      </c>
      <c r="M137" s="89">
        <v>6</v>
      </c>
      <c r="N137" s="89">
        <v>8</v>
      </c>
    </row>
    <row r="138" spans="1:14" ht="45" hidden="1" x14ac:dyDescent="0.2">
      <c r="A138" s="89" t="s">
        <v>1671</v>
      </c>
      <c r="B138" s="89" t="s">
        <v>1063</v>
      </c>
      <c r="C138" s="89" t="s">
        <v>112</v>
      </c>
      <c r="D138" s="89" t="s">
        <v>2100</v>
      </c>
      <c r="E138" s="89" t="s">
        <v>1654</v>
      </c>
      <c r="F138" s="89" t="s">
        <v>1663</v>
      </c>
      <c r="G138" s="89" t="s">
        <v>1063</v>
      </c>
      <c r="H138" s="89" t="s">
        <v>1063</v>
      </c>
      <c r="I138" s="89" t="s">
        <v>97</v>
      </c>
      <c r="J138" s="89" t="s">
        <v>2135</v>
      </c>
      <c r="K138" s="89" t="s">
        <v>1655</v>
      </c>
      <c r="L138" s="89">
        <v>96</v>
      </c>
      <c r="M138" s="89">
        <v>7</v>
      </c>
      <c r="N138" s="89">
        <v>8</v>
      </c>
    </row>
    <row r="139" spans="1:14" ht="45" hidden="1" x14ac:dyDescent="0.2">
      <c r="A139" s="89" t="s">
        <v>1668</v>
      </c>
      <c r="B139" s="89" t="s">
        <v>1458</v>
      </c>
      <c r="C139" s="89" t="s">
        <v>112</v>
      </c>
      <c r="D139" s="89" t="s">
        <v>2100</v>
      </c>
      <c r="E139" s="89" t="s">
        <v>1654</v>
      </c>
      <c r="F139" s="89" t="s">
        <v>100</v>
      </c>
      <c r="G139" s="89" t="s">
        <v>2102</v>
      </c>
      <c r="H139" s="89" t="s">
        <v>470</v>
      </c>
      <c r="I139" s="89" t="s">
        <v>97</v>
      </c>
      <c r="J139" s="89" t="s">
        <v>2135</v>
      </c>
      <c r="K139" s="89" t="s">
        <v>1655</v>
      </c>
      <c r="L139" s="89">
        <v>51</v>
      </c>
      <c r="M139" s="89">
        <v>1</v>
      </c>
      <c r="N139" s="89">
        <v>5</v>
      </c>
    </row>
    <row r="140" spans="1:14" ht="22.5" hidden="1" x14ac:dyDescent="0.2">
      <c r="A140" s="89" t="s">
        <v>1622</v>
      </c>
      <c r="B140" s="89" t="s">
        <v>468</v>
      </c>
      <c r="C140" s="89" t="s">
        <v>1493</v>
      </c>
      <c r="D140" s="89" t="s">
        <v>2100</v>
      </c>
      <c r="E140" s="89" t="s">
        <v>1654</v>
      </c>
      <c r="F140" s="89" t="s">
        <v>2160</v>
      </c>
      <c r="G140" s="89" t="s">
        <v>2102</v>
      </c>
      <c r="H140" s="89" t="s">
        <v>468</v>
      </c>
      <c r="I140" s="89" t="s">
        <v>2022</v>
      </c>
      <c r="J140" s="89" t="s">
        <v>2135</v>
      </c>
      <c r="K140" s="89" t="s">
        <v>1655</v>
      </c>
      <c r="L140" s="89">
        <v>45</v>
      </c>
      <c r="M140" s="89">
        <v>8</v>
      </c>
      <c r="N140" s="89">
        <v>5</v>
      </c>
    </row>
    <row r="141" spans="1:14" ht="22.5" hidden="1" x14ac:dyDescent="0.2">
      <c r="A141" s="89" t="s">
        <v>494</v>
      </c>
      <c r="B141" s="89" t="s">
        <v>1770</v>
      </c>
      <c r="C141" s="89" t="s">
        <v>2089</v>
      </c>
      <c r="D141" s="89" t="s">
        <v>2100</v>
      </c>
      <c r="E141" s="89" t="s">
        <v>1654</v>
      </c>
      <c r="F141" s="89" t="s">
        <v>103</v>
      </c>
      <c r="G141" s="89" t="s">
        <v>2102</v>
      </c>
      <c r="H141" s="89" t="s">
        <v>481</v>
      </c>
      <c r="I141" s="89" t="s">
        <v>97</v>
      </c>
      <c r="J141" s="89" t="s">
        <v>2135</v>
      </c>
      <c r="K141" s="89" t="s">
        <v>1655</v>
      </c>
      <c r="L141" s="89">
        <v>24</v>
      </c>
      <c r="M141" s="89">
        <v>2</v>
      </c>
      <c r="N141" s="89">
        <v>3</v>
      </c>
    </row>
    <row r="142" spans="1:14" ht="22.5" hidden="1" x14ac:dyDescent="0.2">
      <c r="A142" s="89" t="s">
        <v>1449</v>
      </c>
      <c r="B142" s="89" t="s">
        <v>1992</v>
      </c>
      <c r="C142" s="89" t="s">
        <v>1220</v>
      </c>
      <c r="D142" s="89" t="s">
        <v>2100</v>
      </c>
      <c r="E142" s="89" t="s">
        <v>1654</v>
      </c>
      <c r="F142" s="89" t="s">
        <v>103</v>
      </c>
      <c r="G142" s="89" t="s">
        <v>2102</v>
      </c>
      <c r="H142" s="89" t="s">
        <v>481</v>
      </c>
      <c r="I142" s="89" t="s">
        <v>97</v>
      </c>
      <c r="J142" s="89" t="s">
        <v>2135</v>
      </c>
      <c r="K142" s="89" t="s">
        <v>1655</v>
      </c>
      <c r="L142" s="89">
        <v>207</v>
      </c>
      <c r="M142" s="89">
        <v>13</v>
      </c>
      <c r="N142" s="89">
        <v>10</v>
      </c>
    </row>
    <row r="143" spans="1:14" ht="22.5" hidden="1" x14ac:dyDescent="0.2">
      <c r="A143" s="89" t="s">
        <v>1428</v>
      </c>
      <c r="B143" s="89" t="s">
        <v>1976</v>
      </c>
      <c r="C143" s="89" t="s">
        <v>1220</v>
      </c>
      <c r="D143" s="89" t="s">
        <v>2100</v>
      </c>
      <c r="E143" s="89" t="s">
        <v>1654</v>
      </c>
      <c r="F143" s="89" t="s">
        <v>2196</v>
      </c>
      <c r="G143" s="89" t="s">
        <v>2102</v>
      </c>
      <c r="H143" s="89" t="s">
        <v>1427</v>
      </c>
      <c r="I143" s="89" t="s">
        <v>2022</v>
      </c>
      <c r="J143" s="89" t="s">
        <v>2135</v>
      </c>
      <c r="K143" s="89" t="s">
        <v>1655</v>
      </c>
      <c r="L143" s="89">
        <v>5</v>
      </c>
      <c r="M143" s="89">
        <v>1</v>
      </c>
      <c r="N143" s="89">
        <v>4</v>
      </c>
    </row>
    <row r="144" spans="1:14" ht="22.5" hidden="1" x14ac:dyDescent="0.2">
      <c r="A144" s="89" t="s">
        <v>1624</v>
      </c>
      <c r="B144" s="89" t="s">
        <v>489</v>
      </c>
      <c r="C144" s="89" t="s">
        <v>1493</v>
      </c>
      <c r="D144" s="89" t="s">
        <v>2100</v>
      </c>
      <c r="E144" s="89" t="s">
        <v>1654</v>
      </c>
      <c r="F144" s="89" t="s">
        <v>2468</v>
      </c>
      <c r="G144" s="89" t="s">
        <v>2102</v>
      </c>
      <c r="H144" s="89" t="s">
        <v>556</v>
      </c>
      <c r="I144" s="89" t="s">
        <v>2022</v>
      </c>
      <c r="J144" s="89" t="s">
        <v>2466</v>
      </c>
      <c r="K144" s="89" t="s">
        <v>2467</v>
      </c>
      <c r="L144" s="89">
        <v>31</v>
      </c>
      <c r="M144" s="89">
        <v>8</v>
      </c>
      <c r="N144" s="89">
        <v>5</v>
      </c>
    </row>
    <row r="145" spans="1:14" ht="33.75" hidden="1" x14ac:dyDescent="0.2">
      <c r="A145" s="89" t="s">
        <v>1649</v>
      </c>
      <c r="B145" s="89" t="s">
        <v>1650</v>
      </c>
      <c r="C145" s="89" t="s">
        <v>1633</v>
      </c>
      <c r="D145" s="89" t="s">
        <v>2100</v>
      </c>
      <c r="E145" s="89" t="s">
        <v>2019</v>
      </c>
      <c r="F145" s="89" t="s">
        <v>1648</v>
      </c>
      <c r="G145" s="89" t="s">
        <v>2102</v>
      </c>
      <c r="H145" s="89" t="s">
        <v>1427</v>
      </c>
      <c r="I145" s="89" t="s">
        <v>2022</v>
      </c>
      <c r="J145" s="89" t="s">
        <v>2135</v>
      </c>
      <c r="K145" s="89" t="s">
        <v>1655</v>
      </c>
      <c r="L145" s="89">
        <v>172</v>
      </c>
      <c r="M145" s="89">
        <v>11</v>
      </c>
      <c r="N145" s="89">
        <v>9</v>
      </c>
    </row>
    <row r="146" spans="1:14" ht="33.75" hidden="1" x14ac:dyDescent="0.2">
      <c r="A146" s="89" t="s">
        <v>1645</v>
      </c>
      <c r="B146" s="89" t="s">
        <v>1512</v>
      </c>
      <c r="C146" s="89" t="s">
        <v>1633</v>
      </c>
      <c r="D146" s="89" t="s">
        <v>2100</v>
      </c>
      <c r="E146" s="89" t="s">
        <v>2019</v>
      </c>
      <c r="F146" s="89" t="s">
        <v>2018</v>
      </c>
      <c r="G146" s="89" t="s">
        <v>1035</v>
      </c>
      <c r="H146" s="89" t="s">
        <v>465</v>
      </c>
      <c r="I146" s="89" t="s">
        <v>97</v>
      </c>
      <c r="J146" s="89" t="s">
        <v>2135</v>
      </c>
      <c r="K146" s="89" t="s">
        <v>1655</v>
      </c>
      <c r="L146" s="89">
        <v>172</v>
      </c>
      <c r="M146" s="89">
        <v>11</v>
      </c>
      <c r="N146" s="89">
        <v>9</v>
      </c>
    </row>
    <row r="147" spans="1:14" ht="33.75" hidden="1" x14ac:dyDescent="0.2">
      <c r="A147" s="89" t="s">
        <v>1330</v>
      </c>
      <c r="B147" s="89" t="s">
        <v>1331</v>
      </c>
      <c r="C147" s="89" t="s">
        <v>1220</v>
      </c>
      <c r="D147" s="89" t="s">
        <v>2100</v>
      </c>
      <c r="E147" s="89" t="s">
        <v>1654</v>
      </c>
      <c r="F147" s="89" t="s">
        <v>298</v>
      </c>
      <c r="G147" s="89" t="s">
        <v>2102</v>
      </c>
      <c r="H147" s="89" t="s">
        <v>298</v>
      </c>
      <c r="I147" s="89" t="s">
        <v>2022</v>
      </c>
      <c r="J147" s="89" t="s">
        <v>2383</v>
      </c>
      <c r="K147" s="89" t="s">
        <v>2384</v>
      </c>
      <c r="L147" s="89">
        <v>19</v>
      </c>
      <c r="M147" s="89">
        <v>3</v>
      </c>
      <c r="N147" s="89">
        <v>5</v>
      </c>
    </row>
    <row r="148" spans="1:14" ht="22.5" hidden="1" x14ac:dyDescent="0.2">
      <c r="A148" s="89" t="s">
        <v>451</v>
      </c>
      <c r="B148" s="89" t="s">
        <v>1743</v>
      </c>
      <c r="C148" s="89" t="s">
        <v>2089</v>
      </c>
      <c r="D148" s="89" t="s">
        <v>2100</v>
      </c>
      <c r="E148" s="89" t="s">
        <v>1654</v>
      </c>
      <c r="F148" s="89" t="s">
        <v>2197</v>
      </c>
      <c r="G148" s="89" t="s">
        <v>2102</v>
      </c>
      <c r="H148" s="89" t="s">
        <v>94</v>
      </c>
      <c r="I148" s="89" t="s">
        <v>97</v>
      </c>
      <c r="J148" s="89" t="s">
        <v>2135</v>
      </c>
      <c r="K148" s="89" t="s">
        <v>1655</v>
      </c>
      <c r="L148" s="89">
        <v>217</v>
      </c>
      <c r="M148" s="89">
        <v>10</v>
      </c>
      <c r="N148" s="89">
        <v>9</v>
      </c>
    </row>
    <row r="149" spans="1:14" ht="33.75" hidden="1" x14ac:dyDescent="0.2">
      <c r="A149" s="89" t="s">
        <v>523</v>
      </c>
      <c r="B149" s="89" t="s">
        <v>2113</v>
      </c>
      <c r="C149" s="89" t="s">
        <v>2089</v>
      </c>
      <c r="D149" s="89" t="s">
        <v>2100</v>
      </c>
      <c r="E149" s="89" t="s">
        <v>1654</v>
      </c>
      <c r="F149" s="89" t="s">
        <v>2198</v>
      </c>
      <c r="G149" s="89" t="s">
        <v>1063</v>
      </c>
      <c r="H149" s="89" t="s">
        <v>1063</v>
      </c>
      <c r="I149" s="89" t="s">
        <v>97</v>
      </c>
      <c r="J149" s="89" t="s">
        <v>2135</v>
      </c>
      <c r="K149" s="89" t="s">
        <v>1655</v>
      </c>
      <c r="L149" s="89">
        <v>102</v>
      </c>
      <c r="M149" s="89">
        <v>7</v>
      </c>
      <c r="N149" s="89">
        <v>7</v>
      </c>
    </row>
    <row r="150" spans="1:14" ht="45" hidden="1" x14ac:dyDescent="0.2">
      <c r="A150" s="89" t="s">
        <v>1637</v>
      </c>
      <c r="B150" s="89" t="s">
        <v>89</v>
      </c>
      <c r="C150" s="89" t="s">
        <v>1633</v>
      </c>
      <c r="D150" s="89" t="s">
        <v>2100</v>
      </c>
      <c r="E150" s="89" t="s">
        <v>1654</v>
      </c>
      <c r="F150" s="89" t="s">
        <v>1636</v>
      </c>
      <c r="G150" s="89" t="s">
        <v>2102</v>
      </c>
      <c r="H150" s="89" t="s">
        <v>389</v>
      </c>
      <c r="I150" s="89" t="s">
        <v>97</v>
      </c>
      <c r="J150" s="89" t="s">
        <v>2416</v>
      </c>
      <c r="K150" s="89" t="s">
        <v>1653</v>
      </c>
      <c r="L150" s="89">
        <v>36</v>
      </c>
      <c r="M150" s="89">
        <v>3</v>
      </c>
      <c r="N150" s="89">
        <v>3</v>
      </c>
    </row>
    <row r="151" spans="1:14" ht="22.5" hidden="1" x14ac:dyDescent="0.2">
      <c r="A151" s="89" t="s">
        <v>1340</v>
      </c>
      <c r="B151" s="89" t="s">
        <v>1913</v>
      </c>
      <c r="C151" s="89" t="s">
        <v>1220</v>
      </c>
      <c r="D151" s="89" t="s">
        <v>2100</v>
      </c>
      <c r="E151" s="89" t="s">
        <v>1654</v>
      </c>
      <c r="F151" s="89" t="s">
        <v>326</v>
      </c>
      <c r="G151" s="89" t="s">
        <v>2102</v>
      </c>
      <c r="H151" s="89" t="s">
        <v>326</v>
      </c>
      <c r="I151" s="89" t="s">
        <v>2022</v>
      </c>
      <c r="J151" s="89" t="s">
        <v>2402</v>
      </c>
      <c r="K151" s="89" t="s">
        <v>2403</v>
      </c>
      <c r="L151" s="89">
        <v>47</v>
      </c>
      <c r="M151" s="89">
        <v>4</v>
      </c>
      <c r="N151" s="89">
        <v>6</v>
      </c>
    </row>
    <row r="152" spans="1:14" ht="22.5" hidden="1" x14ac:dyDescent="0.2">
      <c r="A152" s="89" t="s">
        <v>1298</v>
      </c>
      <c r="B152" s="89" t="s">
        <v>1867</v>
      </c>
      <c r="C152" s="89" t="s">
        <v>1220</v>
      </c>
      <c r="D152" s="89" t="s">
        <v>2100</v>
      </c>
      <c r="E152" s="89" t="s">
        <v>1654</v>
      </c>
      <c r="F152" s="89" t="s">
        <v>252</v>
      </c>
      <c r="G152" s="89" t="s">
        <v>2102</v>
      </c>
      <c r="H152" s="89" t="s">
        <v>252</v>
      </c>
      <c r="I152" s="89" t="s">
        <v>2022</v>
      </c>
      <c r="J152" s="89" t="s">
        <v>2361</v>
      </c>
      <c r="K152" s="89" t="s">
        <v>2362</v>
      </c>
      <c r="L152" s="89">
        <v>42</v>
      </c>
      <c r="M152" s="89">
        <v>6</v>
      </c>
      <c r="N152" s="89">
        <v>6</v>
      </c>
    </row>
    <row r="153" spans="1:14" ht="22.5" hidden="1" x14ac:dyDescent="0.2">
      <c r="A153" s="89" t="s">
        <v>1304</v>
      </c>
      <c r="B153" s="89" t="s">
        <v>1882</v>
      </c>
      <c r="C153" s="89" t="s">
        <v>1220</v>
      </c>
      <c r="D153" s="89" t="s">
        <v>2100</v>
      </c>
      <c r="E153" s="89" t="s">
        <v>1654</v>
      </c>
      <c r="F153" s="89" t="s">
        <v>269</v>
      </c>
      <c r="G153" s="89" t="s">
        <v>2102</v>
      </c>
      <c r="H153" s="89" t="s">
        <v>269</v>
      </c>
      <c r="I153" s="89" t="s">
        <v>2022</v>
      </c>
      <c r="J153" s="89" t="s">
        <v>2374</v>
      </c>
      <c r="K153" s="89" t="s">
        <v>2375</v>
      </c>
      <c r="L153" s="89">
        <v>25</v>
      </c>
      <c r="M153" s="89">
        <v>5</v>
      </c>
      <c r="N153" s="89">
        <v>6</v>
      </c>
    </row>
    <row r="154" spans="1:14" ht="33.75" hidden="1" x14ac:dyDescent="0.2">
      <c r="A154" s="89" t="s">
        <v>358</v>
      </c>
      <c r="B154" s="89" t="s">
        <v>359</v>
      </c>
      <c r="C154" s="89" t="s">
        <v>2089</v>
      </c>
      <c r="D154" s="89" t="s">
        <v>2100</v>
      </c>
      <c r="E154" s="89" t="s">
        <v>1654</v>
      </c>
      <c r="F154" s="89" t="s">
        <v>2404</v>
      </c>
      <c r="G154" s="89" t="s">
        <v>2102</v>
      </c>
      <c r="H154" s="89" t="s">
        <v>321</v>
      </c>
      <c r="I154" s="89" t="s">
        <v>2022</v>
      </c>
      <c r="J154" s="89" t="s">
        <v>2402</v>
      </c>
      <c r="K154" s="89" t="s">
        <v>2403</v>
      </c>
      <c r="L154" s="89">
        <v>34</v>
      </c>
      <c r="M154" s="89">
        <v>3</v>
      </c>
      <c r="N154" s="89">
        <v>3</v>
      </c>
    </row>
    <row r="155" spans="1:14" ht="22.5" hidden="1" x14ac:dyDescent="0.2">
      <c r="A155" s="89" t="s">
        <v>1371</v>
      </c>
      <c r="B155" s="89" t="s">
        <v>1930</v>
      </c>
      <c r="C155" s="89" t="s">
        <v>1220</v>
      </c>
      <c r="D155" s="89" t="s">
        <v>2100</v>
      </c>
      <c r="E155" s="89" t="s">
        <v>1654</v>
      </c>
      <c r="F155" s="89" t="s">
        <v>2430</v>
      </c>
      <c r="G155" s="89" t="s">
        <v>2102</v>
      </c>
      <c r="H155" s="89" t="s">
        <v>390</v>
      </c>
      <c r="I155" s="89" t="s">
        <v>2022</v>
      </c>
      <c r="J155" s="89" t="s">
        <v>2431</v>
      </c>
      <c r="K155" s="89" t="s">
        <v>1638</v>
      </c>
      <c r="L155" s="89">
        <v>115</v>
      </c>
      <c r="M155" s="89">
        <v>13</v>
      </c>
      <c r="N155" s="89">
        <v>10</v>
      </c>
    </row>
    <row r="156" spans="1:14" ht="22.5" hidden="1" x14ac:dyDescent="0.2">
      <c r="A156" s="89" t="s">
        <v>1302</v>
      </c>
      <c r="B156" s="89" t="s">
        <v>1303</v>
      </c>
      <c r="C156" s="89" t="s">
        <v>1220</v>
      </c>
      <c r="D156" s="89" t="s">
        <v>2100</v>
      </c>
      <c r="E156" s="89" t="s">
        <v>1654</v>
      </c>
      <c r="F156" s="89" t="s">
        <v>2363</v>
      </c>
      <c r="G156" s="89" t="s">
        <v>2102</v>
      </c>
      <c r="H156" s="89" t="s">
        <v>30</v>
      </c>
      <c r="I156" s="89" t="s">
        <v>2022</v>
      </c>
      <c r="J156" s="89" t="s">
        <v>2361</v>
      </c>
      <c r="K156" s="89" t="s">
        <v>2362</v>
      </c>
      <c r="L156" s="89">
        <v>182</v>
      </c>
      <c r="M156" s="89">
        <v>16</v>
      </c>
      <c r="N156" s="89">
        <v>12</v>
      </c>
    </row>
    <row r="157" spans="1:14" ht="22.5" hidden="1" x14ac:dyDescent="0.2">
      <c r="A157" s="89" t="s">
        <v>1305</v>
      </c>
      <c r="B157" s="89" t="s">
        <v>1883</v>
      </c>
      <c r="C157" s="89" t="s">
        <v>1220</v>
      </c>
      <c r="D157" s="89" t="s">
        <v>2100</v>
      </c>
      <c r="E157" s="89" t="s">
        <v>1654</v>
      </c>
      <c r="F157" s="89" t="s">
        <v>263</v>
      </c>
      <c r="G157" s="89" t="s">
        <v>2102</v>
      </c>
      <c r="H157" s="89" t="s">
        <v>263</v>
      </c>
      <c r="I157" s="89" t="s">
        <v>2022</v>
      </c>
      <c r="J157" s="89" t="s">
        <v>2374</v>
      </c>
      <c r="K157" s="89" t="s">
        <v>2375</v>
      </c>
      <c r="L157" s="89">
        <v>37</v>
      </c>
      <c r="M157" s="89">
        <v>6</v>
      </c>
      <c r="N157" s="89">
        <v>6</v>
      </c>
    </row>
    <row r="158" spans="1:14" ht="22.5" hidden="1" x14ac:dyDescent="0.2">
      <c r="A158" s="89" t="s">
        <v>1306</v>
      </c>
      <c r="B158" s="89" t="s">
        <v>1884</v>
      </c>
      <c r="C158" s="89" t="s">
        <v>1220</v>
      </c>
      <c r="D158" s="89" t="s">
        <v>2100</v>
      </c>
      <c r="E158" s="89" t="s">
        <v>1654</v>
      </c>
      <c r="F158" s="89" t="s">
        <v>788</v>
      </c>
      <c r="G158" s="89" t="s">
        <v>2102</v>
      </c>
      <c r="H158" s="89" t="s">
        <v>788</v>
      </c>
      <c r="I158" s="89" t="s">
        <v>2022</v>
      </c>
      <c r="J158" s="89" t="s">
        <v>2374</v>
      </c>
      <c r="K158" s="89" t="s">
        <v>2375</v>
      </c>
      <c r="L158" s="89">
        <v>12</v>
      </c>
      <c r="M158" s="89">
        <v>2</v>
      </c>
      <c r="N158" s="89">
        <v>6</v>
      </c>
    </row>
    <row r="159" spans="1:14" ht="22.5" hidden="1" x14ac:dyDescent="0.2">
      <c r="A159" s="89" t="s">
        <v>1307</v>
      </c>
      <c r="B159" s="89" t="s">
        <v>1885</v>
      </c>
      <c r="C159" s="89" t="s">
        <v>1220</v>
      </c>
      <c r="D159" s="89" t="s">
        <v>2100</v>
      </c>
      <c r="E159" s="89" t="s">
        <v>1654</v>
      </c>
      <c r="F159" s="89" t="s">
        <v>767</v>
      </c>
      <c r="G159" s="89" t="s">
        <v>767</v>
      </c>
      <c r="H159" s="89" t="s">
        <v>767</v>
      </c>
      <c r="I159" s="89" t="s">
        <v>2022</v>
      </c>
      <c r="J159" s="89" t="s">
        <v>2374</v>
      </c>
      <c r="K159" s="89" t="s">
        <v>2375</v>
      </c>
      <c r="L159" s="89">
        <v>7</v>
      </c>
      <c r="M159" s="89">
        <v>2</v>
      </c>
      <c r="N159" s="89">
        <v>4</v>
      </c>
    </row>
    <row r="160" spans="1:14" ht="22.5" hidden="1" x14ac:dyDescent="0.2">
      <c r="A160" s="89" t="s">
        <v>1308</v>
      </c>
      <c r="B160" s="89" t="s">
        <v>1886</v>
      </c>
      <c r="C160" s="89" t="s">
        <v>1220</v>
      </c>
      <c r="D160" s="89" t="s">
        <v>2100</v>
      </c>
      <c r="E160" s="89" t="s">
        <v>1654</v>
      </c>
      <c r="F160" s="89" t="s">
        <v>259</v>
      </c>
      <c r="G160" s="89" t="s">
        <v>2102</v>
      </c>
      <c r="H160" s="89" t="s">
        <v>259</v>
      </c>
      <c r="I160" s="89" t="s">
        <v>2022</v>
      </c>
      <c r="J160" s="89" t="s">
        <v>2374</v>
      </c>
      <c r="K160" s="89" t="s">
        <v>2375</v>
      </c>
      <c r="L160" s="89">
        <v>11</v>
      </c>
      <c r="M160" s="89">
        <v>3</v>
      </c>
      <c r="N160" s="89">
        <v>5</v>
      </c>
    </row>
    <row r="161" spans="1:14" ht="22.5" hidden="1" x14ac:dyDescent="0.2">
      <c r="A161" s="89" t="s">
        <v>1309</v>
      </c>
      <c r="B161" s="89" t="s">
        <v>1887</v>
      </c>
      <c r="C161" s="89" t="s">
        <v>1220</v>
      </c>
      <c r="D161" s="89" t="s">
        <v>2100</v>
      </c>
      <c r="E161" s="89" t="s">
        <v>1654</v>
      </c>
      <c r="F161" s="89" t="s">
        <v>275</v>
      </c>
      <c r="G161" s="89" t="s">
        <v>2102</v>
      </c>
      <c r="H161" s="89" t="s">
        <v>275</v>
      </c>
      <c r="I161" s="89" t="s">
        <v>2022</v>
      </c>
      <c r="J161" s="89" t="s">
        <v>2374</v>
      </c>
      <c r="K161" s="89" t="s">
        <v>2375</v>
      </c>
      <c r="L161" s="89">
        <v>32</v>
      </c>
      <c r="M161" s="89">
        <v>5</v>
      </c>
      <c r="N161" s="89">
        <v>6</v>
      </c>
    </row>
    <row r="162" spans="1:14" ht="22.5" hidden="1" x14ac:dyDescent="0.2">
      <c r="A162" s="89" t="s">
        <v>1372</v>
      </c>
      <c r="B162" s="89" t="s">
        <v>1931</v>
      </c>
      <c r="C162" s="89" t="s">
        <v>1220</v>
      </c>
      <c r="D162" s="89" t="s">
        <v>2100</v>
      </c>
      <c r="E162" s="89" t="s">
        <v>1654</v>
      </c>
      <c r="F162" s="89" t="s">
        <v>2432</v>
      </c>
      <c r="G162" s="89" t="s">
        <v>2102</v>
      </c>
      <c r="H162" s="89" t="s">
        <v>391</v>
      </c>
      <c r="I162" s="89" t="s">
        <v>2022</v>
      </c>
      <c r="J162" s="89" t="s">
        <v>2431</v>
      </c>
      <c r="K162" s="89" t="s">
        <v>1638</v>
      </c>
      <c r="L162" s="89">
        <v>46</v>
      </c>
      <c r="M162" s="89">
        <v>5</v>
      </c>
      <c r="N162" s="89">
        <v>6</v>
      </c>
    </row>
    <row r="163" spans="1:14" ht="22.5" hidden="1" x14ac:dyDescent="0.2">
      <c r="A163" s="89" t="s">
        <v>1310</v>
      </c>
      <c r="B163" s="89" t="s">
        <v>1888</v>
      </c>
      <c r="C163" s="89" t="s">
        <v>1220</v>
      </c>
      <c r="D163" s="89" t="s">
        <v>2100</v>
      </c>
      <c r="E163" s="89" t="s">
        <v>1654</v>
      </c>
      <c r="F163" s="89" t="s">
        <v>287</v>
      </c>
      <c r="G163" s="89" t="s">
        <v>2102</v>
      </c>
      <c r="H163" s="89" t="s">
        <v>287</v>
      </c>
      <c r="I163" s="89" t="s">
        <v>2022</v>
      </c>
      <c r="J163" s="89" t="s">
        <v>2374</v>
      </c>
      <c r="K163" s="89" t="s">
        <v>2375</v>
      </c>
      <c r="L163" s="89">
        <v>45</v>
      </c>
      <c r="M163" s="89">
        <v>7</v>
      </c>
      <c r="N163" s="89">
        <v>6</v>
      </c>
    </row>
    <row r="164" spans="1:14" ht="22.5" hidden="1" x14ac:dyDescent="0.2">
      <c r="A164" s="89" t="s">
        <v>1311</v>
      </c>
      <c r="B164" s="89" t="s">
        <v>1889</v>
      </c>
      <c r="C164" s="89" t="s">
        <v>1220</v>
      </c>
      <c r="D164" s="89" t="s">
        <v>2100</v>
      </c>
      <c r="E164" s="89" t="s">
        <v>1654</v>
      </c>
      <c r="F164" s="89" t="s">
        <v>272</v>
      </c>
      <c r="G164" s="89" t="s">
        <v>2102</v>
      </c>
      <c r="H164" s="89" t="s">
        <v>272</v>
      </c>
      <c r="I164" s="89" t="s">
        <v>2022</v>
      </c>
      <c r="J164" s="89" t="s">
        <v>2374</v>
      </c>
      <c r="K164" s="89" t="s">
        <v>2375</v>
      </c>
      <c r="L164" s="89">
        <v>48</v>
      </c>
      <c r="M164" s="89">
        <v>8</v>
      </c>
      <c r="N164" s="89">
        <v>6</v>
      </c>
    </row>
    <row r="165" spans="1:14" ht="22.5" hidden="1" x14ac:dyDescent="0.2">
      <c r="A165" s="89" t="s">
        <v>1332</v>
      </c>
      <c r="B165" s="89" t="s">
        <v>1906</v>
      </c>
      <c r="C165" s="89" t="s">
        <v>1220</v>
      </c>
      <c r="D165" s="89" t="s">
        <v>2100</v>
      </c>
      <c r="E165" s="89" t="s">
        <v>1654</v>
      </c>
      <c r="F165" s="89" t="s">
        <v>2405</v>
      </c>
      <c r="G165" s="89" t="s">
        <v>2102</v>
      </c>
      <c r="H165" s="89" t="s">
        <v>321</v>
      </c>
      <c r="I165" s="89" t="s">
        <v>2022</v>
      </c>
      <c r="J165" s="89" t="s">
        <v>2402</v>
      </c>
      <c r="K165" s="89" t="s">
        <v>2403</v>
      </c>
      <c r="L165" s="89">
        <v>165</v>
      </c>
      <c r="M165" s="89">
        <v>16</v>
      </c>
      <c r="N165" s="89">
        <v>12</v>
      </c>
    </row>
    <row r="166" spans="1:14" ht="22.5" hidden="1" x14ac:dyDescent="0.2">
      <c r="A166" s="89" t="s">
        <v>1333</v>
      </c>
      <c r="B166" s="89" t="s">
        <v>1907</v>
      </c>
      <c r="C166" s="89" t="s">
        <v>1220</v>
      </c>
      <c r="D166" s="89" t="s">
        <v>2100</v>
      </c>
      <c r="E166" s="89" t="s">
        <v>1654</v>
      </c>
      <c r="F166" s="89" t="s">
        <v>846</v>
      </c>
      <c r="G166" s="89" t="s">
        <v>2102</v>
      </c>
      <c r="H166" s="89" t="s">
        <v>846</v>
      </c>
      <c r="I166" s="89" t="s">
        <v>2022</v>
      </c>
      <c r="J166" s="89" t="s">
        <v>2402</v>
      </c>
      <c r="K166" s="89" t="s">
        <v>2403</v>
      </c>
      <c r="L166" s="89">
        <v>23</v>
      </c>
      <c r="M166" s="89">
        <v>3</v>
      </c>
      <c r="N166" s="89">
        <v>6</v>
      </c>
    </row>
    <row r="167" spans="1:14" ht="22.5" hidden="1" x14ac:dyDescent="0.2">
      <c r="A167" s="89" t="s">
        <v>1335</v>
      </c>
      <c r="B167" s="89" t="s">
        <v>1908</v>
      </c>
      <c r="C167" s="89" t="s">
        <v>1220</v>
      </c>
      <c r="D167" s="89" t="s">
        <v>2100</v>
      </c>
      <c r="E167" s="89" t="s">
        <v>1654</v>
      </c>
      <c r="F167" s="89" t="s">
        <v>1334</v>
      </c>
      <c r="G167" s="89" t="s">
        <v>1334</v>
      </c>
      <c r="H167" s="89" t="s">
        <v>1334</v>
      </c>
      <c r="I167" s="89" t="s">
        <v>2022</v>
      </c>
      <c r="J167" s="89" t="s">
        <v>2402</v>
      </c>
      <c r="K167" s="89" t="s">
        <v>2403</v>
      </c>
      <c r="L167" s="89">
        <v>120</v>
      </c>
      <c r="M167" s="89">
        <v>12</v>
      </c>
      <c r="N167" s="89">
        <v>9</v>
      </c>
    </row>
    <row r="168" spans="1:14" ht="22.5" hidden="1" x14ac:dyDescent="0.2">
      <c r="A168" s="89" t="s">
        <v>1354</v>
      </c>
      <c r="B168" s="89" t="s">
        <v>1355</v>
      </c>
      <c r="C168" s="89" t="s">
        <v>1220</v>
      </c>
      <c r="D168" s="89" t="s">
        <v>2100</v>
      </c>
      <c r="E168" s="89" t="s">
        <v>1654</v>
      </c>
      <c r="F168" s="89" t="s">
        <v>870</v>
      </c>
      <c r="G168" s="89" t="s">
        <v>2102</v>
      </c>
      <c r="H168" s="89" t="s">
        <v>870</v>
      </c>
      <c r="I168" s="89" t="s">
        <v>2022</v>
      </c>
      <c r="J168" s="89" t="s">
        <v>2414</v>
      </c>
      <c r="K168" s="89" t="s">
        <v>2017</v>
      </c>
      <c r="L168" s="89">
        <v>49</v>
      </c>
      <c r="M168" s="89">
        <v>5</v>
      </c>
      <c r="N168" s="89">
        <v>6</v>
      </c>
    </row>
    <row r="169" spans="1:14" ht="45" hidden="1" x14ac:dyDescent="0.2">
      <c r="A169" s="89" t="s">
        <v>1346</v>
      </c>
      <c r="B169" s="89" t="s">
        <v>1347</v>
      </c>
      <c r="C169" s="89" t="s">
        <v>1220</v>
      </c>
      <c r="D169" s="89" t="s">
        <v>2100</v>
      </c>
      <c r="E169" s="89" t="s">
        <v>1654</v>
      </c>
      <c r="F169" s="89" t="s">
        <v>2364</v>
      </c>
      <c r="G169" s="89" t="s">
        <v>2102</v>
      </c>
      <c r="H169" s="89" t="s">
        <v>322</v>
      </c>
      <c r="I169" s="89" t="s">
        <v>2022</v>
      </c>
      <c r="J169" s="89" t="s">
        <v>2402</v>
      </c>
      <c r="K169" s="89" t="s">
        <v>2403</v>
      </c>
      <c r="L169" s="89">
        <v>47</v>
      </c>
      <c r="M169" s="89">
        <v>7</v>
      </c>
      <c r="N169" s="89">
        <v>6</v>
      </c>
    </row>
    <row r="170" spans="1:14" ht="22.5" hidden="1" x14ac:dyDescent="0.2">
      <c r="A170" s="89" t="s">
        <v>1312</v>
      </c>
      <c r="B170" s="89" t="s">
        <v>1890</v>
      </c>
      <c r="C170" s="89" t="s">
        <v>1220</v>
      </c>
      <c r="D170" s="89" t="s">
        <v>2100</v>
      </c>
      <c r="E170" s="89" t="s">
        <v>1654</v>
      </c>
      <c r="F170" s="89" t="s">
        <v>2376</v>
      </c>
      <c r="G170" s="89" t="s">
        <v>2102</v>
      </c>
      <c r="H170" s="89" t="s">
        <v>257</v>
      </c>
      <c r="I170" s="89" t="s">
        <v>2022</v>
      </c>
      <c r="J170" s="89" t="s">
        <v>2374</v>
      </c>
      <c r="K170" s="89" t="s">
        <v>2375</v>
      </c>
      <c r="L170" s="89">
        <v>155</v>
      </c>
      <c r="M170" s="89">
        <v>14</v>
      </c>
      <c r="N170" s="89">
        <v>11</v>
      </c>
    </row>
    <row r="171" spans="1:14" ht="22.5" hidden="1" x14ac:dyDescent="0.2">
      <c r="A171" s="89" t="s">
        <v>1350</v>
      </c>
      <c r="B171" s="89" t="s">
        <v>1917</v>
      </c>
      <c r="C171" s="89" t="s">
        <v>1220</v>
      </c>
      <c r="D171" s="89" t="s">
        <v>2100</v>
      </c>
      <c r="E171" s="89" t="s">
        <v>1654</v>
      </c>
      <c r="F171" s="89" t="s">
        <v>1634</v>
      </c>
      <c r="G171" s="89" t="s">
        <v>2102</v>
      </c>
      <c r="H171" s="89" t="s">
        <v>361</v>
      </c>
      <c r="I171" s="89" t="s">
        <v>2022</v>
      </c>
      <c r="J171" s="89" t="s">
        <v>2414</v>
      </c>
      <c r="K171" s="89" t="s">
        <v>2017</v>
      </c>
      <c r="L171" s="89">
        <v>165</v>
      </c>
      <c r="M171" s="89">
        <v>16</v>
      </c>
      <c r="N171" s="89">
        <v>12</v>
      </c>
    </row>
    <row r="172" spans="1:14" ht="22.5" hidden="1" x14ac:dyDescent="0.2">
      <c r="A172" s="89" t="s">
        <v>1313</v>
      </c>
      <c r="B172" s="89" t="s">
        <v>1891</v>
      </c>
      <c r="C172" s="89" t="s">
        <v>1220</v>
      </c>
      <c r="D172" s="89" t="s">
        <v>2100</v>
      </c>
      <c r="E172" s="89" t="s">
        <v>1654</v>
      </c>
      <c r="F172" s="89" t="s">
        <v>2377</v>
      </c>
      <c r="G172" s="89" t="s">
        <v>2102</v>
      </c>
      <c r="H172" s="89" t="s">
        <v>2377</v>
      </c>
      <c r="I172" s="89" t="s">
        <v>2022</v>
      </c>
      <c r="J172" s="89" t="s">
        <v>2374</v>
      </c>
      <c r="K172" s="89" t="s">
        <v>2375</v>
      </c>
      <c r="L172" s="89">
        <v>45</v>
      </c>
      <c r="M172" s="89">
        <v>7</v>
      </c>
      <c r="N172" s="89">
        <v>6</v>
      </c>
    </row>
    <row r="173" spans="1:14" ht="22.5" hidden="1" x14ac:dyDescent="0.2">
      <c r="A173" s="89" t="s">
        <v>1295</v>
      </c>
      <c r="B173" s="89" t="s">
        <v>1877</v>
      </c>
      <c r="C173" s="89" t="s">
        <v>1220</v>
      </c>
      <c r="D173" s="89" t="s">
        <v>2100</v>
      </c>
      <c r="E173" s="89" t="s">
        <v>1654</v>
      </c>
      <c r="F173" s="89" t="s">
        <v>1294</v>
      </c>
      <c r="G173" s="89" t="s">
        <v>2102</v>
      </c>
      <c r="H173" s="89" t="s">
        <v>1294</v>
      </c>
      <c r="I173" s="89" t="s">
        <v>2022</v>
      </c>
      <c r="J173" s="89" t="s">
        <v>2361</v>
      </c>
      <c r="K173" s="89" t="s">
        <v>2362</v>
      </c>
      <c r="L173" s="89">
        <v>46</v>
      </c>
      <c r="M173" s="89">
        <v>6</v>
      </c>
      <c r="N173" s="89">
        <v>6</v>
      </c>
    </row>
    <row r="174" spans="1:14" ht="22.5" hidden="1" x14ac:dyDescent="0.2">
      <c r="A174" s="89" t="s">
        <v>1314</v>
      </c>
      <c r="B174" s="89" t="s">
        <v>1892</v>
      </c>
      <c r="C174" s="89" t="s">
        <v>1220</v>
      </c>
      <c r="D174" s="89" t="s">
        <v>2100</v>
      </c>
      <c r="E174" s="89" t="s">
        <v>1654</v>
      </c>
      <c r="F174" s="89" t="s">
        <v>281</v>
      </c>
      <c r="G174" s="89" t="s">
        <v>281</v>
      </c>
      <c r="H174" s="89" t="s">
        <v>281</v>
      </c>
      <c r="I174" s="89" t="s">
        <v>2022</v>
      </c>
      <c r="J174" s="89" t="s">
        <v>2374</v>
      </c>
      <c r="K174" s="89" t="s">
        <v>2375</v>
      </c>
      <c r="L174" s="89">
        <v>29</v>
      </c>
      <c r="M174" s="89">
        <v>3</v>
      </c>
      <c r="N174" s="89">
        <v>6</v>
      </c>
    </row>
    <row r="175" spans="1:14" ht="22.5" hidden="1" x14ac:dyDescent="0.2">
      <c r="A175" s="89" t="s">
        <v>1373</v>
      </c>
      <c r="B175" s="89" t="s">
        <v>1932</v>
      </c>
      <c r="C175" s="89" t="s">
        <v>1220</v>
      </c>
      <c r="D175" s="89" t="s">
        <v>2100</v>
      </c>
      <c r="E175" s="89" t="s">
        <v>1654</v>
      </c>
      <c r="F175" s="89" t="s">
        <v>2433</v>
      </c>
      <c r="G175" s="89" t="s">
        <v>2102</v>
      </c>
      <c r="H175" s="89" t="s">
        <v>409</v>
      </c>
      <c r="I175" s="89" t="s">
        <v>2022</v>
      </c>
      <c r="J175" s="89" t="s">
        <v>2431</v>
      </c>
      <c r="K175" s="89" t="s">
        <v>1638</v>
      </c>
      <c r="L175" s="89">
        <v>9</v>
      </c>
      <c r="M175" s="89">
        <v>1</v>
      </c>
      <c r="N175" s="89">
        <v>5</v>
      </c>
    </row>
    <row r="176" spans="1:14" ht="22.5" hidden="1" x14ac:dyDescent="0.2">
      <c r="A176" s="89" t="s">
        <v>1356</v>
      </c>
      <c r="B176" s="89" t="s">
        <v>1357</v>
      </c>
      <c r="C176" s="89" t="s">
        <v>1220</v>
      </c>
      <c r="D176" s="89" t="s">
        <v>2100</v>
      </c>
      <c r="E176" s="89" t="s">
        <v>1654</v>
      </c>
      <c r="F176" s="89" t="s">
        <v>363</v>
      </c>
      <c r="G176" s="89" t="s">
        <v>2102</v>
      </c>
      <c r="H176" s="89" t="s">
        <v>363</v>
      </c>
      <c r="I176" s="89" t="s">
        <v>2022</v>
      </c>
      <c r="J176" s="89" t="s">
        <v>2414</v>
      </c>
      <c r="K176" s="89" t="s">
        <v>2017</v>
      </c>
      <c r="L176" s="89">
        <v>4</v>
      </c>
      <c r="M176" s="89">
        <v>1</v>
      </c>
      <c r="N176" s="89">
        <v>3</v>
      </c>
    </row>
    <row r="177" spans="1:14" ht="22.5" hidden="1" x14ac:dyDescent="0.2">
      <c r="A177" s="89" t="s">
        <v>1374</v>
      </c>
      <c r="B177" s="89" t="s">
        <v>1933</v>
      </c>
      <c r="C177" s="89" t="s">
        <v>1220</v>
      </c>
      <c r="D177" s="89" t="s">
        <v>2100</v>
      </c>
      <c r="E177" s="89" t="s">
        <v>1654</v>
      </c>
      <c r="F177" s="89" t="s">
        <v>403</v>
      </c>
      <c r="G177" s="89" t="s">
        <v>2102</v>
      </c>
      <c r="H177" s="89" t="s">
        <v>403</v>
      </c>
      <c r="I177" s="89" t="s">
        <v>2022</v>
      </c>
      <c r="J177" s="89" t="s">
        <v>2431</v>
      </c>
      <c r="K177" s="89" t="s">
        <v>1638</v>
      </c>
      <c r="L177" s="89">
        <v>12</v>
      </c>
      <c r="M177" s="89">
        <v>1</v>
      </c>
      <c r="N177" s="89">
        <v>5</v>
      </c>
    </row>
    <row r="178" spans="1:14" ht="22.5" hidden="1" x14ac:dyDescent="0.2">
      <c r="A178" s="89" t="s">
        <v>1352</v>
      </c>
      <c r="B178" s="89" t="s">
        <v>1919</v>
      </c>
      <c r="C178" s="89" t="s">
        <v>1220</v>
      </c>
      <c r="D178" s="89" t="s">
        <v>2100</v>
      </c>
      <c r="E178" s="89" t="s">
        <v>1654</v>
      </c>
      <c r="F178" s="89" t="s">
        <v>371</v>
      </c>
      <c r="G178" s="89" t="s">
        <v>2102</v>
      </c>
      <c r="H178" s="89" t="s">
        <v>371</v>
      </c>
      <c r="I178" s="89" t="s">
        <v>2022</v>
      </c>
      <c r="J178" s="89" t="s">
        <v>2414</v>
      </c>
      <c r="K178" s="89" t="s">
        <v>2017</v>
      </c>
      <c r="L178" s="89">
        <v>38</v>
      </c>
      <c r="M178" s="89">
        <v>3</v>
      </c>
      <c r="N178" s="89">
        <v>6</v>
      </c>
    </row>
    <row r="179" spans="1:14" ht="33.75" hidden="1" x14ac:dyDescent="0.2">
      <c r="A179" s="89" t="s">
        <v>1348</v>
      </c>
      <c r="B179" s="89" t="s">
        <v>1349</v>
      </c>
      <c r="C179" s="89" t="s">
        <v>1220</v>
      </c>
      <c r="D179" s="89" t="s">
        <v>2100</v>
      </c>
      <c r="E179" s="89" t="s">
        <v>1654</v>
      </c>
      <c r="F179" s="89" t="s">
        <v>847</v>
      </c>
      <c r="G179" s="89" t="s">
        <v>2102</v>
      </c>
      <c r="H179" s="89" t="s">
        <v>847</v>
      </c>
      <c r="I179" s="89" t="s">
        <v>2022</v>
      </c>
      <c r="J179" s="89" t="s">
        <v>2402</v>
      </c>
      <c r="K179" s="89" t="s">
        <v>2403</v>
      </c>
      <c r="L179" s="89">
        <v>52</v>
      </c>
      <c r="M179" s="89">
        <v>6</v>
      </c>
      <c r="N179" s="89">
        <v>6</v>
      </c>
    </row>
    <row r="180" spans="1:14" ht="22.5" hidden="1" x14ac:dyDescent="0.2">
      <c r="A180" s="89" t="s">
        <v>1336</v>
      </c>
      <c r="B180" s="89" t="s">
        <v>1909</v>
      </c>
      <c r="C180" s="89" t="s">
        <v>1220</v>
      </c>
      <c r="D180" s="89" t="s">
        <v>2100</v>
      </c>
      <c r="E180" s="89" t="s">
        <v>1654</v>
      </c>
      <c r="F180" s="89" t="s">
        <v>349</v>
      </c>
      <c r="G180" s="89" t="s">
        <v>2102</v>
      </c>
      <c r="H180" s="89" t="s">
        <v>349</v>
      </c>
      <c r="I180" s="89" t="s">
        <v>2022</v>
      </c>
      <c r="J180" s="89" t="s">
        <v>2402</v>
      </c>
      <c r="K180" s="89" t="s">
        <v>2403</v>
      </c>
      <c r="L180" s="89">
        <v>33</v>
      </c>
      <c r="M180" s="89">
        <v>4</v>
      </c>
      <c r="N180" s="89">
        <v>6</v>
      </c>
    </row>
    <row r="181" spans="1:14" ht="22.5" hidden="1" x14ac:dyDescent="0.2">
      <c r="A181" s="89" t="s">
        <v>1337</v>
      </c>
      <c r="B181" s="89" t="s">
        <v>1910</v>
      </c>
      <c r="C181" s="89" t="s">
        <v>1220</v>
      </c>
      <c r="D181" s="89" t="s">
        <v>2100</v>
      </c>
      <c r="E181" s="89" t="s">
        <v>1654</v>
      </c>
      <c r="F181" s="89" t="s">
        <v>2406</v>
      </c>
      <c r="G181" s="89" t="s">
        <v>2102</v>
      </c>
      <c r="H181" s="89" t="s">
        <v>343</v>
      </c>
      <c r="I181" s="89" t="s">
        <v>2022</v>
      </c>
      <c r="J181" s="89" t="s">
        <v>2402</v>
      </c>
      <c r="K181" s="89" t="s">
        <v>2403</v>
      </c>
      <c r="L181" s="89">
        <v>7</v>
      </c>
      <c r="M181" s="89">
        <v>1</v>
      </c>
      <c r="N181" s="89">
        <v>5</v>
      </c>
    </row>
    <row r="182" spans="1:14" ht="22.5" hidden="1" x14ac:dyDescent="0.2">
      <c r="A182" s="89" t="s">
        <v>1338</v>
      </c>
      <c r="B182" s="89" t="s">
        <v>1911</v>
      </c>
      <c r="C182" s="89" t="s">
        <v>1220</v>
      </c>
      <c r="D182" s="89" t="s">
        <v>2100</v>
      </c>
      <c r="E182" s="89" t="s">
        <v>1654</v>
      </c>
      <c r="F182" s="89" t="s">
        <v>336</v>
      </c>
      <c r="G182" s="89" t="s">
        <v>2102</v>
      </c>
      <c r="H182" s="89" t="s">
        <v>336</v>
      </c>
      <c r="I182" s="89" t="s">
        <v>2022</v>
      </c>
      <c r="J182" s="89" t="s">
        <v>2402</v>
      </c>
      <c r="K182" s="89" t="s">
        <v>2403</v>
      </c>
      <c r="L182" s="89">
        <v>6</v>
      </c>
      <c r="M182" s="89">
        <v>1</v>
      </c>
      <c r="N182" s="89">
        <v>3</v>
      </c>
    </row>
    <row r="183" spans="1:14" ht="22.5" hidden="1" x14ac:dyDescent="0.2">
      <c r="A183" s="89" t="s">
        <v>1353</v>
      </c>
      <c r="B183" s="89" t="s">
        <v>1920</v>
      </c>
      <c r="C183" s="89" t="s">
        <v>1220</v>
      </c>
      <c r="D183" s="89" t="s">
        <v>2100</v>
      </c>
      <c r="E183" s="89" t="s">
        <v>1654</v>
      </c>
      <c r="F183" s="89" t="s">
        <v>368</v>
      </c>
      <c r="G183" s="89" t="s">
        <v>2102</v>
      </c>
      <c r="H183" s="89" t="s">
        <v>368</v>
      </c>
      <c r="I183" s="89" t="s">
        <v>2022</v>
      </c>
      <c r="J183" s="89" t="s">
        <v>2414</v>
      </c>
      <c r="K183" s="89" t="s">
        <v>2017</v>
      </c>
      <c r="L183" s="89">
        <v>9</v>
      </c>
      <c r="M183" s="89">
        <v>1</v>
      </c>
      <c r="N183" s="89">
        <v>5</v>
      </c>
    </row>
    <row r="184" spans="1:14" ht="22.5" hidden="1" x14ac:dyDescent="0.2">
      <c r="A184" s="89" t="s">
        <v>1339</v>
      </c>
      <c r="B184" s="89" t="s">
        <v>1912</v>
      </c>
      <c r="C184" s="89" t="s">
        <v>1220</v>
      </c>
      <c r="D184" s="89" t="s">
        <v>2100</v>
      </c>
      <c r="E184" s="89" t="s">
        <v>1654</v>
      </c>
      <c r="F184" s="89" t="s">
        <v>352</v>
      </c>
      <c r="G184" s="89" t="s">
        <v>2102</v>
      </c>
      <c r="H184" s="89" t="s">
        <v>352</v>
      </c>
      <c r="I184" s="89" t="s">
        <v>2022</v>
      </c>
      <c r="J184" s="89" t="s">
        <v>2402</v>
      </c>
      <c r="K184" s="89" t="s">
        <v>2403</v>
      </c>
      <c r="L184" s="89">
        <v>24</v>
      </c>
      <c r="M184" s="89">
        <v>3</v>
      </c>
      <c r="N184" s="89">
        <v>6</v>
      </c>
    </row>
    <row r="185" spans="1:14" ht="22.5" hidden="1" x14ac:dyDescent="0.2">
      <c r="A185" s="89" t="s">
        <v>1376</v>
      </c>
      <c r="B185" s="89" t="s">
        <v>1935</v>
      </c>
      <c r="C185" s="89" t="s">
        <v>1220</v>
      </c>
      <c r="D185" s="89" t="s">
        <v>2100</v>
      </c>
      <c r="E185" s="89" t="s">
        <v>1654</v>
      </c>
      <c r="F185" s="89" t="s">
        <v>394</v>
      </c>
      <c r="G185" s="89" t="s">
        <v>2102</v>
      </c>
      <c r="H185" s="89" t="s">
        <v>394</v>
      </c>
      <c r="I185" s="89" t="s">
        <v>2022</v>
      </c>
      <c r="J185" s="89" t="s">
        <v>2431</v>
      </c>
      <c r="K185" s="89" t="s">
        <v>1638</v>
      </c>
      <c r="L185" s="89">
        <v>82</v>
      </c>
      <c r="M185" s="89">
        <v>7</v>
      </c>
      <c r="N185" s="89">
        <v>6</v>
      </c>
    </row>
    <row r="186" spans="1:14" ht="22.5" hidden="1" x14ac:dyDescent="0.2">
      <c r="A186" s="89" t="s">
        <v>1299</v>
      </c>
      <c r="B186" s="89" t="s">
        <v>1880</v>
      </c>
      <c r="C186" s="89" t="s">
        <v>1220</v>
      </c>
      <c r="D186" s="89" t="s">
        <v>2100</v>
      </c>
      <c r="E186" s="89" t="s">
        <v>1654</v>
      </c>
      <c r="F186" s="89" t="s">
        <v>241</v>
      </c>
      <c r="G186" s="89" t="s">
        <v>2102</v>
      </c>
      <c r="H186" s="89" t="s">
        <v>241</v>
      </c>
      <c r="I186" s="89" t="s">
        <v>2022</v>
      </c>
      <c r="J186" s="89" t="s">
        <v>2361</v>
      </c>
      <c r="K186" s="89" t="s">
        <v>2362</v>
      </c>
      <c r="L186" s="89">
        <v>83</v>
      </c>
      <c r="M186" s="89">
        <v>7</v>
      </c>
      <c r="N186" s="89">
        <v>6</v>
      </c>
    </row>
    <row r="187" spans="1:14" ht="33.75" hidden="1" x14ac:dyDescent="0.2">
      <c r="A187" s="89" t="s">
        <v>1536</v>
      </c>
      <c r="B187" s="89" t="s">
        <v>1537</v>
      </c>
      <c r="C187" s="89" t="s">
        <v>1493</v>
      </c>
      <c r="D187" s="89" t="s">
        <v>2100</v>
      </c>
      <c r="E187" s="89" t="s">
        <v>1654</v>
      </c>
      <c r="F187" s="89" t="s">
        <v>272</v>
      </c>
      <c r="G187" s="89" t="s">
        <v>2102</v>
      </c>
      <c r="H187" s="89" t="s">
        <v>272</v>
      </c>
      <c r="I187" s="89" t="s">
        <v>2022</v>
      </c>
      <c r="J187" s="89" t="s">
        <v>2374</v>
      </c>
      <c r="K187" s="89" t="s">
        <v>2375</v>
      </c>
      <c r="L187" s="89">
        <v>70</v>
      </c>
      <c r="M187" s="89">
        <v>13</v>
      </c>
      <c r="N187" s="89">
        <v>6</v>
      </c>
    </row>
    <row r="188" spans="1:14" ht="22.5" hidden="1" x14ac:dyDescent="0.2">
      <c r="A188" s="89" t="s">
        <v>1343</v>
      </c>
      <c r="B188" s="89" t="s">
        <v>1915</v>
      </c>
      <c r="C188" s="89" t="s">
        <v>1220</v>
      </c>
      <c r="D188" s="89" t="s">
        <v>2100</v>
      </c>
      <c r="E188" s="89" t="s">
        <v>1654</v>
      </c>
      <c r="F188" s="89" t="s">
        <v>1342</v>
      </c>
      <c r="G188" s="89" t="s">
        <v>2102</v>
      </c>
      <c r="H188" s="89" t="s">
        <v>1342</v>
      </c>
      <c r="I188" s="89" t="s">
        <v>2022</v>
      </c>
      <c r="J188" s="89" t="s">
        <v>2402</v>
      </c>
      <c r="K188" s="89" t="s">
        <v>2403</v>
      </c>
      <c r="L188" s="89">
        <v>16</v>
      </c>
      <c r="M188" s="89">
        <v>3</v>
      </c>
      <c r="N188" s="89">
        <v>6</v>
      </c>
    </row>
    <row r="189" spans="1:14" ht="22.5" hidden="1" x14ac:dyDescent="0.2">
      <c r="A189" s="89" t="s">
        <v>1543</v>
      </c>
      <c r="B189" s="89" t="s">
        <v>1544</v>
      </c>
      <c r="C189" s="89" t="s">
        <v>1493</v>
      </c>
      <c r="D189" s="89" t="s">
        <v>2100</v>
      </c>
      <c r="E189" s="89" t="s">
        <v>1654</v>
      </c>
      <c r="F189" s="89" t="s">
        <v>2378</v>
      </c>
      <c r="G189" s="89" t="s">
        <v>2102</v>
      </c>
      <c r="H189" s="89" t="s">
        <v>257</v>
      </c>
      <c r="I189" s="89" t="s">
        <v>2022</v>
      </c>
      <c r="J189" s="89" t="s">
        <v>2374</v>
      </c>
      <c r="K189" s="89" t="s">
        <v>2375</v>
      </c>
      <c r="L189" s="89">
        <v>214</v>
      </c>
      <c r="M189" s="89">
        <v>25</v>
      </c>
      <c r="N189" s="89">
        <v>12</v>
      </c>
    </row>
    <row r="190" spans="1:14" ht="22.5" hidden="1" x14ac:dyDescent="0.2">
      <c r="A190" s="89" t="s">
        <v>362</v>
      </c>
      <c r="B190" s="89" t="s">
        <v>1722</v>
      </c>
      <c r="C190" s="89" t="s">
        <v>2089</v>
      </c>
      <c r="D190" s="89" t="s">
        <v>2100</v>
      </c>
      <c r="E190" s="89" t="s">
        <v>1654</v>
      </c>
      <c r="F190" s="89" t="s">
        <v>1634</v>
      </c>
      <c r="G190" s="89" t="s">
        <v>2102</v>
      </c>
      <c r="H190" s="89" t="s">
        <v>361</v>
      </c>
      <c r="I190" s="89" t="s">
        <v>2022</v>
      </c>
      <c r="J190" s="89" t="s">
        <v>2414</v>
      </c>
      <c r="K190" s="89" t="s">
        <v>2017</v>
      </c>
      <c r="L190" s="89">
        <v>38</v>
      </c>
      <c r="M190" s="89">
        <v>3</v>
      </c>
      <c r="N190" s="89">
        <v>3</v>
      </c>
    </row>
    <row r="191" spans="1:14" ht="22.5" hidden="1" x14ac:dyDescent="0.2">
      <c r="A191" s="89" t="s">
        <v>1530</v>
      </c>
      <c r="B191" s="89" t="s">
        <v>1531</v>
      </c>
      <c r="C191" s="89" t="s">
        <v>1493</v>
      </c>
      <c r="D191" s="89" t="s">
        <v>2100</v>
      </c>
      <c r="E191" s="89" t="s">
        <v>1654</v>
      </c>
      <c r="F191" s="89" t="s">
        <v>2364</v>
      </c>
      <c r="G191" s="89" t="s">
        <v>2102</v>
      </c>
      <c r="H191" s="89" t="s">
        <v>30</v>
      </c>
      <c r="I191" s="89" t="s">
        <v>2022</v>
      </c>
      <c r="J191" s="89" t="s">
        <v>2361</v>
      </c>
      <c r="K191" s="89" t="s">
        <v>2362</v>
      </c>
      <c r="L191" s="89">
        <v>223</v>
      </c>
      <c r="M191" s="89">
        <v>30</v>
      </c>
      <c r="N191" s="89">
        <v>14</v>
      </c>
    </row>
    <row r="192" spans="1:14" ht="22.5" hidden="1" x14ac:dyDescent="0.2">
      <c r="A192" s="89" t="s">
        <v>393</v>
      </c>
      <c r="B192" s="89" t="s">
        <v>1729</v>
      </c>
      <c r="C192" s="89" t="s">
        <v>2089</v>
      </c>
      <c r="D192" s="89" t="s">
        <v>2100</v>
      </c>
      <c r="E192" s="89" t="s">
        <v>1654</v>
      </c>
      <c r="F192" s="89" t="s">
        <v>2434</v>
      </c>
      <c r="G192" s="89" t="s">
        <v>2102</v>
      </c>
      <c r="H192" s="89" t="s">
        <v>390</v>
      </c>
      <c r="I192" s="89" t="s">
        <v>2022</v>
      </c>
      <c r="J192" s="89" t="s">
        <v>2431</v>
      </c>
      <c r="K192" s="89" t="s">
        <v>1638</v>
      </c>
      <c r="L192" s="89">
        <v>33</v>
      </c>
      <c r="M192" s="89">
        <v>2</v>
      </c>
      <c r="N192" s="89">
        <v>3</v>
      </c>
    </row>
    <row r="193" spans="1:14" ht="22.5" hidden="1" x14ac:dyDescent="0.2">
      <c r="A193" s="89" t="s">
        <v>1301</v>
      </c>
      <c r="B193" s="89" t="s">
        <v>1868</v>
      </c>
      <c r="C193" s="89" t="s">
        <v>1220</v>
      </c>
      <c r="D193" s="89" t="s">
        <v>2100</v>
      </c>
      <c r="E193" s="89" t="s">
        <v>1654</v>
      </c>
      <c r="F193" s="89" t="s">
        <v>2365</v>
      </c>
      <c r="G193" s="89" t="s">
        <v>2102</v>
      </c>
      <c r="H193" s="89" t="s">
        <v>247</v>
      </c>
      <c r="I193" s="89" t="s">
        <v>2022</v>
      </c>
      <c r="J193" s="89" t="s">
        <v>2361</v>
      </c>
      <c r="K193" s="89" t="s">
        <v>2362</v>
      </c>
      <c r="L193" s="89">
        <v>23</v>
      </c>
      <c r="M193" s="89">
        <v>5</v>
      </c>
      <c r="N193" s="89">
        <v>6</v>
      </c>
    </row>
    <row r="194" spans="1:14" ht="22.5" hidden="1" x14ac:dyDescent="0.2">
      <c r="A194" s="89" t="s">
        <v>1568</v>
      </c>
      <c r="B194" s="89" t="s">
        <v>2012</v>
      </c>
      <c r="C194" s="89" t="s">
        <v>1493</v>
      </c>
      <c r="D194" s="89" t="s">
        <v>2100</v>
      </c>
      <c r="E194" s="89" t="s">
        <v>1654</v>
      </c>
      <c r="F194" s="89" t="s">
        <v>1634</v>
      </c>
      <c r="G194" s="89" t="s">
        <v>2102</v>
      </c>
      <c r="H194" s="89" t="s">
        <v>361</v>
      </c>
      <c r="I194" s="89" t="s">
        <v>2022</v>
      </c>
      <c r="J194" s="89" t="s">
        <v>2414</v>
      </c>
      <c r="K194" s="89" t="s">
        <v>2017</v>
      </c>
      <c r="L194" s="89">
        <v>234</v>
      </c>
      <c r="M194" s="89">
        <v>22</v>
      </c>
      <c r="N194" s="89">
        <v>11</v>
      </c>
    </row>
    <row r="195" spans="1:14" ht="22.5" hidden="1" x14ac:dyDescent="0.2">
      <c r="A195" s="89" t="s">
        <v>1577</v>
      </c>
      <c r="B195" s="89" t="s">
        <v>221</v>
      </c>
      <c r="C195" s="89" t="s">
        <v>1493</v>
      </c>
      <c r="D195" s="89" t="s">
        <v>2100</v>
      </c>
      <c r="E195" s="89" t="s">
        <v>1654</v>
      </c>
      <c r="F195" s="89" t="s">
        <v>2435</v>
      </c>
      <c r="G195" s="89" t="s">
        <v>2102</v>
      </c>
      <c r="H195" s="89" t="s">
        <v>390</v>
      </c>
      <c r="I195" s="89" t="s">
        <v>2022</v>
      </c>
      <c r="J195" s="89" t="s">
        <v>2431</v>
      </c>
      <c r="K195" s="89" t="s">
        <v>1638</v>
      </c>
      <c r="L195" s="89">
        <v>128</v>
      </c>
      <c r="M195" s="89">
        <v>20</v>
      </c>
      <c r="N195" s="89">
        <v>10</v>
      </c>
    </row>
    <row r="196" spans="1:14" ht="22.5" hidden="1" x14ac:dyDescent="0.2">
      <c r="A196" s="89" t="s">
        <v>1296</v>
      </c>
      <c r="B196" s="89" t="s">
        <v>1878</v>
      </c>
      <c r="C196" s="89" t="s">
        <v>1220</v>
      </c>
      <c r="D196" s="89" t="s">
        <v>2100</v>
      </c>
      <c r="E196" s="89" t="s">
        <v>1654</v>
      </c>
      <c r="F196" s="89" t="s">
        <v>1700</v>
      </c>
      <c r="G196" s="89" t="s">
        <v>2102</v>
      </c>
      <c r="H196" s="89" t="s">
        <v>1700</v>
      </c>
      <c r="I196" s="89" t="s">
        <v>2022</v>
      </c>
      <c r="J196" s="89" t="s">
        <v>2361</v>
      </c>
      <c r="K196" s="89" t="s">
        <v>2362</v>
      </c>
      <c r="L196" s="89">
        <v>13</v>
      </c>
      <c r="M196" s="89">
        <v>3</v>
      </c>
      <c r="N196" s="89">
        <v>5</v>
      </c>
    </row>
    <row r="197" spans="1:14" ht="22.5" hidden="1" x14ac:dyDescent="0.2">
      <c r="A197" s="89" t="s">
        <v>1375</v>
      </c>
      <c r="B197" s="89" t="s">
        <v>1934</v>
      </c>
      <c r="C197" s="89" t="s">
        <v>1220</v>
      </c>
      <c r="D197" s="89" t="s">
        <v>2100</v>
      </c>
      <c r="E197" s="89" t="s">
        <v>1654</v>
      </c>
      <c r="F197" s="89" t="s">
        <v>512</v>
      </c>
      <c r="G197" s="89" t="s">
        <v>2102</v>
      </c>
      <c r="H197" s="89" t="s">
        <v>512</v>
      </c>
      <c r="I197" s="89" t="s">
        <v>2022</v>
      </c>
      <c r="J197" s="89" t="s">
        <v>2431</v>
      </c>
      <c r="K197" s="89" t="s">
        <v>1638</v>
      </c>
      <c r="L197" s="89">
        <v>6</v>
      </c>
      <c r="M197" s="89">
        <v>1</v>
      </c>
      <c r="N197" s="89">
        <v>4</v>
      </c>
    </row>
    <row r="198" spans="1:14" ht="33.75" hidden="1" x14ac:dyDescent="0.2">
      <c r="A198" s="89" t="s">
        <v>1538</v>
      </c>
      <c r="B198" s="89" t="s">
        <v>1539</v>
      </c>
      <c r="C198" s="89" t="s">
        <v>1493</v>
      </c>
      <c r="D198" s="89" t="s">
        <v>2100</v>
      </c>
      <c r="E198" s="89" t="s">
        <v>1654</v>
      </c>
      <c r="F198" s="89" t="s">
        <v>2377</v>
      </c>
      <c r="G198" s="89" t="s">
        <v>2102</v>
      </c>
      <c r="H198" s="89" t="s">
        <v>2377</v>
      </c>
      <c r="I198" s="89" t="s">
        <v>2022</v>
      </c>
      <c r="J198" s="89" t="s">
        <v>2374</v>
      </c>
      <c r="K198" s="89" t="s">
        <v>2375</v>
      </c>
      <c r="L198" s="89">
        <v>48</v>
      </c>
      <c r="M198" s="89">
        <v>8</v>
      </c>
      <c r="N198" s="89">
        <v>5</v>
      </c>
    </row>
    <row r="199" spans="1:14" ht="45" hidden="1" x14ac:dyDescent="0.2">
      <c r="A199" s="89" t="s">
        <v>1561</v>
      </c>
      <c r="B199" s="89" t="s">
        <v>1562</v>
      </c>
      <c r="C199" s="89" t="s">
        <v>1493</v>
      </c>
      <c r="D199" s="89" t="s">
        <v>2100</v>
      </c>
      <c r="E199" s="89" t="s">
        <v>1654</v>
      </c>
      <c r="F199" s="89" t="s">
        <v>1636</v>
      </c>
      <c r="G199" s="89" t="s">
        <v>2102</v>
      </c>
      <c r="H199" s="89" t="s">
        <v>321</v>
      </c>
      <c r="I199" s="89" t="s">
        <v>2022</v>
      </c>
      <c r="J199" s="89" t="s">
        <v>2402</v>
      </c>
      <c r="K199" s="89" t="s">
        <v>2403</v>
      </c>
      <c r="L199" s="89">
        <v>293</v>
      </c>
      <c r="M199" s="89">
        <v>34</v>
      </c>
      <c r="N199" s="89">
        <v>14</v>
      </c>
    </row>
    <row r="200" spans="1:14" ht="22.5" hidden="1" x14ac:dyDescent="0.2">
      <c r="A200" s="89" t="s">
        <v>1563</v>
      </c>
      <c r="B200" s="89" t="s">
        <v>322</v>
      </c>
      <c r="C200" s="89" t="s">
        <v>1493</v>
      </c>
      <c r="D200" s="89" t="s">
        <v>2100</v>
      </c>
      <c r="E200" s="89" t="s">
        <v>1654</v>
      </c>
      <c r="F200" s="89" t="s">
        <v>322</v>
      </c>
      <c r="G200" s="89" t="s">
        <v>2102</v>
      </c>
      <c r="H200" s="89" t="s">
        <v>322</v>
      </c>
      <c r="I200" s="89" t="s">
        <v>2022</v>
      </c>
      <c r="J200" s="89" t="s">
        <v>2402</v>
      </c>
      <c r="K200" s="89" t="s">
        <v>2403</v>
      </c>
      <c r="L200" s="89">
        <v>66</v>
      </c>
      <c r="M200" s="89">
        <v>10</v>
      </c>
      <c r="N200" s="89">
        <v>5</v>
      </c>
    </row>
    <row r="201" spans="1:14" ht="22.5" hidden="1" x14ac:dyDescent="0.2">
      <c r="A201" s="89" t="s">
        <v>1341</v>
      </c>
      <c r="B201" s="89" t="s">
        <v>1914</v>
      </c>
      <c r="C201" s="89" t="s">
        <v>1220</v>
      </c>
      <c r="D201" s="89" t="s">
        <v>2100</v>
      </c>
      <c r="E201" s="89" t="s">
        <v>1654</v>
      </c>
      <c r="F201" s="89" t="s">
        <v>2364</v>
      </c>
      <c r="G201" s="89" t="s">
        <v>2102</v>
      </c>
      <c r="H201" s="89" t="s">
        <v>330</v>
      </c>
      <c r="I201" s="89" t="s">
        <v>2022</v>
      </c>
      <c r="J201" s="89" t="s">
        <v>2402</v>
      </c>
      <c r="K201" s="89" t="s">
        <v>2403</v>
      </c>
      <c r="L201" s="89">
        <v>59</v>
      </c>
      <c r="M201" s="89">
        <v>6</v>
      </c>
      <c r="N201" s="89">
        <v>6</v>
      </c>
    </row>
    <row r="202" spans="1:14" ht="22.5" hidden="1" x14ac:dyDescent="0.2">
      <c r="A202" s="89" t="s">
        <v>1345</v>
      </c>
      <c r="B202" s="89" t="s">
        <v>1916</v>
      </c>
      <c r="C202" s="89" t="s">
        <v>1220</v>
      </c>
      <c r="D202" s="89" t="s">
        <v>2100</v>
      </c>
      <c r="E202" s="89" t="s">
        <v>1654</v>
      </c>
      <c r="F202" s="89" t="s">
        <v>1344</v>
      </c>
      <c r="G202" s="89" t="s">
        <v>2102</v>
      </c>
      <c r="H202" s="89" t="s">
        <v>1344</v>
      </c>
      <c r="I202" s="89" t="s">
        <v>2022</v>
      </c>
      <c r="J202" s="89" t="s">
        <v>2402</v>
      </c>
      <c r="K202" s="89" t="s">
        <v>2403</v>
      </c>
      <c r="L202" s="89">
        <v>12</v>
      </c>
      <c r="M202" s="89">
        <v>2</v>
      </c>
      <c r="N202" s="89">
        <v>6</v>
      </c>
    </row>
    <row r="203" spans="1:14" ht="22.5" hidden="1" x14ac:dyDescent="0.2">
      <c r="A203" s="89" t="s">
        <v>1635</v>
      </c>
      <c r="B203" s="89" t="s">
        <v>361</v>
      </c>
      <c r="C203" s="89" t="s">
        <v>1633</v>
      </c>
      <c r="D203" s="89" t="s">
        <v>2100</v>
      </c>
      <c r="E203" s="89" t="s">
        <v>1654</v>
      </c>
      <c r="F203" s="89" t="s">
        <v>1634</v>
      </c>
      <c r="G203" s="89" t="s">
        <v>2102</v>
      </c>
      <c r="H203" s="89" t="s">
        <v>361</v>
      </c>
      <c r="I203" s="89" t="s">
        <v>2022</v>
      </c>
      <c r="J203" s="89" t="s">
        <v>2414</v>
      </c>
      <c r="K203" s="89" t="s">
        <v>2017</v>
      </c>
      <c r="L203" s="89">
        <v>84</v>
      </c>
      <c r="M203" s="89">
        <v>4</v>
      </c>
      <c r="N203" s="89">
        <v>4</v>
      </c>
    </row>
    <row r="204" spans="1:14" ht="22.5" hidden="1" x14ac:dyDescent="0.2">
      <c r="A204" s="89" t="s">
        <v>1297</v>
      </c>
      <c r="B204" s="89" t="s">
        <v>1879</v>
      </c>
      <c r="C204" s="89" t="s">
        <v>1220</v>
      </c>
      <c r="D204" s="89" t="s">
        <v>2100</v>
      </c>
      <c r="E204" s="89" t="s">
        <v>1654</v>
      </c>
      <c r="F204" s="89" t="s">
        <v>1701</v>
      </c>
      <c r="G204" s="89" t="s">
        <v>2102</v>
      </c>
      <c r="H204" s="89" t="s">
        <v>1701</v>
      </c>
      <c r="I204" s="89" t="s">
        <v>2022</v>
      </c>
      <c r="J204" s="89" t="s">
        <v>2361</v>
      </c>
      <c r="K204" s="89" t="s">
        <v>2362</v>
      </c>
      <c r="L204" s="89">
        <v>14</v>
      </c>
      <c r="M204" s="89">
        <v>3</v>
      </c>
      <c r="N204" s="89">
        <v>6</v>
      </c>
    </row>
    <row r="205" spans="1:14" ht="33.75" hidden="1" x14ac:dyDescent="0.2">
      <c r="A205" s="89" t="s">
        <v>240</v>
      </c>
      <c r="B205" s="89" t="s">
        <v>1703</v>
      </c>
      <c r="C205" s="89" t="s">
        <v>2089</v>
      </c>
      <c r="D205" s="89" t="s">
        <v>2100</v>
      </c>
      <c r="E205" s="89" t="s">
        <v>1654</v>
      </c>
      <c r="F205" s="89" t="s">
        <v>2366</v>
      </c>
      <c r="G205" s="89" t="s">
        <v>2102</v>
      </c>
      <c r="H205" s="89" t="s">
        <v>30</v>
      </c>
      <c r="I205" s="89" t="s">
        <v>2022</v>
      </c>
      <c r="J205" s="89" t="s">
        <v>2361</v>
      </c>
      <c r="K205" s="89" t="s">
        <v>2362</v>
      </c>
      <c r="L205" s="89">
        <v>27</v>
      </c>
      <c r="M205" s="89">
        <v>2</v>
      </c>
      <c r="N205" s="89">
        <v>3</v>
      </c>
    </row>
    <row r="206" spans="1:14" ht="22.5" hidden="1" x14ac:dyDescent="0.2">
      <c r="A206" s="89" t="s">
        <v>258</v>
      </c>
      <c r="B206" s="89" t="s">
        <v>1710</v>
      </c>
      <c r="C206" s="89" t="s">
        <v>2089</v>
      </c>
      <c r="D206" s="89" t="s">
        <v>2100</v>
      </c>
      <c r="E206" s="89" t="s">
        <v>1654</v>
      </c>
      <c r="F206" s="89" t="s">
        <v>2379</v>
      </c>
      <c r="G206" s="89" t="s">
        <v>2102</v>
      </c>
      <c r="H206" s="89" t="s">
        <v>257</v>
      </c>
      <c r="I206" s="89" t="s">
        <v>2022</v>
      </c>
      <c r="J206" s="89" t="s">
        <v>2374</v>
      </c>
      <c r="K206" s="89" t="s">
        <v>2375</v>
      </c>
      <c r="L206" s="89">
        <v>34</v>
      </c>
      <c r="M206" s="89">
        <v>3</v>
      </c>
      <c r="N206" s="89">
        <v>3</v>
      </c>
    </row>
    <row r="207" spans="1:14" ht="22.5" hidden="1" x14ac:dyDescent="0.2">
      <c r="A207" s="89" t="s">
        <v>260</v>
      </c>
      <c r="B207" s="89" t="s">
        <v>1711</v>
      </c>
      <c r="C207" s="89" t="s">
        <v>2089</v>
      </c>
      <c r="D207" s="89" t="s">
        <v>2100</v>
      </c>
      <c r="E207" s="89" t="s">
        <v>1654</v>
      </c>
      <c r="F207" s="89" t="s">
        <v>259</v>
      </c>
      <c r="G207" s="89" t="s">
        <v>2102</v>
      </c>
      <c r="H207" s="89" t="s">
        <v>259</v>
      </c>
      <c r="I207" s="89" t="s">
        <v>2022</v>
      </c>
      <c r="J207" s="89" t="s">
        <v>2374</v>
      </c>
      <c r="K207" s="89" t="s">
        <v>2375</v>
      </c>
      <c r="L207" s="89">
        <v>5</v>
      </c>
      <c r="M207" s="89">
        <v>1</v>
      </c>
      <c r="N207" s="89">
        <v>2</v>
      </c>
    </row>
    <row r="208" spans="1:14" ht="22.5" hidden="1" x14ac:dyDescent="0.2">
      <c r="A208" s="89" t="s">
        <v>1545</v>
      </c>
      <c r="B208" s="89" t="s">
        <v>1546</v>
      </c>
      <c r="C208" s="89" t="s">
        <v>1493</v>
      </c>
      <c r="D208" s="89" t="s">
        <v>2100</v>
      </c>
      <c r="E208" s="89" t="s">
        <v>1654</v>
      </c>
      <c r="F208" s="89" t="s">
        <v>287</v>
      </c>
      <c r="G208" s="89" t="s">
        <v>2102</v>
      </c>
      <c r="H208" s="89" t="s">
        <v>287</v>
      </c>
      <c r="I208" s="89" t="s">
        <v>2022</v>
      </c>
      <c r="J208" s="89" t="s">
        <v>2374</v>
      </c>
      <c r="K208" s="89" t="s">
        <v>2375</v>
      </c>
      <c r="L208" s="89">
        <v>37</v>
      </c>
      <c r="M208" s="89">
        <v>7</v>
      </c>
      <c r="N208" s="89">
        <v>5</v>
      </c>
    </row>
    <row r="209" spans="1:14" ht="22.5" hidden="1" x14ac:dyDescent="0.2">
      <c r="A209" s="89" t="s">
        <v>1534</v>
      </c>
      <c r="B209" s="89" t="s">
        <v>1535</v>
      </c>
      <c r="C209" s="89" t="s">
        <v>1493</v>
      </c>
      <c r="D209" s="89" t="s">
        <v>2100</v>
      </c>
      <c r="E209" s="89" t="s">
        <v>1654</v>
      </c>
      <c r="F209" s="89" t="s">
        <v>259</v>
      </c>
      <c r="G209" s="89" t="s">
        <v>2102</v>
      </c>
      <c r="H209" s="89" t="s">
        <v>259</v>
      </c>
      <c r="I209" s="89" t="s">
        <v>2022</v>
      </c>
      <c r="J209" s="89" t="s">
        <v>2374</v>
      </c>
      <c r="K209" s="89" t="s">
        <v>2375</v>
      </c>
      <c r="L209" s="89">
        <v>23</v>
      </c>
      <c r="M209" s="89">
        <v>8</v>
      </c>
      <c r="N209" s="89">
        <v>5</v>
      </c>
    </row>
    <row r="210" spans="1:14" ht="22.5" hidden="1" x14ac:dyDescent="0.2">
      <c r="A210" s="89" t="s">
        <v>1560</v>
      </c>
      <c r="B210" s="89" t="s">
        <v>1342</v>
      </c>
      <c r="C210" s="89" t="s">
        <v>1493</v>
      </c>
      <c r="D210" s="89" t="s">
        <v>2100</v>
      </c>
      <c r="E210" s="89" t="s">
        <v>1654</v>
      </c>
      <c r="F210" s="89" t="s">
        <v>1342</v>
      </c>
      <c r="G210" s="89" t="s">
        <v>2102</v>
      </c>
      <c r="H210" s="89" t="s">
        <v>1342</v>
      </c>
      <c r="I210" s="89" t="s">
        <v>2022</v>
      </c>
      <c r="J210" s="89" t="s">
        <v>2402</v>
      </c>
      <c r="K210" s="89" t="s">
        <v>2403</v>
      </c>
      <c r="L210" s="89">
        <v>36</v>
      </c>
      <c r="M210" s="89">
        <v>9</v>
      </c>
      <c r="N210" s="89">
        <v>5</v>
      </c>
    </row>
    <row r="211" spans="1:14" ht="45" hidden="1" x14ac:dyDescent="0.2">
      <c r="A211" s="89" t="s">
        <v>1564</v>
      </c>
      <c r="B211" s="89" t="s">
        <v>1565</v>
      </c>
      <c r="C211" s="89" t="s">
        <v>1493</v>
      </c>
      <c r="D211" s="89" t="s">
        <v>2100</v>
      </c>
      <c r="E211" s="89" t="s">
        <v>1654</v>
      </c>
      <c r="F211" s="89" t="s">
        <v>2407</v>
      </c>
      <c r="G211" s="89" t="s">
        <v>2102</v>
      </c>
      <c r="H211" s="89" t="s">
        <v>326</v>
      </c>
      <c r="I211" s="89" t="s">
        <v>2022</v>
      </c>
      <c r="J211" s="89" t="s">
        <v>2402</v>
      </c>
      <c r="K211" s="89" t="s">
        <v>2403</v>
      </c>
      <c r="L211" s="89">
        <v>150</v>
      </c>
      <c r="M211" s="89">
        <v>19</v>
      </c>
      <c r="N211" s="89">
        <v>9</v>
      </c>
    </row>
    <row r="212" spans="1:14" ht="22.5" hidden="1" x14ac:dyDescent="0.2">
      <c r="A212" s="89" t="s">
        <v>392</v>
      </c>
      <c r="B212" s="89" t="s">
        <v>1728</v>
      </c>
      <c r="C212" s="89" t="s">
        <v>2089</v>
      </c>
      <c r="D212" s="89" t="s">
        <v>2100</v>
      </c>
      <c r="E212" s="89" t="s">
        <v>1654</v>
      </c>
      <c r="F212" s="89" t="s">
        <v>2432</v>
      </c>
      <c r="G212" s="89" t="s">
        <v>2102</v>
      </c>
      <c r="H212" s="89" t="s">
        <v>391</v>
      </c>
      <c r="I212" s="89" t="s">
        <v>2022</v>
      </c>
      <c r="J212" s="89" t="s">
        <v>2431</v>
      </c>
      <c r="K212" s="89" t="s">
        <v>1638</v>
      </c>
      <c r="L212" s="89">
        <v>33</v>
      </c>
      <c r="M212" s="89">
        <v>3</v>
      </c>
      <c r="N212" s="89">
        <v>3</v>
      </c>
    </row>
    <row r="213" spans="1:14" ht="22.5" hidden="1" x14ac:dyDescent="0.2">
      <c r="A213" s="89" t="s">
        <v>323</v>
      </c>
      <c r="B213" s="89" t="s">
        <v>1720</v>
      </c>
      <c r="C213" s="89" t="s">
        <v>2089</v>
      </c>
      <c r="D213" s="89" t="s">
        <v>2100</v>
      </c>
      <c r="E213" s="89" t="s">
        <v>1654</v>
      </c>
      <c r="F213" s="89" t="s">
        <v>1634</v>
      </c>
      <c r="G213" s="89" t="s">
        <v>2102</v>
      </c>
      <c r="H213" s="89" t="s">
        <v>322</v>
      </c>
      <c r="I213" s="89" t="s">
        <v>2022</v>
      </c>
      <c r="J213" s="89" t="s">
        <v>2402</v>
      </c>
      <c r="K213" s="89" t="s">
        <v>2403</v>
      </c>
      <c r="L213" s="89">
        <v>24</v>
      </c>
      <c r="M213" s="89">
        <v>3</v>
      </c>
      <c r="N213" s="89">
        <v>3</v>
      </c>
    </row>
    <row r="214" spans="1:14" ht="22.5" hidden="1" x14ac:dyDescent="0.2">
      <c r="A214" s="89" t="s">
        <v>261</v>
      </c>
      <c r="B214" s="89" t="s">
        <v>1712</v>
      </c>
      <c r="C214" s="89" t="s">
        <v>2089</v>
      </c>
      <c r="D214" s="89" t="s">
        <v>2100</v>
      </c>
      <c r="E214" s="89" t="s">
        <v>1654</v>
      </c>
      <c r="F214" s="89" t="s">
        <v>2380</v>
      </c>
      <c r="G214" s="89" t="s">
        <v>2102</v>
      </c>
      <c r="H214" s="89" t="s">
        <v>2380</v>
      </c>
      <c r="I214" s="89" t="s">
        <v>2022</v>
      </c>
      <c r="J214" s="89" t="s">
        <v>2374</v>
      </c>
      <c r="K214" s="89" t="s">
        <v>2375</v>
      </c>
      <c r="L214" s="89">
        <v>7</v>
      </c>
      <c r="M214" s="89">
        <v>1</v>
      </c>
      <c r="N214" s="89">
        <v>3</v>
      </c>
    </row>
    <row r="215" spans="1:14" ht="33.75" hidden="1" x14ac:dyDescent="0.2">
      <c r="A215" s="89" t="s">
        <v>1541</v>
      </c>
      <c r="B215" s="89" t="s">
        <v>1542</v>
      </c>
      <c r="C215" s="89" t="s">
        <v>1493</v>
      </c>
      <c r="D215" s="89" t="s">
        <v>2100</v>
      </c>
      <c r="E215" s="89" t="s">
        <v>1654</v>
      </c>
      <c r="F215" s="89" t="s">
        <v>263</v>
      </c>
      <c r="G215" s="89" t="s">
        <v>2102</v>
      </c>
      <c r="H215" s="89" t="s">
        <v>263</v>
      </c>
      <c r="I215" s="89" t="s">
        <v>2022</v>
      </c>
      <c r="J215" s="89" t="s">
        <v>2374</v>
      </c>
      <c r="K215" s="89" t="s">
        <v>2375</v>
      </c>
      <c r="L215" s="89">
        <v>34</v>
      </c>
      <c r="M215" s="89">
        <v>8</v>
      </c>
      <c r="N215" s="89">
        <v>5</v>
      </c>
    </row>
    <row r="216" spans="1:14" ht="22.5" hidden="1" x14ac:dyDescent="0.2">
      <c r="A216" s="89" t="s">
        <v>1272</v>
      </c>
      <c r="B216" s="89" t="s">
        <v>1865</v>
      </c>
      <c r="C216" s="89" t="s">
        <v>1220</v>
      </c>
      <c r="D216" s="89" t="s">
        <v>2100</v>
      </c>
      <c r="E216" s="89" t="s">
        <v>1654</v>
      </c>
      <c r="F216" s="89" t="s">
        <v>114</v>
      </c>
      <c r="G216" s="89" t="s">
        <v>2102</v>
      </c>
      <c r="H216" s="89" t="s">
        <v>114</v>
      </c>
      <c r="I216" s="89" t="s">
        <v>2022</v>
      </c>
      <c r="J216" s="89" t="s">
        <v>2317</v>
      </c>
      <c r="K216" s="89" t="s">
        <v>2016</v>
      </c>
      <c r="L216" s="89">
        <v>21</v>
      </c>
      <c r="M216" s="89">
        <v>3</v>
      </c>
      <c r="N216" s="89">
        <v>5</v>
      </c>
    </row>
    <row r="217" spans="1:14" ht="22.5" hidden="1" x14ac:dyDescent="0.2">
      <c r="A217" s="89" t="s">
        <v>115</v>
      </c>
      <c r="B217" s="89" t="s">
        <v>1689</v>
      </c>
      <c r="C217" s="89" t="s">
        <v>2089</v>
      </c>
      <c r="D217" s="89" t="s">
        <v>2100</v>
      </c>
      <c r="E217" s="89" t="s">
        <v>1654</v>
      </c>
      <c r="F217" s="89" t="s">
        <v>114</v>
      </c>
      <c r="G217" s="89" t="s">
        <v>2102</v>
      </c>
      <c r="H217" s="89" t="s">
        <v>114</v>
      </c>
      <c r="I217" s="89" t="s">
        <v>2022</v>
      </c>
      <c r="J217" s="89" t="s">
        <v>2317</v>
      </c>
      <c r="K217" s="89" t="s">
        <v>2016</v>
      </c>
      <c r="L217" s="89">
        <v>9</v>
      </c>
      <c r="M217" s="89">
        <v>1</v>
      </c>
      <c r="N217" s="89">
        <v>3</v>
      </c>
    </row>
    <row r="218" spans="1:14" ht="33.75" hidden="1" x14ac:dyDescent="0.2">
      <c r="A218" s="89" t="s">
        <v>1377</v>
      </c>
      <c r="B218" s="89" t="s">
        <v>1936</v>
      </c>
      <c r="C218" s="89" t="s">
        <v>1220</v>
      </c>
      <c r="D218" s="89" t="s">
        <v>2100</v>
      </c>
      <c r="E218" s="89" t="s">
        <v>1654</v>
      </c>
      <c r="F218" s="89" t="s">
        <v>2440</v>
      </c>
      <c r="G218" s="89" t="s">
        <v>2102</v>
      </c>
      <c r="H218" s="89" t="s">
        <v>413</v>
      </c>
      <c r="I218" s="89" t="s">
        <v>97</v>
      </c>
      <c r="J218" s="89" t="s">
        <v>2441</v>
      </c>
      <c r="K218" s="89" t="s">
        <v>2442</v>
      </c>
      <c r="L218" s="89">
        <v>205</v>
      </c>
      <c r="M218" s="89">
        <v>16</v>
      </c>
      <c r="N218" s="89">
        <v>12</v>
      </c>
    </row>
    <row r="219" spans="1:14" ht="22.5" hidden="1" x14ac:dyDescent="0.2">
      <c r="A219" s="89" t="s">
        <v>1399</v>
      </c>
      <c r="B219" s="89" t="s">
        <v>1953</v>
      </c>
      <c r="C219" s="89" t="s">
        <v>1220</v>
      </c>
      <c r="D219" s="89" t="s">
        <v>2100</v>
      </c>
      <c r="E219" s="89" t="s">
        <v>1654</v>
      </c>
      <c r="F219" s="89" t="s">
        <v>923</v>
      </c>
      <c r="G219" s="89" t="s">
        <v>2102</v>
      </c>
      <c r="H219" s="89" t="s">
        <v>923</v>
      </c>
      <c r="I219" s="89" t="s">
        <v>2022</v>
      </c>
      <c r="J219" s="89" t="s">
        <v>2456</v>
      </c>
      <c r="K219" s="89" t="s">
        <v>1639</v>
      </c>
      <c r="L219" s="89">
        <v>11</v>
      </c>
      <c r="M219" s="89">
        <v>2</v>
      </c>
      <c r="N219" s="89">
        <v>3</v>
      </c>
    </row>
    <row r="220" spans="1:14" ht="22.5" hidden="1" x14ac:dyDescent="0.2">
      <c r="A220" s="89" t="s">
        <v>1378</v>
      </c>
      <c r="B220" s="89" t="s">
        <v>1937</v>
      </c>
      <c r="C220" s="89" t="s">
        <v>1220</v>
      </c>
      <c r="D220" s="89" t="s">
        <v>2100</v>
      </c>
      <c r="E220" s="89" t="s">
        <v>1654</v>
      </c>
      <c r="F220" s="89" t="s">
        <v>416</v>
      </c>
      <c r="G220" s="89" t="s">
        <v>2102</v>
      </c>
      <c r="H220" s="89" t="s">
        <v>416</v>
      </c>
      <c r="I220" s="89" t="s">
        <v>2022</v>
      </c>
      <c r="J220" s="89" t="s">
        <v>2441</v>
      </c>
      <c r="K220" s="89" t="s">
        <v>2442</v>
      </c>
      <c r="L220" s="89">
        <v>36</v>
      </c>
      <c r="M220" s="89">
        <v>5</v>
      </c>
      <c r="N220" s="89">
        <v>6</v>
      </c>
    </row>
    <row r="221" spans="1:14" ht="22.5" hidden="1" x14ac:dyDescent="0.2">
      <c r="A221" s="89" t="s">
        <v>1379</v>
      </c>
      <c r="B221" s="89" t="s">
        <v>1938</v>
      </c>
      <c r="C221" s="89" t="s">
        <v>1220</v>
      </c>
      <c r="D221" s="89" t="s">
        <v>2100</v>
      </c>
      <c r="E221" s="89" t="s">
        <v>1654</v>
      </c>
      <c r="F221" s="89" t="s">
        <v>424</v>
      </c>
      <c r="G221" s="89" t="s">
        <v>2102</v>
      </c>
      <c r="H221" s="89" t="s">
        <v>424</v>
      </c>
      <c r="I221" s="89" t="s">
        <v>2022</v>
      </c>
      <c r="J221" s="89" t="s">
        <v>2441</v>
      </c>
      <c r="K221" s="89" t="s">
        <v>2442</v>
      </c>
      <c r="L221" s="89">
        <v>42</v>
      </c>
      <c r="M221" s="89">
        <v>6</v>
      </c>
      <c r="N221" s="89">
        <v>6</v>
      </c>
    </row>
    <row r="222" spans="1:14" ht="22.5" hidden="1" x14ac:dyDescent="0.2">
      <c r="A222" s="89" t="s">
        <v>1380</v>
      </c>
      <c r="B222" s="89" t="s">
        <v>1939</v>
      </c>
      <c r="C222" s="89" t="s">
        <v>1220</v>
      </c>
      <c r="D222" s="89" t="s">
        <v>2100</v>
      </c>
      <c r="E222" s="89" t="s">
        <v>1654</v>
      </c>
      <c r="F222" s="89" t="s">
        <v>412</v>
      </c>
      <c r="G222" s="89" t="s">
        <v>2102</v>
      </c>
      <c r="H222" s="89" t="s">
        <v>412</v>
      </c>
      <c r="I222" s="89" t="s">
        <v>2022</v>
      </c>
      <c r="J222" s="89" t="s">
        <v>2441</v>
      </c>
      <c r="K222" s="89" t="s">
        <v>2442</v>
      </c>
      <c r="L222" s="89">
        <v>18</v>
      </c>
      <c r="M222" s="89">
        <v>4</v>
      </c>
      <c r="N222" s="89">
        <v>6</v>
      </c>
    </row>
    <row r="223" spans="1:14" ht="33.75" hidden="1" x14ac:dyDescent="0.2">
      <c r="A223" s="89" t="s">
        <v>1381</v>
      </c>
      <c r="B223" s="89" t="s">
        <v>1940</v>
      </c>
      <c r="C223" s="89" t="s">
        <v>1220</v>
      </c>
      <c r="D223" s="89" t="s">
        <v>2100</v>
      </c>
      <c r="E223" s="89" t="s">
        <v>1654</v>
      </c>
      <c r="F223" s="89" t="s">
        <v>2443</v>
      </c>
      <c r="G223" s="89" t="s">
        <v>2102</v>
      </c>
      <c r="H223" s="89" t="s">
        <v>2444</v>
      </c>
      <c r="I223" s="89" t="s">
        <v>2022</v>
      </c>
      <c r="J223" s="89" t="s">
        <v>2441</v>
      </c>
      <c r="K223" s="89" t="s">
        <v>2442</v>
      </c>
      <c r="L223" s="89">
        <v>22</v>
      </c>
      <c r="M223" s="89">
        <v>4</v>
      </c>
      <c r="N223" s="89">
        <v>6</v>
      </c>
    </row>
    <row r="224" spans="1:14" ht="22.5" hidden="1" x14ac:dyDescent="0.2">
      <c r="A224" s="89" t="s">
        <v>1382</v>
      </c>
      <c r="B224" s="89" t="s">
        <v>1941</v>
      </c>
      <c r="C224" s="89" t="s">
        <v>1220</v>
      </c>
      <c r="D224" s="89" t="s">
        <v>2100</v>
      </c>
      <c r="E224" s="89" t="s">
        <v>1654</v>
      </c>
      <c r="F224" s="89" t="s">
        <v>964</v>
      </c>
      <c r="G224" s="89" t="s">
        <v>2102</v>
      </c>
      <c r="H224" s="89" t="s">
        <v>964</v>
      </c>
      <c r="I224" s="89" t="s">
        <v>2022</v>
      </c>
      <c r="J224" s="89" t="s">
        <v>2441</v>
      </c>
      <c r="K224" s="89" t="s">
        <v>2442</v>
      </c>
      <c r="L224" s="89">
        <v>2</v>
      </c>
      <c r="M224" s="89">
        <v>1</v>
      </c>
      <c r="N224" s="89">
        <v>2</v>
      </c>
    </row>
    <row r="225" spans="1:14" ht="22.5" hidden="1" x14ac:dyDescent="0.2">
      <c r="A225" s="89" t="s">
        <v>1383</v>
      </c>
      <c r="B225" s="89" t="s">
        <v>1942</v>
      </c>
      <c r="C225" s="89" t="s">
        <v>1220</v>
      </c>
      <c r="D225" s="89" t="s">
        <v>2100</v>
      </c>
      <c r="E225" s="89" t="s">
        <v>1654</v>
      </c>
      <c r="F225" s="89" t="s">
        <v>2445</v>
      </c>
      <c r="G225" s="89" t="s">
        <v>2102</v>
      </c>
      <c r="H225" s="89" t="s">
        <v>952</v>
      </c>
      <c r="I225" s="89" t="s">
        <v>2022</v>
      </c>
      <c r="J225" s="89" t="s">
        <v>2441</v>
      </c>
      <c r="K225" s="89" t="s">
        <v>2442</v>
      </c>
      <c r="L225" s="89">
        <v>9</v>
      </c>
      <c r="M225" s="89">
        <v>1</v>
      </c>
      <c r="N225" s="89">
        <v>5</v>
      </c>
    </row>
    <row r="226" spans="1:14" ht="22.5" hidden="1" x14ac:dyDescent="0.2">
      <c r="A226" s="89" t="s">
        <v>1409</v>
      </c>
      <c r="B226" s="89" t="s">
        <v>1962</v>
      </c>
      <c r="C226" s="89" t="s">
        <v>1220</v>
      </c>
      <c r="D226" s="89" t="s">
        <v>2100</v>
      </c>
      <c r="E226" s="89" t="s">
        <v>1654</v>
      </c>
      <c r="F226" s="89" t="s">
        <v>1408</v>
      </c>
      <c r="G226" s="89" t="s">
        <v>2102</v>
      </c>
      <c r="H226" s="89" t="s">
        <v>1408</v>
      </c>
      <c r="I226" s="89" t="s">
        <v>2022</v>
      </c>
      <c r="J226" s="89" t="s">
        <v>2456</v>
      </c>
      <c r="K226" s="89" t="s">
        <v>1639</v>
      </c>
      <c r="L226" s="89">
        <v>3</v>
      </c>
      <c r="M226" s="89">
        <v>1</v>
      </c>
      <c r="N226" s="89">
        <v>2</v>
      </c>
    </row>
    <row r="227" spans="1:14" ht="22.5" hidden="1" x14ac:dyDescent="0.2">
      <c r="A227" s="89" t="s">
        <v>1264</v>
      </c>
      <c r="B227" s="89" t="s">
        <v>1859</v>
      </c>
      <c r="C227" s="89" t="s">
        <v>1220</v>
      </c>
      <c r="D227" s="89" t="s">
        <v>2100</v>
      </c>
      <c r="E227" s="89" t="s">
        <v>1654</v>
      </c>
      <c r="F227" s="89" t="s">
        <v>1263</v>
      </c>
      <c r="G227" s="89" t="s">
        <v>2102</v>
      </c>
      <c r="H227" s="89" t="s">
        <v>1263</v>
      </c>
      <c r="I227" s="89" t="s">
        <v>2022</v>
      </c>
      <c r="J227" s="89" t="s">
        <v>2317</v>
      </c>
      <c r="K227" s="89" t="s">
        <v>2016</v>
      </c>
      <c r="L227" s="89">
        <v>2</v>
      </c>
      <c r="M227" s="89">
        <v>1</v>
      </c>
      <c r="N227" s="89">
        <v>2</v>
      </c>
    </row>
    <row r="228" spans="1:14" ht="22.5" hidden="1" x14ac:dyDescent="0.2">
      <c r="A228" s="89" t="s">
        <v>1391</v>
      </c>
      <c r="B228" s="89" t="s">
        <v>1871</v>
      </c>
      <c r="C228" s="89" t="s">
        <v>1220</v>
      </c>
      <c r="D228" s="89" t="s">
        <v>2100</v>
      </c>
      <c r="E228" s="89" t="s">
        <v>1654</v>
      </c>
      <c r="F228" s="89" t="s">
        <v>968</v>
      </c>
      <c r="G228" s="89" t="s">
        <v>2102</v>
      </c>
      <c r="H228" s="89" t="s">
        <v>966</v>
      </c>
      <c r="I228" s="89" t="s">
        <v>2022</v>
      </c>
      <c r="J228" s="89" t="s">
        <v>2441</v>
      </c>
      <c r="K228" s="89" t="s">
        <v>2442</v>
      </c>
      <c r="L228" s="89">
        <v>13</v>
      </c>
      <c r="M228" s="89">
        <v>2</v>
      </c>
      <c r="N228" s="89">
        <v>5</v>
      </c>
    </row>
    <row r="229" spans="1:14" ht="22.5" hidden="1" x14ac:dyDescent="0.2">
      <c r="A229" s="89" t="s">
        <v>1384</v>
      </c>
      <c r="B229" s="89" t="s">
        <v>1943</v>
      </c>
      <c r="C229" s="89" t="s">
        <v>1220</v>
      </c>
      <c r="D229" s="89" t="s">
        <v>2100</v>
      </c>
      <c r="E229" s="89" t="s">
        <v>1654</v>
      </c>
      <c r="F229" s="89" t="s">
        <v>418</v>
      </c>
      <c r="G229" s="89" t="s">
        <v>2102</v>
      </c>
      <c r="H229" s="89" t="s">
        <v>418</v>
      </c>
      <c r="I229" s="89" t="s">
        <v>2022</v>
      </c>
      <c r="J229" s="89" t="s">
        <v>2441</v>
      </c>
      <c r="K229" s="89" t="s">
        <v>2442</v>
      </c>
      <c r="L229" s="89">
        <v>36</v>
      </c>
      <c r="M229" s="89">
        <v>5</v>
      </c>
      <c r="N229" s="89">
        <v>6</v>
      </c>
    </row>
    <row r="230" spans="1:14" ht="22.5" hidden="1" x14ac:dyDescent="0.2">
      <c r="A230" s="89" t="s">
        <v>1386</v>
      </c>
      <c r="B230" s="89" t="s">
        <v>1944</v>
      </c>
      <c r="C230" s="89" t="s">
        <v>1220</v>
      </c>
      <c r="D230" s="89" t="s">
        <v>2100</v>
      </c>
      <c r="E230" s="89" t="s">
        <v>1654</v>
      </c>
      <c r="F230" s="89" t="s">
        <v>1385</v>
      </c>
      <c r="G230" s="89" t="s">
        <v>2102</v>
      </c>
      <c r="H230" s="89" t="s">
        <v>1385</v>
      </c>
      <c r="I230" s="89" t="s">
        <v>2022</v>
      </c>
      <c r="J230" s="89" t="s">
        <v>2441</v>
      </c>
      <c r="K230" s="89" t="s">
        <v>2442</v>
      </c>
      <c r="L230" s="89">
        <v>4</v>
      </c>
      <c r="M230" s="89">
        <v>1</v>
      </c>
      <c r="N230" s="89">
        <v>4</v>
      </c>
    </row>
    <row r="231" spans="1:14" ht="22.5" hidden="1" x14ac:dyDescent="0.2">
      <c r="A231" s="89" t="s">
        <v>414</v>
      </c>
      <c r="B231" s="89" t="s">
        <v>1730</v>
      </c>
      <c r="C231" s="89" t="s">
        <v>2089</v>
      </c>
      <c r="D231" s="89" t="s">
        <v>2100</v>
      </c>
      <c r="E231" s="89" t="s">
        <v>1654</v>
      </c>
      <c r="F231" s="89" t="s">
        <v>2446</v>
      </c>
      <c r="G231" s="89" t="s">
        <v>2102</v>
      </c>
      <c r="H231" s="89" t="s">
        <v>413</v>
      </c>
      <c r="I231" s="89" t="s">
        <v>97</v>
      </c>
      <c r="J231" s="89" t="s">
        <v>2441</v>
      </c>
      <c r="K231" s="89" t="s">
        <v>2442</v>
      </c>
      <c r="L231" s="89">
        <v>26</v>
      </c>
      <c r="M231" s="89">
        <v>3</v>
      </c>
      <c r="N231" s="89">
        <v>3</v>
      </c>
    </row>
    <row r="232" spans="1:14" ht="45" hidden="1" x14ac:dyDescent="0.2">
      <c r="A232" s="89" t="s">
        <v>1578</v>
      </c>
      <c r="B232" s="89" t="s">
        <v>1579</v>
      </c>
      <c r="C232" s="89" t="s">
        <v>1493</v>
      </c>
      <c r="D232" s="89" t="s">
        <v>2100</v>
      </c>
      <c r="E232" s="89" t="s">
        <v>1654</v>
      </c>
      <c r="F232" s="89" t="s">
        <v>930</v>
      </c>
      <c r="G232" s="89" t="s">
        <v>930</v>
      </c>
      <c r="H232" s="89" t="s">
        <v>413</v>
      </c>
      <c r="I232" s="89" t="s">
        <v>97</v>
      </c>
      <c r="J232" s="89" t="s">
        <v>2441</v>
      </c>
      <c r="K232" s="89" t="s">
        <v>2442</v>
      </c>
      <c r="L232" s="89">
        <v>236</v>
      </c>
      <c r="M232" s="89">
        <v>31</v>
      </c>
      <c r="N232" s="89">
        <v>15</v>
      </c>
    </row>
    <row r="233" spans="1:14" ht="22.5" hidden="1" x14ac:dyDescent="0.2">
      <c r="A233" s="89" t="s">
        <v>1410</v>
      </c>
      <c r="B233" s="89" t="s">
        <v>1963</v>
      </c>
      <c r="C233" s="89" t="s">
        <v>1220</v>
      </c>
      <c r="D233" s="89" t="s">
        <v>2100</v>
      </c>
      <c r="E233" s="89" t="s">
        <v>1654</v>
      </c>
      <c r="F233" s="89" t="s">
        <v>922</v>
      </c>
      <c r="G233" s="89" t="s">
        <v>2102</v>
      </c>
      <c r="H233" s="89" t="s">
        <v>922</v>
      </c>
      <c r="I233" s="89" t="s">
        <v>2022</v>
      </c>
      <c r="J233" s="89" t="s">
        <v>2456</v>
      </c>
      <c r="K233" s="89" t="s">
        <v>1639</v>
      </c>
      <c r="L233" s="89">
        <v>4</v>
      </c>
      <c r="M233" s="89">
        <v>1</v>
      </c>
      <c r="N233" s="89">
        <v>4</v>
      </c>
    </row>
    <row r="234" spans="1:14" ht="33.75" hidden="1" x14ac:dyDescent="0.2">
      <c r="A234" s="89" t="s">
        <v>1278</v>
      </c>
      <c r="B234" s="89" t="s">
        <v>1870</v>
      </c>
      <c r="C234" s="89" t="s">
        <v>1220</v>
      </c>
      <c r="D234" s="89" t="s">
        <v>2100</v>
      </c>
      <c r="E234" s="89" t="s">
        <v>1654</v>
      </c>
      <c r="F234" s="89" t="s">
        <v>2318</v>
      </c>
      <c r="G234" s="89" t="s">
        <v>2102</v>
      </c>
      <c r="H234" s="89" t="s">
        <v>1277</v>
      </c>
      <c r="I234" s="89" t="s">
        <v>2022</v>
      </c>
      <c r="J234" s="89" t="s">
        <v>2317</v>
      </c>
      <c r="K234" s="89" t="s">
        <v>2016</v>
      </c>
      <c r="L234" s="89">
        <v>3</v>
      </c>
      <c r="M234" s="89">
        <v>1</v>
      </c>
      <c r="N234" s="89">
        <v>3</v>
      </c>
    </row>
    <row r="235" spans="1:14" ht="22.5" hidden="1" x14ac:dyDescent="0.2">
      <c r="A235" s="89" t="s">
        <v>415</v>
      </c>
      <c r="B235" s="89" t="s">
        <v>1731</v>
      </c>
      <c r="C235" s="89" t="s">
        <v>2089</v>
      </c>
      <c r="D235" s="89" t="s">
        <v>2100</v>
      </c>
      <c r="E235" s="89" t="s">
        <v>1654</v>
      </c>
      <c r="F235" s="89" t="s">
        <v>2447</v>
      </c>
      <c r="G235" s="89" t="s">
        <v>2102</v>
      </c>
      <c r="H235" s="89" t="s">
        <v>412</v>
      </c>
      <c r="I235" s="89" t="s">
        <v>2022</v>
      </c>
      <c r="J235" s="89" t="s">
        <v>2441</v>
      </c>
      <c r="K235" s="89" t="s">
        <v>2442</v>
      </c>
      <c r="L235" s="89">
        <v>7</v>
      </c>
      <c r="M235" s="89">
        <v>1</v>
      </c>
      <c r="N235" s="89">
        <v>3</v>
      </c>
    </row>
    <row r="236" spans="1:14" ht="22.5" hidden="1" x14ac:dyDescent="0.2">
      <c r="A236" s="89" t="s">
        <v>1393</v>
      </c>
      <c r="B236" s="89" t="s">
        <v>1948</v>
      </c>
      <c r="C236" s="89" t="s">
        <v>1220</v>
      </c>
      <c r="D236" s="89" t="s">
        <v>2100</v>
      </c>
      <c r="E236" s="89" t="s">
        <v>1654</v>
      </c>
      <c r="F236" s="89" t="s">
        <v>1392</v>
      </c>
      <c r="G236" s="89" t="s">
        <v>2102</v>
      </c>
      <c r="H236" s="89" t="s">
        <v>1392</v>
      </c>
      <c r="I236" s="89" t="s">
        <v>2022</v>
      </c>
      <c r="J236" s="89" t="s">
        <v>2441</v>
      </c>
      <c r="K236" s="89" t="s">
        <v>2442</v>
      </c>
      <c r="L236" s="89">
        <v>4</v>
      </c>
      <c r="M236" s="89">
        <v>1</v>
      </c>
      <c r="N236" s="89">
        <v>3</v>
      </c>
    </row>
    <row r="237" spans="1:14" ht="22.5" hidden="1" x14ac:dyDescent="0.2">
      <c r="A237" s="89" t="s">
        <v>1388</v>
      </c>
      <c r="B237" s="89" t="s">
        <v>1869</v>
      </c>
      <c r="C237" s="89" t="s">
        <v>1220</v>
      </c>
      <c r="D237" s="89" t="s">
        <v>2100</v>
      </c>
      <c r="E237" s="89" t="s">
        <v>1654</v>
      </c>
      <c r="F237" s="89" t="s">
        <v>941</v>
      </c>
      <c r="G237" s="89" t="s">
        <v>2102</v>
      </c>
      <c r="H237" s="89" t="s">
        <v>941</v>
      </c>
      <c r="I237" s="89" t="s">
        <v>2022</v>
      </c>
      <c r="J237" s="89" t="s">
        <v>2441</v>
      </c>
      <c r="K237" s="89" t="s">
        <v>2442</v>
      </c>
      <c r="L237" s="89">
        <v>7</v>
      </c>
      <c r="M237" s="89">
        <v>1</v>
      </c>
      <c r="N237" s="89">
        <v>5</v>
      </c>
    </row>
    <row r="238" spans="1:14" ht="22.5" hidden="1" x14ac:dyDescent="0.2">
      <c r="A238" s="89" t="s">
        <v>1411</v>
      </c>
      <c r="B238" s="89" t="s">
        <v>1964</v>
      </c>
      <c r="C238" s="89" t="s">
        <v>1220</v>
      </c>
      <c r="D238" s="89" t="s">
        <v>2100</v>
      </c>
      <c r="E238" s="89" t="s">
        <v>1654</v>
      </c>
      <c r="F238" s="89" t="s">
        <v>949</v>
      </c>
      <c r="G238" s="89" t="s">
        <v>2102</v>
      </c>
      <c r="H238" s="89" t="s">
        <v>949</v>
      </c>
      <c r="I238" s="89" t="s">
        <v>2022</v>
      </c>
      <c r="J238" s="89" t="s">
        <v>2456</v>
      </c>
      <c r="K238" s="89" t="s">
        <v>1639</v>
      </c>
      <c r="L238" s="89">
        <v>5</v>
      </c>
      <c r="M238" s="89">
        <v>1</v>
      </c>
      <c r="N238" s="89">
        <v>3</v>
      </c>
    </row>
    <row r="239" spans="1:14" ht="22.5" hidden="1" x14ac:dyDescent="0.2">
      <c r="A239" s="89" t="s">
        <v>1271</v>
      </c>
      <c r="B239" s="89" t="s">
        <v>1864</v>
      </c>
      <c r="C239" s="89" t="s">
        <v>1220</v>
      </c>
      <c r="D239" s="89" t="s">
        <v>2100</v>
      </c>
      <c r="E239" s="89" t="s">
        <v>1654</v>
      </c>
      <c r="F239" s="89" t="s">
        <v>122</v>
      </c>
      <c r="G239" s="89" t="s">
        <v>2102</v>
      </c>
      <c r="H239" s="89" t="s">
        <v>122</v>
      </c>
      <c r="I239" s="89" t="s">
        <v>2022</v>
      </c>
      <c r="J239" s="89" t="s">
        <v>2317</v>
      </c>
      <c r="K239" s="89" t="s">
        <v>2016</v>
      </c>
      <c r="L239" s="89">
        <v>7</v>
      </c>
      <c r="M239" s="89">
        <v>2</v>
      </c>
      <c r="N239" s="89">
        <v>4</v>
      </c>
    </row>
    <row r="240" spans="1:14" ht="22.5" hidden="1" x14ac:dyDescent="0.2">
      <c r="A240" s="89" t="s">
        <v>1390</v>
      </c>
      <c r="B240" s="89" t="s">
        <v>1947</v>
      </c>
      <c r="C240" s="89" t="s">
        <v>1220</v>
      </c>
      <c r="D240" s="89" t="s">
        <v>2100</v>
      </c>
      <c r="E240" s="89" t="s">
        <v>1654</v>
      </c>
      <c r="F240" s="89" t="s">
        <v>421</v>
      </c>
      <c r="G240" s="89" t="s">
        <v>2102</v>
      </c>
      <c r="H240" s="89" t="s">
        <v>421</v>
      </c>
      <c r="I240" s="89" t="s">
        <v>2022</v>
      </c>
      <c r="J240" s="89" t="s">
        <v>2441</v>
      </c>
      <c r="K240" s="89" t="s">
        <v>2442</v>
      </c>
      <c r="L240" s="89">
        <v>4</v>
      </c>
      <c r="M240" s="89">
        <v>1</v>
      </c>
      <c r="N240" s="89">
        <v>4</v>
      </c>
    </row>
    <row r="241" spans="1:14" ht="22.5" hidden="1" x14ac:dyDescent="0.2">
      <c r="A241" s="89" t="s">
        <v>1581</v>
      </c>
      <c r="B241" s="89" t="s">
        <v>1582</v>
      </c>
      <c r="C241" s="89" t="s">
        <v>1493</v>
      </c>
      <c r="D241" s="89" t="s">
        <v>2100</v>
      </c>
      <c r="E241" s="89" t="s">
        <v>1654</v>
      </c>
      <c r="F241" s="89" t="s">
        <v>412</v>
      </c>
      <c r="G241" s="89" t="s">
        <v>2102</v>
      </c>
      <c r="H241" s="89" t="s">
        <v>412</v>
      </c>
      <c r="I241" s="89" t="s">
        <v>2022</v>
      </c>
      <c r="J241" s="89" t="s">
        <v>2441</v>
      </c>
      <c r="K241" s="89" t="s">
        <v>2442</v>
      </c>
      <c r="L241" s="89">
        <v>17</v>
      </c>
      <c r="M241" s="89">
        <v>8</v>
      </c>
      <c r="N241" s="89">
        <v>5</v>
      </c>
    </row>
    <row r="242" spans="1:14" ht="22.5" hidden="1" x14ac:dyDescent="0.2">
      <c r="A242" s="89" t="s">
        <v>1586</v>
      </c>
      <c r="B242" s="89" t="s">
        <v>1587</v>
      </c>
      <c r="C242" s="89" t="s">
        <v>1493</v>
      </c>
      <c r="D242" s="89" t="s">
        <v>2100</v>
      </c>
      <c r="E242" s="89" t="s">
        <v>1654</v>
      </c>
      <c r="F242" s="89" t="s">
        <v>923</v>
      </c>
      <c r="G242" s="89" t="s">
        <v>2102</v>
      </c>
      <c r="H242" s="89" t="s">
        <v>923</v>
      </c>
      <c r="I242" s="89" t="s">
        <v>2022</v>
      </c>
      <c r="J242" s="89" t="s">
        <v>2456</v>
      </c>
      <c r="K242" s="89" t="s">
        <v>1639</v>
      </c>
      <c r="L242" s="89">
        <v>15</v>
      </c>
      <c r="M242" s="89">
        <v>8</v>
      </c>
      <c r="N242" s="89">
        <v>5</v>
      </c>
    </row>
    <row r="243" spans="1:14" ht="33.75" hidden="1" x14ac:dyDescent="0.2">
      <c r="A243" s="89" t="s">
        <v>1506</v>
      </c>
      <c r="B243" s="89" t="s">
        <v>1507</v>
      </c>
      <c r="C243" s="89" t="s">
        <v>1493</v>
      </c>
      <c r="D243" s="89" t="s">
        <v>2100</v>
      </c>
      <c r="E243" s="89" t="s">
        <v>1654</v>
      </c>
      <c r="F243" s="89" t="s">
        <v>114</v>
      </c>
      <c r="G243" s="89" t="s">
        <v>2102</v>
      </c>
      <c r="H243" s="89" t="s">
        <v>114</v>
      </c>
      <c r="I243" s="89" t="s">
        <v>2022</v>
      </c>
      <c r="J243" s="89" t="s">
        <v>2317</v>
      </c>
      <c r="K243" s="89" t="s">
        <v>2016</v>
      </c>
      <c r="L243" s="89">
        <v>29</v>
      </c>
      <c r="M243" s="89">
        <v>8</v>
      </c>
      <c r="N243" s="89">
        <v>5</v>
      </c>
    </row>
    <row r="244" spans="1:14" ht="22.5" hidden="1" x14ac:dyDescent="0.2">
      <c r="A244" s="89" t="s">
        <v>417</v>
      </c>
      <c r="B244" s="89" t="s">
        <v>1732</v>
      </c>
      <c r="C244" s="89" t="s">
        <v>2089</v>
      </c>
      <c r="D244" s="89" t="s">
        <v>2100</v>
      </c>
      <c r="E244" s="89" t="s">
        <v>1654</v>
      </c>
      <c r="F244" s="89" t="s">
        <v>416</v>
      </c>
      <c r="G244" s="89" t="s">
        <v>2102</v>
      </c>
      <c r="H244" s="89" t="s">
        <v>416</v>
      </c>
      <c r="I244" s="89" t="s">
        <v>2022</v>
      </c>
      <c r="J244" s="89" t="s">
        <v>2441</v>
      </c>
      <c r="K244" s="89" t="s">
        <v>2442</v>
      </c>
      <c r="L244" s="89">
        <v>9</v>
      </c>
      <c r="M244" s="89">
        <v>1</v>
      </c>
      <c r="N244" s="89">
        <v>3</v>
      </c>
    </row>
    <row r="245" spans="1:14" ht="33.75" hidden="1" x14ac:dyDescent="0.2">
      <c r="A245" s="89" t="s">
        <v>1580</v>
      </c>
      <c r="B245" s="89" t="s">
        <v>957</v>
      </c>
      <c r="C245" s="89" t="s">
        <v>1493</v>
      </c>
      <c r="D245" s="89" t="s">
        <v>2100</v>
      </c>
      <c r="E245" s="89" t="s">
        <v>1654</v>
      </c>
      <c r="F245" s="89" t="s">
        <v>2443</v>
      </c>
      <c r="G245" s="89" t="s">
        <v>2102</v>
      </c>
      <c r="H245" s="89" t="s">
        <v>2444</v>
      </c>
      <c r="I245" s="89" t="s">
        <v>2022</v>
      </c>
      <c r="J245" s="89" t="s">
        <v>2441</v>
      </c>
      <c r="K245" s="89" t="s">
        <v>2442</v>
      </c>
      <c r="L245" s="89">
        <v>27</v>
      </c>
      <c r="M245" s="89">
        <v>8</v>
      </c>
      <c r="N245" s="89">
        <v>5</v>
      </c>
    </row>
    <row r="246" spans="1:14" ht="22.5" hidden="1" x14ac:dyDescent="0.2">
      <c r="A246" s="89" t="s">
        <v>1448</v>
      </c>
      <c r="B246" s="89" t="s">
        <v>1991</v>
      </c>
      <c r="C246" s="89" t="s">
        <v>1220</v>
      </c>
      <c r="D246" s="89" t="s">
        <v>2100</v>
      </c>
      <c r="E246" s="89" t="s">
        <v>1654</v>
      </c>
      <c r="F246" s="89" t="s">
        <v>1447</v>
      </c>
      <c r="G246" s="89" t="s">
        <v>2102</v>
      </c>
      <c r="H246" s="89" t="s">
        <v>1447</v>
      </c>
      <c r="I246" s="89" t="s">
        <v>2022</v>
      </c>
      <c r="J246" s="89" t="s">
        <v>2135</v>
      </c>
      <c r="K246" s="89" t="s">
        <v>1655</v>
      </c>
      <c r="L246" s="89">
        <v>4</v>
      </c>
      <c r="M246" s="89">
        <v>1</v>
      </c>
      <c r="N246" s="89">
        <v>4</v>
      </c>
    </row>
    <row r="247" spans="1:14" ht="22.5" hidden="1" x14ac:dyDescent="0.2">
      <c r="A247" s="89" t="s">
        <v>1389</v>
      </c>
      <c r="B247" s="89" t="s">
        <v>1946</v>
      </c>
      <c r="C247" s="89" t="s">
        <v>1220</v>
      </c>
      <c r="D247" s="89" t="s">
        <v>2100</v>
      </c>
      <c r="E247" s="89" t="s">
        <v>1654</v>
      </c>
      <c r="F247" s="89" t="s">
        <v>925</v>
      </c>
      <c r="G247" s="89" t="s">
        <v>2102</v>
      </c>
      <c r="H247" s="89" t="s">
        <v>925</v>
      </c>
      <c r="I247" s="89" t="s">
        <v>2022</v>
      </c>
      <c r="J247" s="89" t="s">
        <v>2441</v>
      </c>
      <c r="K247" s="89" t="s">
        <v>2442</v>
      </c>
      <c r="L247" s="89">
        <v>18</v>
      </c>
      <c r="M247" s="89">
        <v>3</v>
      </c>
      <c r="N247" s="89">
        <v>6</v>
      </c>
    </row>
    <row r="248" spans="1:14" ht="22.5" hidden="1" x14ac:dyDescent="0.2">
      <c r="A248" s="89" t="s">
        <v>1583</v>
      </c>
      <c r="B248" s="89" t="s">
        <v>1525</v>
      </c>
      <c r="C248" s="89" t="s">
        <v>1493</v>
      </c>
      <c r="D248" s="89" t="s">
        <v>2100</v>
      </c>
      <c r="E248" s="89" t="s">
        <v>1654</v>
      </c>
      <c r="F248" s="89" t="s">
        <v>424</v>
      </c>
      <c r="G248" s="89" t="s">
        <v>2102</v>
      </c>
      <c r="H248" s="89" t="s">
        <v>424</v>
      </c>
      <c r="I248" s="89" t="s">
        <v>2022</v>
      </c>
      <c r="J248" s="89" t="s">
        <v>2441</v>
      </c>
      <c r="K248" s="89" t="s">
        <v>2442</v>
      </c>
      <c r="L248" s="89">
        <v>38</v>
      </c>
      <c r="M248" s="89">
        <v>8</v>
      </c>
      <c r="N248" s="89">
        <v>5</v>
      </c>
    </row>
    <row r="249" spans="1:14" ht="22.5" hidden="1" x14ac:dyDescent="0.2">
      <c r="A249" s="89" t="s">
        <v>1508</v>
      </c>
      <c r="B249" s="89" t="s">
        <v>1509</v>
      </c>
      <c r="C249" s="89" t="s">
        <v>1493</v>
      </c>
      <c r="D249" s="89" t="s">
        <v>2100</v>
      </c>
      <c r="E249" s="89" t="s">
        <v>1654</v>
      </c>
      <c r="F249" s="89" t="s">
        <v>122</v>
      </c>
      <c r="G249" s="89" t="s">
        <v>2102</v>
      </c>
      <c r="H249" s="89" t="s">
        <v>122</v>
      </c>
      <c r="I249" s="89" t="s">
        <v>2022</v>
      </c>
      <c r="J249" s="89" t="s">
        <v>2317</v>
      </c>
      <c r="K249" s="89" t="s">
        <v>2016</v>
      </c>
      <c r="L249" s="89">
        <v>14</v>
      </c>
      <c r="M249" s="89">
        <v>8</v>
      </c>
      <c r="N249" s="89">
        <v>5</v>
      </c>
    </row>
    <row r="250" spans="1:14" ht="45" hidden="1" x14ac:dyDescent="0.2">
      <c r="A250" s="89" t="s">
        <v>213</v>
      </c>
      <c r="B250" s="89" t="s">
        <v>214</v>
      </c>
      <c r="C250" s="89" t="s">
        <v>2089</v>
      </c>
      <c r="D250" s="89" t="s">
        <v>2100</v>
      </c>
      <c r="E250" s="89" t="s">
        <v>1654</v>
      </c>
      <c r="F250" s="89" t="s">
        <v>2319</v>
      </c>
      <c r="G250" s="89" t="s">
        <v>2102</v>
      </c>
      <c r="H250" s="89" t="s">
        <v>113</v>
      </c>
      <c r="I250" s="89" t="s">
        <v>97</v>
      </c>
      <c r="J250" s="89" t="s">
        <v>2317</v>
      </c>
      <c r="K250" s="89" t="s">
        <v>2016</v>
      </c>
      <c r="L250" s="89">
        <v>103</v>
      </c>
      <c r="M250" s="89">
        <v>6</v>
      </c>
      <c r="N250" s="89">
        <v>6</v>
      </c>
    </row>
    <row r="251" spans="1:14" ht="22.5" hidden="1" x14ac:dyDescent="0.2">
      <c r="A251" s="89" t="s">
        <v>432</v>
      </c>
      <c r="B251" s="89" t="s">
        <v>1737</v>
      </c>
      <c r="C251" s="89" t="s">
        <v>2089</v>
      </c>
      <c r="D251" s="89" t="s">
        <v>2100</v>
      </c>
      <c r="E251" s="89" t="s">
        <v>1654</v>
      </c>
      <c r="F251" s="89" t="s">
        <v>431</v>
      </c>
      <c r="G251" s="89" t="s">
        <v>2102</v>
      </c>
      <c r="H251" s="89" t="s">
        <v>431</v>
      </c>
      <c r="I251" s="89" t="s">
        <v>2022</v>
      </c>
      <c r="J251" s="89" t="s">
        <v>2456</v>
      </c>
      <c r="K251" s="89" t="s">
        <v>1639</v>
      </c>
      <c r="L251" s="89">
        <v>25</v>
      </c>
      <c r="M251" s="89">
        <v>2</v>
      </c>
      <c r="N251" s="89">
        <v>3</v>
      </c>
    </row>
    <row r="252" spans="1:14" ht="22.5" hidden="1" x14ac:dyDescent="0.2">
      <c r="A252" s="89" t="s">
        <v>293</v>
      </c>
      <c r="B252" s="89" t="s">
        <v>1714</v>
      </c>
      <c r="C252" s="89" t="s">
        <v>2089</v>
      </c>
      <c r="D252" s="89" t="s">
        <v>2100</v>
      </c>
      <c r="E252" s="89" t="s">
        <v>1654</v>
      </c>
      <c r="F252" s="89" t="s">
        <v>2385</v>
      </c>
      <c r="G252" s="89" t="s">
        <v>2102</v>
      </c>
      <c r="H252" s="89" t="s">
        <v>292</v>
      </c>
      <c r="I252" s="89" t="s">
        <v>2022</v>
      </c>
      <c r="J252" s="89" t="s">
        <v>2383</v>
      </c>
      <c r="K252" s="89" t="s">
        <v>2384</v>
      </c>
      <c r="L252" s="89">
        <v>30</v>
      </c>
      <c r="M252" s="89">
        <v>3</v>
      </c>
      <c r="N252" s="89">
        <v>3</v>
      </c>
    </row>
    <row r="253" spans="1:14" ht="45" hidden="1" x14ac:dyDescent="0.2">
      <c r="A253" s="89" t="s">
        <v>1219</v>
      </c>
      <c r="B253" s="89" t="s">
        <v>1824</v>
      </c>
      <c r="C253" s="89" t="s">
        <v>1220</v>
      </c>
      <c r="D253" s="89" t="s">
        <v>2100</v>
      </c>
      <c r="E253" s="89" t="s">
        <v>1654</v>
      </c>
      <c r="F253" s="89" t="s">
        <v>2320</v>
      </c>
      <c r="G253" s="89" t="s">
        <v>2102</v>
      </c>
      <c r="H253" s="89" t="s">
        <v>113</v>
      </c>
      <c r="I253" s="89" t="s">
        <v>97</v>
      </c>
      <c r="J253" s="89" t="s">
        <v>2317</v>
      </c>
      <c r="K253" s="89" t="s">
        <v>2016</v>
      </c>
      <c r="L253" s="89">
        <v>194</v>
      </c>
      <c r="M253" s="89">
        <v>17</v>
      </c>
      <c r="N253" s="89">
        <v>13</v>
      </c>
    </row>
    <row r="254" spans="1:14" ht="22.5" hidden="1" x14ac:dyDescent="0.2">
      <c r="A254" s="89" t="s">
        <v>1315</v>
      </c>
      <c r="B254" s="89" t="s">
        <v>1893</v>
      </c>
      <c r="C254" s="89" t="s">
        <v>1220</v>
      </c>
      <c r="D254" s="89" t="s">
        <v>2100</v>
      </c>
      <c r="E254" s="89" t="s">
        <v>1654</v>
      </c>
      <c r="F254" s="89" t="s">
        <v>2386</v>
      </c>
      <c r="G254" s="89" t="s">
        <v>2102</v>
      </c>
      <c r="H254" s="89" t="s">
        <v>292</v>
      </c>
      <c r="I254" s="89" t="s">
        <v>2022</v>
      </c>
      <c r="J254" s="89" t="s">
        <v>2383</v>
      </c>
      <c r="K254" s="89" t="s">
        <v>2384</v>
      </c>
      <c r="L254" s="89">
        <v>121</v>
      </c>
      <c r="M254" s="89">
        <v>10</v>
      </c>
      <c r="N254" s="89">
        <v>8</v>
      </c>
    </row>
    <row r="255" spans="1:14" ht="22.5" hidden="1" x14ac:dyDescent="0.2">
      <c r="A255" s="89" t="s">
        <v>1394</v>
      </c>
      <c r="B255" s="89" t="s">
        <v>1949</v>
      </c>
      <c r="C255" s="89" t="s">
        <v>1220</v>
      </c>
      <c r="D255" s="89" t="s">
        <v>2100</v>
      </c>
      <c r="E255" s="89" t="s">
        <v>1654</v>
      </c>
      <c r="F255" s="89" t="s">
        <v>2457</v>
      </c>
      <c r="G255" s="89" t="s">
        <v>2102</v>
      </c>
      <c r="H255" s="89" t="s">
        <v>430</v>
      </c>
      <c r="I255" s="89" t="s">
        <v>2022</v>
      </c>
      <c r="J255" s="89" t="s">
        <v>2456</v>
      </c>
      <c r="K255" s="89" t="s">
        <v>1639</v>
      </c>
      <c r="L255" s="89">
        <v>64</v>
      </c>
      <c r="M255" s="89">
        <v>7</v>
      </c>
      <c r="N255" s="89">
        <v>6</v>
      </c>
    </row>
    <row r="256" spans="1:14" ht="22.5" hidden="1" x14ac:dyDescent="0.2">
      <c r="A256" s="89" t="s">
        <v>1221</v>
      </c>
      <c r="B256" s="89" t="s">
        <v>1825</v>
      </c>
      <c r="C256" s="89" t="s">
        <v>1220</v>
      </c>
      <c r="D256" s="89" t="s">
        <v>2100</v>
      </c>
      <c r="E256" s="89" t="s">
        <v>1654</v>
      </c>
      <c r="F256" s="89" t="s">
        <v>2321</v>
      </c>
      <c r="G256" s="89" t="s">
        <v>2102</v>
      </c>
      <c r="H256" s="89" t="s">
        <v>113</v>
      </c>
      <c r="I256" s="89" t="s">
        <v>97</v>
      </c>
      <c r="J256" s="89" t="s">
        <v>2317</v>
      </c>
      <c r="K256" s="89" t="s">
        <v>2016</v>
      </c>
      <c r="L256" s="89">
        <v>204</v>
      </c>
      <c r="M256" s="89">
        <v>15</v>
      </c>
      <c r="N256" s="89">
        <v>12</v>
      </c>
    </row>
    <row r="257" spans="1:14" ht="22.5" hidden="1" x14ac:dyDescent="0.2">
      <c r="A257" s="89" t="s">
        <v>1223</v>
      </c>
      <c r="B257" s="89" t="s">
        <v>1827</v>
      </c>
      <c r="C257" s="89" t="s">
        <v>1220</v>
      </c>
      <c r="D257" s="89" t="s">
        <v>2100</v>
      </c>
      <c r="E257" s="89" t="s">
        <v>1654</v>
      </c>
      <c r="F257" s="89" t="s">
        <v>155</v>
      </c>
      <c r="G257" s="89" t="s">
        <v>2102</v>
      </c>
      <c r="H257" s="89" t="s">
        <v>155</v>
      </c>
      <c r="I257" s="89" t="s">
        <v>2022</v>
      </c>
      <c r="J257" s="89" t="s">
        <v>2317</v>
      </c>
      <c r="K257" s="89" t="s">
        <v>2016</v>
      </c>
      <c r="L257" s="89">
        <v>23</v>
      </c>
      <c r="M257" s="89">
        <v>6</v>
      </c>
      <c r="N257" s="89">
        <v>6</v>
      </c>
    </row>
    <row r="258" spans="1:14" ht="22.5" hidden="1" x14ac:dyDescent="0.2">
      <c r="A258" s="89" t="s">
        <v>1224</v>
      </c>
      <c r="B258" s="89" t="s">
        <v>1693</v>
      </c>
      <c r="C258" s="89" t="s">
        <v>1220</v>
      </c>
      <c r="D258" s="89" t="s">
        <v>2100</v>
      </c>
      <c r="E258" s="89" t="s">
        <v>1654</v>
      </c>
      <c r="F258" s="89" t="s">
        <v>136</v>
      </c>
      <c r="G258" s="89" t="s">
        <v>2102</v>
      </c>
      <c r="H258" s="89" t="s">
        <v>136</v>
      </c>
      <c r="I258" s="89" t="s">
        <v>2022</v>
      </c>
      <c r="J258" s="89" t="s">
        <v>2317</v>
      </c>
      <c r="K258" s="89" t="s">
        <v>2016</v>
      </c>
      <c r="L258" s="89">
        <v>9</v>
      </c>
      <c r="M258" s="89">
        <v>2</v>
      </c>
      <c r="N258" s="89">
        <v>4</v>
      </c>
    </row>
    <row r="259" spans="1:14" ht="22.5" hidden="1" x14ac:dyDescent="0.2">
      <c r="A259" s="89" t="s">
        <v>1316</v>
      </c>
      <c r="B259" s="89" t="s">
        <v>1894</v>
      </c>
      <c r="C259" s="89" t="s">
        <v>1220</v>
      </c>
      <c r="D259" s="89" t="s">
        <v>2100</v>
      </c>
      <c r="E259" s="89" t="s">
        <v>1654</v>
      </c>
      <c r="F259" s="89" t="s">
        <v>315</v>
      </c>
      <c r="G259" s="89" t="s">
        <v>2102</v>
      </c>
      <c r="H259" s="89" t="s">
        <v>315</v>
      </c>
      <c r="I259" s="89" t="s">
        <v>2022</v>
      </c>
      <c r="J259" s="89" t="s">
        <v>2383</v>
      </c>
      <c r="K259" s="89" t="s">
        <v>2384</v>
      </c>
      <c r="L259" s="89">
        <v>10</v>
      </c>
      <c r="M259" s="89">
        <v>2</v>
      </c>
      <c r="N259" s="89">
        <v>5</v>
      </c>
    </row>
    <row r="260" spans="1:14" ht="22.5" hidden="1" x14ac:dyDescent="0.2">
      <c r="A260" s="89" t="s">
        <v>1225</v>
      </c>
      <c r="B260" s="89" t="s">
        <v>1828</v>
      </c>
      <c r="C260" s="89" t="s">
        <v>1220</v>
      </c>
      <c r="D260" s="89" t="s">
        <v>2100</v>
      </c>
      <c r="E260" s="89" t="s">
        <v>1654</v>
      </c>
      <c r="F260" s="89" t="s">
        <v>166</v>
      </c>
      <c r="G260" s="89" t="s">
        <v>2102</v>
      </c>
      <c r="H260" s="89" t="s">
        <v>166</v>
      </c>
      <c r="I260" s="89" t="s">
        <v>2022</v>
      </c>
      <c r="J260" s="89" t="s">
        <v>2317</v>
      </c>
      <c r="K260" s="89" t="s">
        <v>2016</v>
      </c>
      <c r="L260" s="89">
        <v>16</v>
      </c>
      <c r="M260" s="89">
        <v>3</v>
      </c>
      <c r="N260" s="89">
        <v>6</v>
      </c>
    </row>
    <row r="261" spans="1:14" ht="22.5" hidden="1" x14ac:dyDescent="0.2">
      <c r="A261" s="89" t="s">
        <v>1396</v>
      </c>
      <c r="B261" s="89" t="s">
        <v>1950</v>
      </c>
      <c r="C261" s="89" t="s">
        <v>1220</v>
      </c>
      <c r="D261" s="89" t="s">
        <v>2100</v>
      </c>
      <c r="E261" s="89" t="s">
        <v>1654</v>
      </c>
      <c r="F261" s="89" t="s">
        <v>1395</v>
      </c>
      <c r="G261" s="89" t="s">
        <v>2102</v>
      </c>
      <c r="H261" s="89" t="s">
        <v>1395</v>
      </c>
      <c r="I261" s="89" t="s">
        <v>2022</v>
      </c>
      <c r="J261" s="89" t="s">
        <v>2456</v>
      </c>
      <c r="K261" s="89" t="s">
        <v>1639</v>
      </c>
      <c r="L261" s="89">
        <v>5</v>
      </c>
      <c r="M261" s="89">
        <v>3</v>
      </c>
      <c r="N261" s="89">
        <v>4</v>
      </c>
    </row>
    <row r="262" spans="1:14" ht="22.5" hidden="1" x14ac:dyDescent="0.2">
      <c r="A262" s="89" t="s">
        <v>1397</v>
      </c>
      <c r="B262" s="89" t="s">
        <v>1951</v>
      </c>
      <c r="C262" s="89" t="s">
        <v>1220</v>
      </c>
      <c r="D262" s="89" t="s">
        <v>2100</v>
      </c>
      <c r="E262" s="89" t="s">
        <v>1654</v>
      </c>
      <c r="F262" s="89" t="s">
        <v>992</v>
      </c>
      <c r="G262" s="89" t="s">
        <v>2102</v>
      </c>
      <c r="H262" s="89" t="s">
        <v>992</v>
      </c>
      <c r="I262" s="89" t="s">
        <v>2022</v>
      </c>
      <c r="J262" s="89" t="s">
        <v>2456</v>
      </c>
      <c r="K262" s="89" t="s">
        <v>1639</v>
      </c>
      <c r="L262" s="89">
        <v>29</v>
      </c>
      <c r="M262" s="89">
        <v>5</v>
      </c>
      <c r="N262" s="89">
        <v>6</v>
      </c>
    </row>
    <row r="263" spans="1:14" ht="33.75" hidden="1" x14ac:dyDescent="0.2">
      <c r="A263" s="89" t="s">
        <v>1328</v>
      </c>
      <c r="B263" s="89" t="s">
        <v>1329</v>
      </c>
      <c r="C263" s="89" t="s">
        <v>1220</v>
      </c>
      <c r="D263" s="89" t="s">
        <v>2100</v>
      </c>
      <c r="E263" s="89" t="s">
        <v>1654</v>
      </c>
      <c r="F263" s="89" t="s">
        <v>2387</v>
      </c>
      <c r="G263" s="89" t="s">
        <v>2102</v>
      </c>
      <c r="H263" s="89" t="s">
        <v>804</v>
      </c>
      <c r="I263" s="89" t="s">
        <v>2022</v>
      </c>
      <c r="J263" s="89" t="s">
        <v>2383</v>
      </c>
      <c r="K263" s="89" t="s">
        <v>2384</v>
      </c>
      <c r="L263" s="89">
        <v>8</v>
      </c>
      <c r="M263" s="89">
        <v>2</v>
      </c>
      <c r="N263" s="89">
        <v>4</v>
      </c>
    </row>
    <row r="264" spans="1:14" ht="22.5" hidden="1" x14ac:dyDescent="0.2">
      <c r="A264" s="89" t="s">
        <v>1317</v>
      </c>
      <c r="B264" s="89" t="s">
        <v>1895</v>
      </c>
      <c r="C264" s="89" t="s">
        <v>1220</v>
      </c>
      <c r="D264" s="89" t="s">
        <v>2100</v>
      </c>
      <c r="E264" s="89" t="s">
        <v>1654</v>
      </c>
      <c r="F264" s="89" t="s">
        <v>312</v>
      </c>
      <c r="G264" s="89" t="s">
        <v>2102</v>
      </c>
      <c r="H264" s="89" t="s">
        <v>312</v>
      </c>
      <c r="I264" s="89" t="s">
        <v>2022</v>
      </c>
      <c r="J264" s="89" t="s">
        <v>2383</v>
      </c>
      <c r="K264" s="89" t="s">
        <v>2384</v>
      </c>
      <c r="L264" s="89">
        <v>27</v>
      </c>
      <c r="M264" s="89">
        <v>4</v>
      </c>
      <c r="N264" s="89">
        <v>6</v>
      </c>
    </row>
    <row r="265" spans="1:14" ht="22.5" hidden="1" x14ac:dyDescent="0.2">
      <c r="A265" s="89" t="s">
        <v>1227</v>
      </c>
      <c r="B265" s="89" t="s">
        <v>1830</v>
      </c>
      <c r="C265" s="89" t="s">
        <v>1220</v>
      </c>
      <c r="D265" s="89" t="s">
        <v>2100</v>
      </c>
      <c r="E265" s="89" t="s">
        <v>1654</v>
      </c>
      <c r="F265" s="89" t="s">
        <v>690</v>
      </c>
      <c r="G265" s="89" t="s">
        <v>2102</v>
      </c>
      <c r="H265" s="89" t="s">
        <v>690</v>
      </c>
      <c r="I265" s="89" t="s">
        <v>2022</v>
      </c>
      <c r="J265" s="89" t="s">
        <v>2317</v>
      </c>
      <c r="K265" s="89" t="s">
        <v>2016</v>
      </c>
      <c r="L265" s="89">
        <v>6</v>
      </c>
      <c r="M265" s="89">
        <v>2</v>
      </c>
      <c r="N265" s="89">
        <v>5</v>
      </c>
    </row>
    <row r="266" spans="1:14" ht="22.5" hidden="1" x14ac:dyDescent="0.2">
      <c r="A266" s="89" t="s">
        <v>1228</v>
      </c>
      <c r="B266" s="89" t="s">
        <v>1831</v>
      </c>
      <c r="C266" s="89" t="s">
        <v>1220</v>
      </c>
      <c r="D266" s="89" t="s">
        <v>2100</v>
      </c>
      <c r="E266" s="89" t="s">
        <v>1654</v>
      </c>
      <c r="F266" s="89" t="s">
        <v>215</v>
      </c>
      <c r="G266" s="89" t="s">
        <v>2102</v>
      </c>
      <c r="H266" s="89" t="s">
        <v>215</v>
      </c>
      <c r="I266" s="89" t="s">
        <v>2022</v>
      </c>
      <c r="J266" s="89" t="s">
        <v>2317</v>
      </c>
      <c r="K266" s="89" t="s">
        <v>2016</v>
      </c>
      <c r="L266" s="89">
        <v>20</v>
      </c>
      <c r="M266" s="89">
        <v>3</v>
      </c>
      <c r="N266" s="89">
        <v>6</v>
      </c>
    </row>
    <row r="267" spans="1:14" ht="22.5" hidden="1" x14ac:dyDescent="0.2">
      <c r="A267" s="89" t="s">
        <v>1231</v>
      </c>
      <c r="B267" s="89" t="s">
        <v>1833</v>
      </c>
      <c r="C267" s="89" t="s">
        <v>1220</v>
      </c>
      <c r="D267" s="89" t="s">
        <v>2100</v>
      </c>
      <c r="E267" s="89" t="s">
        <v>1654</v>
      </c>
      <c r="F267" s="89" t="s">
        <v>207</v>
      </c>
      <c r="G267" s="89" t="s">
        <v>2102</v>
      </c>
      <c r="H267" s="89" t="s">
        <v>207</v>
      </c>
      <c r="I267" s="89" t="s">
        <v>2022</v>
      </c>
      <c r="J267" s="89" t="s">
        <v>2317</v>
      </c>
      <c r="K267" s="89" t="s">
        <v>2016</v>
      </c>
      <c r="L267" s="89">
        <v>21</v>
      </c>
      <c r="M267" s="89">
        <v>3</v>
      </c>
      <c r="N267" s="89">
        <v>6</v>
      </c>
    </row>
    <row r="268" spans="1:14" ht="22.5" hidden="1" x14ac:dyDescent="0.2">
      <c r="A268" s="89" t="s">
        <v>1400</v>
      </c>
      <c r="B268" s="89" t="s">
        <v>1954</v>
      </c>
      <c r="C268" s="89" t="s">
        <v>1220</v>
      </c>
      <c r="D268" s="89" t="s">
        <v>2100</v>
      </c>
      <c r="E268" s="89" t="s">
        <v>1654</v>
      </c>
      <c r="F268" s="89" t="s">
        <v>996</v>
      </c>
      <c r="G268" s="89" t="s">
        <v>2102</v>
      </c>
      <c r="H268" s="89" t="s">
        <v>996</v>
      </c>
      <c r="I268" s="89" t="s">
        <v>2022</v>
      </c>
      <c r="J268" s="89" t="s">
        <v>2456</v>
      </c>
      <c r="K268" s="89" t="s">
        <v>1639</v>
      </c>
      <c r="L268" s="89">
        <v>1</v>
      </c>
      <c r="M268" s="89">
        <v>1</v>
      </c>
      <c r="N268" s="89">
        <v>1</v>
      </c>
    </row>
    <row r="269" spans="1:14" ht="22.5" hidden="1" x14ac:dyDescent="0.2">
      <c r="A269" s="89" t="s">
        <v>1401</v>
      </c>
      <c r="B269" s="89" t="s">
        <v>1955</v>
      </c>
      <c r="C269" s="89" t="s">
        <v>1220</v>
      </c>
      <c r="D269" s="89" t="s">
        <v>2100</v>
      </c>
      <c r="E269" s="89" t="s">
        <v>1654</v>
      </c>
      <c r="F269" s="89" t="s">
        <v>434</v>
      </c>
      <c r="G269" s="89" t="s">
        <v>2102</v>
      </c>
      <c r="H269" s="89" t="s">
        <v>434</v>
      </c>
      <c r="I269" s="89" t="s">
        <v>2022</v>
      </c>
      <c r="J269" s="89" t="s">
        <v>2456</v>
      </c>
      <c r="K269" s="89" t="s">
        <v>1639</v>
      </c>
      <c r="L269" s="89">
        <v>17</v>
      </c>
      <c r="M269" s="89">
        <v>3</v>
      </c>
      <c r="N269" s="89">
        <v>6</v>
      </c>
    </row>
    <row r="270" spans="1:14" ht="22.5" hidden="1" x14ac:dyDescent="0.2">
      <c r="A270" s="89" t="s">
        <v>1402</v>
      </c>
      <c r="B270" s="89" t="s">
        <v>1956</v>
      </c>
      <c r="C270" s="89" t="s">
        <v>1220</v>
      </c>
      <c r="D270" s="89" t="s">
        <v>2100</v>
      </c>
      <c r="E270" s="89" t="s">
        <v>1654</v>
      </c>
      <c r="F270" s="89" t="s">
        <v>444</v>
      </c>
      <c r="G270" s="89" t="s">
        <v>2102</v>
      </c>
      <c r="H270" s="89" t="s">
        <v>444</v>
      </c>
      <c r="I270" s="89" t="s">
        <v>2022</v>
      </c>
      <c r="J270" s="89" t="s">
        <v>2456</v>
      </c>
      <c r="K270" s="89" t="s">
        <v>1639</v>
      </c>
      <c r="L270" s="89">
        <v>24</v>
      </c>
      <c r="M270" s="89">
        <v>4</v>
      </c>
      <c r="N270" s="89">
        <v>6</v>
      </c>
    </row>
    <row r="271" spans="1:14" ht="22.5" hidden="1" x14ac:dyDescent="0.2">
      <c r="A271" s="89" t="s">
        <v>1403</v>
      </c>
      <c r="B271" s="89" t="s">
        <v>1957</v>
      </c>
      <c r="C271" s="89" t="s">
        <v>1220</v>
      </c>
      <c r="D271" s="89" t="s">
        <v>2100</v>
      </c>
      <c r="E271" s="89" t="s">
        <v>1654</v>
      </c>
      <c r="F271" s="89" t="s">
        <v>438</v>
      </c>
      <c r="G271" s="89" t="s">
        <v>2102</v>
      </c>
      <c r="H271" s="89" t="s">
        <v>438</v>
      </c>
      <c r="I271" s="89" t="s">
        <v>2022</v>
      </c>
      <c r="J271" s="89" t="s">
        <v>2456</v>
      </c>
      <c r="K271" s="89" t="s">
        <v>1639</v>
      </c>
      <c r="L271" s="89">
        <v>30</v>
      </c>
      <c r="M271" s="89">
        <v>3</v>
      </c>
      <c r="N271" s="89">
        <v>6</v>
      </c>
    </row>
    <row r="272" spans="1:14" ht="33.75" hidden="1" x14ac:dyDescent="0.2">
      <c r="A272" s="89" t="s">
        <v>1318</v>
      </c>
      <c r="B272" s="89" t="s">
        <v>1896</v>
      </c>
      <c r="C272" s="89" t="s">
        <v>1220</v>
      </c>
      <c r="D272" s="89" t="s">
        <v>2100</v>
      </c>
      <c r="E272" s="89" t="s">
        <v>1654</v>
      </c>
      <c r="F272" s="89" t="s">
        <v>2388</v>
      </c>
      <c r="G272" s="89" t="s">
        <v>2102</v>
      </c>
      <c r="H272" s="89" t="s">
        <v>309</v>
      </c>
      <c r="I272" s="89" t="s">
        <v>2022</v>
      </c>
      <c r="J272" s="89" t="s">
        <v>2383</v>
      </c>
      <c r="K272" s="89" t="s">
        <v>2384</v>
      </c>
      <c r="L272" s="89">
        <v>40</v>
      </c>
      <c r="M272" s="89">
        <v>7</v>
      </c>
      <c r="N272" s="89">
        <v>6</v>
      </c>
    </row>
    <row r="273" spans="1:14" ht="22.5" hidden="1" x14ac:dyDescent="0.2">
      <c r="A273" s="89" t="s">
        <v>1404</v>
      </c>
      <c r="B273" s="89" t="s">
        <v>1958</v>
      </c>
      <c r="C273" s="89" t="s">
        <v>1220</v>
      </c>
      <c r="D273" s="89" t="s">
        <v>2100</v>
      </c>
      <c r="E273" s="89" t="s">
        <v>1654</v>
      </c>
      <c r="F273" s="89" t="s">
        <v>431</v>
      </c>
      <c r="G273" s="89" t="s">
        <v>2102</v>
      </c>
      <c r="H273" s="89" t="s">
        <v>431</v>
      </c>
      <c r="I273" s="89" t="s">
        <v>2022</v>
      </c>
      <c r="J273" s="89" t="s">
        <v>2456</v>
      </c>
      <c r="K273" s="89" t="s">
        <v>1639</v>
      </c>
      <c r="L273" s="89">
        <v>65</v>
      </c>
      <c r="M273" s="89">
        <v>6</v>
      </c>
      <c r="N273" s="89">
        <v>6</v>
      </c>
    </row>
    <row r="274" spans="1:14" ht="33.75" hidden="1" x14ac:dyDescent="0.2">
      <c r="A274" s="89" t="s">
        <v>1414</v>
      </c>
      <c r="B274" s="89" t="s">
        <v>1415</v>
      </c>
      <c r="C274" s="89" t="s">
        <v>1220</v>
      </c>
      <c r="D274" s="89" t="s">
        <v>2100</v>
      </c>
      <c r="E274" s="89" t="s">
        <v>1654</v>
      </c>
      <c r="F274" s="89" t="s">
        <v>984</v>
      </c>
      <c r="G274" s="89" t="s">
        <v>2102</v>
      </c>
      <c r="H274" s="89" t="s">
        <v>984</v>
      </c>
      <c r="I274" s="89" t="s">
        <v>2022</v>
      </c>
      <c r="J274" s="89" t="s">
        <v>2456</v>
      </c>
      <c r="K274" s="89" t="s">
        <v>1639</v>
      </c>
      <c r="L274" s="89">
        <v>29</v>
      </c>
      <c r="M274" s="89">
        <v>6</v>
      </c>
      <c r="N274" s="89">
        <v>6</v>
      </c>
    </row>
    <row r="275" spans="1:14" ht="22.5" hidden="1" x14ac:dyDescent="0.2">
      <c r="A275" s="89" t="s">
        <v>1237</v>
      </c>
      <c r="B275" s="89" t="s">
        <v>1839</v>
      </c>
      <c r="C275" s="89" t="s">
        <v>1220</v>
      </c>
      <c r="D275" s="89" t="s">
        <v>2100</v>
      </c>
      <c r="E275" s="89" t="s">
        <v>1654</v>
      </c>
      <c r="F275" s="89" t="s">
        <v>158</v>
      </c>
      <c r="G275" s="89" t="s">
        <v>2102</v>
      </c>
      <c r="H275" s="89" t="s">
        <v>158</v>
      </c>
      <c r="I275" s="89" t="s">
        <v>2022</v>
      </c>
      <c r="J275" s="89" t="s">
        <v>2317</v>
      </c>
      <c r="K275" s="89" t="s">
        <v>2016</v>
      </c>
      <c r="L275" s="89">
        <v>50</v>
      </c>
      <c r="M275" s="89">
        <v>6</v>
      </c>
      <c r="N275" s="89">
        <v>6</v>
      </c>
    </row>
    <row r="276" spans="1:14" ht="22.5" hidden="1" x14ac:dyDescent="0.2">
      <c r="A276" s="89" t="s">
        <v>1320</v>
      </c>
      <c r="B276" s="89" t="s">
        <v>1897</v>
      </c>
      <c r="C276" s="89" t="s">
        <v>1220</v>
      </c>
      <c r="D276" s="89" t="s">
        <v>2100</v>
      </c>
      <c r="E276" s="89" t="s">
        <v>1654</v>
      </c>
      <c r="F276" s="89" t="s">
        <v>1319</v>
      </c>
      <c r="G276" s="89" t="s">
        <v>2102</v>
      </c>
      <c r="H276" s="89" t="s">
        <v>1319</v>
      </c>
      <c r="I276" s="89" t="s">
        <v>2022</v>
      </c>
      <c r="J276" s="89" t="s">
        <v>2383</v>
      </c>
      <c r="K276" s="89" t="s">
        <v>2384</v>
      </c>
      <c r="L276" s="89">
        <v>29</v>
      </c>
      <c r="M276" s="89">
        <v>6</v>
      </c>
      <c r="N276" s="89">
        <v>6</v>
      </c>
    </row>
    <row r="277" spans="1:14" ht="22.5" hidden="1" x14ac:dyDescent="0.2">
      <c r="A277" s="89" t="s">
        <v>1238</v>
      </c>
      <c r="B277" s="89" t="s">
        <v>1840</v>
      </c>
      <c r="C277" s="89" t="s">
        <v>1220</v>
      </c>
      <c r="D277" s="89" t="s">
        <v>2100</v>
      </c>
      <c r="E277" s="89" t="s">
        <v>1654</v>
      </c>
      <c r="F277" s="89" t="s">
        <v>126</v>
      </c>
      <c r="G277" s="89" t="s">
        <v>2102</v>
      </c>
      <c r="H277" s="89" t="s">
        <v>126</v>
      </c>
      <c r="I277" s="89" t="s">
        <v>2022</v>
      </c>
      <c r="J277" s="89" t="s">
        <v>2317</v>
      </c>
      <c r="K277" s="89" t="s">
        <v>2016</v>
      </c>
      <c r="L277" s="89">
        <v>13</v>
      </c>
      <c r="M277" s="89">
        <v>3</v>
      </c>
      <c r="N277" s="89">
        <v>6</v>
      </c>
    </row>
    <row r="278" spans="1:14" ht="22.5" hidden="1" x14ac:dyDescent="0.2">
      <c r="A278" s="89" t="s">
        <v>1239</v>
      </c>
      <c r="B278" s="89" t="s">
        <v>1841</v>
      </c>
      <c r="C278" s="89" t="s">
        <v>1220</v>
      </c>
      <c r="D278" s="89" t="s">
        <v>2100</v>
      </c>
      <c r="E278" s="89" t="s">
        <v>1654</v>
      </c>
      <c r="F278" s="89" t="s">
        <v>697</v>
      </c>
      <c r="G278" s="89" t="s">
        <v>2102</v>
      </c>
      <c r="H278" s="89" t="s">
        <v>697</v>
      </c>
      <c r="I278" s="89" t="s">
        <v>2022</v>
      </c>
      <c r="J278" s="89" t="s">
        <v>2317</v>
      </c>
      <c r="K278" s="89" t="s">
        <v>2016</v>
      </c>
      <c r="L278" s="89">
        <v>63</v>
      </c>
      <c r="M278" s="89">
        <v>5</v>
      </c>
      <c r="N278" s="89">
        <v>6</v>
      </c>
    </row>
    <row r="279" spans="1:14" ht="22.5" hidden="1" x14ac:dyDescent="0.2">
      <c r="A279" s="89" t="s">
        <v>1321</v>
      </c>
      <c r="B279" s="89" t="s">
        <v>1898</v>
      </c>
      <c r="C279" s="89" t="s">
        <v>1220</v>
      </c>
      <c r="D279" s="89" t="s">
        <v>2100</v>
      </c>
      <c r="E279" s="89" t="s">
        <v>1654</v>
      </c>
      <c r="F279" s="89" t="s">
        <v>300</v>
      </c>
      <c r="G279" s="89" t="s">
        <v>2102</v>
      </c>
      <c r="H279" s="89" t="s">
        <v>300</v>
      </c>
      <c r="I279" s="89" t="s">
        <v>2022</v>
      </c>
      <c r="J279" s="89" t="s">
        <v>2383</v>
      </c>
      <c r="K279" s="89" t="s">
        <v>2384</v>
      </c>
      <c r="L279" s="89">
        <v>13</v>
      </c>
      <c r="M279" s="89">
        <v>3</v>
      </c>
      <c r="N279" s="89">
        <v>5</v>
      </c>
    </row>
    <row r="280" spans="1:14" ht="22.5" hidden="1" x14ac:dyDescent="0.2">
      <c r="A280" s="89" t="s">
        <v>1322</v>
      </c>
      <c r="B280" s="89" t="s">
        <v>1899</v>
      </c>
      <c r="C280" s="89" t="s">
        <v>1220</v>
      </c>
      <c r="D280" s="89" t="s">
        <v>2100</v>
      </c>
      <c r="E280" s="89" t="s">
        <v>1654</v>
      </c>
      <c r="F280" s="89" t="s">
        <v>799</v>
      </c>
      <c r="G280" s="89" t="s">
        <v>2102</v>
      </c>
      <c r="H280" s="89" t="s">
        <v>799</v>
      </c>
      <c r="I280" s="89" t="s">
        <v>2022</v>
      </c>
      <c r="J280" s="89" t="s">
        <v>2383</v>
      </c>
      <c r="K280" s="89" t="s">
        <v>2384</v>
      </c>
      <c r="L280" s="89">
        <v>9</v>
      </c>
      <c r="M280" s="89">
        <v>1</v>
      </c>
      <c r="N280" s="89">
        <v>6</v>
      </c>
    </row>
    <row r="281" spans="1:14" ht="22.5" hidden="1" x14ac:dyDescent="0.2">
      <c r="A281" s="89" t="s">
        <v>1240</v>
      </c>
      <c r="B281" s="89" t="s">
        <v>1842</v>
      </c>
      <c r="C281" s="89" t="s">
        <v>1220</v>
      </c>
      <c r="D281" s="89" t="s">
        <v>2100</v>
      </c>
      <c r="E281" s="89" t="s">
        <v>1654</v>
      </c>
      <c r="F281" s="89" t="s">
        <v>124</v>
      </c>
      <c r="G281" s="89" t="s">
        <v>2102</v>
      </c>
      <c r="H281" s="89" t="s">
        <v>124</v>
      </c>
      <c r="I281" s="89" t="s">
        <v>2022</v>
      </c>
      <c r="J281" s="89" t="s">
        <v>2317</v>
      </c>
      <c r="K281" s="89" t="s">
        <v>2016</v>
      </c>
      <c r="L281" s="89">
        <v>44</v>
      </c>
      <c r="M281" s="89">
        <v>7</v>
      </c>
      <c r="N281" s="89">
        <v>6</v>
      </c>
    </row>
    <row r="282" spans="1:14" ht="22.5" hidden="1" x14ac:dyDescent="0.2">
      <c r="A282" s="89" t="s">
        <v>1323</v>
      </c>
      <c r="B282" s="89" t="s">
        <v>1900</v>
      </c>
      <c r="C282" s="89" t="s">
        <v>1220</v>
      </c>
      <c r="D282" s="89" t="s">
        <v>2100</v>
      </c>
      <c r="E282" s="89" t="s">
        <v>1654</v>
      </c>
      <c r="F282" s="89" t="s">
        <v>303</v>
      </c>
      <c r="G282" s="89" t="s">
        <v>2102</v>
      </c>
      <c r="H282" s="89" t="s">
        <v>303</v>
      </c>
      <c r="I282" s="89" t="s">
        <v>2022</v>
      </c>
      <c r="J282" s="89" t="s">
        <v>2383</v>
      </c>
      <c r="K282" s="89" t="s">
        <v>2384</v>
      </c>
      <c r="L282" s="89">
        <v>23</v>
      </c>
      <c r="M282" s="89">
        <v>4</v>
      </c>
      <c r="N282" s="89">
        <v>6</v>
      </c>
    </row>
    <row r="283" spans="1:14" ht="22.5" hidden="1" x14ac:dyDescent="0.2">
      <c r="A283" s="89" t="s">
        <v>1405</v>
      </c>
      <c r="B283" s="89" t="s">
        <v>1959</v>
      </c>
      <c r="C283" s="89" t="s">
        <v>1220</v>
      </c>
      <c r="D283" s="89" t="s">
        <v>2100</v>
      </c>
      <c r="E283" s="89" t="s">
        <v>1654</v>
      </c>
      <c r="F283" s="89" t="s">
        <v>1736</v>
      </c>
      <c r="G283" s="89" t="s">
        <v>2102</v>
      </c>
      <c r="H283" s="89" t="s">
        <v>441</v>
      </c>
      <c r="I283" s="89" t="s">
        <v>2022</v>
      </c>
      <c r="J283" s="89" t="s">
        <v>2456</v>
      </c>
      <c r="K283" s="89" t="s">
        <v>1639</v>
      </c>
      <c r="L283" s="89">
        <v>36</v>
      </c>
      <c r="M283" s="89">
        <v>6</v>
      </c>
      <c r="N283" s="89">
        <v>6</v>
      </c>
    </row>
    <row r="284" spans="1:14" ht="22.5" hidden="1" x14ac:dyDescent="0.2">
      <c r="A284" s="89" t="s">
        <v>1324</v>
      </c>
      <c r="B284" s="89" t="s">
        <v>1902</v>
      </c>
      <c r="C284" s="89" t="s">
        <v>1220</v>
      </c>
      <c r="D284" s="89" t="s">
        <v>2100</v>
      </c>
      <c r="E284" s="89" t="s">
        <v>1654</v>
      </c>
      <c r="F284" s="89" t="s">
        <v>1901</v>
      </c>
      <c r="G284" s="89" t="s">
        <v>2102</v>
      </c>
      <c r="H284" s="89" t="s">
        <v>1901</v>
      </c>
      <c r="I284" s="89" t="s">
        <v>2022</v>
      </c>
      <c r="J284" s="89" t="s">
        <v>2383</v>
      </c>
      <c r="K284" s="89" t="s">
        <v>2384</v>
      </c>
      <c r="L284" s="89">
        <v>5</v>
      </c>
      <c r="M284" s="89">
        <v>2</v>
      </c>
      <c r="N284" s="89">
        <v>5</v>
      </c>
    </row>
    <row r="285" spans="1:14" ht="22.5" hidden="1" x14ac:dyDescent="0.2">
      <c r="A285" s="89" t="s">
        <v>1241</v>
      </c>
      <c r="B285" s="89" t="s">
        <v>1843</v>
      </c>
      <c r="C285" s="89" t="s">
        <v>1220</v>
      </c>
      <c r="D285" s="89" t="s">
        <v>2100</v>
      </c>
      <c r="E285" s="89" t="s">
        <v>1654</v>
      </c>
      <c r="F285" s="89" t="s">
        <v>140</v>
      </c>
      <c r="G285" s="89" t="s">
        <v>2102</v>
      </c>
      <c r="H285" s="89" t="s">
        <v>140</v>
      </c>
      <c r="I285" s="89" t="s">
        <v>2022</v>
      </c>
      <c r="J285" s="89" t="s">
        <v>2317</v>
      </c>
      <c r="K285" s="89" t="s">
        <v>2016</v>
      </c>
      <c r="L285" s="89">
        <v>17</v>
      </c>
      <c r="M285" s="89">
        <v>3</v>
      </c>
      <c r="N285" s="89">
        <v>5</v>
      </c>
    </row>
    <row r="286" spans="1:14" ht="22.5" hidden="1" x14ac:dyDescent="0.2">
      <c r="A286" s="89" t="s">
        <v>1244</v>
      </c>
      <c r="B286" s="89" t="s">
        <v>1845</v>
      </c>
      <c r="C286" s="89" t="s">
        <v>1220</v>
      </c>
      <c r="D286" s="89" t="s">
        <v>2100</v>
      </c>
      <c r="E286" s="89" t="s">
        <v>1654</v>
      </c>
      <c r="F286" s="89" t="s">
        <v>659</v>
      </c>
      <c r="G286" s="89" t="s">
        <v>2102</v>
      </c>
      <c r="H286" s="89" t="s">
        <v>659</v>
      </c>
      <c r="I286" s="89" t="s">
        <v>2022</v>
      </c>
      <c r="J286" s="89" t="s">
        <v>2317</v>
      </c>
      <c r="K286" s="89" t="s">
        <v>2016</v>
      </c>
      <c r="L286" s="89">
        <v>15</v>
      </c>
      <c r="M286" s="89">
        <v>2</v>
      </c>
      <c r="N286" s="89">
        <v>6</v>
      </c>
    </row>
    <row r="287" spans="1:14" ht="22.5" hidden="1" x14ac:dyDescent="0.2">
      <c r="A287" s="89" t="s">
        <v>1325</v>
      </c>
      <c r="B287" s="89" t="s">
        <v>1903</v>
      </c>
      <c r="C287" s="89" t="s">
        <v>1220</v>
      </c>
      <c r="D287" s="89" t="s">
        <v>2100</v>
      </c>
      <c r="E287" s="89" t="s">
        <v>1654</v>
      </c>
      <c r="F287" s="89" t="s">
        <v>812</v>
      </c>
      <c r="G287" s="89" t="s">
        <v>2102</v>
      </c>
      <c r="H287" s="89" t="s">
        <v>812</v>
      </c>
      <c r="I287" s="89" t="s">
        <v>2022</v>
      </c>
      <c r="J287" s="89" t="s">
        <v>2383</v>
      </c>
      <c r="K287" s="89" t="s">
        <v>2384</v>
      </c>
      <c r="L287" s="89">
        <v>8</v>
      </c>
      <c r="M287" s="89">
        <v>1</v>
      </c>
      <c r="N287" s="89">
        <v>5</v>
      </c>
    </row>
    <row r="288" spans="1:14" ht="22.5" hidden="1" x14ac:dyDescent="0.2">
      <c r="A288" s="89" t="s">
        <v>1245</v>
      </c>
      <c r="B288" s="89" t="s">
        <v>1846</v>
      </c>
      <c r="C288" s="89" t="s">
        <v>1220</v>
      </c>
      <c r="D288" s="89" t="s">
        <v>2100</v>
      </c>
      <c r="E288" s="89" t="s">
        <v>1654</v>
      </c>
      <c r="F288" s="89" t="s">
        <v>152</v>
      </c>
      <c r="G288" s="89" t="s">
        <v>2102</v>
      </c>
      <c r="H288" s="89" t="s">
        <v>152</v>
      </c>
      <c r="I288" s="89" t="s">
        <v>2022</v>
      </c>
      <c r="J288" s="89" t="s">
        <v>2317</v>
      </c>
      <c r="K288" s="89" t="s">
        <v>2016</v>
      </c>
      <c r="L288" s="89">
        <v>11</v>
      </c>
      <c r="M288" s="89">
        <v>2</v>
      </c>
      <c r="N288" s="89">
        <v>5</v>
      </c>
    </row>
    <row r="289" spans="1:14" ht="22.5" hidden="1" x14ac:dyDescent="0.2">
      <c r="A289" s="89" t="s">
        <v>1247</v>
      </c>
      <c r="B289" s="89" t="s">
        <v>1847</v>
      </c>
      <c r="C289" s="89" t="s">
        <v>1220</v>
      </c>
      <c r="D289" s="89" t="s">
        <v>2100</v>
      </c>
      <c r="E289" s="89" t="s">
        <v>1654</v>
      </c>
      <c r="F289" s="89" t="s">
        <v>2322</v>
      </c>
      <c r="G289" s="89" t="s">
        <v>2102</v>
      </c>
      <c r="H289" s="89" t="s">
        <v>1246</v>
      </c>
      <c r="I289" s="89" t="s">
        <v>2022</v>
      </c>
      <c r="J289" s="89" t="s">
        <v>2317</v>
      </c>
      <c r="K289" s="89" t="s">
        <v>2016</v>
      </c>
      <c r="L289" s="89">
        <v>2</v>
      </c>
      <c r="M289" s="89">
        <v>1</v>
      </c>
      <c r="N289" s="89">
        <v>2</v>
      </c>
    </row>
    <row r="290" spans="1:14" ht="22.5" hidden="1" x14ac:dyDescent="0.2">
      <c r="A290" s="89" t="s">
        <v>1249</v>
      </c>
      <c r="B290" s="89" t="s">
        <v>1848</v>
      </c>
      <c r="C290" s="89" t="s">
        <v>1220</v>
      </c>
      <c r="D290" s="89" t="s">
        <v>2100</v>
      </c>
      <c r="E290" s="89" t="s">
        <v>1654</v>
      </c>
      <c r="F290" s="89" t="s">
        <v>2323</v>
      </c>
      <c r="G290" s="89" t="s">
        <v>2102</v>
      </c>
      <c r="H290" s="89" t="s">
        <v>1248</v>
      </c>
      <c r="I290" s="89" t="s">
        <v>2022</v>
      </c>
      <c r="J290" s="89" t="s">
        <v>2317</v>
      </c>
      <c r="K290" s="89" t="s">
        <v>2016</v>
      </c>
      <c r="L290" s="89">
        <v>8</v>
      </c>
      <c r="M290" s="89">
        <v>2</v>
      </c>
      <c r="N290" s="89">
        <v>5</v>
      </c>
    </row>
    <row r="291" spans="1:14" ht="22.5" hidden="1" x14ac:dyDescent="0.2">
      <c r="A291" s="89" t="s">
        <v>1250</v>
      </c>
      <c r="B291" s="89" t="s">
        <v>1849</v>
      </c>
      <c r="C291" s="89" t="s">
        <v>1220</v>
      </c>
      <c r="D291" s="89" t="s">
        <v>2100</v>
      </c>
      <c r="E291" s="89" t="s">
        <v>1654</v>
      </c>
      <c r="F291" s="89" t="s">
        <v>175</v>
      </c>
      <c r="G291" s="89" t="s">
        <v>2102</v>
      </c>
      <c r="H291" s="89" t="s">
        <v>175</v>
      </c>
      <c r="I291" s="89" t="s">
        <v>2022</v>
      </c>
      <c r="J291" s="89" t="s">
        <v>2317</v>
      </c>
      <c r="K291" s="89" t="s">
        <v>2016</v>
      </c>
      <c r="L291" s="89">
        <v>27</v>
      </c>
      <c r="M291" s="89">
        <v>4</v>
      </c>
      <c r="N291" s="89">
        <v>6</v>
      </c>
    </row>
    <row r="292" spans="1:14" ht="33.75" hidden="1" x14ac:dyDescent="0.2">
      <c r="A292" s="89" t="s">
        <v>1284</v>
      </c>
      <c r="B292" s="89" t="s">
        <v>1285</v>
      </c>
      <c r="C292" s="89" t="s">
        <v>1220</v>
      </c>
      <c r="D292" s="89" t="s">
        <v>2100</v>
      </c>
      <c r="E292" s="89" t="s">
        <v>1654</v>
      </c>
      <c r="F292" s="89" t="s">
        <v>172</v>
      </c>
      <c r="G292" s="89" t="s">
        <v>2102</v>
      </c>
      <c r="H292" s="89" t="s">
        <v>172</v>
      </c>
      <c r="I292" s="89" t="s">
        <v>2022</v>
      </c>
      <c r="J292" s="89" t="s">
        <v>2317</v>
      </c>
      <c r="K292" s="89" t="s">
        <v>2016</v>
      </c>
      <c r="L292" s="89">
        <v>28</v>
      </c>
      <c r="M292" s="89">
        <v>4</v>
      </c>
      <c r="N292" s="89">
        <v>6</v>
      </c>
    </row>
    <row r="293" spans="1:14" ht="22.5" hidden="1" x14ac:dyDescent="0.2">
      <c r="A293" s="89" t="s">
        <v>1406</v>
      </c>
      <c r="B293" s="89" t="s">
        <v>1960</v>
      </c>
      <c r="C293" s="89" t="s">
        <v>1220</v>
      </c>
      <c r="D293" s="89" t="s">
        <v>2100</v>
      </c>
      <c r="E293" s="89" t="s">
        <v>1654</v>
      </c>
      <c r="F293" s="89" t="s">
        <v>436</v>
      </c>
      <c r="G293" s="89" t="s">
        <v>2102</v>
      </c>
      <c r="H293" s="89" t="s">
        <v>436</v>
      </c>
      <c r="I293" s="89" t="s">
        <v>2022</v>
      </c>
      <c r="J293" s="89" t="s">
        <v>2456</v>
      </c>
      <c r="K293" s="89" t="s">
        <v>1639</v>
      </c>
      <c r="L293" s="89">
        <v>24</v>
      </c>
      <c r="M293" s="89">
        <v>3</v>
      </c>
      <c r="N293" s="89">
        <v>6</v>
      </c>
    </row>
    <row r="294" spans="1:14" ht="22.5" hidden="1" x14ac:dyDescent="0.2">
      <c r="A294" s="89" t="s">
        <v>1254</v>
      </c>
      <c r="B294" s="89" t="s">
        <v>1853</v>
      </c>
      <c r="C294" s="89" t="s">
        <v>1220</v>
      </c>
      <c r="D294" s="89" t="s">
        <v>2100</v>
      </c>
      <c r="E294" s="89" t="s">
        <v>1654</v>
      </c>
      <c r="F294" s="89" t="s">
        <v>2324</v>
      </c>
      <c r="G294" s="89" t="s">
        <v>2102</v>
      </c>
      <c r="H294" s="89" t="s">
        <v>201</v>
      </c>
      <c r="I294" s="89" t="s">
        <v>2022</v>
      </c>
      <c r="J294" s="89" t="s">
        <v>2317</v>
      </c>
      <c r="K294" s="89" t="s">
        <v>2016</v>
      </c>
      <c r="L294" s="89">
        <v>16</v>
      </c>
      <c r="M294" s="89">
        <v>3</v>
      </c>
      <c r="N294" s="89">
        <v>6</v>
      </c>
    </row>
    <row r="295" spans="1:14" ht="22.5" hidden="1" x14ac:dyDescent="0.2">
      <c r="A295" s="89" t="s">
        <v>1255</v>
      </c>
      <c r="B295" s="89" t="s">
        <v>1854</v>
      </c>
      <c r="C295" s="89" t="s">
        <v>1220</v>
      </c>
      <c r="D295" s="89" t="s">
        <v>2100</v>
      </c>
      <c r="E295" s="89" t="s">
        <v>1654</v>
      </c>
      <c r="F295" s="89" t="s">
        <v>623</v>
      </c>
      <c r="G295" s="89" t="s">
        <v>2102</v>
      </c>
      <c r="H295" s="89" t="s">
        <v>623</v>
      </c>
      <c r="I295" s="89" t="s">
        <v>2022</v>
      </c>
      <c r="J295" s="89" t="s">
        <v>2317</v>
      </c>
      <c r="K295" s="89" t="s">
        <v>2016</v>
      </c>
      <c r="L295" s="89">
        <v>12</v>
      </c>
      <c r="M295" s="89">
        <v>3</v>
      </c>
      <c r="N295" s="89">
        <v>6</v>
      </c>
    </row>
    <row r="296" spans="1:14" ht="22.5" hidden="1" x14ac:dyDescent="0.2">
      <c r="A296" s="89" t="s">
        <v>1326</v>
      </c>
      <c r="B296" s="89" t="s">
        <v>1904</v>
      </c>
      <c r="C296" s="89" t="s">
        <v>1220</v>
      </c>
      <c r="D296" s="89" t="s">
        <v>2100</v>
      </c>
      <c r="E296" s="89" t="s">
        <v>1654</v>
      </c>
      <c r="F296" s="89" t="s">
        <v>2389</v>
      </c>
      <c r="G296" s="89" t="s">
        <v>2102</v>
      </c>
      <c r="H296" s="89" t="s">
        <v>294</v>
      </c>
      <c r="I296" s="89" t="s">
        <v>2022</v>
      </c>
      <c r="J296" s="89" t="s">
        <v>2383</v>
      </c>
      <c r="K296" s="89" t="s">
        <v>2384</v>
      </c>
      <c r="L296" s="89">
        <v>19</v>
      </c>
      <c r="M296" s="89">
        <v>3</v>
      </c>
      <c r="N296" s="89">
        <v>6</v>
      </c>
    </row>
    <row r="297" spans="1:14" ht="22.5" hidden="1" x14ac:dyDescent="0.2">
      <c r="A297" s="89" t="s">
        <v>1265</v>
      </c>
      <c r="B297" s="89" t="s">
        <v>1860</v>
      </c>
      <c r="C297" s="89" t="s">
        <v>1220</v>
      </c>
      <c r="D297" s="89" t="s">
        <v>2100</v>
      </c>
      <c r="E297" s="89" t="s">
        <v>1654</v>
      </c>
      <c r="F297" s="89" t="s">
        <v>676</v>
      </c>
      <c r="G297" s="89" t="s">
        <v>2102</v>
      </c>
      <c r="H297" s="89" t="s">
        <v>676</v>
      </c>
      <c r="I297" s="89" t="s">
        <v>2022</v>
      </c>
      <c r="J297" s="89" t="s">
        <v>2317</v>
      </c>
      <c r="K297" s="89" t="s">
        <v>2016</v>
      </c>
      <c r="L297" s="89">
        <v>10</v>
      </c>
      <c r="M297" s="89">
        <v>1</v>
      </c>
      <c r="N297" s="89">
        <v>5</v>
      </c>
    </row>
    <row r="298" spans="1:14" ht="22.5" hidden="1" x14ac:dyDescent="0.2">
      <c r="A298" s="89" t="s">
        <v>1276</v>
      </c>
      <c r="B298" s="89" t="s">
        <v>1869</v>
      </c>
      <c r="C298" s="89" t="s">
        <v>1220</v>
      </c>
      <c r="D298" s="89" t="s">
        <v>2100</v>
      </c>
      <c r="E298" s="89" t="s">
        <v>1654</v>
      </c>
      <c r="F298" s="89" t="s">
        <v>661</v>
      </c>
      <c r="G298" s="89" t="s">
        <v>2102</v>
      </c>
      <c r="H298" s="89" t="s">
        <v>661</v>
      </c>
      <c r="I298" s="89" t="s">
        <v>2022</v>
      </c>
      <c r="J298" s="89" t="s">
        <v>2317</v>
      </c>
      <c r="K298" s="89" t="s">
        <v>2016</v>
      </c>
      <c r="L298" s="89">
        <v>4</v>
      </c>
      <c r="M298" s="89">
        <v>1</v>
      </c>
      <c r="N298" s="89">
        <v>4</v>
      </c>
    </row>
    <row r="299" spans="1:14" ht="45" hidden="1" x14ac:dyDescent="0.2">
      <c r="A299" s="89" t="s">
        <v>1491</v>
      </c>
      <c r="B299" s="89" t="s">
        <v>1492</v>
      </c>
      <c r="C299" s="89" t="s">
        <v>1493</v>
      </c>
      <c r="D299" s="89" t="s">
        <v>2100</v>
      </c>
      <c r="E299" s="89" t="s">
        <v>1654</v>
      </c>
      <c r="F299" s="89" t="s">
        <v>2325</v>
      </c>
      <c r="G299" s="89" t="s">
        <v>2102</v>
      </c>
      <c r="H299" s="89" t="s">
        <v>113</v>
      </c>
      <c r="I299" s="89" t="s">
        <v>97</v>
      </c>
      <c r="J299" s="89" t="s">
        <v>2317</v>
      </c>
      <c r="K299" s="89" t="s">
        <v>2016</v>
      </c>
      <c r="L299" s="89">
        <v>357</v>
      </c>
      <c r="M299" s="89">
        <v>41</v>
      </c>
      <c r="N299" s="89">
        <v>20</v>
      </c>
    </row>
    <row r="300" spans="1:14" ht="33.75" hidden="1" x14ac:dyDescent="0.2">
      <c r="A300" s="89" t="s">
        <v>1549</v>
      </c>
      <c r="B300" s="89" t="s">
        <v>1550</v>
      </c>
      <c r="C300" s="89" t="s">
        <v>1493</v>
      </c>
      <c r="D300" s="89" t="s">
        <v>2100</v>
      </c>
      <c r="E300" s="89" t="s">
        <v>1654</v>
      </c>
      <c r="F300" s="89" t="s">
        <v>2390</v>
      </c>
      <c r="G300" s="89" t="s">
        <v>2102</v>
      </c>
      <c r="H300" s="89" t="s">
        <v>292</v>
      </c>
      <c r="I300" s="89" t="s">
        <v>2022</v>
      </c>
      <c r="J300" s="89" t="s">
        <v>2383</v>
      </c>
      <c r="K300" s="89" t="s">
        <v>2384</v>
      </c>
      <c r="L300" s="89">
        <v>126</v>
      </c>
      <c r="M300" s="89">
        <v>20</v>
      </c>
      <c r="N300" s="89">
        <v>9</v>
      </c>
    </row>
    <row r="301" spans="1:14" ht="22.5" hidden="1" x14ac:dyDescent="0.2">
      <c r="A301" s="89" t="s">
        <v>1266</v>
      </c>
      <c r="B301" s="89" t="s">
        <v>1861</v>
      </c>
      <c r="C301" s="89" t="s">
        <v>1220</v>
      </c>
      <c r="D301" s="89" t="s">
        <v>2100</v>
      </c>
      <c r="E301" s="89" t="s">
        <v>1654</v>
      </c>
      <c r="F301" s="89" t="s">
        <v>637</v>
      </c>
      <c r="G301" s="89" t="s">
        <v>2102</v>
      </c>
      <c r="H301" s="89" t="s">
        <v>638</v>
      </c>
      <c r="I301" s="89" t="s">
        <v>2022</v>
      </c>
      <c r="J301" s="89" t="s">
        <v>2317</v>
      </c>
      <c r="K301" s="89" t="s">
        <v>2016</v>
      </c>
      <c r="L301" s="89">
        <v>12</v>
      </c>
      <c r="M301" s="89">
        <v>2</v>
      </c>
      <c r="N301" s="89">
        <v>5</v>
      </c>
    </row>
    <row r="302" spans="1:14" ht="45" hidden="1" x14ac:dyDescent="0.2">
      <c r="A302" s="89" t="s">
        <v>1520</v>
      </c>
      <c r="B302" s="89" t="s">
        <v>1521</v>
      </c>
      <c r="C302" s="89" t="s">
        <v>1493</v>
      </c>
      <c r="D302" s="89" t="s">
        <v>2100</v>
      </c>
      <c r="E302" s="89" t="s">
        <v>1654</v>
      </c>
      <c r="F302" s="89" t="s">
        <v>2326</v>
      </c>
      <c r="G302" s="89" t="s">
        <v>2102</v>
      </c>
      <c r="H302" s="89" t="s">
        <v>124</v>
      </c>
      <c r="I302" s="89" t="s">
        <v>2022</v>
      </c>
      <c r="J302" s="89" t="s">
        <v>2317</v>
      </c>
      <c r="K302" s="89" t="s">
        <v>2016</v>
      </c>
      <c r="L302" s="89">
        <v>53</v>
      </c>
      <c r="M302" s="89">
        <v>9</v>
      </c>
      <c r="N302" s="89">
        <v>5</v>
      </c>
    </row>
    <row r="303" spans="1:14" ht="33.75" hidden="1" x14ac:dyDescent="0.2">
      <c r="A303" s="89" t="s">
        <v>1585</v>
      </c>
      <c r="B303" s="89" t="s">
        <v>2013</v>
      </c>
      <c r="C303" s="89" t="s">
        <v>1493</v>
      </c>
      <c r="D303" s="89" t="s">
        <v>2100</v>
      </c>
      <c r="E303" s="89" t="s">
        <v>1654</v>
      </c>
      <c r="F303" s="89" t="s">
        <v>431</v>
      </c>
      <c r="G303" s="89" t="s">
        <v>2102</v>
      </c>
      <c r="H303" s="89" t="s">
        <v>431</v>
      </c>
      <c r="I303" s="89" t="s">
        <v>2022</v>
      </c>
      <c r="J303" s="89" t="s">
        <v>2456</v>
      </c>
      <c r="K303" s="89" t="s">
        <v>1639</v>
      </c>
      <c r="L303" s="89">
        <v>40</v>
      </c>
      <c r="M303" s="89">
        <v>8</v>
      </c>
      <c r="N303" s="89">
        <v>5</v>
      </c>
    </row>
    <row r="304" spans="1:14" ht="45" hidden="1" x14ac:dyDescent="0.2">
      <c r="A304" s="89" t="s">
        <v>1590</v>
      </c>
      <c r="B304" s="89" t="s">
        <v>2014</v>
      </c>
      <c r="C304" s="89" t="s">
        <v>1493</v>
      </c>
      <c r="D304" s="89" t="s">
        <v>2100</v>
      </c>
      <c r="E304" s="89" t="s">
        <v>1654</v>
      </c>
      <c r="F304" s="89" t="s">
        <v>2458</v>
      </c>
      <c r="G304" s="89" t="s">
        <v>2102</v>
      </c>
      <c r="H304" s="89" t="s">
        <v>430</v>
      </c>
      <c r="I304" s="89" t="s">
        <v>2022</v>
      </c>
      <c r="J304" s="89" t="s">
        <v>2456</v>
      </c>
      <c r="K304" s="89" t="s">
        <v>1639</v>
      </c>
      <c r="L304" s="89">
        <v>72</v>
      </c>
      <c r="M304" s="89">
        <v>11</v>
      </c>
      <c r="N304" s="89">
        <v>5</v>
      </c>
    </row>
    <row r="305" spans="1:14" ht="22.5" hidden="1" x14ac:dyDescent="0.2">
      <c r="A305" s="89" t="s">
        <v>433</v>
      </c>
      <c r="B305" s="89" t="s">
        <v>1738</v>
      </c>
      <c r="C305" s="89" t="s">
        <v>2089</v>
      </c>
      <c r="D305" s="89" t="s">
        <v>2100</v>
      </c>
      <c r="E305" s="89" t="s">
        <v>1654</v>
      </c>
      <c r="F305" s="89" t="s">
        <v>2459</v>
      </c>
      <c r="G305" s="89" t="s">
        <v>2102</v>
      </c>
      <c r="H305" s="89" t="s">
        <v>430</v>
      </c>
      <c r="I305" s="89" t="s">
        <v>2022</v>
      </c>
      <c r="J305" s="89" t="s">
        <v>2456</v>
      </c>
      <c r="K305" s="89" t="s">
        <v>1639</v>
      </c>
      <c r="L305" s="89">
        <v>24</v>
      </c>
      <c r="M305" s="89">
        <v>2</v>
      </c>
      <c r="N305" s="89">
        <v>3</v>
      </c>
    </row>
    <row r="306" spans="1:14" ht="33.75" hidden="1" x14ac:dyDescent="0.2">
      <c r="A306" s="89" t="s">
        <v>1591</v>
      </c>
      <c r="B306" s="89" t="s">
        <v>555</v>
      </c>
      <c r="C306" s="89" t="s">
        <v>1493</v>
      </c>
      <c r="D306" s="89" t="s">
        <v>2100</v>
      </c>
      <c r="E306" s="89" t="s">
        <v>1654</v>
      </c>
      <c r="F306" s="89" t="s">
        <v>1736</v>
      </c>
      <c r="G306" s="89" t="s">
        <v>2102</v>
      </c>
      <c r="H306" s="89" t="s">
        <v>441</v>
      </c>
      <c r="I306" s="89" t="s">
        <v>2022</v>
      </c>
      <c r="J306" s="89" t="s">
        <v>2456</v>
      </c>
      <c r="K306" s="89" t="s">
        <v>1639</v>
      </c>
      <c r="L306" s="89">
        <v>37</v>
      </c>
      <c r="M306" s="89">
        <v>8</v>
      </c>
      <c r="N306" s="89">
        <v>5</v>
      </c>
    </row>
    <row r="307" spans="1:14" ht="33.75" hidden="1" x14ac:dyDescent="0.2">
      <c r="A307" s="89" t="s">
        <v>1551</v>
      </c>
      <c r="B307" s="89" t="s">
        <v>1552</v>
      </c>
      <c r="C307" s="89" t="s">
        <v>1493</v>
      </c>
      <c r="D307" s="89" t="s">
        <v>2100</v>
      </c>
      <c r="E307" s="89" t="s">
        <v>1654</v>
      </c>
      <c r="F307" s="89" t="s">
        <v>2391</v>
      </c>
      <c r="G307" s="89" t="s">
        <v>2102</v>
      </c>
      <c r="H307" s="89" t="s">
        <v>318</v>
      </c>
      <c r="I307" s="89" t="s">
        <v>2022</v>
      </c>
      <c r="J307" s="89" t="s">
        <v>2383</v>
      </c>
      <c r="K307" s="89" t="s">
        <v>2384</v>
      </c>
      <c r="L307" s="89">
        <v>24</v>
      </c>
      <c r="M307" s="89">
        <v>8</v>
      </c>
      <c r="N307" s="89">
        <v>5</v>
      </c>
    </row>
    <row r="308" spans="1:14" ht="22.5" hidden="1" x14ac:dyDescent="0.2">
      <c r="A308" s="89" t="s">
        <v>1268</v>
      </c>
      <c r="B308" s="89" t="s">
        <v>1862</v>
      </c>
      <c r="C308" s="89" t="s">
        <v>1220</v>
      </c>
      <c r="D308" s="89" t="s">
        <v>2100</v>
      </c>
      <c r="E308" s="89" t="s">
        <v>1654</v>
      </c>
      <c r="F308" s="89" t="s">
        <v>1267</v>
      </c>
      <c r="G308" s="89" t="s">
        <v>2102</v>
      </c>
      <c r="H308" s="89" t="s">
        <v>1267</v>
      </c>
      <c r="I308" s="89" t="s">
        <v>2022</v>
      </c>
      <c r="J308" s="89" t="s">
        <v>2317</v>
      </c>
      <c r="K308" s="89" t="s">
        <v>2016</v>
      </c>
      <c r="L308" s="89">
        <v>2</v>
      </c>
      <c r="M308" s="89">
        <v>1</v>
      </c>
      <c r="N308" s="89">
        <v>2</v>
      </c>
    </row>
    <row r="309" spans="1:14" ht="22.5" hidden="1" x14ac:dyDescent="0.2">
      <c r="A309" s="89" t="s">
        <v>119</v>
      </c>
      <c r="B309" s="89" t="s">
        <v>1690</v>
      </c>
      <c r="C309" s="89" t="s">
        <v>2089</v>
      </c>
      <c r="D309" s="89" t="s">
        <v>2100</v>
      </c>
      <c r="E309" s="89" t="s">
        <v>1654</v>
      </c>
      <c r="F309" s="89" t="s">
        <v>697</v>
      </c>
      <c r="G309" s="89" t="s">
        <v>2102</v>
      </c>
      <c r="H309" s="89" t="s">
        <v>697</v>
      </c>
      <c r="I309" s="89" t="s">
        <v>2022</v>
      </c>
      <c r="J309" s="89" t="s">
        <v>2317</v>
      </c>
      <c r="K309" s="89" t="s">
        <v>2016</v>
      </c>
      <c r="L309" s="89">
        <v>15</v>
      </c>
      <c r="M309" s="89">
        <v>1</v>
      </c>
      <c r="N309" s="89">
        <v>3</v>
      </c>
    </row>
    <row r="310" spans="1:14" ht="22.5" hidden="1" x14ac:dyDescent="0.2">
      <c r="A310" s="89" t="s">
        <v>1641</v>
      </c>
      <c r="B310" s="89" t="s">
        <v>431</v>
      </c>
      <c r="C310" s="89" t="s">
        <v>1633</v>
      </c>
      <c r="D310" s="89" t="s">
        <v>2100</v>
      </c>
      <c r="E310" s="89" t="s">
        <v>1654</v>
      </c>
      <c r="F310" s="89" t="s">
        <v>431</v>
      </c>
      <c r="G310" s="89" t="s">
        <v>2102</v>
      </c>
      <c r="H310" s="89" t="s">
        <v>431</v>
      </c>
      <c r="I310" s="89" t="s">
        <v>2022</v>
      </c>
      <c r="J310" s="89" t="s">
        <v>2456</v>
      </c>
      <c r="K310" s="89" t="s">
        <v>1639</v>
      </c>
      <c r="L310" s="89">
        <v>106</v>
      </c>
      <c r="M310" s="89">
        <v>5</v>
      </c>
      <c r="N310" s="89">
        <v>5</v>
      </c>
    </row>
    <row r="311" spans="1:14" ht="33.75" hidden="1" x14ac:dyDescent="0.2">
      <c r="A311" s="89" t="s">
        <v>1502</v>
      </c>
      <c r="B311" s="89" t="s">
        <v>1503</v>
      </c>
      <c r="C311" s="89" t="s">
        <v>1493</v>
      </c>
      <c r="D311" s="89" t="s">
        <v>2100</v>
      </c>
      <c r="E311" s="89" t="s">
        <v>1654</v>
      </c>
      <c r="F311" s="89" t="s">
        <v>166</v>
      </c>
      <c r="G311" s="89" t="s">
        <v>2102</v>
      </c>
      <c r="H311" s="89" t="s">
        <v>166</v>
      </c>
      <c r="I311" s="89" t="s">
        <v>2022</v>
      </c>
      <c r="J311" s="89" t="s">
        <v>2317</v>
      </c>
      <c r="K311" s="89" t="s">
        <v>2016</v>
      </c>
      <c r="L311" s="89">
        <v>5</v>
      </c>
      <c r="M311" s="89">
        <v>6</v>
      </c>
      <c r="N311" s="89">
        <v>4</v>
      </c>
    </row>
    <row r="312" spans="1:14" ht="33.75" hidden="1" x14ac:dyDescent="0.2">
      <c r="A312" s="89" t="s">
        <v>1588</v>
      </c>
      <c r="B312" s="89" t="s">
        <v>1589</v>
      </c>
      <c r="C312" s="89" t="s">
        <v>1493</v>
      </c>
      <c r="D312" s="89" t="s">
        <v>2100</v>
      </c>
      <c r="E312" s="89" t="s">
        <v>1654</v>
      </c>
      <c r="F312" s="89" t="s">
        <v>984</v>
      </c>
      <c r="G312" s="89" t="s">
        <v>2102</v>
      </c>
      <c r="H312" s="89" t="s">
        <v>984</v>
      </c>
      <c r="I312" s="89" t="s">
        <v>2022</v>
      </c>
      <c r="J312" s="89" t="s">
        <v>2456</v>
      </c>
      <c r="K312" s="89" t="s">
        <v>1639</v>
      </c>
      <c r="L312" s="89">
        <v>49</v>
      </c>
      <c r="M312" s="89">
        <v>9</v>
      </c>
      <c r="N312" s="89">
        <v>5</v>
      </c>
    </row>
    <row r="313" spans="1:14" ht="22.5" hidden="1" x14ac:dyDescent="0.2">
      <c r="A313" s="89" t="s">
        <v>1640</v>
      </c>
      <c r="B313" s="89" t="s">
        <v>438</v>
      </c>
      <c r="C313" s="89" t="s">
        <v>1633</v>
      </c>
      <c r="D313" s="89" t="s">
        <v>2100</v>
      </c>
      <c r="E313" s="89" t="s">
        <v>1654</v>
      </c>
      <c r="F313" s="89" t="s">
        <v>438</v>
      </c>
      <c r="G313" s="89" t="s">
        <v>2102</v>
      </c>
      <c r="H313" s="89" t="s">
        <v>438</v>
      </c>
      <c r="I313" s="89" t="s">
        <v>2022</v>
      </c>
      <c r="J313" s="89" t="s">
        <v>2456</v>
      </c>
      <c r="K313" s="89" t="s">
        <v>1639</v>
      </c>
      <c r="L313" s="89">
        <v>112</v>
      </c>
      <c r="M313" s="89">
        <v>8</v>
      </c>
      <c r="N313" s="89">
        <v>7</v>
      </c>
    </row>
    <row r="314" spans="1:14" ht="22.5" hidden="1" x14ac:dyDescent="0.2">
      <c r="A314" s="89" t="s">
        <v>1522</v>
      </c>
      <c r="B314" s="89" t="s">
        <v>1523</v>
      </c>
      <c r="C314" s="89" t="s">
        <v>1493</v>
      </c>
      <c r="D314" s="89" t="s">
        <v>2100</v>
      </c>
      <c r="E314" s="89" t="s">
        <v>1654</v>
      </c>
      <c r="F314" s="89" t="s">
        <v>697</v>
      </c>
      <c r="G314" s="89" t="s">
        <v>2102</v>
      </c>
      <c r="H314" s="89" t="s">
        <v>697</v>
      </c>
      <c r="I314" s="89" t="s">
        <v>2022</v>
      </c>
      <c r="J314" s="89" t="s">
        <v>2317</v>
      </c>
      <c r="K314" s="89" t="s">
        <v>2016</v>
      </c>
      <c r="L314" s="89">
        <v>34</v>
      </c>
      <c r="M314" s="89">
        <v>11</v>
      </c>
      <c r="N314" s="89">
        <v>5</v>
      </c>
    </row>
    <row r="315" spans="1:14" ht="22.5" hidden="1" x14ac:dyDescent="0.2">
      <c r="A315" s="89" t="s">
        <v>1518</v>
      </c>
      <c r="B315" s="89" t="s">
        <v>175</v>
      </c>
      <c r="C315" s="89" t="s">
        <v>1493</v>
      </c>
      <c r="D315" s="89" t="s">
        <v>2100</v>
      </c>
      <c r="E315" s="89" t="s">
        <v>1654</v>
      </c>
      <c r="F315" s="89" t="s">
        <v>175</v>
      </c>
      <c r="G315" s="89" t="s">
        <v>2102</v>
      </c>
      <c r="H315" s="89" t="s">
        <v>175</v>
      </c>
      <c r="I315" s="89" t="s">
        <v>2022</v>
      </c>
      <c r="J315" s="89" t="s">
        <v>2317</v>
      </c>
      <c r="K315" s="89" t="s">
        <v>2016</v>
      </c>
      <c r="L315" s="89">
        <v>19</v>
      </c>
      <c r="M315" s="89">
        <v>8</v>
      </c>
      <c r="N315" s="89">
        <v>5</v>
      </c>
    </row>
    <row r="316" spans="1:14" ht="22.5" hidden="1" x14ac:dyDescent="0.2">
      <c r="A316" s="89" t="s">
        <v>1280</v>
      </c>
      <c r="B316" s="89" t="s">
        <v>1872</v>
      </c>
      <c r="C316" s="89" t="s">
        <v>1220</v>
      </c>
      <c r="D316" s="89" t="s">
        <v>2100</v>
      </c>
      <c r="E316" s="89" t="s">
        <v>1654</v>
      </c>
      <c r="F316" s="89" t="s">
        <v>678</v>
      </c>
      <c r="G316" s="89" t="s">
        <v>2102</v>
      </c>
      <c r="H316" s="89" t="s">
        <v>678</v>
      </c>
      <c r="I316" s="89" t="s">
        <v>2022</v>
      </c>
      <c r="J316" s="89" t="s">
        <v>2317</v>
      </c>
      <c r="K316" s="89" t="s">
        <v>2016</v>
      </c>
      <c r="L316" s="89">
        <v>7</v>
      </c>
      <c r="M316" s="89">
        <v>1</v>
      </c>
      <c r="N316" s="89">
        <v>4</v>
      </c>
    </row>
    <row r="317" spans="1:14" ht="22.5" hidden="1" x14ac:dyDescent="0.2">
      <c r="A317" s="89" t="s">
        <v>1281</v>
      </c>
      <c r="B317" s="89" t="s">
        <v>1873</v>
      </c>
      <c r="C317" s="89" t="s">
        <v>1220</v>
      </c>
      <c r="D317" s="89" t="s">
        <v>2100</v>
      </c>
      <c r="E317" s="89" t="s">
        <v>1654</v>
      </c>
      <c r="F317" s="89" t="s">
        <v>183</v>
      </c>
      <c r="G317" s="89" t="s">
        <v>2102</v>
      </c>
      <c r="H317" s="89" t="s">
        <v>183</v>
      </c>
      <c r="I317" s="89" t="s">
        <v>2022</v>
      </c>
      <c r="J317" s="89" t="s">
        <v>2317</v>
      </c>
      <c r="K317" s="89" t="s">
        <v>2016</v>
      </c>
      <c r="L317" s="89">
        <v>10</v>
      </c>
      <c r="M317" s="89">
        <v>2</v>
      </c>
      <c r="N317" s="89">
        <v>5</v>
      </c>
    </row>
    <row r="318" spans="1:14" ht="22.5" hidden="1" x14ac:dyDescent="0.2">
      <c r="A318" s="89" t="s">
        <v>1413</v>
      </c>
      <c r="B318" s="89" t="s">
        <v>1966</v>
      </c>
      <c r="C318" s="89" t="s">
        <v>1220</v>
      </c>
      <c r="D318" s="89" t="s">
        <v>2100</v>
      </c>
      <c r="E318" s="89" t="s">
        <v>1654</v>
      </c>
      <c r="F318" s="89" t="s">
        <v>980</v>
      </c>
      <c r="G318" s="89" t="s">
        <v>2102</v>
      </c>
      <c r="H318" s="89" t="s">
        <v>980</v>
      </c>
      <c r="I318" s="89" t="s">
        <v>2022</v>
      </c>
      <c r="J318" s="89" t="s">
        <v>2456</v>
      </c>
      <c r="K318" s="89" t="s">
        <v>1639</v>
      </c>
      <c r="L318" s="89">
        <v>8</v>
      </c>
      <c r="M318" s="89">
        <v>2</v>
      </c>
      <c r="N318" s="89">
        <v>5</v>
      </c>
    </row>
    <row r="319" spans="1:14" ht="22.5" hidden="1" x14ac:dyDescent="0.2">
      <c r="A319" s="89" t="s">
        <v>1412</v>
      </c>
      <c r="B319" s="89" t="s">
        <v>1965</v>
      </c>
      <c r="C319" s="89" t="s">
        <v>1220</v>
      </c>
      <c r="D319" s="89" t="s">
        <v>2100</v>
      </c>
      <c r="E319" s="89" t="s">
        <v>1654</v>
      </c>
      <c r="F319" s="89" t="s">
        <v>990</v>
      </c>
      <c r="G319" s="89" t="s">
        <v>2102</v>
      </c>
      <c r="H319" s="89" t="s">
        <v>990</v>
      </c>
      <c r="I319" s="89" t="s">
        <v>2022</v>
      </c>
      <c r="J319" s="89" t="s">
        <v>2456</v>
      </c>
      <c r="K319" s="89" t="s">
        <v>1639</v>
      </c>
      <c r="L319" s="89">
        <v>14</v>
      </c>
      <c r="M319" s="89">
        <v>3</v>
      </c>
      <c r="N319" s="89">
        <v>5</v>
      </c>
    </row>
    <row r="320" spans="1:14" ht="22.5" hidden="1" x14ac:dyDescent="0.2">
      <c r="A320" s="89" t="s">
        <v>1327</v>
      </c>
      <c r="B320" s="89" t="s">
        <v>1905</v>
      </c>
      <c r="C320" s="89" t="s">
        <v>1220</v>
      </c>
      <c r="D320" s="89" t="s">
        <v>2100</v>
      </c>
      <c r="E320" s="89" t="s">
        <v>1654</v>
      </c>
      <c r="F320" s="89" t="s">
        <v>306</v>
      </c>
      <c r="G320" s="89" t="s">
        <v>2102</v>
      </c>
      <c r="H320" s="89" t="s">
        <v>306</v>
      </c>
      <c r="I320" s="89" t="s">
        <v>2022</v>
      </c>
      <c r="J320" s="89" t="s">
        <v>2383</v>
      </c>
      <c r="K320" s="89" t="s">
        <v>2384</v>
      </c>
      <c r="L320" s="89">
        <v>7</v>
      </c>
      <c r="M320" s="89">
        <v>2</v>
      </c>
      <c r="N320" s="89">
        <v>4</v>
      </c>
    </row>
    <row r="321" spans="1:14" ht="22.5" hidden="1" x14ac:dyDescent="0.2">
      <c r="A321" s="89" t="s">
        <v>295</v>
      </c>
      <c r="B321" s="89" t="s">
        <v>1715</v>
      </c>
      <c r="C321" s="89" t="s">
        <v>2089</v>
      </c>
      <c r="D321" s="89" t="s">
        <v>2100</v>
      </c>
      <c r="E321" s="89" t="s">
        <v>1654</v>
      </c>
      <c r="F321" s="89" t="s">
        <v>2389</v>
      </c>
      <c r="G321" s="89" t="s">
        <v>2102</v>
      </c>
      <c r="H321" s="89" t="s">
        <v>294</v>
      </c>
      <c r="I321" s="89" t="s">
        <v>2022</v>
      </c>
      <c r="J321" s="89" t="s">
        <v>2383</v>
      </c>
      <c r="K321" s="89" t="s">
        <v>2384</v>
      </c>
      <c r="L321" s="89">
        <v>9</v>
      </c>
      <c r="M321" s="89">
        <v>1</v>
      </c>
      <c r="N321" s="89">
        <v>3</v>
      </c>
    </row>
    <row r="322" spans="1:14" ht="22.5" hidden="1" x14ac:dyDescent="0.2">
      <c r="A322" s="89" t="s">
        <v>1554</v>
      </c>
      <c r="B322" s="89" t="s">
        <v>1555</v>
      </c>
      <c r="C322" s="89" t="s">
        <v>1493</v>
      </c>
      <c r="D322" s="89" t="s">
        <v>2100</v>
      </c>
      <c r="E322" s="89" t="s">
        <v>1654</v>
      </c>
      <c r="F322" s="89" t="s">
        <v>312</v>
      </c>
      <c r="G322" s="89" t="s">
        <v>312</v>
      </c>
      <c r="H322" s="89" t="s">
        <v>312</v>
      </c>
      <c r="I322" s="89" t="s">
        <v>2022</v>
      </c>
      <c r="J322" s="89" t="s">
        <v>2383</v>
      </c>
      <c r="K322" s="89" t="s">
        <v>2384</v>
      </c>
      <c r="L322" s="89">
        <v>46</v>
      </c>
      <c r="M322" s="89">
        <v>8</v>
      </c>
      <c r="N322" s="89">
        <v>5</v>
      </c>
    </row>
    <row r="323" spans="1:14" ht="33.75" hidden="1" x14ac:dyDescent="0.2">
      <c r="A323" s="89" t="s">
        <v>1556</v>
      </c>
      <c r="B323" s="89" t="s">
        <v>1075</v>
      </c>
      <c r="C323" s="89" t="s">
        <v>1493</v>
      </c>
      <c r="D323" s="89" t="s">
        <v>2100</v>
      </c>
      <c r="E323" s="89" t="s">
        <v>1654</v>
      </c>
      <c r="F323" s="89" t="s">
        <v>2392</v>
      </c>
      <c r="G323" s="89" t="s">
        <v>5257</v>
      </c>
      <c r="H323" s="89" t="s">
        <v>294</v>
      </c>
      <c r="I323" s="89" t="s">
        <v>2022</v>
      </c>
      <c r="J323" s="89" t="s">
        <v>2383</v>
      </c>
      <c r="K323" s="89" t="s">
        <v>2384</v>
      </c>
      <c r="L323" s="89">
        <v>40</v>
      </c>
      <c r="M323" s="89">
        <v>7</v>
      </c>
      <c r="N323" s="89">
        <v>5</v>
      </c>
    </row>
    <row r="324" spans="1:14" ht="33.75" hidden="1" x14ac:dyDescent="0.2">
      <c r="A324" s="89" t="s">
        <v>1557</v>
      </c>
      <c r="B324" s="89" t="s">
        <v>1558</v>
      </c>
      <c r="C324" s="89" t="s">
        <v>1493</v>
      </c>
      <c r="D324" s="89" t="s">
        <v>2100</v>
      </c>
      <c r="E324" s="89" t="s">
        <v>1654</v>
      </c>
      <c r="F324" s="89" t="s">
        <v>315</v>
      </c>
      <c r="G324" s="89" t="s">
        <v>2102</v>
      </c>
      <c r="H324" s="89" t="s">
        <v>315</v>
      </c>
      <c r="I324" s="89" t="s">
        <v>2022</v>
      </c>
      <c r="J324" s="89" t="s">
        <v>2383</v>
      </c>
      <c r="K324" s="89" t="s">
        <v>2384</v>
      </c>
      <c r="L324" s="89">
        <v>31</v>
      </c>
      <c r="M324" s="89">
        <v>8</v>
      </c>
      <c r="N324" s="89">
        <v>5</v>
      </c>
    </row>
    <row r="325" spans="1:14" ht="22.5" hidden="1" x14ac:dyDescent="0.2">
      <c r="A325" s="89" t="s">
        <v>1559</v>
      </c>
      <c r="B325" s="89" t="s">
        <v>309</v>
      </c>
      <c r="C325" s="89" t="s">
        <v>1493</v>
      </c>
      <c r="D325" s="89" t="s">
        <v>2100</v>
      </c>
      <c r="E325" s="89" t="s">
        <v>1654</v>
      </c>
      <c r="F325" s="89" t="s">
        <v>309</v>
      </c>
      <c r="G325" s="89" t="s">
        <v>309</v>
      </c>
      <c r="H325" s="89" t="s">
        <v>309</v>
      </c>
      <c r="I325" s="89" t="s">
        <v>2022</v>
      </c>
      <c r="J325" s="89" t="s">
        <v>2383</v>
      </c>
      <c r="K325" s="89" t="s">
        <v>2384</v>
      </c>
      <c r="L325" s="89">
        <v>30</v>
      </c>
      <c r="M325" s="89">
        <v>10</v>
      </c>
      <c r="N325" s="89">
        <v>5</v>
      </c>
    </row>
    <row r="326" spans="1:14" ht="33.75" hidden="1" x14ac:dyDescent="0.2">
      <c r="A326" s="89" t="s">
        <v>1584</v>
      </c>
      <c r="B326" s="89" t="s">
        <v>1016</v>
      </c>
      <c r="C326" s="89" t="s">
        <v>1493</v>
      </c>
      <c r="D326" s="89" t="s">
        <v>2100</v>
      </c>
      <c r="E326" s="89" t="s">
        <v>1654</v>
      </c>
      <c r="F326" s="89" t="s">
        <v>992</v>
      </c>
      <c r="G326" s="89" t="s">
        <v>2102</v>
      </c>
      <c r="H326" s="89" t="s">
        <v>992</v>
      </c>
      <c r="I326" s="89" t="s">
        <v>2022</v>
      </c>
      <c r="J326" s="89" t="s">
        <v>2456</v>
      </c>
      <c r="K326" s="89" t="s">
        <v>1639</v>
      </c>
      <c r="L326" s="89">
        <v>25</v>
      </c>
      <c r="M326" s="89">
        <v>9</v>
      </c>
      <c r="N326" s="89">
        <v>5</v>
      </c>
    </row>
    <row r="327" spans="1:14" ht="33.75" hidden="1" x14ac:dyDescent="0.2">
      <c r="A327" s="89" t="s">
        <v>1519</v>
      </c>
      <c r="B327" s="89" t="s">
        <v>2011</v>
      </c>
      <c r="C327" s="89" t="s">
        <v>1493</v>
      </c>
      <c r="D327" s="89" t="s">
        <v>2100</v>
      </c>
      <c r="E327" s="89" t="s">
        <v>1654</v>
      </c>
      <c r="F327" s="89" t="s">
        <v>126</v>
      </c>
      <c r="G327" s="89" t="s">
        <v>2102</v>
      </c>
      <c r="H327" s="89" t="s">
        <v>126</v>
      </c>
      <c r="I327" s="89" t="s">
        <v>2022</v>
      </c>
      <c r="J327" s="89" t="s">
        <v>2317</v>
      </c>
      <c r="K327" s="89" t="s">
        <v>2016</v>
      </c>
      <c r="L327" s="89">
        <v>15</v>
      </c>
      <c r="M327" s="89">
        <v>8</v>
      </c>
      <c r="N327" s="89">
        <v>4</v>
      </c>
    </row>
    <row r="328" spans="1:14" ht="22.5" hidden="1" x14ac:dyDescent="0.2">
      <c r="A328" s="89" t="s">
        <v>1514</v>
      </c>
      <c r="B328" s="89" t="s">
        <v>679</v>
      </c>
      <c r="C328" s="89" t="s">
        <v>1493</v>
      </c>
      <c r="D328" s="89" t="s">
        <v>2100</v>
      </c>
      <c r="E328" s="89" t="s">
        <v>1654</v>
      </c>
      <c r="F328" s="89" t="s">
        <v>155</v>
      </c>
      <c r="G328" s="89" t="s">
        <v>2102</v>
      </c>
      <c r="H328" s="89" t="s">
        <v>155</v>
      </c>
      <c r="I328" s="89" t="s">
        <v>2022</v>
      </c>
      <c r="J328" s="89" t="s">
        <v>2317</v>
      </c>
      <c r="K328" s="89" t="s">
        <v>2016</v>
      </c>
      <c r="L328" s="89">
        <v>33</v>
      </c>
      <c r="M328" s="89">
        <v>8</v>
      </c>
      <c r="N328" s="89">
        <v>5</v>
      </c>
    </row>
    <row r="329" spans="1:14" ht="22.5" hidden="1" x14ac:dyDescent="0.2">
      <c r="A329" s="89" t="s">
        <v>297</v>
      </c>
      <c r="B329" s="89" t="s">
        <v>1716</v>
      </c>
      <c r="C329" s="89" t="s">
        <v>2089</v>
      </c>
      <c r="D329" s="89" t="s">
        <v>2100</v>
      </c>
      <c r="E329" s="89" t="s">
        <v>1654</v>
      </c>
      <c r="F329" s="89" t="s">
        <v>296</v>
      </c>
      <c r="G329" s="89" t="s">
        <v>2102</v>
      </c>
      <c r="H329" s="89" t="s">
        <v>296</v>
      </c>
      <c r="I329" s="89" t="s">
        <v>2022</v>
      </c>
      <c r="J329" s="89" t="s">
        <v>2383</v>
      </c>
      <c r="K329" s="89" t="s">
        <v>2384</v>
      </c>
      <c r="L329" s="89">
        <v>14</v>
      </c>
      <c r="M329" s="89">
        <v>2</v>
      </c>
      <c r="N329" s="89">
        <v>3</v>
      </c>
    </row>
    <row r="330" spans="1:14" ht="33.75" hidden="1" x14ac:dyDescent="0.2">
      <c r="A330" s="89" t="s">
        <v>1632</v>
      </c>
      <c r="B330" s="89" t="s">
        <v>113</v>
      </c>
      <c r="C330" s="89" t="s">
        <v>1633</v>
      </c>
      <c r="D330" s="89" t="s">
        <v>2100</v>
      </c>
      <c r="E330" s="89" t="s">
        <v>1654</v>
      </c>
      <c r="F330" s="89" t="s">
        <v>1631</v>
      </c>
      <c r="G330" s="89" t="s">
        <v>2102</v>
      </c>
      <c r="H330" s="89" t="s">
        <v>113</v>
      </c>
      <c r="I330" s="89" t="s">
        <v>97</v>
      </c>
      <c r="J330" s="89" t="s">
        <v>2317</v>
      </c>
      <c r="K330" s="89" t="s">
        <v>2016</v>
      </c>
      <c r="L330" s="89">
        <v>81</v>
      </c>
      <c r="M330" s="89">
        <v>6</v>
      </c>
      <c r="N330" s="89">
        <v>5</v>
      </c>
    </row>
    <row r="331" spans="1:14" ht="22.5" hidden="1" x14ac:dyDescent="0.2">
      <c r="A331" s="89" t="s">
        <v>121</v>
      </c>
      <c r="B331" s="89" t="s">
        <v>1691</v>
      </c>
      <c r="C331" s="89" t="s">
        <v>2089</v>
      </c>
      <c r="D331" s="89" t="s">
        <v>2100</v>
      </c>
      <c r="E331" s="89" t="s">
        <v>1654</v>
      </c>
      <c r="F331" s="89" t="s">
        <v>120</v>
      </c>
      <c r="G331" s="89" t="s">
        <v>2102</v>
      </c>
      <c r="H331" s="89" t="s">
        <v>120</v>
      </c>
      <c r="I331" s="89" t="s">
        <v>2022</v>
      </c>
      <c r="J331" s="89" t="s">
        <v>2317</v>
      </c>
      <c r="K331" s="89" t="s">
        <v>2016</v>
      </c>
      <c r="L331" s="89">
        <v>6</v>
      </c>
      <c r="M331" s="89">
        <v>1</v>
      </c>
      <c r="N331" s="89">
        <v>3</v>
      </c>
    </row>
    <row r="332" spans="1:14" ht="22.5" hidden="1" x14ac:dyDescent="0.2">
      <c r="A332" s="89" t="s">
        <v>1232</v>
      </c>
      <c r="B332" s="89" t="s">
        <v>1834</v>
      </c>
      <c r="C332" s="89" t="s">
        <v>1220</v>
      </c>
      <c r="D332" s="89" t="s">
        <v>2100</v>
      </c>
      <c r="E332" s="89" t="s">
        <v>1654</v>
      </c>
      <c r="F332" s="89" t="s">
        <v>177</v>
      </c>
      <c r="G332" s="89" t="s">
        <v>2102</v>
      </c>
      <c r="H332" s="89" t="s">
        <v>177</v>
      </c>
      <c r="I332" s="89" t="s">
        <v>2022</v>
      </c>
      <c r="J332" s="89" t="s">
        <v>2317</v>
      </c>
      <c r="K332" s="89" t="s">
        <v>2016</v>
      </c>
      <c r="L332" s="89">
        <v>35</v>
      </c>
      <c r="M332" s="89">
        <v>4</v>
      </c>
      <c r="N332" s="89">
        <v>6</v>
      </c>
    </row>
    <row r="333" spans="1:14" ht="22.5" hidden="1" x14ac:dyDescent="0.2">
      <c r="A333" s="89" t="s">
        <v>1283</v>
      </c>
      <c r="B333" s="89" t="s">
        <v>1875</v>
      </c>
      <c r="C333" s="89" t="s">
        <v>1220</v>
      </c>
      <c r="D333" s="89" t="s">
        <v>2100</v>
      </c>
      <c r="E333" s="89" t="s">
        <v>1654</v>
      </c>
      <c r="F333" s="89" t="s">
        <v>596</v>
      </c>
      <c r="G333" s="89" t="s">
        <v>2102</v>
      </c>
      <c r="H333" s="89" t="s">
        <v>596</v>
      </c>
      <c r="I333" s="89" t="s">
        <v>2022</v>
      </c>
      <c r="J333" s="89" t="s">
        <v>2317</v>
      </c>
      <c r="K333" s="89" t="s">
        <v>2016</v>
      </c>
      <c r="L333" s="89">
        <v>17</v>
      </c>
      <c r="M333" s="89">
        <v>3</v>
      </c>
      <c r="N333" s="89">
        <v>6</v>
      </c>
    </row>
    <row r="334" spans="1:14" ht="22.5" hidden="1" x14ac:dyDescent="0.2">
      <c r="A334" s="89" t="s">
        <v>1279</v>
      </c>
      <c r="B334" s="89" t="s">
        <v>1871</v>
      </c>
      <c r="C334" s="89" t="s">
        <v>1220</v>
      </c>
      <c r="D334" s="89" t="s">
        <v>2100</v>
      </c>
      <c r="E334" s="89" t="s">
        <v>1654</v>
      </c>
      <c r="F334" s="89" t="s">
        <v>699</v>
      </c>
      <c r="G334" s="89" t="s">
        <v>2102</v>
      </c>
      <c r="H334" s="89" t="s">
        <v>699</v>
      </c>
      <c r="I334" s="89" t="s">
        <v>2022</v>
      </c>
      <c r="J334" s="89" t="s">
        <v>2317</v>
      </c>
      <c r="K334" s="89" t="s">
        <v>2016</v>
      </c>
      <c r="L334" s="89">
        <v>7</v>
      </c>
      <c r="M334" s="89">
        <v>1</v>
      </c>
      <c r="N334" s="89">
        <v>3</v>
      </c>
    </row>
    <row r="335" spans="1:14" ht="22.5" hidden="1" x14ac:dyDescent="0.2">
      <c r="A335" s="89" t="s">
        <v>1275</v>
      </c>
      <c r="B335" s="89" t="s">
        <v>1868</v>
      </c>
      <c r="C335" s="89" t="s">
        <v>1220</v>
      </c>
      <c r="D335" s="89" t="s">
        <v>2100</v>
      </c>
      <c r="E335" s="89" t="s">
        <v>1654</v>
      </c>
      <c r="F335" s="89" t="s">
        <v>192</v>
      </c>
      <c r="G335" s="89" t="s">
        <v>2102</v>
      </c>
      <c r="H335" s="89" t="s">
        <v>192</v>
      </c>
      <c r="I335" s="89" t="s">
        <v>2022</v>
      </c>
      <c r="J335" s="89" t="s">
        <v>2317</v>
      </c>
      <c r="K335" s="89" t="s">
        <v>2016</v>
      </c>
      <c r="L335" s="89">
        <v>16</v>
      </c>
      <c r="M335" s="89">
        <v>3</v>
      </c>
      <c r="N335" s="89">
        <v>6</v>
      </c>
    </row>
    <row r="336" spans="1:14" ht="22.5" hidden="1" x14ac:dyDescent="0.2">
      <c r="A336" s="89" t="s">
        <v>1262</v>
      </c>
      <c r="B336" s="89" t="s">
        <v>1858</v>
      </c>
      <c r="C336" s="89" t="s">
        <v>1220</v>
      </c>
      <c r="D336" s="89" t="s">
        <v>2100</v>
      </c>
      <c r="E336" s="89" t="s">
        <v>1654</v>
      </c>
      <c r="F336" s="89" t="s">
        <v>1261</v>
      </c>
      <c r="G336" s="89" t="s">
        <v>2102</v>
      </c>
      <c r="H336" s="89" t="s">
        <v>1261</v>
      </c>
      <c r="I336" s="89" t="s">
        <v>2022</v>
      </c>
      <c r="J336" s="89" t="s">
        <v>2317</v>
      </c>
      <c r="K336" s="89" t="s">
        <v>2016</v>
      </c>
      <c r="L336" s="89">
        <v>17</v>
      </c>
      <c r="M336" s="89">
        <v>3</v>
      </c>
      <c r="N336" s="89">
        <v>6</v>
      </c>
    </row>
    <row r="337" spans="1:14" ht="22.5" hidden="1" x14ac:dyDescent="0.2">
      <c r="A337" s="89" t="s">
        <v>1260</v>
      </c>
      <c r="B337" s="89" t="s">
        <v>1857</v>
      </c>
      <c r="C337" s="89" t="s">
        <v>1220</v>
      </c>
      <c r="D337" s="89" t="s">
        <v>2100</v>
      </c>
      <c r="E337" s="89" t="s">
        <v>1654</v>
      </c>
      <c r="F337" s="89" t="s">
        <v>640</v>
      </c>
      <c r="G337" s="89" t="s">
        <v>2102</v>
      </c>
      <c r="H337" s="89" t="s">
        <v>640</v>
      </c>
      <c r="I337" s="89" t="s">
        <v>2022</v>
      </c>
      <c r="J337" s="89" t="s">
        <v>2317</v>
      </c>
      <c r="K337" s="89" t="s">
        <v>2016</v>
      </c>
      <c r="L337" s="89">
        <v>12</v>
      </c>
      <c r="M337" s="89">
        <v>2</v>
      </c>
      <c r="N337" s="89">
        <v>5</v>
      </c>
    </row>
    <row r="338" spans="1:14" ht="22.5" hidden="1" x14ac:dyDescent="0.2">
      <c r="A338" s="89" t="s">
        <v>1259</v>
      </c>
      <c r="B338" s="89" t="s">
        <v>1694</v>
      </c>
      <c r="C338" s="89" t="s">
        <v>1220</v>
      </c>
      <c r="D338" s="89" t="s">
        <v>2100</v>
      </c>
      <c r="E338" s="89" t="s">
        <v>1654</v>
      </c>
      <c r="F338" s="89" t="s">
        <v>138</v>
      </c>
      <c r="G338" s="89" t="s">
        <v>2102</v>
      </c>
      <c r="H338" s="89" t="s">
        <v>138</v>
      </c>
      <c r="I338" s="89" t="s">
        <v>2022</v>
      </c>
      <c r="J338" s="89" t="s">
        <v>2317</v>
      </c>
      <c r="K338" s="89" t="s">
        <v>2016</v>
      </c>
      <c r="L338" s="89">
        <v>23</v>
      </c>
      <c r="M338" s="89">
        <v>4</v>
      </c>
      <c r="N338" s="89">
        <v>6</v>
      </c>
    </row>
    <row r="339" spans="1:14" ht="22.5" hidden="1" x14ac:dyDescent="0.2">
      <c r="A339" s="89" t="s">
        <v>1258</v>
      </c>
      <c r="B339" s="89" t="s">
        <v>1856</v>
      </c>
      <c r="C339" s="89" t="s">
        <v>1220</v>
      </c>
      <c r="D339" s="89" t="s">
        <v>2100</v>
      </c>
      <c r="E339" s="89" t="s">
        <v>1654</v>
      </c>
      <c r="F339" s="89" t="s">
        <v>130</v>
      </c>
      <c r="G339" s="89" t="s">
        <v>2102</v>
      </c>
      <c r="H339" s="89" t="s">
        <v>130</v>
      </c>
      <c r="I339" s="89" t="s">
        <v>2022</v>
      </c>
      <c r="J339" s="89" t="s">
        <v>2317</v>
      </c>
      <c r="K339" s="89" t="s">
        <v>2016</v>
      </c>
      <c r="L339" s="89">
        <v>10</v>
      </c>
      <c r="M339" s="89">
        <v>2</v>
      </c>
      <c r="N339" s="89">
        <v>6</v>
      </c>
    </row>
    <row r="340" spans="1:14" ht="22.5" hidden="1" x14ac:dyDescent="0.2">
      <c r="A340" s="89" t="s">
        <v>1251</v>
      </c>
      <c r="B340" s="89" t="s">
        <v>1850</v>
      </c>
      <c r="C340" s="89" t="s">
        <v>1220</v>
      </c>
      <c r="D340" s="89" t="s">
        <v>2100</v>
      </c>
      <c r="E340" s="89" t="s">
        <v>1654</v>
      </c>
      <c r="F340" s="89" t="s">
        <v>1780</v>
      </c>
      <c r="G340" s="89" t="s">
        <v>2102</v>
      </c>
      <c r="H340" s="89" t="s">
        <v>146</v>
      </c>
      <c r="I340" s="89" t="s">
        <v>2022</v>
      </c>
      <c r="J340" s="89" t="s">
        <v>2317</v>
      </c>
      <c r="K340" s="89" t="s">
        <v>2016</v>
      </c>
      <c r="L340" s="89">
        <v>16</v>
      </c>
      <c r="M340" s="89">
        <v>2</v>
      </c>
      <c r="N340" s="89">
        <v>5</v>
      </c>
    </row>
    <row r="341" spans="1:14" ht="22.5" hidden="1" x14ac:dyDescent="0.2">
      <c r="A341" s="89" t="s">
        <v>1257</v>
      </c>
      <c r="B341" s="89" t="s">
        <v>1855</v>
      </c>
      <c r="C341" s="89" t="s">
        <v>1220</v>
      </c>
      <c r="D341" s="89" t="s">
        <v>2100</v>
      </c>
      <c r="E341" s="89" t="s">
        <v>1654</v>
      </c>
      <c r="F341" s="89" t="s">
        <v>1256</v>
      </c>
      <c r="G341" s="89" t="s">
        <v>2102</v>
      </c>
      <c r="H341" s="89" t="s">
        <v>1256</v>
      </c>
      <c r="I341" s="89" t="s">
        <v>2022</v>
      </c>
      <c r="J341" s="89" t="s">
        <v>2317</v>
      </c>
      <c r="K341" s="89" t="s">
        <v>2016</v>
      </c>
      <c r="L341" s="89">
        <v>6</v>
      </c>
      <c r="M341" s="89">
        <v>1</v>
      </c>
      <c r="N341" s="89">
        <v>3</v>
      </c>
    </row>
    <row r="342" spans="1:14" ht="22.5" hidden="1" x14ac:dyDescent="0.2">
      <c r="A342" s="89" t="s">
        <v>1243</v>
      </c>
      <c r="B342" s="89" t="s">
        <v>1844</v>
      </c>
      <c r="C342" s="89" t="s">
        <v>1220</v>
      </c>
      <c r="D342" s="89" t="s">
        <v>2100</v>
      </c>
      <c r="E342" s="89" t="s">
        <v>1654</v>
      </c>
      <c r="F342" s="89" t="s">
        <v>1242</v>
      </c>
      <c r="G342" s="89" t="s">
        <v>2102</v>
      </c>
      <c r="H342" s="89" t="s">
        <v>1242</v>
      </c>
      <c r="I342" s="89" t="s">
        <v>2022</v>
      </c>
      <c r="J342" s="89" t="s">
        <v>2317</v>
      </c>
      <c r="K342" s="89" t="s">
        <v>2016</v>
      </c>
      <c r="L342" s="89">
        <v>14</v>
      </c>
      <c r="M342" s="89">
        <v>3</v>
      </c>
      <c r="N342" s="89">
        <v>6</v>
      </c>
    </row>
    <row r="343" spans="1:14" ht="22.5" hidden="1" x14ac:dyDescent="0.2">
      <c r="A343" s="89" t="s">
        <v>1235</v>
      </c>
      <c r="B343" s="89" t="s">
        <v>1837</v>
      </c>
      <c r="C343" s="89" t="s">
        <v>1220</v>
      </c>
      <c r="D343" s="89" t="s">
        <v>2100</v>
      </c>
      <c r="E343" s="89" t="s">
        <v>1654</v>
      </c>
      <c r="F343" s="89" t="s">
        <v>149</v>
      </c>
      <c r="G343" s="89" t="s">
        <v>2102</v>
      </c>
      <c r="H343" s="89" t="s">
        <v>149</v>
      </c>
      <c r="I343" s="89" t="s">
        <v>2022</v>
      </c>
      <c r="J343" s="89" t="s">
        <v>2317</v>
      </c>
      <c r="K343" s="89" t="s">
        <v>2016</v>
      </c>
      <c r="L343" s="89">
        <v>12</v>
      </c>
      <c r="M343" s="89">
        <v>2</v>
      </c>
      <c r="N343" s="89">
        <v>6</v>
      </c>
    </row>
    <row r="344" spans="1:14" ht="22.5" hidden="1" x14ac:dyDescent="0.2">
      <c r="A344" s="89" t="s">
        <v>1234</v>
      </c>
      <c r="B344" s="89" t="s">
        <v>1836</v>
      </c>
      <c r="C344" s="89" t="s">
        <v>1220</v>
      </c>
      <c r="D344" s="89" t="s">
        <v>2100</v>
      </c>
      <c r="E344" s="89" t="s">
        <v>1654</v>
      </c>
      <c r="F344" s="89" t="s">
        <v>210</v>
      </c>
      <c r="G344" s="89" t="s">
        <v>2102</v>
      </c>
      <c r="H344" s="89" t="s">
        <v>210</v>
      </c>
      <c r="I344" s="89" t="s">
        <v>2022</v>
      </c>
      <c r="J344" s="89" t="s">
        <v>2317</v>
      </c>
      <c r="K344" s="89" t="s">
        <v>2016</v>
      </c>
      <c r="L344" s="89">
        <v>16</v>
      </c>
      <c r="M344" s="89">
        <v>2</v>
      </c>
      <c r="N344" s="89">
        <v>6</v>
      </c>
    </row>
    <row r="345" spans="1:14" ht="22.5" hidden="1" x14ac:dyDescent="0.2">
      <c r="A345" s="89" t="s">
        <v>1274</v>
      </c>
      <c r="B345" s="89" t="s">
        <v>1867</v>
      </c>
      <c r="C345" s="89" t="s">
        <v>1220</v>
      </c>
      <c r="D345" s="89" t="s">
        <v>2100</v>
      </c>
      <c r="E345" s="89" t="s">
        <v>1654</v>
      </c>
      <c r="F345" s="89" t="s">
        <v>180</v>
      </c>
      <c r="G345" s="89" t="s">
        <v>2102</v>
      </c>
      <c r="H345" s="89" t="s">
        <v>180</v>
      </c>
      <c r="I345" s="89" t="s">
        <v>2022</v>
      </c>
      <c r="J345" s="89" t="s">
        <v>2317</v>
      </c>
      <c r="K345" s="89" t="s">
        <v>2016</v>
      </c>
      <c r="L345" s="89">
        <v>20</v>
      </c>
      <c r="M345" s="89">
        <v>3</v>
      </c>
      <c r="N345" s="89">
        <v>6</v>
      </c>
    </row>
    <row r="346" spans="1:14" ht="22.5" hidden="1" x14ac:dyDescent="0.2">
      <c r="A346" s="89" t="s">
        <v>1252</v>
      </c>
      <c r="B346" s="89" t="s">
        <v>1851</v>
      </c>
      <c r="C346" s="89" t="s">
        <v>1220</v>
      </c>
      <c r="D346" s="89" t="s">
        <v>2100</v>
      </c>
      <c r="E346" s="89" t="s">
        <v>1654</v>
      </c>
      <c r="F346" s="89" t="s">
        <v>161</v>
      </c>
      <c r="G346" s="89" t="s">
        <v>2102</v>
      </c>
      <c r="H346" s="89" t="s">
        <v>161</v>
      </c>
      <c r="I346" s="89" t="s">
        <v>2022</v>
      </c>
      <c r="J346" s="89" t="s">
        <v>2317</v>
      </c>
      <c r="K346" s="89" t="s">
        <v>2016</v>
      </c>
      <c r="L346" s="89">
        <v>16</v>
      </c>
      <c r="M346" s="89">
        <v>3</v>
      </c>
      <c r="N346" s="89">
        <v>6</v>
      </c>
    </row>
    <row r="347" spans="1:14" ht="22.5" hidden="1" x14ac:dyDescent="0.2">
      <c r="A347" s="89" t="s">
        <v>1236</v>
      </c>
      <c r="B347" s="89" t="s">
        <v>1838</v>
      </c>
      <c r="C347" s="89" t="s">
        <v>1220</v>
      </c>
      <c r="D347" s="89" t="s">
        <v>2100</v>
      </c>
      <c r="E347" s="89" t="s">
        <v>1654</v>
      </c>
      <c r="F347" s="89" t="s">
        <v>120</v>
      </c>
      <c r="G347" s="89" t="s">
        <v>2102</v>
      </c>
      <c r="H347" s="89" t="s">
        <v>120</v>
      </c>
      <c r="I347" s="89" t="s">
        <v>2022</v>
      </c>
      <c r="J347" s="89" t="s">
        <v>2317</v>
      </c>
      <c r="K347" s="89" t="s">
        <v>2016</v>
      </c>
      <c r="L347" s="89">
        <v>24</v>
      </c>
      <c r="M347" s="89">
        <v>3</v>
      </c>
      <c r="N347" s="89">
        <v>6</v>
      </c>
    </row>
    <row r="348" spans="1:14" ht="22.5" hidden="1" x14ac:dyDescent="0.2">
      <c r="A348" s="89" t="s">
        <v>1233</v>
      </c>
      <c r="B348" s="89" t="s">
        <v>1835</v>
      </c>
      <c r="C348" s="89" t="s">
        <v>1220</v>
      </c>
      <c r="D348" s="89" t="s">
        <v>2100</v>
      </c>
      <c r="E348" s="89" t="s">
        <v>1654</v>
      </c>
      <c r="F348" s="89" t="s">
        <v>169</v>
      </c>
      <c r="G348" s="89" t="s">
        <v>2102</v>
      </c>
      <c r="H348" s="89" t="s">
        <v>169</v>
      </c>
      <c r="I348" s="89" t="s">
        <v>2022</v>
      </c>
      <c r="J348" s="89" t="s">
        <v>2317</v>
      </c>
      <c r="K348" s="89" t="s">
        <v>2016</v>
      </c>
      <c r="L348" s="89">
        <v>26</v>
      </c>
      <c r="M348" s="89">
        <v>3</v>
      </c>
      <c r="N348" s="89">
        <v>6</v>
      </c>
    </row>
    <row r="349" spans="1:14" ht="22.5" hidden="1" x14ac:dyDescent="0.2">
      <c r="A349" s="89" t="s">
        <v>1222</v>
      </c>
      <c r="B349" s="89" t="s">
        <v>1826</v>
      </c>
      <c r="C349" s="89" t="s">
        <v>1220</v>
      </c>
      <c r="D349" s="89" t="s">
        <v>2100</v>
      </c>
      <c r="E349" s="89" t="s">
        <v>1654</v>
      </c>
      <c r="F349" s="89" t="s">
        <v>128</v>
      </c>
      <c r="G349" s="89" t="s">
        <v>128</v>
      </c>
      <c r="H349" s="89" t="s">
        <v>128</v>
      </c>
      <c r="I349" s="89" t="s">
        <v>2022</v>
      </c>
      <c r="J349" s="89" t="s">
        <v>2317</v>
      </c>
      <c r="K349" s="89" t="s">
        <v>2016</v>
      </c>
      <c r="L349" s="89">
        <v>28</v>
      </c>
      <c r="M349" s="89">
        <v>4</v>
      </c>
      <c r="N349" s="89">
        <v>6</v>
      </c>
    </row>
    <row r="350" spans="1:14" ht="22.5" hidden="1" x14ac:dyDescent="0.2">
      <c r="A350" s="89" t="s">
        <v>1253</v>
      </c>
      <c r="B350" s="89" t="s">
        <v>1852</v>
      </c>
      <c r="C350" s="89" t="s">
        <v>1220</v>
      </c>
      <c r="D350" s="89" t="s">
        <v>2100</v>
      </c>
      <c r="E350" s="89" t="s">
        <v>1654</v>
      </c>
      <c r="F350" s="89" t="s">
        <v>204</v>
      </c>
      <c r="G350" s="89" t="s">
        <v>2102</v>
      </c>
      <c r="H350" s="89" t="s">
        <v>204</v>
      </c>
      <c r="I350" s="89" t="s">
        <v>2022</v>
      </c>
      <c r="J350" s="89" t="s">
        <v>2317</v>
      </c>
      <c r="K350" s="89" t="s">
        <v>2016</v>
      </c>
      <c r="L350" s="89">
        <v>27</v>
      </c>
      <c r="M350" s="89">
        <v>4</v>
      </c>
      <c r="N350" s="89">
        <v>6</v>
      </c>
    </row>
    <row r="351" spans="1:14" ht="22.5" hidden="1" x14ac:dyDescent="0.2">
      <c r="A351" s="89" t="s">
        <v>1516</v>
      </c>
      <c r="B351" s="89" t="s">
        <v>1517</v>
      </c>
      <c r="C351" s="89" t="s">
        <v>1493</v>
      </c>
      <c r="D351" s="89" t="s">
        <v>2100</v>
      </c>
      <c r="E351" s="89" t="s">
        <v>1654</v>
      </c>
      <c r="F351" s="89" t="s">
        <v>1517</v>
      </c>
      <c r="G351" s="89" t="s">
        <v>2102</v>
      </c>
      <c r="H351" s="89" t="s">
        <v>1517</v>
      </c>
      <c r="I351" s="89" t="s">
        <v>2022</v>
      </c>
      <c r="J351" s="89" t="s">
        <v>2317</v>
      </c>
      <c r="K351" s="89" t="s">
        <v>2016</v>
      </c>
      <c r="L351" s="89">
        <v>36</v>
      </c>
      <c r="M351" s="89">
        <v>8</v>
      </c>
      <c r="N351" s="89">
        <v>5</v>
      </c>
    </row>
    <row r="352" spans="1:14" ht="22.5" hidden="1" x14ac:dyDescent="0.2">
      <c r="A352" s="89" t="s">
        <v>1513</v>
      </c>
      <c r="B352" s="89" t="s">
        <v>1135</v>
      </c>
      <c r="C352" s="89" t="s">
        <v>1493</v>
      </c>
      <c r="D352" s="89" t="s">
        <v>2100</v>
      </c>
      <c r="E352" s="89" t="s">
        <v>1654</v>
      </c>
      <c r="F352" s="89" t="s">
        <v>2327</v>
      </c>
      <c r="G352" s="89" t="s">
        <v>2102</v>
      </c>
      <c r="H352" s="89" t="s">
        <v>169</v>
      </c>
      <c r="I352" s="89" t="s">
        <v>2022</v>
      </c>
      <c r="J352" s="89" t="s">
        <v>2317</v>
      </c>
      <c r="K352" s="89" t="s">
        <v>2016</v>
      </c>
      <c r="L352" s="89">
        <v>107</v>
      </c>
      <c r="M352" s="89">
        <v>18</v>
      </c>
      <c r="N352" s="89">
        <v>8</v>
      </c>
    </row>
    <row r="353" spans="1:14" ht="33.75" hidden="1" x14ac:dyDescent="0.2">
      <c r="A353" s="89" t="s">
        <v>1510</v>
      </c>
      <c r="B353" s="89" t="s">
        <v>1063</v>
      </c>
      <c r="C353" s="89" t="s">
        <v>1493</v>
      </c>
      <c r="D353" s="89" t="s">
        <v>2100</v>
      </c>
      <c r="E353" s="89" t="s">
        <v>1654</v>
      </c>
      <c r="F353" s="89" t="s">
        <v>177</v>
      </c>
      <c r="G353" s="89" t="s">
        <v>2102</v>
      </c>
      <c r="H353" s="89" t="s">
        <v>177</v>
      </c>
      <c r="I353" s="89" t="s">
        <v>2022</v>
      </c>
      <c r="J353" s="89" t="s">
        <v>2317</v>
      </c>
      <c r="K353" s="89" t="s">
        <v>2016</v>
      </c>
      <c r="L353" s="89">
        <v>66</v>
      </c>
      <c r="M353" s="89">
        <v>10</v>
      </c>
      <c r="N353" s="89">
        <v>5</v>
      </c>
    </row>
    <row r="354" spans="1:14" ht="22.5" hidden="1" x14ac:dyDescent="0.2">
      <c r="A354" s="89" t="s">
        <v>1498</v>
      </c>
      <c r="B354" s="89" t="s">
        <v>1499</v>
      </c>
      <c r="C354" s="89" t="s">
        <v>1493</v>
      </c>
      <c r="D354" s="89" t="s">
        <v>2100</v>
      </c>
      <c r="E354" s="89" t="s">
        <v>1654</v>
      </c>
      <c r="F354" s="89" t="s">
        <v>120</v>
      </c>
      <c r="G354" s="89" t="s">
        <v>2102</v>
      </c>
      <c r="H354" s="89" t="s">
        <v>120</v>
      </c>
      <c r="I354" s="89" t="s">
        <v>2022</v>
      </c>
      <c r="J354" s="89" t="s">
        <v>2317</v>
      </c>
      <c r="K354" s="89" t="s">
        <v>2016</v>
      </c>
      <c r="L354" s="89">
        <v>81</v>
      </c>
      <c r="M354" s="89">
        <v>16</v>
      </c>
      <c r="N354" s="89">
        <v>5</v>
      </c>
    </row>
    <row r="355" spans="1:14" ht="22.5" hidden="1" x14ac:dyDescent="0.2">
      <c r="A355" s="89" t="s">
        <v>1515</v>
      </c>
      <c r="B355" s="89" t="s">
        <v>1157</v>
      </c>
      <c r="C355" s="89" t="s">
        <v>1493</v>
      </c>
      <c r="D355" s="89" t="s">
        <v>2100</v>
      </c>
      <c r="E355" s="89" t="s">
        <v>1654</v>
      </c>
      <c r="F355" s="89" t="s">
        <v>596</v>
      </c>
      <c r="G355" s="89" t="s">
        <v>2102</v>
      </c>
      <c r="H355" s="89" t="s">
        <v>596</v>
      </c>
      <c r="I355" s="89" t="s">
        <v>2022</v>
      </c>
      <c r="J355" s="89" t="s">
        <v>2317</v>
      </c>
      <c r="K355" s="89" t="s">
        <v>2016</v>
      </c>
      <c r="L355" s="89">
        <v>38</v>
      </c>
      <c r="M355" s="89">
        <v>9</v>
      </c>
      <c r="N355" s="89">
        <v>5</v>
      </c>
    </row>
    <row r="356" spans="1:14" ht="22.5" hidden="1" x14ac:dyDescent="0.2">
      <c r="A356" s="89" t="s">
        <v>1273</v>
      </c>
      <c r="B356" s="89" t="s">
        <v>1866</v>
      </c>
      <c r="C356" s="89" t="s">
        <v>1220</v>
      </c>
      <c r="D356" s="89" t="s">
        <v>2100</v>
      </c>
      <c r="E356" s="89" t="s">
        <v>1654</v>
      </c>
      <c r="F356" s="89" t="s">
        <v>195</v>
      </c>
      <c r="G356" s="89" t="s">
        <v>2102</v>
      </c>
      <c r="H356" s="89" t="s">
        <v>195</v>
      </c>
      <c r="I356" s="89" t="s">
        <v>2022</v>
      </c>
      <c r="J356" s="89" t="s">
        <v>2317</v>
      </c>
      <c r="K356" s="89" t="s">
        <v>2016</v>
      </c>
      <c r="L356" s="89">
        <v>9</v>
      </c>
      <c r="M356" s="89">
        <v>2</v>
      </c>
      <c r="N356" s="89">
        <v>5</v>
      </c>
    </row>
    <row r="357" spans="1:14" ht="22.5" hidden="1" x14ac:dyDescent="0.2">
      <c r="A357" s="89" t="s">
        <v>1230</v>
      </c>
      <c r="B357" s="89" t="s">
        <v>1832</v>
      </c>
      <c r="C357" s="89" t="s">
        <v>1220</v>
      </c>
      <c r="D357" s="89" t="s">
        <v>2100</v>
      </c>
      <c r="E357" s="89" t="s">
        <v>1654</v>
      </c>
      <c r="F357" s="89" t="s">
        <v>1229</v>
      </c>
      <c r="G357" s="89" t="s">
        <v>2102</v>
      </c>
      <c r="H357" s="89" t="s">
        <v>1229</v>
      </c>
      <c r="I357" s="89" t="s">
        <v>2022</v>
      </c>
      <c r="J357" s="89" t="s">
        <v>2317</v>
      </c>
      <c r="K357" s="89" t="s">
        <v>2016</v>
      </c>
      <c r="L357" s="89">
        <v>14</v>
      </c>
      <c r="M357" s="89">
        <v>2</v>
      </c>
      <c r="N357" s="89">
        <v>6</v>
      </c>
    </row>
    <row r="358" spans="1:14" ht="22.5" hidden="1" x14ac:dyDescent="0.2">
      <c r="A358" s="89" t="s">
        <v>1226</v>
      </c>
      <c r="B358" s="89" t="s">
        <v>1829</v>
      </c>
      <c r="C358" s="89" t="s">
        <v>1220</v>
      </c>
      <c r="D358" s="89" t="s">
        <v>2100</v>
      </c>
      <c r="E358" s="89" t="s">
        <v>1654</v>
      </c>
      <c r="F358" s="89" t="s">
        <v>219</v>
      </c>
      <c r="G358" s="89" t="s">
        <v>2102</v>
      </c>
      <c r="H358" s="89" t="s">
        <v>217</v>
      </c>
      <c r="I358" s="89" t="s">
        <v>2022</v>
      </c>
      <c r="J358" s="89" t="s">
        <v>2317</v>
      </c>
      <c r="K358" s="89" t="s">
        <v>2016</v>
      </c>
      <c r="L358" s="89">
        <v>19</v>
      </c>
      <c r="M358" s="89">
        <v>2</v>
      </c>
      <c r="N358" s="89">
        <v>6</v>
      </c>
    </row>
    <row r="359" spans="1:14" ht="33.75" hidden="1" x14ac:dyDescent="0.2">
      <c r="A359" s="89" t="s">
        <v>1497</v>
      </c>
      <c r="B359" s="89" t="s">
        <v>2106</v>
      </c>
      <c r="C359" s="89" t="s">
        <v>1493</v>
      </c>
      <c r="D359" s="89" t="s">
        <v>2100</v>
      </c>
      <c r="E359" s="89" t="s">
        <v>1654</v>
      </c>
      <c r="F359" s="89" t="s">
        <v>143</v>
      </c>
      <c r="G359" s="89" t="s">
        <v>2102</v>
      </c>
      <c r="H359" s="89" t="s">
        <v>143</v>
      </c>
      <c r="I359" s="89" t="s">
        <v>2022</v>
      </c>
      <c r="J359" s="89" t="s">
        <v>2317</v>
      </c>
      <c r="K359" s="89" t="s">
        <v>2016</v>
      </c>
      <c r="L359" s="89">
        <v>26</v>
      </c>
      <c r="M359" s="89">
        <v>8</v>
      </c>
      <c r="N359" s="89">
        <v>5</v>
      </c>
    </row>
    <row r="360" spans="1:14" ht="33.75" hidden="1" x14ac:dyDescent="0.2">
      <c r="A360" s="89" t="s">
        <v>445</v>
      </c>
      <c r="B360" s="89" t="s">
        <v>446</v>
      </c>
      <c r="C360" s="89" t="s">
        <v>2089</v>
      </c>
      <c r="D360" s="89" t="s">
        <v>2100</v>
      </c>
      <c r="E360" s="89" t="s">
        <v>1654</v>
      </c>
      <c r="F360" s="89" t="s">
        <v>444</v>
      </c>
      <c r="G360" s="89" t="s">
        <v>2102</v>
      </c>
      <c r="H360" s="89" t="s">
        <v>444</v>
      </c>
      <c r="I360" s="89" t="s">
        <v>2022</v>
      </c>
      <c r="J360" s="89" t="s">
        <v>2456</v>
      </c>
      <c r="K360" s="89" t="s">
        <v>1639</v>
      </c>
      <c r="L360" s="89">
        <v>13</v>
      </c>
      <c r="M360" s="89">
        <v>2</v>
      </c>
      <c r="N360" s="89">
        <v>3</v>
      </c>
    </row>
    <row r="361" spans="1:14" ht="22.5" hidden="1" x14ac:dyDescent="0.2">
      <c r="A361" s="89" t="s">
        <v>1282</v>
      </c>
      <c r="B361" s="89" t="s">
        <v>1874</v>
      </c>
      <c r="C361" s="89" t="s">
        <v>1220</v>
      </c>
      <c r="D361" s="89" t="s">
        <v>2100</v>
      </c>
      <c r="E361" s="89" t="s">
        <v>1654</v>
      </c>
      <c r="F361" s="89" t="s">
        <v>132</v>
      </c>
      <c r="G361" s="89" t="s">
        <v>2102</v>
      </c>
      <c r="H361" s="89" t="s">
        <v>132</v>
      </c>
      <c r="I361" s="89" t="s">
        <v>2022</v>
      </c>
      <c r="J361" s="89" t="s">
        <v>2317</v>
      </c>
      <c r="K361" s="89" t="s">
        <v>2016</v>
      </c>
      <c r="L361" s="89">
        <v>9</v>
      </c>
      <c r="M361" s="89">
        <v>2</v>
      </c>
      <c r="N361" s="89">
        <v>5</v>
      </c>
    </row>
    <row r="362" spans="1:14" ht="22.5" hidden="1" x14ac:dyDescent="0.2">
      <c r="A362" s="89" t="s">
        <v>1511</v>
      </c>
      <c r="B362" s="89" t="s">
        <v>1512</v>
      </c>
      <c r="C362" s="89" t="s">
        <v>1493</v>
      </c>
      <c r="D362" s="89" t="s">
        <v>2100</v>
      </c>
      <c r="E362" s="89" t="s">
        <v>1654</v>
      </c>
      <c r="F362" s="89" t="s">
        <v>132</v>
      </c>
      <c r="G362" s="89" t="s">
        <v>2102</v>
      </c>
      <c r="H362" s="89" t="s">
        <v>132</v>
      </c>
      <c r="I362" s="89" t="s">
        <v>2022</v>
      </c>
      <c r="J362" s="89" t="s">
        <v>2317</v>
      </c>
      <c r="K362" s="89" t="s">
        <v>2016</v>
      </c>
      <c r="L362" s="89">
        <v>66</v>
      </c>
      <c r="M362" s="89">
        <v>10</v>
      </c>
      <c r="N362" s="89">
        <v>5</v>
      </c>
    </row>
    <row r="363" spans="1:14" ht="22.5" hidden="1" x14ac:dyDescent="0.2">
      <c r="A363" s="89" t="s">
        <v>1673</v>
      </c>
      <c r="B363" s="89" t="s">
        <v>1674</v>
      </c>
      <c r="C363" s="89" t="s">
        <v>2199</v>
      </c>
      <c r="D363" s="89" t="s">
        <v>2100</v>
      </c>
      <c r="E363" s="89" t="s">
        <v>1654</v>
      </c>
      <c r="F363" s="89" t="s">
        <v>2200</v>
      </c>
      <c r="G363" s="89" t="s">
        <v>2102</v>
      </c>
      <c r="H363" s="89" t="s">
        <v>537</v>
      </c>
      <c r="I363" s="89" t="s">
        <v>97</v>
      </c>
      <c r="J363" s="89" t="s">
        <v>2135</v>
      </c>
      <c r="K363" s="89" t="s">
        <v>1655</v>
      </c>
      <c r="L363" s="89">
        <v>72</v>
      </c>
      <c r="M363" s="89">
        <v>5</v>
      </c>
      <c r="N363" s="89">
        <v>6</v>
      </c>
    </row>
    <row r="364" spans="1:14" ht="33.75" hidden="1" x14ac:dyDescent="0.2">
      <c r="A364" s="89" t="s">
        <v>528</v>
      </c>
      <c r="B364" s="89" t="s">
        <v>529</v>
      </c>
      <c r="C364" s="89" t="s">
        <v>2089</v>
      </c>
      <c r="D364" s="89" t="s">
        <v>2100</v>
      </c>
      <c r="E364" s="89" t="s">
        <v>1654</v>
      </c>
      <c r="F364" s="89" t="s">
        <v>2201</v>
      </c>
      <c r="G364" s="89" t="s">
        <v>2102</v>
      </c>
      <c r="H364" s="89" t="s">
        <v>527</v>
      </c>
      <c r="I364" s="89" t="s">
        <v>97</v>
      </c>
      <c r="J364" s="89" t="s">
        <v>2135</v>
      </c>
      <c r="K364" s="89" t="s">
        <v>1655</v>
      </c>
      <c r="L364" s="89">
        <v>10</v>
      </c>
      <c r="M364" s="89">
        <v>1</v>
      </c>
      <c r="N364" s="89">
        <v>3</v>
      </c>
    </row>
    <row r="365" spans="1:14" ht="22.5" hidden="1" x14ac:dyDescent="0.2">
      <c r="A365" s="89" t="s">
        <v>1571</v>
      </c>
      <c r="B365" s="89" t="s">
        <v>1572</v>
      </c>
      <c r="C365" s="89" t="s">
        <v>1493</v>
      </c>
      <c r="D365" s="89" t="s">
        <v>2100</v>
      </c>
      <c r="E365" s="89" t="s">
        <v>1654</v>
      </c>
      <c r="F365" s="89" t="s">
        <v>379</v>
      </c>
      <c r="G365" s="89" t="s">
        <v>2102</v>
      </c>
      <c r="H365" s="89" t="s">
        <v>379</v>
      </c>
      <c r="I365" s="89" t="s">
        <v>2022</v>
      </c>
      <c r="J365" s="89" t="s">
        <v>2416</v>
      </c>
      <c r="K365" s="89" t="s">
        <v>1653</v>
      </c>
      <c r="L365" s="89">
        <v>121</v>
      </c>
      <c r="M365" s="89">
        <v>15</v>
      </c>
      <c r="N365" s="89">
        <v>7</v>
      </c>
    </row>
    <row r="366" spans="1:14" ht="33.75" hidden="1" x14ac:dyDescent="0.2">
      <c r="A366" s="89" t="s">
        <v>1575</v>
      </c>
      <c r="B366" s="89" t="s">
        <v>1576</v>
      </c>
      <c r="C366" s="89" t="s">
        <v>1493</v>
      </c>
      <c r="D366" s="89" t="s">
        <v>2100</v>
      </c>
      <c r="E366" s="89" t="s">
        <v>1654</v>
      </c>
      <c r="F366" s="89" t="s">
        <v>2436</v>
      </c>
      <c r="G366" s="89" t="s">
        <v>2102</v>
      </c>
      <c r="H366" s="89" t="s">
        <v>394</v>
      </c>
      <c r="I366" s="89" t="s">
        <v>2022</v>
      </c>
      <c r="J366" s="89" t="s">
        <v>2431</v>
      </c>
      <c r="K366" s="89" t="s">
        <v>1638</v>
      </c>
      <c r="L366" s="89">
        <v>29</v>
      </c>
      <c r="M366" s="89">
        <v>8</v>
      </c>
      <c r="N366" s="89">
        <v>5</v>
      </c>
    </row>
    <row r="367" spans="1:14" ht="33.75" hidden="1" x14ac:dyDescent="0.2">
      <c r="A367" s="89" t="s">
        <v>1666</v>
      </c>
      <c r="B367" s="89" t="s">
        <v>534</v>
      </c>
      <c r="C367" s="89" t="s">
        <v>93</v>
      </c>
      <c r="D367" s="89" t="s">
        <v>2100</v>
      </c>
      <c r="E367" s="89" t="s">
        <v>1654</v>
      </c>
      <c r="F367" s="89" t="s">
        <v>108</v>
      </c>
      <c r="G367" s="89" t="s">
        <v>2102</v>
      </c>
      <c r="H367" s="89" t="s">
        <v>534</v>
      </c>
      <c r="I367" s="89" t="s">
        <v>97</v>
      </c>
      <c r="J367" s="89" t="s">
        <v>2135</v>
      </c>
      <c r="K367" s="89" t="s">
        <v>1655</v>
      </c>
      <c r="L367" s="89">
        <v>60</v>
      </c>
      <c r="M367" s="89">
        <v>6</v>
      </c>
      <c r="N367" s="89">
        <v>8</v>
      </c>
    </row>
    <row r="368" spans="1:14" ht="22.5" hidden="1" x14ac:dyDescent="0.2">
      <c r="A368" s="89" t="s">
        <v>557</v>
      </c>
      <c r="B368" s="89" t="s">
        <v>1775</v>
      </c>
      <c r="C368" s="89" t="s">
        <v>2089</v>
      </c>
      <c r="D368" s="89" t="s">
        <v>2100</v>
      </c>
      <c r="E368" s="89" t="s">
        <v>1654</v>
      </c>
      <c r="F368" s="89" t="s">
        <v>556</v>
      </c>
      <c r="G368" s="89" t="s">
        <v>2102</v>
      </c>
      <c r="H368" s="89" t="s">
        <v>556</v>
      </c>
      <c r="I368" s="89" t="s">
        <v>2022</v>
      </c>
      <c r="J368" s="89" t="s">
        <v>2466</v>
      </c>
      <c r="K368" s="89" t="s">
        <v>2467</v>
      </c>
      <c r="L368" s="89">
        <v>10</v>
      </c>
      <c r="M368" s="89">
        <v>1</v>
      </c>
      <c r="N368" s="89">
        <v>3</v>
      </c>
    </row>
    <row r="369" spans="1:14" ht="33.75" hidden="1" x14ac:dyDescent="0.2">
      <c r="A369" s="89" t="s">
        <v>91</v>
      </c>
      <c r="B369" s="89" t="s">
        <v>89</v>
      </c>
      <c r="C369" s="89" t="s">
        <v>93</v>
      </c>
      <c r="D369" s="89" t="s">
        <v>2100</v>
      </c>
      <c r="E369" s="89" t="s">
        <v>1654</v>
      </c>
      <c r="F369" s="89" t="s">
        <v>90</v>
      </c>
      <c r="G369" s="89" t="s">
        <v>2102</v>
      </c>
      <c r="H369" s="89" t="s">
        <v>385</v>
      </c>
      <c r="I369" s="89" t="s">
        <v>97</v>
      </c>
      <c r="J369" s="89" t="s">
        <v>2416</v>
      </c>
      <c r="K369" s="89" t="s">
        <v>1653</v>
      </c>
      <c r="L369" s="89">
        <v>48</v>
      </c>
      <c r="M369" s="89">
        <v>5</v>
      </c>
      <c r="N369" s="89">
        <v>4</v>
      </c>
    </row>
    <row r="370" spans="1:14" ht="33.75" hidden="1" x14ac:dyDescent="0.2">
      <c r="A370" s="89" t="s">
        <v>1657</v>
      </c>
      <c r="B370" s="89" t="s">
        <v>1594</v>
      </c>
      <c r="C370" s="89" t="s">
        <v>93</v>
      </c>
      <c r="D370" s="89" t="s">
        <v>2100</v>
      </c>
      <c r="E370" s="89" t="s">
        <v>1654</v>
      </c>
      <c r="F370" s="89" t="s">
        <v>98</v>
      </c>
      <c r="G370" s="89" t="s">
        <v>537</v>
      </c>
      <c r="H370" s="89" t="s">
        <v>2147</v>
      </c>
      <c r="I370" s="89" t="s">
        <v>97</v>
      </c>
      <c r="J370" s="89" t="s">
        <v>2135</v>
      </c>
      <c r="K370" s="89" t="s">
        <v>1655</v>
      </c>
      <c r="L370" s="89">
        <v>41</v>
      </c>
      <c r="M370" s="89">
        <v>6</v>
      </c>
      <c r="N370" s="89">
        <v>4</v>
      </c>
    </row>
    <row r="371" spans="1:14" ht="33.75" hidden="1" x14ac:dyDescent="0.2">
      <c r="A371" s="89" t="s">
        <v>1664</v>
      </c>
      <c r="B371" s="89" t="s">
        <v>1063</v>
      </c>
      <c r="C371" s="89" t="s">
        <v>93</v>
      </c>
      <c r="D371" s="89" t="s">
        <v>2100</v>
      </c>
      <c r="E371" s="89" t="s">
        <v>1654</v>
      </c>
      <c r="F371" s="89" t="s">
        <v>1663</v>
      </c>
      <c r="G371" s="89" t="s">
        <v>1063</v>
      </c>
      <c r="H371" s="89" t="s">
        <v>1063</v>
      </c>
      <c r="I371" s="89" t="s">
        <v>97</v>
      </c>
      <c r="J371" s="89" t="s">
        <v>2135</v>
      </c>
      <c r="K371" s="89" t="s">
        <v>1655</v>
      </c>
      <c r="L371" s="89">
        <v>125</v>
      </c>
      <c r="M371" s="89">
        <v>7</v>
      </c>
      <c r="N371" s="89">
        <v>6</v>
      </c>
    </row>
    <row r="372" spans="1:14" ht="33.75" hidden="1" x14ac:dyDescent="0.2">
      <c r="A372" s="89" t="s">
        <v>1656</v>
      </c>
      <c r="B372" s="89" t="s">
        <v>2015</v>
      </c>
      <c r="C372" s="89" t="s">
        <v>93</v>
      </c>
      <c r="D372" s="89" t="s">
        <v>2100</v>
      </c>
      <c r="E372" s="89" t="s">
        <v>1654</v>
      </c>
      <c r="F372" s="89" t="s">
        <v>95</v>
      </c>
      <c r="G372" s="89" t="s">
        <v>2102</v>
      </c>
      <c r="H372" s="89" t="s">
        <v>221</v>
      </c>
      <c r="I372" s="89" t="s">
        <v>97</v>
      </c>
      <c r="J372" s="89" t="s">
        <v>2135</v>
      </c>
      <c r="K372" s="89" t="s">
        <v>1655</v>
      </c>
      <c r="L372" s="89">
        <v>90</v>
      </c>
      <c r="M372" s="89">
        <v>8</v>
      </c>
      <c r="N372" s="89">
        <v>4</v>
      </c>
    </row>
    <row r="373" spans="1:14" ht="22.5" hidden="1" x14ac:dyDescent="0.2">
      <c r="A373" s="89" t="s">
        <v>1540</v>
      </c>
      <c r="B373" s="89" t="s">
        <v>275</v>
      </c>
      <c r="C373" s="89" t="s">
        <v>1493</v>
      </c>
      <c r="D373" s="89" t="s">
        <v>2100</v>
      </c>
      <c r="E373" s="89" t="s">
        <v>1654</v>
      </c>
      <c r="F373" s="89" t="s">
        <v>275</v>
      </c>
      <c r="G373" s="89" t="s">
        <v>2102</v>
      </c>
      <c r="H373" s="89" t="s">
        <v>275</v>
      </c>
      <c r="I373" s="89" t="s">
        <v>2022</v>
      </c>
      <c r="J373" s="89" t="s">
        <v>2374</v>
      </c>
      <c r="K373" s="89" t="s">
        <v>2375</v>
      </c>
      <c r="L373" s="89">
        <v>31</v>
      </c>
      <c r="M373" s="89">
        <v>8</v>
      </c>
      <c r="N373" s="89">
        <v>5</v>
      </c>
    </row>
    <row r="374" spans="1:14" ht="22.5" hidden="1" x14ac:dyDescent="0.2">
      <c r="A374" s="89" t="s">
        <v>1487</v>
      </c>
      <c r="B374" s="89" t="s">
        <v>2007</v>
      </c>
      <c r="C374" s="89" t="s">
        <v>1220</v>
      </c>
      <c r="D374" s="89" t="s">
        <v>2100</v>
      </c>
      <c r="E374" s="89" t="s">
        <v>1654</v>
      </c>
      <c r="F374" s="89" t="s">
        <v>1777</v>
      </c>
      <c r="G374" s="89" t="s">
        <v>2102</v>
      </c>
      <c r="H374" s="89" t="s">
        <v>1777</v>
      </c>
      <c r="I374" s="89" t="s">
        <v>2022</v>
      </c>
      <c r="J374" s="89" t="s">
        <v>2482</v>
      </c>
      <c r="K374" s="89" t="s">
        <v>2483</v>
      </c>
      <c r="L374" s="89">
        <v>6</v>
      </c>
      <c r="M374" s="89">
        <v>1</v>
      </c>
      <c r="N374" s="89">
        <v>5</v>
      </c>
    </row>
    <row r="375" spans="1:14" ht="22.5" hidden="1" x14ac:dyDescent="0.2">
      <c r="A375" s="89" t="s">
        <v>1470</v>
      </c>
      <c r="B375" s="89" t="s">
        <v>1993</v>
      </c>
      <c r="C375" s="89" t="s">
        <v>1220</v>
      </c>
      <c r="D375" s="89" t="s">
        <v>2100</v>
      </c>
      <c r="E375" s="89" t="s">
        <v>1654</v>
      </c>
      <c r="F375" s="89" t="s">
        <v>1191</v>
      </c>
      <c r="G375" s="89" t="s">
        <v>2102</v>
      </c>
      <c r="H375" s="89" t="s">
        <v>1191</v>
      </c>
      <c r="I375" s="89" t="s">
        <v>2022</v>
      </c>
      <c r="J375" s="89" t="s">
        <v>2466</v>
      </c>
      <c r="K375" s="89" t="s">
        <v>2467</v>
      </c>
      <c r="L375" s="89">
        <v>15</v>
      </c>
      <c r="M375" s="89">
        <v>2</v>
      </c>
      <c r="N375" s="89">
        <v>5</v>
      </c>
    </row>
    <row r="376" spans="1:14" ht="22.5" hidden="1" x14ac:dyDescent="0.2">
      <c r="A376" s="89" t="s">
        <v>1369</v>
      </c>
      <c r="B376" s="89" t="s">
        <v>1928</v>
      </c>
      <c r="C376" s="89" t="s">
        <v>1220</v>
      </c>
      <c r="D376" s="89" t="s">
        <v>2100</v>
      </c>
      <c r="E376" s="89" t="s">
        <v>1654</v>
      </c>
      <c r="F376" s="89" t="s">
        <v>1368</v>
      </c>
      <c r="G376" s="89" t="s">
        <v>2102</v>
      </c>
      <c r="H376" s="89" t="s">
        <v>1368</v>
      </c>
      <c r="I376" s="89" t="s">
        <v>2022</v>
      </c>
      <c r="J376" s="89" t="s">
        <v>2416</v>
      </c>
      <c r="K376" s="89" t="s">
        <v>1653</v>
      </c>
      <c r="L376" s="89">
        <v>8</v>
      </c>
      <c r="M376" s="89">
        <v>2</v>
      </c>
      <c r="N376" s="89">
        <v>4</v>
      </c>
    </row>
    <row r="377" spans="1:14" ht="22.5" hidden="1" x14ac:dyDescent="0.2">
      <c r="A377" s="89" t="s">
        <v>1480</v>
      </c>
      <c r="B377" s="89" t="s">
        <v>2001</v>
      </c>
      <c r="C377" s="89" t="s">
        <v>1220</v>
      </c>
      <c r="D377" s="89" t="s">
        <v>2100</v>
      </c>
      <c r="E377" s="89" t="s">
        <v>1654</v>
      </c>
      <c r="F377" s="89" t="s">
        <v>566</v>
      </c>
      <c r="G377" s="89" t="s">
        <v>2102</v>
      </c>
      <c r="H377" s="89" t="s">
        <v>566</v>
      </c>
      <c r="I377" s="89" t="s">
        <v>2022</v>
      </c>
      <c r="J377" s="89" t="s">
        <v>2471</v>
      </c>
      <c r="K377" s="89" t="s">
        <v>2472</v>
      </c>
      <c r="L377" s="89">
        <v>17</v>
      </c>
      <c r="M377" s="89">
        <v>3</v>
      </c>
      <c r="N377" s="89">
        <v>6</v>
      </c>
    </row>
    <row r="378" spans="1:14" ht="33.75" hidden="1" x14ac:dyDescent="0.2">
      <c r="A378" s="89" t="s">
        <v>1300</v>
      </c>
      <c r="B378" s="89" t="s">
        <v>1881</v>
      </c>
      <c r="C378" s="89" t="s">
        <v>1220</v>
      </c>
      <c r="D378" s="89" t="s">
        <v>2100</v>
      </c>
      <c r="E378" s="89" t="s">
        <v>1654</v>
      </c>
      <c r="F378" s="89" t="s">
        <v>245</v>
      </c>
      <c r="G378" s="89" t="s">
        <v>2102</v>
      </c>
      <c r="H378" s="89" t="s">
        <v>245</v>
      </c>
      <c r="I378" s="89" t="s">
        <v>2022</v>
      </c>
      <c r="J378" s="89" t="s">
        <v>2361</v>
      </c>
      <c r="K378" s="89" t="s">
        <v>2362</v>
      </c>
      <c r="L378" s="89">
        <v>32</v>
      </c>
      <c r="M378" s="89">
        <v>4</v>
      </c>
      <c r="N378" s="89">
        <v>6</v>
      </c>
    </row>
    <row r="379" spans="1:14" ht="22.5" hidden="1" x14ac:dyDescent="0.2">
      <c r="A379" s="89" t="s">
        <v>1387</v>
      </c>
      <c r="B379" s="89" t="s">
        <v>1945</v>
      </c>
      <c r="C379" s="89" t="s">
        <v>1220</v>
      </c>
      <c r="D379" s="89" t="s">
        <v>2100</v>
      </c>
      <c r="E379" s="89" t="s">
        <v>1654</v>
      </c>
      <c r="F379" s="89" t="s">
        <v>186</v>
      </c>
      <c r="G379" s="89" t="s">
        <v>2102</v>
      </c>
      <c r="H379" s="89" t="s">
        <v>186</v>
      </c>
      <c r="I379" s="89" t="s">
        <v>2022</v>
      </c>
      <c r="J379" s="89" t="s">
        <v>2441</v>
      </c>
      <c r="K379" s="89" t="s">
        <v>2442</v>
      </c>
      <c r="L379" s="89">
        <v>14</v>
      </c>
      <c r="M379" s="89">
        <v>2</v>
      </c>
      <c r="N379" s="89">
        <v>6</v>
      </c>
    </row>
    <row r="380" spans="1:14" ht="22.5" hidden="1" x14ac:dyDescent="0.2">
      <c r="A380" s="89" t="s">
        <v>1398</v>
      </c>
      <c r="B380" s="89" t="s">
        <v>1952</v>
      </c>
      <c r="C380" s="89" t="s">
        <v>1220</v>
      </c>
      <c r="D380" s="89" t="s">
        <v>2100</v>
      </c>
      <c r="E380" s="89" t="s">
        <v>1654</v>
      </c>
      <c r="F380" s="89" t="s">
        <v>824</v>
      </c>
      <c r="G380" s="89" t="s">
        <v>824</v>
      </c>
      <c r="H380" s="89" t="s">
        <v>824</v>
      </c>
      <c r="I380" s="89" t="s">
        <v>2022</v>
      </c>
      <c r="J380" s="89" t="s">
        <v>2456</v>
      </c>
      <c r="K380" s="89" t="s">
        <v>1639</v>
      </c>
      <c r="L380" s="89">
        <v>18</v>
      </c>
      <c r="M380" s="89">
        <v>3</v>
      </c>
      <c r="N380" s="89">
        <v>6</v>
      </c>
    </row>
    <row r="381" spans="1:14" ht="22.5" hidden="1" x14ac:dyDescent="0.2">
      <c r="A381" s="89" t="s">
        <v>1407</v>
      </c>
      <c r="B381" s="89" t="s">
        <v>1961</v>
      </c>
      <c r="C381" s="89" t="s">
        <v>1220</v>
      </c>
      <c r="D381" s="89" t="s">
        <v>2100</v>
      </c>
      <c r="E381" s="89" t="s">
        <v>1654</v>
      </c>
      <c r="F381" s="89" t="s">
        <v>447</v>
      </c>
      <c r="G381" s="89" t="s">
        <v>2102</v>
      </c>
      <c r="H381" s="89" t="s">
        <v>447</v>
      </c>
      <c r="I381" s="89" t="s">
        <v>2022</v>
      </c>
      <c r="J381" s="89" t="s">
        <v>2456</v>
      </c>
      <c r="K381" s="89" t="s">
        <v>1639</v>
      </c>
      <c r="L381" s="89">
        <v>3</v>
      </c>
      <c r="M381" s="89">
        <v>1</v>
      </c>
      <c r="N381" s="89">
        <v>2</v>
      </c>
    </row>
    <row r="382" spans="1:14" ht="22.5" hidden="1" x14ac:dyDescent="0.2">
      <c r="A382" s="89" t="s">
        <v>1270</v>
      </c>
      <c r="B382" s="89" t="s">
        <v>1863</v>
      </c>
      <c r="C382" s="89" t="s">
        <v>1220</v>
      </c>
      <c r="D382" s="89" t="s">
        <v>2100</v>
      </c>
      <c r="E382" s="89" t="s">
        <v>1654</v>
      </c>
      <c r="F382" s="89" t="s">
        <v>2328</v>
      </c>
      <c r="G382" s="89" t="s">
        <v>2102</v>
      </c>
      <c r="H382" s="89" t="s">
        <v>1269</v>
      </c>
      <c r="I382" s="89" t="s">
        <v>2022</v>
      </c>
      <c r="J382" s="89" t="s">
        <v>2317</v>
      </c>
      <c r="K382" s="89" t="s">
        <v>2016</v>
      </c>
      <c r="L382" s="89">
        <v>12</v>
      </c>
      <c r="M382" s="89">
        <v>3</v>
      </c>
      <c r="N382" s="89">
        <v>5</v>
      </c>
    </row>
    <row r="383" spans="1:14" ht="22.5" hidden="1" x14ac:dyDescent="0.2">
      <c r="A383" s="89" t="s">
        <v>1625</v>
      </c>
      <c r="B383" s="89" t="s">
        <v>551</v>
      </c>
      <c r="C383" s="89" t="s">
        <v>1493</v>
      </c>
      <c r="D383" s="89" t="s">
        <v>2100</v>
      </c>
      <c r="E383" s="89" t="s">
        <v>1654</v>
      </c>
      <c r="F383" s="89" t="s">
        <v>558</v>
      </c>
      <c r="G383" s="89" t="s">
        <v>2102</v>
      </c>
      <c r="H383" s="89" t="s">
        <v>558</v>
      </c>
      <c r="I383" s="89" t="s">
        <v>2022</v>
      </c>
      <c r="J383" s="89" t="s">
        <v>2466</v>
      </c>
      <c r="K383" s="89" t="s">
        <v>2467</v>
      </c>
      <c r="L383" s="89">
        <v>17</v>
      </c>
      <c r="M383" s="89">
        <v>8</v>
      </c>
      <c r="N383" s="89">
        <v>5</v>
      </c>
    </row>
    <row r="384" spans="1:14" ht="45" hidden="1" x14ac:dyDescent="0.2">
      <c r="A384" s="89" t="s">
        <v>1573</v>
      </c>
      <c r="B384" s="89" t="s">
        <v>1574</v>
      </c>
      <c r="C384" s="89" t="s">
        <v>1493</v>
      </c>
      <c r="D384" s="89" t="s">
        <v>2100</v>
      </c>
      <c r="E384" s="89" t="s">
        <v>1654</v>
      </c>
      <c r="F384" s="89" t="s">
        <v>2420</v>
      </c>
      <c r="G384" s="89" t="s">
        <v>2102</v>
      </c>
      <c r="H384" s="89" t="s">
        <v>375</v>
      </c>
      <c r="I384" s="89" t="s">
        <v>2022</v>
      </c>
      <c r="J384" s="89" t="s">
        <v>2416</v>
      </c>
      <c r="K384" s="89" t="s">
        <v>1653</v>
      </c>
      <c r="L384" s="89">
        <v>13</v>
      </c>
      <c r="M384" s="89">
        <v>9</v>
      </c>
      <c r="N384" s="89">
        <v>5</v>
      </c>
    </row>
    <row r="385" spans="1:14" ht="33.75" hidden="1" x14ac:dyDescent="0.2">
      <c r="A385" s="89" t="s">
        <v>1603</v>
      </c>
      <c r="B385" s="89" t="s">
        <v>2117</v>
      </c>
      <c r="C385" s="89" t="s">
        <v>1493</v>
      </c>
      <c r="D385" s="89" t="s">
        <v>2100</v>
      </c>
      <c r="E385" s="89" t="s">
        <v>2019</v>
      </c>
      <c r="F385" s="89" t="s">
        <v>2202</v>
      </c>
      <c r="G385" s="89" t="s">
        <v>2102</v>
      </c>
      <c r="H385" s="89" t="s">
        <v>465</v>
      </c>
      <c r="I385" s="89" t="s">
        <v>97</v>
      </c>
      <c r="J385" s="89" t="s">
        <v>2135</v>
      </c>
      <c r="K385" s="89" t="s">
        <v>1655</v>
      </c>
      <c r="L385" s="89">
        <v>206</v>
      </c>
      <c r="M385" s="89">
        <v>16</v>
      </c>
      <c r="N385" s="89">
        <v>10</v>
      </c>
    </row>
    <row r="386" spans="1:14" ht="22.5" hidden="1" x14ac:dyDescent="0.2">
      <c r="A386" s="89" t="s">
        <v>425</v>
      </c>
      <c r="B386" s="89" t="s">
        <v>1733</v>
      </c>
      <c r="C386" s="89" t="s">
        <v>2089</v>
      </c>
      <c r="D386" s="89" t="s">
        <v>2100</v>
      </c>
      <c r="E386" s="89" t="s">
        <v>1654</v>
      </c>
      <c r="F386" s="89" t="s">
        <v>2448</v>
      </c>
      <c r="G386" s="89" t="s">
        <v>2102</v>
      </c>
      <c r="H386" s="89" t="s">
        <v>424</v>
      </c>
      <c r="I386" s="89" t="s">
        <v>2022</v>
      </c>
      <c r="J386" s="89" t="s">
        <v>2441</v>
      </c>
      <c r="K386" s="89" t="s">
        <v>2442</v>
      </c>
      <c r="L386" s="89">
        <v>8</v>
      </c>
      <c r="M386" s="89">
        <v>1</v>
      </c>
      <c r="N386" s="89">
        <v>3</v>
      </c>
    </row>
    <row r="387" spans="1:14" ht="22.5" hidden="1" x14ac:dyDescent="0.2">
      <c r="A387" s="89" t="s">
        <v>1500</v>
      </c>
      <c r="B387" s="89" t="s">
        <v>1501</v>
      </c>
      <c r="C387" s="89" t="s">
        <v>1493</v>
      </c>
      <c r="D387" s="89" t="s">
        <v>2100</v>
      </c>
      <c r="E387" s="89" t="s">
        <v>1654</v>
      </c>
      <c r="F387" s="89" t="s">
        <v>2323</v>
      </c>
      <c r="G387" s="89" t="s">
        <v>2102</v>
      </c>
      <c r="H387" s="89" t="s">
        <v>1248</v>
      </c>
      <c r="I387" s="89" t="s">
        <v>2022</v>
      </c>
      <c r="J387" s="89" t="s">
        <v>2317</v>
      </c>
      <c r="K387" s="89" t="s">
        <v>2016</v>
      </c>
      <c r="L387" s="89">
        <v>29</v>
      </c>
      <c r="M387" s="89">
        <v>8</v>
      </c>
      <c r="N387" s="89">
        <v>5</v>
      </c>
    </row>
    <row r="388" spans="1:14" ht="22.5" hidden="1" x14ac:dyDescent="0.2">
      <c r="A388" s="89" t="s">
        <v>1553</v>
      </c>
      <c r="B388" s="89" t="s">
        <v>298</v>
      </c>
      <c r="C388" s="89" t="s">
        <v>1493</v>
      </c>
      <c r="D388" s="89" t="s">
        <v>2100</v>
      </c>
      <c r="E388" s="89" t="s">
        <v>1654</v>
      </c>
      <c r="F388" s="89" t="s">
        <v>298</v>
      </c>
      <c r="G388" s="89" t="s">
        <v>2102</v>
      </c>
      <c r="H388" s="89" t="s">
        <v>298</v>
      </c>
      <c r="I388" s="89" t="s">
        <v>2022</v>
      </c>
      <c r="J388" s="89" t="s">
        <v>2383</v>
      </c>
      <c r="K388" s="89" t="s">
        <v>2384</v>
      </c>
      <c r="L388" s="89">
        <v>15</v>
      </c>
      <c r="M388" s="89">
        <v>8</v>
      </c>
      <c r="N388" s="89">
        <v>5</v>
      </c>
    </row>
    <row r="389" spans="1:14" ht="22.5" hidden="1" x14ac:dyDescent="0.2">
      <c r="A389" s="89" t="s">
        <v>123</v>
      </c>
      <c r="B389" s="89" t="s">
        <v>1692</v>
      </c>
      <c r="C389" s="89" t="s">
        <v>2089</v>
      </c>
      <c r="D389" s="89" t="s">
        <v>2100</v>
      </c>
      <c r="E389" s="89" t="s">
        <v>1654</v>
      </c>
      <c r="F389" s="89" t="s">
        <v>122</v>
      </c>
      <c r="G389" s="89" t="s">
        <v>2102</v>
      </c>
      <c r="H389" s="89" t="s">
        <v>122</v>
      </c>
      <c r="I389" s="89" t="s">
        <v>2022</v>
      </c>
      <c r="J389" s="89" t="s">
        <v>2317</v>
      </c>
      <c r="K389" s="89" t="s">
        <v>2016</v>
      </c>
      <c r="L389" s="89">
        <v>8</v>
      </c>
      <c r="M389" s="89">
        <v>1</v>
      </c>
      <c r="N389" s="89">
        <v>2</v>
      </c>
    </row>
    <row r="390" spans="1:14" ht="33.75" hidden="1" x14ac:dyDescent="0.2">
      <c r="A390" s="89" t="s">
        <v>1494</v>
      </c>
      <c r="B390" s="89" t="s">
        <v>1495</v>
      </c>
      <c r="C390" s="89" t="s">
        <v>1493</v>
      </c>
      <c r="D390" s="89" t="s">
        <v>2100</v>
      </c>
      <c r="E390" s="89" t="s">
        <v>2329</v>
      </c>
      <c r="F390" s="89" t="s">
        <v>2330</v>
      </c>
      <c r="G390" s="89" t="s">
        <v>2102</v>
      </c>
      <c r="H390" s="89" t="s">
        <v>113</v>
      </c>
      <c r="I390" s="89" t="s">
        <v>97</v>
      </c>
      <c r="J390" s="89" t="s">
        <v>2317</v>
      </c>
      <c r="K390" s="89" t="s">
        <v>2016</v>
      </c>
      <c r="L390" s="89">
        <v>169</v>
      </c>
      <c r="M390" s="89">
        <v>12</v>
      </c>
      <c r="N390" s="89">
        <v>7</v>
      </c>
    </row>
    <row r="391" spans="1:14" ht="22.5" hidden="1" x14ac:dyDescent="0.2">
      <c r="A391" s="89" t="s">
        <v>141</v>
      </c>
      <c r="B391" s="89" t="s">
        <v>142</v>
      </c>
      <c r="C391" s="89" t="s">
        <v>2089</v>
      </c>
      <c r="D391" s="89" t="s">
        <v>2100</v>
      </c>
      <c r="E391" s="89" t="s">
        <v>1654</v>
      </c>
      <c r="F391" s="89" t="s">
        <v>2331</v>
      </c>
      <c r="G391" s="89" t="s">
        <v>140</v>
      </c>
      <c r="H391" s="89" t="s">
        <v>140</v>
      </c>
      <c r="I391" s="89" t="s">
        <v>2022</v>
      </c>
      <c r="J391" s="89" t="s">
        <v>2317</v>
      </c>
      <c r="K391" s="89" t="s">
        <v>2016</v>
      </c>
      <c r="L391" s="89">
        <v>5</v>
      </c>
      <c r="M391" s="89">
        <v>1</v>
      </c>
      <c r="N391" s="89">
        <v>3</v>
      </c>
    </row>
    <row r="392" spans="1:14" ht="33.75" hidden="1" x14ac:dyDescent="0.2">
      <c r="A392" s="89" t="s">
        <v>500</v>
      </c>
      <c r="B392" s="89" t="s">
        <v>501</v>
      </c>
      <c r="C392" s="89" t="s">
        <v>2089</v>
      </c>
      <c r="D392" s="89" t="s">
        <v>2100</v>
      </c>
      <c r="E392" s="89" t="s">
        <v>1654</v>
      </c>
      <c r="F392" s="89" t="s">
        <v>656</v>
      </c>
      <c r="G392" s="89" t="s">
        <v>656</v>
      </c>
      <c r="H392" s="89" t="s">
        <v>656</v>
      </c>
      <c r="I392" s="89" t="s">
        <v>97</v>
      </c>
      <c r="J392" s="89" t="s">
        <v>2135</v>
      </c>
      <c r="K392" s="89" t="s">
        <v>1655</v>
      </c>
      <c r="L392" s="89">
        <v>63</v>
      </c>
      <c r="M392" s="89">
        <v>4</v>
      </c>
      <c r="N392" s="89">
        <v>4</v>
      </c>
    </row>
    <row r="393" spans="1:14" ht="22.5" hidden="1" x14ac:dyDescent="0.2">
      <c r="A393" s="89" t="s">
        <v>395</v>
      </c>
      <c r="B393" s="89" t="s">
        <v>396</v>
      </c>
      <c r="C393" s="89" t="s">
        <v>2089</v>
      </c>
      <c r="D393" s="89" t="s">
        <v>2100</v>
      </c>
      <c r="E393" s="89" t="s">
        <v>1654</v>
      </c>
      <c r="F393" s="89" t="s">
        <v>394</v>
      </c>
      <c r="G393" s="89" t="s">
        <v>2102</v>
      </c>
      <c r="H393" s="89" t="s">
        <v>394</v>
      </c>
      <c r="I393" s="89" t="s">
        <v>2022</v>
      </c>
      <c r="J393" s="89" t="s">
        <v>2431</v>
      </c>
      <c r="K393" s="89" t="s">
        <v>1638</v>
      </c>
      <c r="L393" s="89">
        <v>33</v>
      </c>
      <c r="M393" s="89">
        <v>3</v>
      </c>
      <c r="N393" s="89">
        <v>3</v>
      </c>
    </row>
    <row r="394" spans="1:14" ht="33.75" hidden="1" x14ac:dyDescent="0.2">
      <c r="A394" s="89" t="s">
        <v>246</v>
      </c>
      <c r="B394" s="89" t="s">
        <v>1697</v>
      </c>
      <c r="C394" s="89" t="s">
        <v>2089</v>
      </c>
      <c r="D394" s="89" t="s">
        <v>2100</v>
      </c>
      <c r="E394" s="89" t="s">
        <v>1654</v>
      </c>
      <c r="F394" s="89" t="s">
        <v>245</v>
      </c>
      <c r="G394" s="89" t="s">
        <v>2102</v>
      </c>
      <c r="H394" s="89" t="s">
        <v>245</v>
      </c>
      <c r="I394" s="89" t="s">
        <v>2022</v>
      </c>
      <c r="J394" s="89" t="s">
        <v>2361</v>
      </c>
      <c r="K394" s="89" t="s">
        <v>2362</v>
      </c>
      <c r="L394" s="89">
        <v>8</v>
      </c>
      <c r="M394" s="89">
        <v>1</v>
      </c>
      <c r="N394" s="89">
        <v>3</v>
      </c>
    </row>
    <row r="395" spans="1:14" ht="45" hidden="1" x14ac:dyDescent="0.2">
      <c r="A395" s="89" t="s">
        <v>419</v>
      </c>
      <c r="B395" s="89" t="s">
        <v>420</v>
      </c>
      <c r="C395" s="89" t="s">
        <v>2089</v>
      </c>
      <c r="D395" s="89" t="s">
        <v>2100</v>
      </c>
      <c r="E395" s="89" t="s">
        <v>1654</v>
      </c>
      <c r="F395" s="89" t="s">
        <v>596</v>
      </c>
      <c r="G395" s="89" t="s">
        <v>596</v>
      </c>
      <c r="H395" s="89" t="s">
        <v>418</v>
      </c>
      <c r="I395" s="89" t="s">
        <v>2022</v>
      </c>
      <c r="J395" s="89" t="s">
        <v>2441</v>
      </c>
      <c r="K395" s="89" t="s">
        <v>2442</v>
      </c>
      <c r="L395" s="89">
        <v>9</v>
      </c>
      <c r="M395" s="89">
        <v>1</v>
      </c>
      <c r="N395" s="89">
        <v>3</v>
      </c>
    </row>
    <row r="396" spans="1:14" ht="22.5" hidden="1" x14ac:dyDescent="0.2">
      <c r="A396" s="89" t="s">
        <v>125</v>
      </c>
      <c r="B396" s="89" t="s">
        <v>1682</v>
      </c>
      <c r="C396" s="89" t="s">
        <v>2089</v>
      </c>
      <c r="D396" s="89" t="s">
        <v>2100</v>
      </c>
      <c r="E396" s="89" t="s">
        <v>1654</v>
      </c>
      <c r="F396" s="89" t="s">
        <v>124</v>
      </c>
      <c r="G396" s="89" t="s">
        <v>124</v>
      </c>
      <c r="H396" s="89" t="s">
        <v>124</v>
      </c>
      <c r="I396" s="89" t="s">
        <v>2022</v>
      </c>
      <c r="J396" s="89" t="s">
        <v>2317</v>
      </c>
      <c r="K396" s="89" t="s">
        <v>2016</v>
      </c>
      <c r="L396" s="89">
        <v>9</v>
      </c>
      <c r="M396" s="89">
        <v>1</v>
      </c>
      <c r="N396" s="89">
        <v>3</v>
      </c>
    </row>
    <row r="397" spans="1:14" ht="22.5" hidden="1" x14ac:dyDescent="0.2">
      <c r="A397" s="89" t="s">
        <v>144</v>
      </c>
      <c r="B397" s="89" t="s">
        <v>145</v>
      </c>
      <c r="C397" s="89" t="s">
        <v>2089</v>
      </c>
      <c r="D397" s="89" t="s">
        <v>2100</v>
      </c>
      <c r="E397" s="89" t="s">
        <v>1654</v>
      </c>
      <c r="F397" s="89" t="s">
        <v>143</v>
      </c>
      <c r="G397" s="89" t="s">
        <v>143</v>
      </c>
      <c r="H397" s="89" t="s">
        <v>143</v>
      </c>
      <c r="I397" s="89" t="s">
        <v>2022</v>
      </c>
      <c r="J397" s="89" t="s">
        <v>2317</v>
      </c>
      <c r="K397" s="89" t="s">
        <v>2016</v>
      </c>
      <c r="L397" s="89">
        <v>2</v>
      </c>
      <c r="M397" s="89">
        <v>1</v>
      </c>
      <c r="N397" s="89">
        <v>2</v>
      </c>
    </row>
    <row r="398" spans="1:14" ht="22.5" hidden="1" x14ac:dyDescent="0.2">
      <c r="A398" s="89" t="s">
        <v>147</v>
      </c>
      <c r="B398" s="89" t="s">
        <v>148</v>
      </c>
      <c r="C398" s="89" t="s">
        <v>2089</v>
      </c>
      <c r="D398" s="89" t="s">
        <v>2100</v>
      </c>
      <c r="E398" s="89" t="s">
        <v>1654</v>
      </c>
      <c r="F398" s="89" t="s">
        <v>1780</v>
      </c>
      <c r="G398" s="89" t="s">
        <v>1780</v>
      </c>
      <c r="H398" s="89" t="s">
        <v>146</v>
      </c>
      <c r="I398" s="89" t="s">
        <v>2022</v>
      </c>
      <c r="J398" s="89" t="s">
        <v>2317</v>
      </c>
      <c r="K398" s="89" t="s">
        <v>2016</v>
      </c>
      <c r="L398" s="89">
        <v>4</v>
      </c>
      <c r="M398" s="89">
        <v>1</v>
      </c>
      <c r="N398" s="89">
        <v>1</v>
      </c>
    </row>
    <row r="399" spans="1:14" ht="33.75" hidden="1" x14ac:dyDescent="0.2">
      <c r="A399" s="89" t="s">
        <v>225</v>
      </c>
      <c r="B399" s="89" t="s">
        <v>226</v>
      </c>
      <c r="C399" s="89" t="s">
        <v>2089</v>
      </c>
      <c r="D399" s="89" t="s">
        <v>2100</v>
      </c>
      <c r="E399" s="89" t="s">
        <v>1654</v>
      </c>
      <c r="F399" s="89" t="s">
        <v>382</v>
      </c>
      <c r="G399" s="89" t="s">
        <v>382</v>
      </c>
      <c r="H399" s="89" t="s">
        <v>222</v>
      </c>
      <c r="I399" s="89" t="s">
        <v>2022</v>
      </c>
      <c r="J399" s="89" t="s">
        <v>2355</v>
      </c>
      <c r="K399" s="89" t="s">
        <v>2356</v>
      </c>
      <c r="L399" s="89">
        <v>5</v>
      </c>
      <c r="M399" s="89">
        <v>1</v>
      </c>
      <c r="N399" s="89">
        <v>3</v>
      </c>
    </row>
    <row r="400" spans="1:14" ht="33.75" hidden="1" x14ac:dyDescent="0.2">
      <c r="A400" s="89" t="s">
        <v>227</v>
      </c>
      <c r="B400" s="89" t="s">
        <v>228</v>
      </c>
      <c r="C400" s="89" t="s">
        <v>2089</v>
      </c>
      <c r="D400" s="89" t="s">
        <v>2100</v>
      </c>
      <c r="E400" s="89" t="s">
        <v>1654</v>
      </c>
      <c r="F400" s="89" t="s">
        <v>2358</v>
      </c>
      <c r="G400" s="89" t="s">
        <v>2358</v>
      </c>
      <c r="H400" s="89" t="s">
        <v>222</v>
      </c>
      <c r="I400" s="89" t="s">
        <v>2022</v>
      </c>
      <c r="J400" s="89" t="s">
        <v>2355</v>
      </c>
      <c r="K400" s="89" t="s">
        <v>2356</v>
      </c>
      <c r="L400" s="89">
        <v>7</v>
      </c>
      <c r="M400" s="89">
        <v>1</v>
      </c>
      <c r="N400" s="89">
        <v>3</v>
      </c>
    </row>
    <row r="401" spans="1:14" ht="33.75" hidden="1" x14ac:dyDescent="0.2">
      <c r="A401" s="89" t="s">
        <v>150</v>
      </c>
      <c r="B401" s="89" t="s">
        <v>151</v>
      </c>
      <c r="C401" s="89" t="s">
        <v>2089</v>
      </c>
      <c r="D401" s="89" t="s">
        <v>2100</v>
      </c>
      <c r="E401" s="89" t="s">
        <v>1654</v>
      </c>
      <c r="F401" s="89" t="s">
        <v>149</v>
      </c>
      <c r="G401" s="89" t="s">
        <v>149</v>
      </c>
      <c r="H401" s="89" t="s">
        <v>149</v>
      </c>
      <c r="I401" s="89" t="s">
        <v>2022</v>
      </c>
      <c r="J401" s="89" t="s">
        <v>2317</v>
      </c>
      <c r="K401" s="89" t="s">
        <v>2016</v>
      </c>
      <c r="L401" s="89">
        <v>4</v>
      </c>
      <c r="M401" s="89">
        <v>1</v>
      </c>
      <c r="N401" s="89">
        <v>2</v>
      </c>
    </row>
    <row r="402" spans="1:14" ht="33.75" hidden="1" x14ac:dyDescent="0.2">
      <c r="A402" s="89" t="s">
        <v>270</v>
      </c>
      <c r="B402" s="89" t="s">
        <v>271</v>
      </c>
      <c r="C402" s="89" t="s">
        <v>2089</v>
      </c>
      <c r="D402" s="89" t="s">
        <v>2100</v>
      </c>
      <c r="E402" s="89" t="s">
        <v>1654</v>
      </c>
      <c r="F402" s="89" t="s">
        <v>269</v>
      </c>
      <c r="G402" s="89" t="s">
        <v>269</v>
      </c>
      <c r="H402" s="89" t="s">
        <v>269</v>
      </c>
      <c r="I402" s="89" t="s">
        <v>2022</v>
      </c>
      <c r="J402" s="89" t="s">
        <v>2374</v>
      </c>
      <c r="K402" s="89" t="s">
        <v>2375</v>
      </c>
      <c r="L402" s="89">
        <v>9</v>
      </c>
      <c r="M402" s="89">
        <v>1</v>
      </c>
      <c r="N402" s="89">
        <v>3</v>
      </c>
    </row>
    <row r="403" spans="1:14" ht="33.75" hidden="1" x14ac:dyDescent="0.2">
      <c r="A403" s="89" t="s">
        <v>273</v>
      </c>
      <c r="B403" s="89" t="s">
        <v>274</v>
      </c>
      <c r="C403" s="89" t="s">
        <v>2089</v>
      </c>
      <c r="D403" s="89" t="s">
        <v>2100</v>
      </c>
      <c r="E403" s="89" t="s">
        <v>1654</v>
      </c>
      <c r="F403" s="89" t="s">
        <v>272</v>
      </c>
      <c r="G403" s="89" t="s">
        <v>272</v>
      </c>
      <c r="H403" s="89" t="s">
        <v>272</v>
      </c>
      <c r="I403" s="89" t="s">
        <v>2022</v>
      </c>
      <c r="J403" s="89" t="s">
        <v>2374</v>
      </c>
      <c r="K403" s="89" t="s">
        <v>2375</v>
      </c>
      <c r="L403" s="89">
        <v>23</v>
      </c>
      <c r="M403" s="89">
        <v>2</v>
      </c>
      <c r="N403" s="89">
        <v>3</v>
      </c>
    </row>
    <row r="404" spans="1:14" ht="22.5" hidden="1" x14ac:dyDescent="0.2">
      <c r="A404" s="89" t="s">
        <v>435</v>
      </c>
      <c r="B404" s="89" t="s">
        <v>1734</v>
      </c>
      <c r="C404" s="89" t="s">
        <v>2089</v>
      </c>
      <c r="D404" s="89" t="s">
        <v>2100</v>
      </c>
      <c r="E404" s="89" t="s">
        <v>1654</v>
      </c>
      <c r="F404" s="89" t="s">
        <v>434</v>
      </c>
      <c r="G404" s="89" t="s">
        <v>434</v>
      </c>
      <c r="H404" s="89" t="s">
        <v>434</v>
      </c>
      <c r="I404" s="89" t="s">
        <v>2022</v>
      </c>
      <c r="J404" s="89" t="s">
        <v>2456</v>
      </c>
      <c r="K404" s="89" t="s">
        <v>1639</v>
      </c>
      <c r="L404" s="89">
        <v>5</v>
      </c>
      <c r="M404" s="89">
        <v>1</v>
      </c>
      <c r="N404" s="89">
        <v>3</v>
      </c>
    </row>
    <row r="405" spans="1:14" ht="22.5" hidden="1" x14ac:dyDescent="0.2">
      <c r="A405" s="89" t="s">
        <v>380</v>
      </c>
      <c r="B405" s="89" t="s">
        <v>381</v>
      </c>
      <c r="C405" s="89" t="s">
        <v>2089</v>
      </c>
      <c r="D405" s="89" t="s">
        <v>2100</v>
      </c>
      <c r="E405" s="89" t="s">
        <v>1654</v>
      </c>
      <c r="F405" s="89" t="s">
        <v>379</v>
      </c>
      <c r="G405" s="89" t="s">
        <v>379</v>
      </c>
      <c r="H405" s="89" t="s">
        <v>379</v>
      </c>
      <c r="I405" s="89" t="s">
        <v>2022</v>
      </c>
      <c r="J405" s="89" t="s">
        <v>2416</v>
      </c>
      <c r="K405" s="89" t="s">
        <v>1653</v>
      </c>
      <c r="L405" s="89">
        <v>20</v>
      </c>
      <c r="M405" s="89">
        <v>2</v>
      </c>
      <c r="N405" s="89">
        <v>3</v>
      </c>
    </row>
    <row r="406" spans="1:14" ht="22.5" hidden="1" x14ac:dyDescent="0.2">
      <c r="A406" s="89" t="s">
        <v>502</v>
      </c>
      <c r="B406" s="89" t="s">
        <v>503</v>
      </c>
      <c r="C406" s="89" t="s">
        <v>2089</v>
      </c>
      <c r="D406" s="89" t="s">
        <v>2100</v>
      </c>
      <c r="E406" s="89" t="s">
        <v>1654</v>
      </c>
      <c r="F406" s="89" t="s">
        <v>449</v>
      </c>
      <c r="G406" s="89" t="s">
        <v>449</v>
      </c>
      <c r="H406" s="89" t="s">
        <v>449</v>
      </c>
      <c r="I406" s="89" t="s">
        <v>97</v>
      </c>
      <c r="J406" s="89" t="s">
        <v>2135</v>
      </c>
      <c r="K406" s="89" t="s">
        <v>1655</v>
      </c>
      <c r="L406" s="89">
        <v>131</v>
      </c>
      <c r="M406" s="89">
        <v>6</v>
      </c>
      <c r="N406" s="89">
        <v>6</v>
      </c>
    </row>
    <row r="407" spans="1:14" ht="22.5" hidden="1" x14ac:dyDescent="0.2">
      <c r="A407" s="89" t="s">
        <v>319</v>
      </c>
      <c r="B407" s="89" t="s">
        <v>320</v>
      </c>
      <c r="C407" s="89" t="s">
        <v>2089</v>
      </c>
      <c r="D407" s="89" t="s">
        <v>2100</v>
      </c>
      <c r="E407" s="89" t="s">
        <v>1654</v>
      </c>
      <c r="F407" s="89" t="s">
        <v>2393</v>
      </c>
      <c r="G407" s="89" t="s">
        <v>2393</v>
      </c>
      <c r="H407" s="89" t="s">
        <v>318</v>
      </c>
      <c r="I407" s="89" t="s">
        <v>2022</v>
      </c>
      <c r="J407" s="89" t="s">
        <v>2383</v>
      </c>
      <c r="K407" s="89" t="s">
        <v>2384</v>
      </c>
      <c r="L407" s="89">
        <v>11</v>
      </c>
      <c r="M407" s="89">
        <v>1</v>
      </c>
      <c r="N407" s="89">
        <v>3</v>
      </c>
    </row>
    <row r="408" spans="1:14" ht="33.75" hidden="1" x14ac:dyDescent="0.2">
      <c r="A408" s="89" t="s">
        <v>1018</v>
      </c>
      <c r="B408" s="89" t="s">
        <v>1016</v>
      </c>
      <c r="C408" s="89" t="s">
        <v>2203</v>
      </c>
      <c r="D408" s="89" t="s">
        <v>2100</v>
      </c>
      <c r="E408" s="89" t="s">
        <v>1654</v>
      </c>
      <c r="F408" s="89" t="s">
        <v>2204</v>
      </c>
      <c r="G408" s="89" t="s">
        <v>1016</v>
      </c>
      <c r="H408" s="89" t="s">
        <v>1016</v>
      </c>
      <c r="I408" s="89" t="s">
        <v>97</v>
      </c>
      <c r="J408" s="89" t="s">
        <v>2135</v>
      </c>
      <c r="K408" s="89" t="s">
        <v>1655</v>
      </c>
      <c r="L408" s="89">
        <v>6</v>
      </c>
      <c r="M408" s="89">
        <v>0</v>
      </c>
      <c r="N408" s="89">
        <v>2</v>
      </c>
    </row>
    <row r="409" spans="1:14" ht="22.5" hidden="1" x14ac:dyDescent="0.2">
      <c r="A409" s="89" t="s">
        <v>800</v>
      </c>
      <c r="B409" s="89" t="s">
        <v>799</v>
      </c>
      <c r="C409" s="89" t="s">
        <v>2203</v>
      </c>
      <c r="D409" s="89" t="s">
        <v>2100</v>
      </c>
      <c r="E409" s="89" t="s">
        <v>1654</v>
      </c>
      <c r="F409" s="89" t="s">
        <v>799</v>
      </c>
      <c r="G409" s="89" t="s">
        <v>2102</v>
      </c>
      <c r="H409" s="89" t="s">
        <v>799</v>
      </c>
      <c r="I409" s="89" t="s">
        <v>2022</v>
      </c>
      <c r="J409" s="89" t="s">
        <v>2383</v>
      </c>
      <c r="K409" s="89" t="s">
        <v>2384</v>
      </c>
      <c r="L409" s="89">
        <v>6</v>
      </c>
      <c r="M409" s="89">
        <v>0</v>
      </c>
      <c r="N409" s="89">
        <v>3</v>
      </c>
    </row>
    <row r="410" spans="1:14" ht="22.5" hidden="1" x14ac:dyDescent="0.2">
      <c r="A410" s="89" t="s">
        <v>1088</v>
      </c>
      <c r="B410" s="89" t="s">
        <v>543</v>
      </c>
      <c r="C410" s="89" t="s">
        <v>2203</v>
      </c>
      <c r="D410" s="89" t="s">
        <v>2100</v>
      </c>
      <c r="E410" s="89" t="s">
        <v>1654</v>
      </c>
      <c r="F410" s="89" t="s">
        <v>2205</v>
      </c>
      <c r="G410" s="89" t="s">
        <v>543</v>
      </c>
      <c r="H410" s="89" t="s">
        <v>94</v>
      </c>
      <c r="I410" s="89" t="s">
        <v>97</v>
      </c>
      <c r="J410" s="89" t="s">
        <v>2135</v>
      </c>
      <c r="K410" s="89" t="s">
        <v>1655</v>
      </c>
      <c r="L410" s="89">
        <v>11</v>
      </c>
      <c r="M410" s="89">
        <v>0</v>
      </c>
      <c r="N410" s="89">
        <v>2</v>
      </c>
    </row>
    <row r="411" spans="1:14" ht="22.5" hidden="1" x14ac:dyDescent="0.2">
      <c r="A411" s="89" t="s">
        <v>802</v>
      </c>
      <c r="B411" s="89" t="s">
        <v>803</v>
      </c>
      <c r="C411" s="89" t="s">
        <v>2203</v>
      </c>
      <c r="D411" s="89" t="s">
        <v>2100</v>
      </c>
      <c r="E411" s="89" t="s">
        <v>1654</v>
      </c>
      <c r="F411" s="89" t="s">
        <v>803</v>
      </c>
      <c r="G411" s="89" t="s">
        <v>2102</v>
      </c>
      <c r="H411" s="89" t="s">
        <v>799</v>
      </c>
      <c r="I411" s="89" t="s">
        <v>2022</v>
      </c>
      <c r="J411" s="89" t="s">
        <v>2383</v>
      </c>
      <c r="K411" s="89" t="s">
        <v>2384</v>
      </c>
      <c r="L411" s="89">
        <v>8</v>
      </c>
      <c r="M411" s="89">
        <v>0</v>
      </c>
      <c r="N411" s="89">
        <v>3</v>
      </c>
    </row>
    <row r="412" spans="1:14" ht="22.5" hidden="1" x14ac:dyDescent="0.2">
      <c r="A412" s="89" t="s">
        <v>806</v>
      </c>
      <c r="B412" s="89" t="s">
        <v>807</v>
      </c>
      <c r="C412" s="89" t="s">
        <v>2203</v>
      </c>
      <c r="D412" s="89" t="s">
        <v>2100</v>
      </c>
      <c r="E412" s="89" t="s">
        <v>1654</v>
      </c>
      <c r="F412" s="89" t="s">
        <v>804</v>
      </c>
      <c r="G412" s="89" t="s">
        <v>2102</v>
      </c>
      <c r="H412" s="89" t="s">
        <v>804</v>
      </c>
      <c r="I412" s="89" t="s">
        <v>2022</v>
      </c>
      <c r="J412" s="89" t="s">
        <v>2383</v>
      </c>
      <c r="K412" s="89" t="s">
        <v>2384</v>
      </c>
      <c r="L412" s="89">
        <v>4</v>
      </c>
      <c r="M412" s="89">
        <v>0</v>
      </c>
      <c r="N412" s="89">
        <v>3</v>
      </c>
    </row>
    <row r="413" spans="1:14" ht="22.5" hidden="1" x14ac:dyDescent="0.2">
      <c r="A413" s="89" t="s">
        <v>608</v>
      </c>
      <c r="B413" s="89" t="s">
        <v>609</v>
      </c>
      <c r="C413" s="89" t="s">
        <v>2203</v>
      </c>
      <c r="D413" s="89" t="s">
        <v>2100</v>
      </c>
      <c r="E413" s="89" t="s">
        <v>1654</v>
      </c>
      <c r="F413" s="89" t="s">
        <v>158</v>
      </c>
      <c r="G413" s="89" t="s">
        <v>2102</v>
      </c>
      <c r="H413" s="89" t="s">
        <v>158</v>
      </c>
      <c r="I413" s="89" t="s">
        <v>2022</v>
      </c>
      <c r="J413" s="89" t="s">
        <v>2317</v>
      </c>
      <c r="K413" s="89" t="s">
        <v>2016</v>
      </c>
      <c r="L413" s="89">
        <v>7</v>
      </c>
      <c r="M413" s="89">
        <v>0</v>
      </c>
      <c r="N413" s="89">
        <v>3</v>
      </c>
    </row>
    <row r="414" spans="1:14" ht="22.5" hidden="1" x14ac:dyDescent="0.2">
      <c r="A414" s="89" t="s">
        <v>663</v>
      </c>
      <c r="B414" s="89" t="s">
        <v>664</v>
      </c>
      <c r="C414" s="89" t="s">
        <v>2203</v>
      </c>
      <c r="D414" s="89" t="s">
        <v>2100</v>
      </c>
      <c r="E414" s="89" t="s">
        <v>1654</v>
      </c>
      <c r="F414" s="89" t="s">
        <v>152</v>
      </c>
      <c r="G414" s="89" t="s">
        <v>113</v>
      </c>
      <c r="H414" s="89" t="s">
        <v>152</v>
      </c>
      <c r="I414" s="89" t="s">
        <v>2022</v>
      </c>
      <c r="J414" s="89" t="s">
        <v>2317</v>
      </c>
      <c r="K414" s="89" t="s">
        <v>2016</v>
      </c>
      <c r="L414" s="89">
        <v>7</v>
      </c>
      <c r="M414" s="89">
        <v>0</v>
      </c>
      <c r="N414" s="89">
        <v>2</v>
      </c>
    </row>
    <row r="415" spans="1:14" ht="33.75" hidden="1" x14ac:dyDescent="0.2">
      <c r="A415" s="89" t="s">
        <v>1160</v>
      </c>
      <c r="B415" s="89" t="s">
        <v>1161</v>
      </c>
      <c r="C415" s="89" t="s">
        <v>2203</v>
      </c>
      <c r="D415" s="89" t="s">
        <v>2100</v>
      </c>
      <c r="E415" s="89" t="s">
        <v>1654</v>
      </c>
      <c r="F415" s="89" t="s">
        <v>2206</v>
      </c>
      <c r="G415" s="89" t="s">
        <v>1157</v>
      </c>
      <c r="H415" s="89" t="s">
        <v>94</v>
      </c>
      <c r="I415" s="89" t="s">
        <v>97</v>
      </c>
      <c r="J415" s="89" t="s">
        <v>2135</v>
      </c>
      <c r="K415" s="89" t="s">
        <v>1655</v>
      </c>
      <c r="L415" s="89">
        <v>10</v>
      </c>
      <c r="M415" s="89">
        <v>0</v>
      </c>
      <c r="N415" s="89">
        <v>2</v>
      </c>
    </row>
    <row r="416" spans="1:14" ht="22.5" hidden="1" x14ac:dyDescent="0.2">
      <c r="A416" s="89" t="s">
        <v>826</v>
      </c>
      <c r="B416" s="89" t="s">
        <v>827</v>
      </c>
      <c r="C416" s="89" t="s">
        <v>2203</v>
      </c>
      <c r="D416" s="89" t="s">
        <v>2100</v>
      </c>
      <c r="E416" s="89" t="s">
        <v>1654</v>
      </c>
      <c r="F416" s="89" t="s">
        <v>827</v>
      </c>
      <c r="G416" s="89" t="s">
        <v>309</v>
      </c>
      <c r="H416" s="89" t="s">
        <v>309</v>
      </c>
      <c r="I416" s="89" t="s">
        <v>2022</v>
      </c>
      <c r="J416" s="89" t="s">
        <v>2383</v>
      </c>
      <c r="K416" s="89" t="s">
        <v>2384</v>
      </c>
      <c r="L416" s="89">
        <v>13</v>
      </c>
      <c r="M416" s="89">
        <v>0</v>
      </c>
      <c r="N416" s="89">
        <v>3</v>
      </c>
    </row>
    <row r="417" spans="1:14" ht="22.5" hidden="1" x14ac:dyDescent="0.2">
      <c r="A417" s="89" t="s">
        <v>814</v>
      </c>
      <c r="B417" s="89" t="s">
        <v>812</v>
      </c>
      <c r="C417" s="89" t="s">
        <v>2203</v>
      </c>
      <c r="D417" s="89" t="s">
        <v>2100</v>
      </c>
      <c r="E417" s="89" t="s">
        <v>1654</v>
      </c>
      <c r="F417" s="89" t="s">
        <v>2394</v>
      </c>
      <c r="G417" s="89" t="s">
        <v>812</v>
      </c>
      <c r="H417" s="89" t="s">
        <v>812</v>
      </c>
      <c r="I417" s="89" t="s">
        <v>2022</v>
      </c>
      <c r="J417" s="89" t="s">
        <v>2383</v>
      </c>
      <c r="K417" s="89" t="s">
        <v>2384</v>
      </c>
      <c r="L417" s="89">
        <v>6</v>
      </c>
      <c r="M417" s="89">
        <v>0</v>
      </c>
      <c r="N417" s="89">
        <v>3</v>
      </c>
    </row>
    <row r="418" spans="1:14" ht="22.5" hidden="1" x14ac:dyDescent="0.2">
      <c r="A418" s="89" t="s">
        <v>696</v>
      </c>
      <c r="B418" s="89" t="s">
        <v>537</v>
      </c>
      <c r="C418" s="89" t="s">
        <v>2203</v>
      </c>
      <c r="D418" s="89" t="s">
        <v>2100</v>
      </c>
      <c r="E418" s="89" t="s">
        <v>1654</v>
      </c>
      <c r="F418" s="89" t="s">
        <v>537</v>
      </c>
      <c r="G418" s="89" t="s">
        <v>2102</v>
      </c>
      <c r="H418" s="89" t="s">
        <v>113</v>
      </c>
      <c r="I418" s="89" t="s">
        <v>97</v>
      </c>
      <c r="J418" s="89" t="s">
        <v>2317</v>
      </c>
      <c r="K418" s="89" t="s">
        <v>2016</v>
      </c>
      <c r="L418" s="89">
        <v>12</v>
      </c>
      <c r="M418" s="89">
        <v>0</v>
      </c>
      <c r="N418" s="89">
        <v>3</v>
      </c>
    </row>
    <row r="419" spans="1:14" ht="22.5" hidden="1" x14ac:dyDescent="0.2">
      <c r="A419" s="89" t="s">
        <v>606</v>
      </c>
      <c r="B419" s="89" t="s">
        <v>607</v>
      </c>
      <c r="C419" s="89" t="s">
        <v>2203</v>
      </c>
      <c r="D419" s="89" t="s">
        <v>2100</v>
      </c>
      <c r="E419" s="89" t="s">
        <v>1654</v>
      </c>
      <c r="F419" s="89" t="s">
        <v>5258</v>
      </c>
      <c r="G419" s="89" t="s">
        <v>5259</v>
      </c>
      <c r="H419" s="89" t="s">
        <v>113</v>
      </c>
      <c r="I419" s="89" t="s">
        <v>97</v>
      </c>
      <c r="J419" s="89" t="s">
        <v>2317</v>
      </c>
      <c r="K419" s="89" t="s">
        <v>2016</v>
      </c>
      <c r="L419" s="89">
        <v>15</v>
      </c>
      <c r="M419" s="89">
        <v>0</v>
      </c>
      <c r="N419" s="89">
        <v>3</v>
      </c>
    </row>
    <row r="420" spans="1:14" ht="22.5" hidden="1" x14ac:dyDescent="0.2">
      <c r="A420" s="89" t="s">
        <v>792</v>
      </c>
      <c r="B420" s="89" t="s">
        <v>793</v>
      </c>
      <c r="C420" s="89" t="s">
        <v>2203</v>
      </c>
      <c r="D420" s="89" t="s">
        <v>2100</v>
      </c>
      <c r="E420" s="89" t="s">
        <v>1654</v>
      </c>
      <c r="F420" s="89" t="s">
        <v>791</v>
      </c>
      <c r="G420" s="89" t="s">
        <v>257</v>
      </c>
      <c r="H420" s="89" t="s">
        <v>791</v>
      </c>
      <c r="I420" s="89" t="s">
        <v>2022</v>
      </c>
      <c r="J420" s="89" t="s">
        <v>2374</v>
      </c>
      <c r="K420" s="89" t="s">
        <v>2375</v>
      </c>
      <c r="L420" s="89">
        <v>11</v>
      </c>
      <c r="M420" s="89">
        <v>0</v>
      </c>
      <c r="N420" s="89">
        <v>3</v>
      </c>
    </row>
    <row r="421" spans="1:14" ht="22.5" hidden="1" x14ac:dyDescent="0.2">
      <c r="A421" s="89" t="s">
        <v>776</v>
      </c>
      <c r="B421" s="89" t="s">
        <v>777</v>
      </c>
      <c r="C421" s="89" t="s">
        <v>2203</v>
      </c>
      <c r="D421" s="89" t="s">
        <v>2100</v>
      </c>
      <c r="E421" s="89" t="s">
        <v>1654</v>
      </c>
      <c r="F421" s="89" t="s">
        <v>269</v>
      </c>
      <c r="G421" s="89" t="s">
        <v>2102</v>
      </c>
      <c r="H421" s="89" t="s">
        <v>269</v>
      </c>
      <c r="I421" s="89" t="s">
        <v>2022</v>
      </c>
      <c r="J421" s="89" t="s">
        <v>2374</v>
      </c>
      <c r="K421" s="89" t="s">
        <v>2375</v>
      </c>
      <c r="L421" s="89">
        <v>5</v>
      </c>
      <c r="M421" s="89">
        <v>0</v>
      </c>
      <c r="N421" s="89">
        <v>2</v>
      </c>
    </row>
    <row r="422" spans="1:14" ht="22.5" hidden="1" x14ac:dyDescent="0.2">
      <c r="A422" s="89" t="s">
        <v>772</v>
      </c>
      <c r="B422" s="89" t="s">
        <v>773</v>
      </c>
      <c r="C422" s="89" t="s">
        <v>2203</v>
      </c>
      <c r="D422" s="89" t="s">
        <v>2100</v>
      </c>
      <c r="E422" s="89" t="s">
        <v>1654</v>
      </c>
      <c r="F422" s="89" t="s">
        <v>281</v>
      </c>
      <c r="G422" s="89" t="s">
        <v>257</v>
      </c>
      <c r="H422" s="89" t="s">
        <v>281</v>
      </c>
      <c r="I422" s="89" t="s">
        <v>2022</v>
      </c>
      <c r="J422" s="89" t="s">
        <v>2374</v>
      </c>
      <c r="K422" s="89" t="s">
        <v>2375</v>
      </c>
      <c r="L422" s="89">
        <v>10</v>
      </c>
      <c r="M422" s="89">
        <v>0</v>
      </c>
      <c r="N422" s="89">
        <v>3</v>
      </c>
    </row>
    <row r="423" spans="1:14" ht="33.75" hidden="1" x14ac:dyDescent="0.2">
      <c r="A423" s="89" t="s">
        <v>1116</v>
      </c>
      <c r="B423" s="89" t="s">
        <v>1115</v>
      </c>
      <c r="C423" s="89" t="s">
        <v>2203</v>
      </c>
      <c r="D423" s="89" t="s">
        <v>2100</v>
      </c>
      <c r="E423" s="89" t="s">
        <v>1654</v>
      </c>
      <c r="F423" s="89" t="s">
        <v>2208</v>
      </c>
      <c r="G423" s="89" t="s">
        <v>5260</v>
      </c>
      <c r="H423" s="89" t="s">
        <v>94</v>
      </c>
      <c r="I423" s="89" t="s">
        <v>97</v>
      </c>
      <c r="J423" s="89" t="s">
        <v>2135</v>
      </c>
      <c r="K423" s="89" t="s">
        <v>1655</v>
      </c>
      <c r="L423" s="89">
        <v>10</v>
      </c>
      <c r="M423" s="89">
        <v>0</v>
      </c>
      <c r="N423" s="89">
        <v>2</v>
      </c>
    </row>
    <row r="424" spans="1:14" ht="22.5" hidden="1" x14ac:dyDescent="0.2">
      <c r="A424" s="89" t="s">
        <v>1119</v>
      </c>
      <c r="B424" s="89" t="s">
        <v>1118</v>
      </c>
      <c r="C424" s="89" t="s">
        <v>2203</v>
      </c>
      <c r="D424" s="89" t="s">
        <v>2100</v>
      </c>
      <c r="E424" s="89" t="s">
        <v>1654</v>
      </c>
      <c r="F424" s="89" t="s">
        <v>2209</v>
      </c>
      <c r="G424" s="89" t="s">
        <v>5260</v>
      </c>
      <c r="H424" s="89" t="s">
        <v>94</v>
      </c>
      <c r="I424" s="89" t="s">
        <v>97</v>
      </c>
      <c r="J424" s="89" t="s">
        <v>2135</v>
      </c>
      <c r="K424" s="89" t="s">
        <v>1655</v>
      </c>
      <c r="L424" s="89">
        <v>14</v>
      </c>
      <c r="M424" s="89">
        <v>0</v>
      </c>
      <c r="N424" s="89">
        <v>2</v>
      </c>
    </row>
    <row r="425" spans="1:14" ht="33.75" hidden="1" x14ac:dyDescent="0.2">
      <c r="A425" s="89" t="s">
        <v>1165</v>
      </c>
      <c r="B425" s="89" t="s">
        <v>1166</v>
      </c>
      <c r="C425" s="89" t="s">
        <v>2203</v>
      </c>
      <c r="D425" s="89" t="s">
        <v>2100</v>
      </c>
      <c r="E425" s="89" t="s">
        <v>1654</v>
      </c>
      <c r="F425" s="89" t="s">
        <v>2210</v>
      </c>
      <c r="G425" s="89" t="s">
        <v>553</v>
      </c>
      <c r="H425" s="89" t="s">
        <v>94</v>
      </c>
      <c r="I425" s="89" t="s">
        <v>97</v>
      </c>
      <c r="J425" s="89" t="s">
        <v>2135</v>
      </c>
      <c r="K425" s="89" t="s">
        <v>1655</v>
      </c>
      <c r="L425" s="89">
        <v>13</v>
      </c>
      <c r="M425" s="89">
        <v>0</v>
      </c>
      <c r="N425" s="89">
        <v>2</v>
      </c>
    </row>
    <row r="426" spans="1:14" ht="33.75" hidden="1" x14ac:dyDescent="0.2">
      <c r="A426" s="89" t="s">
        <v>1126</v>
      </c>
      <c r="B426" s="89" t="s">
        <v>1127</v>
      </c>
      <c r="C426" s="89" t="s">
        <v>2203</v>
      </c>
      <c r="D426" s="89" t="s">
        <v>2100</v>
      </c>
      <c r="E426" s="89" t="s">
        <v>1654</v>
      </c>
      <c r="F426" s="89" t="s">
        <v>2211</v>
      </c>
      <c r="G426" s="89" t="s">
        <v>449</v>
      </c>
      <c r="H426" s="89" t="s">
        <v>94</v>
      </c>
      <c r="I426" s="89" t="s">
        <v>97</v>
      </c>
      <c r="J426" s="89" t="s">
        <v>2135</v>
      </c>
      <c r="K426" s="89" t="s">
        <v>1655</v>
      </c>
      <c r="L426" s="89">
        <v>13</v>
      </c>
      <c r="M426" s="89">
        <v>0</v>
      </c>
      <c r="N426" s="89">
        <v>2</v>
      </c>
    </row>
    <row r="427" spans="1:14" ht="22.5" hidden="1" x14ac:dyDescent="0.2">
      <c r="A427" s="89" t="s">
        <v>1128</v>
      </c>
      <c r="B427" s="89" t="s">
        <v>1129</v>
      </c>
      <c r="C427" s="89" t="s">
        <v>2203</v>
      </c>
      <c r="D427" s="89" t="s">
        <v>2100</v>
      </c>
      <c r="E427" s="89" t="s">
        <v>1654</v>
      </c>
      <c r="F427" s="89" t="s">
        <v>2212</v>
      </c>
      <c r="G427" s="89" t="s">
        <v>449</v>
      </c>
      <c r="H427" s="89" t="s">
        <v>94</v>
      </c>
      <c r="I427" s="89" t="s">
        <v>97</v>
      </c>
      <c r="J427" s="89" t="s">
        <v>2135</v>
      </c>
      <c r="K427" s="89" t="s">
        <v>1655</v>
      </c>
      <c r="L427" s="89">
        <v>9</v>
      </c>
      <c r="M427" s="89">
        <v>0</v>
      </c>
      <c r="N427" s="89">
        <v>3</v>
      </c>
    </row>
    <row r="428" spans="1:14" ht="22.5" hidden="1" x14ac:dyDescent="0.2">
      <c r="A428" s="89" t="s">
        <v>1138</v>
      </c>
      <c r="B428" s="89" t="s">
        <v>481</v>
      </c>
      <c r="C428" s="89" t="s">
        <v>2203</v>
      </c>
      <c r="D428" s="89" t="s">
        <v>2100</v>
      </c>
      <c r="E428" s="89" t="s">
        <v>1654</v>
      </c>
      <c r="F428" s="89" t="s">
        <v>481</v>
      </c>
      <c r="G428" s="89" t="s">
        <v>481</v>
      </c>
      <c r="H428" s="89" t="s">
        <v>94</v>
      </c>
      <c r="I428" s="89" t="s">
        <v>97</v>
      </c>
      <c r="J428" s="89" t="s">
        <v>2135</v>
      </c>
      <c r="K428" s="89" t="s">
        <v>1655</v>
      </c>
      <c r="L428" s="89">
        <v>5</v>
      </c>
      <c r="M428" s="89">
        <v>0</v>
      </c>
      <c r="N428" s="89">
        <v>2</v>
      </c>
    </row>
    <row r="429" spans="1:14" ht="33.75" hidden="1" x14ac:dyDescent="0.2">
      <c r="A429" s="89" t="s">
        <v>1056</v>
      </c>
      <c r="B429" s="89" t="s">
        <v>1057</v>
      </c>
      <c r="C429" s="89" t="s">
        <v>2203</v>
      </c>
      <c r="D429" s="89" t="s">
        <v>2100</v>
      </c>
      <c r="E429" s="89" t="s">
        <v>1654</v>
      </c>
      <c r="F429" s="89" t="s">
        <v>2213</v>
      </c>
      <c r="G429" s="89" t="s">
        <v>1057</v>
      </c>
      <c r="H429" s="89" t="s">
        <v>94</v>
      </c>
      <c r="I429" s="89" t="s">
        <v>97</v>
      </c>
      <c r="J429" s="89" t="s">
        <v>2135</v>
      </c>
      <c r="K429" s="89" t="s">
        <v>1655</v>
      </c>
      <c r="L429" s="89">
        <v>8</v>
      </c>
      <c r="M429" s="89">
        <v>0</v>
      </c>
      <c r="N429" s="89">
        <v>2</v>
      </c>
    </row>
    <row r="430" spans="1:14" ht="33.75" hidden="1" x14ac:dyDescent="0.2">
      <c r="A430" s="89" t="s">
        <v>1158</v>
      </c>
      <c r="B430" s="89" t="s">
        <v>1159</v>
      </c>
      <c r="C430" s="89" t="s">
        <v>2203</v>
      </c>
      <c r="D430" s="89" t="s">
        <v>2100</v>
      </c>
      <c r="E430" s="89" t="s">
        <v>1654</v>
      </c>
      <c r="F430" s="89" t="s">
        <v>2206</v>
      </c>
      <c r="G430" s="89" t="s">
        <v>1157</v>
      </c>
      <c r="H430" s="89" t="s">
        <v>94</v>
      </c>
      <c r="I430" s="89" t="s">
        <v>97</v>
      </c>
      <c r="J430" s="89" t="s">
        <v>2135</v>
      </c>
      <c r="K430" s="89" t="s">
        <v>1655</v>
      </c>
      <c r="L430" s="89">
        <v>11</v>
      </c>
      <c r="M430" s="89">
        <v>0</v>
      </c>
      <c r="N430" s="89">
        <v>2</v>
      </c>
    </row>
    <row r="431" spans="1:14" ht="22.5" hidden="1" x14ac:dyDescent="0.2">
      <c r="A431" s="89" t="s">
        <v>497</v>
      </c>
      <c r="B431" s="89" t="s">
        <v>1741</v>
      </c>
      <c r="C431" s="89" t="s">
        <v>2089</v>
      </c>
      <c r="D431" s="89" t="s">
        <v>2100</v>
      </c>
      <c r="E431" s="89" t="s">
        <v>1654</v>
      </c>
      <c r="F431" s="89" t="s">
        <v>2214</v>
      </c>
      <c r="G431" s="89" t="s">
        <v>2214</v>
      </c>
      <c r="H431" s="89" t="s">
        <v>1740</v>
      </c>
      <c r="I431" s="89" t="s">
        <v>2022</v>
      </c>
      <c r="J431" s="89" t="s">
        <v>2135</v>
      </c>
      <c r="K431" s="89" t="s">
        <v>1655</v>
      </c>
      <c r="L431" s="89">
        <v>34</v>
      </c>
      <c r="M431" s="89">
        <v>2</v>
      </c>
      <c r="N431" s="89">
        <v>3</v>
      </c>
    </row>
    <row r="432" spans="1:14" ht="33.75" hidden="1" x14ac:dyDescent="0.2">
      <c r="A432" s="89" t="s">
        <v>620</v>
      </c>
      <c r="B432" s="89" t="s">
        <v>619</v>
      </c>
      <c r="C432" s="89" t="s">
        <v>2203</v>
      </c>
      <c r="D432" s="89" t="s">
        <v>2100</v>
      </c>
      <c r="E432" s="89" t="s">
        <v>1654</v>
      </c>
      <c r="F432" s="89" t="s">
        <v>2332</v>
      </c>
      <c r="G432" s="89" t="s">
        <v>619</v>
      </c>
      <c r="H432" s="89" t="s">
        <v>619</v>
      </c>
      <c r="I432" s="89" t="s">
        <v>2022</v>
      </c>
      <c r="J432" s="89" t="s">
        <v>2317</v>
      </c>
      <c r="K432" s="89" t="s">
        <v>2016</v>
      </c>
      <c r="L432" s="89">
        <v>7</v>
      </c>
      <c r="M432" s="89">
        <v>0</v>
      </c>
      <c r="N432" s="89">
        <v>3</v>
      </c>
    </row>
    <row r="433" spans="1:14" ht="22.5" hidden="1" x14ac:dyDescent="0.2">
      <c r="A433" s="89" t="s">
        <v>829</v>
      </c>
      <c r="B433" s="89" t="s">
        <v>830</v>
      </c>
      <c r="C433" s="89" t="s">
        <v>2203</v>
      </c>
      <c r="D433" s="89" t="s">
        <v>2100</v>
      </c>
      <c r="E433" s="89" t="s">
        <v>1654</v>
      </c>
      <c r="F433" s="89" t="s">
        <v>830</v>
      </c>
      <c r="G433" s="89" t="s">
        <v>309</v>
      </c>
      <c r="H433" s="89" t="s">
        <v>828</v>
      </c>
      <c r="I433" s="89" t="s">
        <v>2022</v>
      </c>
      <c r="J433" s="89" t="s">
        <v>2383</v>
      </c>
      <c r="K433" s="89" t="s">
        <v>2384</v>
      </c>
      <c r="L433" s="89">
        <v>9</v>
      </c>
      <c r="M433" s="89">
        <v>0</v>
      </c>
      <c r="N433" s="89">
        <v>3</v>
      </c>
    </row>
    <row r="434" spans="1:14" ht="22.5" hidden="1" x14ac:dyDescent="0.2">
      <c r="A434" s="89" t="s">
        <v>636</v>
      </c>
      <c r="B434" s="89" t="s">
        <v>637</v>
      </c>
      <c r="C434" s="89" t="s">
        <v>2203</v>
      </c>
      <c r="D434" s="89" t="s">
        <v>2100</v>
      </c>
      <c r="E434" s="89" t="s">
        <v>1654</v>
      </c>
      <c r="F434" s="89" t="s">
        <v>637</v>
      </c>
      <c r="G434" s="89" t="s">
        <v>5261</v>
      </c>
      <c r="H434" s="89" t="s">
        <v>4852</v>
      </c>
      <c r="I434" s="89" t="s">
        <v>2022</v>
      </c>
      <c r="J434" s="89" t="s">
        <v>2317</v>
      </c>
      <c r="K434" s="89" t="s">
        <v>2016</v>
      </c>
      <c r="L434" s="89">
        <v>9</v>
      </c>
      <c r="M434" s="89">
        <v>0</v>
      </c>
      <c r="N434" s="89">
        <v>3</v>
      </c>
    </row>
    <row r="435" spans="1:14" ht="22.5" hidden="1" x14ac:dyDescent="0.2">
      <c r="A435" s="89" t="s">
        <v>1504</v>
      </c>
      <c r="B435" s="89" t="s">
        <v>1505</v>
      </c>
      <c r="C435" s="89" t="s">
        <v>1493</v>
      </c>
      <c r="D435" s="89" t="s">
        <v>2100</v>
      </c>
      <c r="E435" s="89" t="s">
        <v>1654</v>
      </c>
      <c r="F435" s="89" t="s">
        <v>2333</v>
      </c>
      <c r="G435" s="89" t="s">
        <v>2333</v>
      </c>
      <c r="H435" s="89" t="s">
        <v>158</v>
      </c>
      <c r="I435" s="89" t="s">
        <v>2022</v>
      </c>
      <c r="J435" s="89" t="s">
        <v>2317</v>
      </c>
      <c r="K435" s="89" t="s">
        <v>2016</v>
      </c>
      <c r="L435" s="89">
        <v>35</v>
      </c>
      <c r="M435" s="89">
        <v>6</v>
      </c>
      <c r="N435" s="89">
        <v>6</v>
      </c>
    </row>
    <row r="436" spans="1:14" ht="22.5" hidden="1" x14ac:dyDescent="0.2">
      <c r="A436" s="89" t="s">
        <v>616</v>
      </c>
      <c r="B436" s="89" t="s">
        <v>615</v>
      </c>
      <c r="C436" s="89" t="s">
        <v>2203</v>
      </c>
      <c r="D436" s="89" t="s">
        <v>2100</v>
      </c>
      <c r="E436" s="89" t="s">
        <v>1654</v>
      </c>
      <c r="F436" s="89" t="s">
        <v>113</v>
      </c>
      <c r="G436" s="89" t="s">
        <v>113</v>
      </c>
      <c r="H436" s="89" t="s">
        <v>2334</v>
      </c>
      <c r="I436" s="89" t="s">
        <v>2022</v>
      </c>
      <c r="J436" s="89" t="s">
        <v>2317</v>
      </c>
      <c r="K436" s="89" t="s">
        <v>2016</v>
      </c>
      <c r="L436" s="89">
        <v>9</v>
      </c>
      <c r="M436" s="89">
        <v>0</v>
      </c>
      <c r="N436" s="89">
        <v>3</v>
      </c>
    </row>
    <row r="437" spans="1:14" ht="22.5" hidden="1" x14ac:dyDescent="0.2">
      <c r="A437" s="89" t="s">
        <v>1125</v>
      </c>
      <c r="B437" s="89" t="s">
        <v>449</v>
      </c>
      <c r="C437" s="89" t="s">
        <v>2203</v>
      </c>
      <c r="D437" s="89" t="s">
        <v>2100</v>
      </c>
      <c r="E437" s="89" t="s">
        <v>1654</v>
      </c>
      <c r="F437" s="89" t="s">
        <v>2215</v>
      </c>
      <c r="G437" s="89" t="s">
        <v>449</v>
      </c>
      <c r="H437" s="89" t="s">
        <v>94</v>
      </c>
      <c r="I437" s="89" t="s">
        <v>97</v>
      </c>
      <c r="J437" s="89" t="s">
        <v>2135</v>
      </c>
      <c r="K437" s="89" t="s">
        <v>1655</v>
      </c>
      <c r="L437" s="89">
        <v>10</v>
      </c>
      <c r="M437" s="89">
        <v>0</v>
      </c>
      <c r="N437" s="89">
        <v>3</v>
      </c>
    </row>
    <row r="438" spans="1:14" ht="22.5" hidden="1" x14ac:dyDescent="0.2">
      <c r="A438" s="89" t="s">
        <v>1136</v>
      </c>
      <c r="B438" s="89" t="s">
        <v>1137</v>
      </c>
      <c r="C438" s="89" t="s">
        <v>2203</v>
      </c>
      <c r="D438" s="89" t="s">
        <v>2100</v>
      </c>
      <c r="E438" s="89" t="s">
        <v>1654</v>
      </c>
      <c r="F438" s="89" t="s">
        <v>2216</v>
      </c>
      <c r="G438" s="89" t="s">
        <v>449</v>
      </c>
      <c r="H438" s="89" t="s">
        <v>94</v>
      </c>
      <c r="I438" s="89" t="s">
        <v>97</v>
      </c>
      <c r="J438" s="89" t="s">
        <v>2135</v>
      </c>
      <c r="K438" s="89" t="s">
        <v>1655</v>
      </c>
      <c r="L438" s="89">
        <v>10</v>
      </c>
      <c r="M438" s="89">
        <v>0</v>
      </c>
      <c r="N438" s="89">
        <v>3</v>
      </c>
    </row>
    <row r="439" spans="1:14" ht="33.75" hidden="1" x14ac:dyDescent="0.2">
      <c r="A439" s="89" t="s">
        <v>1177</v>
      </c>
      <c r="B439" s="89" t="s">
        <v>1178</v>
      </c>
      <c r="C439" s="89" t="s">
        <v>2203</v>
      </c>
      <c r="D439" s="89" t="s">
        <v>2100</v>
      </c>
      <c r="E439" s="89" t="s">
        <v>1654</v>
      </c>
      <c r="F439" s="89" t="s">
        <v>2217</v>
      </c>
      <c r="G439" s="89" t="s">
        <v>1178</v>
      </c>
      <c r="H439" s="89" t="s">
        <v>94</v>
      </c>
      <c r="I439" s="89" t="s">
        <v>97</v>
      </c>
      <c r="J439" s="89" t="s">
        <v>2135</v>
      </c>
      <c r="K439" s="89" t="s">
        <v>1655</v>
      </c>
      <c r="L439" s="89">
        <v>10</v>
      </c>
      <c r="M439" s="89">
        <v>0</v>
      </c>
      <c r="N439" s="89">
        <v>3</v>
      </c>
    </row>
    <row r="440" spans="1:14" ht="33.75" hidden="1" x14ac:dyDescent="0.2">
      <c r="A440" s="89" t="s">
        <v>1150</v>
      </c>
      <c r="B440" s="89" t="s">
        <v>382</v>
      </c>
      <c r="C440" s="89" t="s">
        <v>2203</v>
      </c>
      <c r="D440" s="89" t="s">
        <v>2100</v>
      </c>
      <c r="E440" s="89" t="s">
        <v>1654</v>
      </c>
      <c r="F440" s="89" t="s">
        <v>2218</v>
      </c>
      <c r="G440" s="89" t="s">
        <v>382</v>
      </c>
      <c r="H440" s="89" t="s">
        <v>94</v>
      </c>
      <c r="I440" s="89" t="s">
        <v>97</v>
      </c>
      <c r="J440" s="89" t="s">
        <v>2135</v>
      </c>
      <c r="K440" s="89" t="s">
        <v>1655</v>
      </c>
      <c r="L440" s="89">
        <v>11</v>
      </c>
      <c r="M440" s="89">
        <v>0</v>
      </c>
      <c r="N440" s="89">
        <v>3</v>
      </c>
    </row>
    <row r="441" spans="1:14" ht="33.75" hidden="1" x14ac:dyDescent="0.2">
      <c r="A441" s="89" t="s">
        <v>1171</v>
      </c>
      <c r="B441" s="89" t="s">
        <v>1172</v>
      </c>
      <c r="C441" s="89" t="s">
        <v>2203</v>
      </c>
      <c r="D441" s="89" t="s">
        <v>2100</v>
      </c>
      <c r="E441" s="89" t="s">
        <v>1654</v>
      </c>
      <c r="F441" s="89" t="s">
        <v>2219</v>
      </c>
      <c r="G441" s="89" t="s">
        <v>1172</v>
      </c>
      <c r="H441" s="89" t="s">
        <v>94</v>
      </c>
      <c r="I441" s="89" t="s">
        <v>97</v>
      </c>
      <c r="J441" s="89" t="s">
        <v>2135</v>
      </c>
      <c r="K441" s="89" t="s">
        <v>1655</v>
      </c>
      <c r="L441" s="89">
        <v>8</v>
      </c>
      <c r="M441" s="89">
        <v>0</v>
      </c>
      <c r="N441" s="89">
        <v>2</v>
      </c>
    </row>
    <row r="442" spans="1:14" ht="33.75" hidden="1" x14ac:dyDescent="0.2">
      <c r="A442" s="89" t="s">
        <v>1111</v>
      </c>
      <c r="B442" s="89" t="s">
        <v>1110</v>
      </c>
      <c r="C442" s="89" t="s">
        <v>2203</v>
      </c>
      <c r="D442" s="89" t="s">
        <v>2100</v>
      </c>
      <c r="E442" s="89" t="s">
        <v>1654</v>
      </c>
      <c r="F442" s="89" t="s">
        <v>2220</v>
      </c>
      <c r="G442" s="89" t="s">
        <v>5262</v>
      </c>
      <c r="H442" s="89" t="s">
        <v>1110</v>
      </c>
      <c r="I442" s="89" t="s">
        <v>2022</v>
      </c>
      <c r="J442" s="89" t="s">
        <v>2135</v>
      </c>
      <c r="K442" s="89" t="s">
        <v>1655</v>
      </c>
      <c r="L442" s="89">
        <v>8</v>
      </c>
      <c r="M442" s="89">
        <v>0</v>
      </c>
      <c r="N442" s="89">
        <v>3</v>
      </c>
    </row>
    <row r="443" spans="1:14" ht="22.5" hidden="1" x14ac:dyDescent="0.2">
      <c r="A443" s="89" t="s">
        <v>1052</v>
      </c>
      <c r="B443" s="89" t="s">
        <v>1053</v>
      </c>
      <c r="C443" s="89" t="s">
        <v>2203</v>
      </c>
      <c r="D443" s="89" t="s">
        <v>2100</v>
      </c>
      <c r="E443" s="89" t="s">
        <v>1654</v>
      </c>
      <c r="F443" s="89" t="s">
        <v>2221</v>
      </c>
      <c r="G443" s="89" t="s">
        <v>1053</v>
      </c>
      <c r="H443" s="89" t="s">
        <v>94</v>
      </c>
      <c r="I443" s="89" t="s">
        <v>97</v>
      </c>
      <c r="J443" s="89" t="s">
        <v>2135</v>
      </c>
      <c r="K443" s="89" t="s">
        <v>1655</v>
      </c>
      <c r="L443" s="89">
        <v>9</v>
      </c>
      <c r="M443" s="89">
        <v>0</v>
      </c>
      <c r="N443" s="89">
        <v>3</v>
      </c>
    </row>
    <row r="444" spans="1:14" ht="22.5" hidden="1" x14ac:dyDescent="0.2">
      <c r="A444" s="89" t="s">
        <v>1156</v>
      </c>
      <c r="B444" s="89" t="s">
        <v>1157</v>
      </c>
      <c r="C444" s="89" t="s">
        <v>2203</v>
      </c>
      <c r="D444" s="89" t="s">
        <v>2100</v>
      </c>
      <c r="E444" s="89" t="s">
        <v>1654</v>
      </c>
      <c r="F444" s="89" t="s">
        <v>5263</v>
      </c>
      <c r="G444" s="89" t="s">
        <v>1157</v>
      </c>
      <c r="H444" s="89" t="s">
        <v>94</v>
      </c>
      <c r="I444" s="89" t="s">
        <v>97</v>
      </c>
      <c r="J444" s="89" t="s">
        <v>2135</v>
      </c>
      <c r="K444" s="89" t="s">
        <v>1655</v>
      </c>
      <c r="L444" s="89">
        <v>10</v>
      </c>
      <c r="M444" s="89">
        <v>0</v>
      </c>
      <c r="N444" s="89">
        <v>3</v>
      </c>
    </row>
    <row r="445" spans="1:14" ht="33.75" hidden="1" x14ac:dyDescent="0.2">
      <c r="A445" s="89" t="s">
        <v>1094</v>
      </c>
      <c r="B445" s="89" t="s">
        <v>1095</v>
      </c>
      <c r="C445" s="89" t="s">
        <v>2203</v>
      </c>
      <c r="D445" s="89" t="s">
        <v>2100</v>
      </c>
      <c r="E445" s="89" t="s">
        <v>1654</v>
      </c>
      <c r="F445" s="89" t="s">
        <v>2222</v>
      </c>
      <c r="G445" s="89" t="s">
        <v>449</v>
      </c>
      <c r="H445" s="89" t="s">
        <v>94</v>
      </c>
      <c r="I445" s="89" t="s">
        <v>97</v>
      </c>
      <c r="J445" s="89" t="s">
        <v>2135</v>
      </c>
      <c r="K445" s="89" t="s">
        <v>1655</v>
      </c>
      <c r="L445" s="89">
        <v>10</v>
      </c>
      <c r="M445" s="89">
        <v>0</v>
      </c>
      <c r="N445" s="89">
        <v>3</v>
      </c>
    </row>
    <row r="446" spans="1:14" ht="33.75" hidden="1" x14ac:dyDescent="0.2">
      <c r="A446" s="89" t="s">
        <v>1130</v>
      </c>
      <c r="B446" s="89" t="s">
        <v>1131</v>
      </c>
      <c r="C446" s="89" t="s">
        <v>2203</v>
      </c>
      <c r="D446" s="89" t="s">
        <v>2100</v>
      </c>
      <c r="E446" s="89" t="s">
        <v>1654</v>
      </c>
      <c r="F446" s="89" t="s">
        <v>2223</v>
      </c>
      <c r="G446" s="89" t="s">
        <v>1131</v>
      </c>
      <c r="H446" s="89" t="s">
        <v>94</v>
      </c>
      <c r="I446" s="89" t="s">
        <v>97</v>
      </c>
      <c r="J446" s="89" t="s">
        <v>2135</v>
      </c>
      <c r="K446" s="89" t="s">
        <v>1655</v>
      </c>
      <c r="L446" s="89">
        <v>10</v>
      </c>
      <c r="M446" s="89">
        <v>0</v>
      </c>
      <c r="N446" s="89">
        <v>3</v>
      </c>
    </row>
    <row r="447" spans="1:14" ht="33.75" hidden="1" x14ac:dyDescent="0.2">
      <c r="A447" s="89" t="s">
        <v>1073</v>
      </c>
      <c r="B447" s="89" t="s">
        <v>454</v>
      </c>
      <c r="C447" s="89" t="s">
        <v>2203</v>
      </c>
      <c r="D447" s="89" t="s">
        <v>2100</v>
      </c>
      <c r="E447" s="89" t="s">
        <v>1654</v>
      </c>
      <c r="F447" s="89" t="s">
        <v>2224</v>
      </c>
      <c r="G447" s="89" t="s">
        <v>454</v>
      </c>
      <c r="H447" s="89" t="s">
        <v>2225</v>
      </c>
      <c r="I447" s="89" t="s">
        <v>97</v>
      </c>
      <c r="J447" s="89" t="s">
        <v>2135</v>
      </c>
      <c r="K447" s="89" t="s">
        <v>1655</v>
      </c>
      <c r="L447" s="89">
        <v>10</v>
      </c>
      <c r="M447" s="89">
        <v>0</v>
      </c>
      <c r="N447" s="89">
        <v>2</v>
      </c>
    </row>
    <row r="448" spans="1:14" ht="33.75" hidden="1" x14ac:dyDescent="0.2">
      <c r="A448" s="89" t="s">
        <v>1006</v>
      </c>
      <c r="B448" s="89" t="s">
        <v>1005</v>
      </c>
      <c r="C448" s="89" t="s">
        <v>2203</v>
      </c>
      <c r="D448" s="89" t="s">
        <v>2100</v>
      </c>
      <c r="E448" s="89" t="s">
        <v>1654</v>
      </c>
      <c r="F448" s="89" t="s">
        <v>2226</v>
      </c>
      <c r="G448" s="89" t="s">
        <v>1005</v>
      </c>
      <c r="H448" s="89" t="s">
        <v>94</v>
      </c>
      <c r="I448" s="89" t="s">
        <v>97</v>
      </c>
      <c r="J448" s="89" t="s">
        <v>2135</v>
      </c>
      <c r="K448" s="89" t="s">
        <v>1655</v>
      </c>
      <c r="L448" s="89">
        <v>15</v>
      </c>
      <c r="M448" s="89">
        <v>0</v>
      </c>
      <c r="N448" s="89">
        <v>3</v>
      </c>
    </row>
    <row r="449" spans="1:14" ht="33.75" hidden="1" x14ac:dyDescent="0.2">
      <c r="A449" s="89" t="s">
        <v>1134</v>
      </c>
      <c r="B449" s="89" t="s">
        <v>1135</v>
      </c>
      <c r="C449" s="89" t="s">
        <v>2203</v>
      </c>
      <c r="D449" s="89" t="s">
        <v>2100</v>
      </c>
      <c r="E449" s="89" t="s">
        <v>1654</v>
      </c>
      <c r="F449" s="89" t="s">
        <v>5264</v>
      </c>
      <c r="G449" s="89" t="s">
        <v>1135</v>
      </c>
      <c r="H449" s="89" t="s">
        <v>94</v>
      </c>
      <c r="I449" s="89" t="s">
        <v>97</v>
      </c>
      <c r="J449" s="89" t="s">
        <v>2135</v>
      </c>
      <c r="K449" s="89" t="s">
        <v>1655</v>
      </c>
      <c r="L449" s="89">
        <v>19</v>
      </c>
      <c r="M449" s="89">
        <v>0</v>
      </c>
      <c r="N449" s="89">
        <v>3</v>
      </c>
    </row>
    <row r="450" spans="1:14" ht="33.75" hidden="1" x14ac:dyDescent="0.2">
      <c r="A450" s="89" t="s">
        <v>1148</v>
      </c>
      <c r="B450" s="89" t="s">
        <v>530</v>
      </c>
      <c r="C450" s="89" t="s">
        <v>2203</v>
      </c>
      <c r="D450" s="89" t="s">
        <v>2100</v>
      </c>
      <c r="E450" s="89" t="s">
        <v>1654</v>
      </c>
      <c r="F450" s="89" t="s">
        <v>2229</v>
      </c>
      <c r="G450" s="89" t="s">
        <v>530</v>
      </c>
      <c r="H450" s="89" t="s">
        <v>94</v>
      </c>
      <c r="I450" s="89" t="s">
        <v>97</v>
      </c>
      <c r="J450" s="89" t="s">
        <v>2135</v>
      </c>
      <c r="K450" s="89" t="s">
        <v>1655</v>
      </c>
      <c r="L450" s="89">
        <v>14</v>
      </c>
      <c r="M450" s="89">
        <v>0</v>
      </c>
      <c r="N450" s="89">
        <v>3</v>
      </c>
    </row>
    <row r="451" spans="1:14" ht="45" hidden="1" x14ac:dyDescent="0.2">
      <c r="A451" s="89" t="s">
        <v>1175</v>
      </c>
      <c r="B451" s="89" t="s">
        <v>1176</v>
      </c>
      <c r="C451" s="89" t="s">
        <v>2203</v>
      </c>
      <c r="D451" s="89" t="s">
        <v>2100</v>
      </c>
      <c r="E451" s="89" t="s">
        <v>1654</v>
      </c>
      <c r="F451" s="89" t="s">
        <v>2231</v>
      </c>
      <c r="G451" s="89" t="s">
        <v>1135</v>
      </c>
      <c r="H451" s="89" t="s">
        <v>1176</v>
      </c>
      <c r="I451" s="89" t="s">
        <v>97</v>
      </c>
      <c r="J451" s="89" t="s">
        <v>2135</v>
      </c>
      <c r="K451" s="89" t="s">
        <v>1655</v>
      </c>
      <c r="L451" s="89">
        <v>11</v>
      </c>
      <c r="M451" s="89">
        <v>0</v>
      </c>
      <c r="N451" s="89">
        <v>3</v>
      </c>
    </row>
    <row r="452" spans="1:14" ht="22.5" hidden="1" x14ac:dyDescent="0.2">
      <c r="A452" s="89" t="s">
        <v>1149</v>
      </c>
      <c r="B452" s="89" t="s">
        <v>854</v>
      </c>
      <c r="C452" s="89" t="s">
        <v>2203</v>
      </c>
      <c r="D452" s="89" t="s">
        <v>2100</v>
      </c>
      <c r="E452" s="89" t="s">
        <v>1654</v>
      </c>
      <c r="F452" s="89" t="s">
        <v>2232</v>
      </c>
      <c r="G452" s="89" t="s">
        <v>854</v>
      </c>
      <c r="H452" s="89" t="s">
        <v>854</v>
      </c>
      <c r="I452" s="89" t="s">
        <v>97</v>
      </c>
      <c r="J452" s="89" t="s">
        <v>2135</v>
      </c>
      <c r="K452" s="89" t="s">
        <v>1655</v>
      </c>
      <c r="L452" s="89">
        <v>15</v>
      </c>
      <c r="M452" s="89">
        <v>0</v>
      </c>
      <c r="N452" s="89">
        <v>3</v>
      </c>
    </row>
    <row r="453" spans="1:14" ht="33.75" hidden="1" x14ac:dyDescent="0.2">
      <c r="A453" s="89" t="s">
        <v>1167</v>
      </c>
      <c r="B453" s="89" t="s">
        <v>1168</v>
      </c>
      <c r="C453" s="89" t="s">
        <v>2203</v>
      </c>
      <c r="D453" s="89" t="s">
        <v>2100</v>
      </c>
      <c r="E453" s="89" t="s">
        <v>1654</v>
      </c>
      <c r="F453" s="89" t="s">
        <v>2234</v>
      </c>
      <c r="G453" s="89" t="s">
        <v>553</v>
      </c>
      <c r="H453" s="89" t="s">
        <v>94</v>
      </c>
      <c r="I453" s="89" t="s">
        <v>97</v>
      </c>
      <c r="J453" s="89" t="s">
        <v>2135</v>
      </c>
      <c r="K453" s="89" t="s">
        <v>1655</v>
      </c>
      <c r="L453" s="89">
        <v>11</v>
      </c>
      <c r="M453" s="89">
        <v>0</v>
      </c>
      <c r="N453" s="89">
        <v>1</v>
      </c>
    </row>
    <row r="454" spans="1:14" ht="22.5" hidden="1" x14ac:dyDescent="0.2">
      <c r="A454" s="89" t="s">
        <v>1087</v>
      </c>
      <c r="B454" s="89" t="s">
        <v>512</v>
      </c>
      <c r="C454" s="89" t="s">
        <v>2203</v>
      </c>
      <c r="D454" s="89" t="s">
        <v>2100</v>
      </c>
      <c r="E454" s="89" t="s">
        <v>1654</v>
      </c>
      <c r="F454" s="89" t="s">
        <v>2235</v>
      </c>
      <c r="G454" s="89" t="s">
        <v>512</v>
      </c>
      <c r="H454" s="89" t="s">
        <v>94</v>
      </c>
      <c r="I454" s="89" t="s">
        <v>97</v>
      </c>
      <c r="J454" s="89" t="s">
        <v>2135</v>
      </c>
      <c r="K454" s="89" t="s">
        <v>1655</v>
      </c>
      <c r="L454" s="89">
        <v>14</v>
      </c>
      <c r="M454" s="89">
        <v>0</v>
      </c>
      <c r="N454" s="89">
        <v>2</v>
      </c>
    </row>
    <row r="455" spans="1:14" ht="33.75" hidden="1" x14ac:dyDescent="0.2">
      <c r="A455" s="89" t="s">
        <v>1114</v>
      </c>
      <c r="B455" s="89" t="s">
        <v>1115</v>
      </c>
      <c r="C455" s="89" t="s">
        <v>2203</v>
      </c>
      <c r="D455" s="89" t="s">
        <v>2100</v>
      </c>
      <c r="E455" s="89" t="s">
        <v>1654</v>
      </c>
      <c r="F455" s="89" t="s">
        <v>2236</v>
      </c>
      <c r="G455" s="89" t="s">
        <v>2237</v>
      </c>
      <c r="H455" s="89" t="s">
        <v>94</v>
      </c>
      <c r="I455" s="89" t="s">
        <v>97</v>
      </c>
      <c r="J455" s="89" t="s">
        <v>2135</v>
      </c>
      <c r="K455" s="89" t="s">
        <v>1655</v>
      </c>
      <c r="L455" s="89">
        <v>8</v>
      </c>
      <c r="M455" s="89">
        <v>0</v>
      </c>
      <c r="N455" s="89">
        <v>2</v>
      </c>
    </row>
    <row r="456" spans="1:14" ht="33.75" hidden="1" x14ac:dyDescent="0.2">
      <c r="A456" s="89" t="s">
        <v>1117</v>
      </c>
      <c r="B456" s="89" t="s">
        <v>1118</v>
      </c>
      <c r="C456" s="89" t="s">
        <v>2203</v>
      </c>
      <c r="D456" s="89" t="s">
        <v>2100</v>
      </c>
      <c r="E456" s="89" t="s">
        <v>1654</v>
      </c>
      <c r="F456" s="89" t="s">
        <v>2238</v>
      </c>
      <c r="G456" s="89" t="s">
        <v>2237</v>
      </c>
      <c r="H456" s="89" t="s">
        <v>94</v>
      </c>
      <c r="I456" s="89" t="s">
        <v>97</v>
      </c>
      <c r="J456" s="89" t="s">
        <v>2135</v>
      </c>
      <c r="K456" s="89" t="s">
        <v>1655</v>
      </c>
      <c r="L456" s="89">
        <v>8</v>
      </c>
      <c r="M456" s="89">
        <v>0</v>
      </c>
      <c r="N456" s="89">
        <v>2</v>
      </c>
    </row>
    <row r="457" spans="1:14" ht="33.75" hidden="1" x14ac:dyDescent="0.2">
      <c r="A457" s="89" t="s">
        <v>1120</v>
      </c>
      <c r="B457" s="89" t="s">
        <v>1121</v>
      </c>
      <c r="C457" s="89" t="s">
        <v>2203</v>
      </c>
      <c r="D457" s="89" t="s">
        <v>2100</v>
      </c>
      <c r="E457" s="89" t="s">
        <v>1654</v>
      </c>
      <c r="F457" s="89" t="s">
        <v>2239</v>
      </c>
      <c r="G457" s="89" t="s">
        <v>2237</v>
      </c>
      <c r="H457" s="89" t="s">
        <v>94</v>
      </c>
      <c r="I457" s="89" t="s">
        <v>97</v>
      </c>
      <c r="J457" s="89" t="s">
        <v>2135</v>
      </c>
      <c r="K457" s="89" t="s">
        <v>1655</v>
      </c>
      <c r="L457" s="89">
        <v>8</v>
      </c>
      <c r="M457" s="89">
        <v>0</v>
      </c>
      <c r="N457" s="89">
        <v>2</v>
      </c>
    </row>
    <row r="458" spans="1:14" ht="45" hidden="1" x14ac:dyDescent="0.2">
      <c r="A458" s="89" t="s">
        <v>1068</v>
      </c>
      <c r="B458" s="89" t="s">
        <v>1069</v>
      </c>
      <c r="C458" s="89" t="s">
        <v>2203</v>
      </c>
      <c r="D458" s="89" t="s">
        <v>2100</v>
      </c>
      <c r="E458" s="89" t="s">
        <v>1654</v>
      </c>
      <c r="F458" s="89" t="s">
        <v>5265</v>
      </c>
      <c r="G458" s="89" t="s">
        <v>1069</v>
      </c>
      <c r="H458" s="89" t="s">
        <v>94</v>
      </c>
      <c r="I458" s="89" t="s">
        <v>97</v>
      </c>
      <c r="J458" s="89" t="s">
        <v>2135</v>
      </c>
      <c r="K458" s="89" t="s">
        <v>1655</v>
      </c>
      <c r="L458" s="89">
        <v>8</v>
      </c>
      <c r="M458" s="89">
        <v>0</v>
      </c>
      <c r="N458" s="89">
        <v>2</v>
      </c>
    </row>
    <row r="459" spans="1:14" ht="33.75" hidden="1" x14ac:dyDescent="0.2">
      <c r="A459" s="89" t="s">
        <v>1028</v>
      </c>
      <c r="B459" s="89" t="s">
        <v>1029</v>
      </c>
      <c r="C459" s="89" t="s">
        <v>2203</v>
      </c>
      <c r="D459" s="89" t="s">
        <v>2100</v>
      </c>
      <c r="E459" s="89" t="s">
        <v>1654</v>
      </c>
      <c r="F459" s="89" t="s">
        <v>2240</v>
      </c>
      <c r="G459" s="89" t="s">
        <v>470</v>
      </c>
      <c r="H459" s="89" t="s">
        <v>470</v>
      </c>
      <c r="I459" s="89" t="s">
        <v>97</v>
      </c>
      <c r="J459" s="89" t="s">
        <v>2135</v>
      </c>
      <c r="K459" s="89" t="s">
        <v>1655</v>
      </c>
      <c r="L459" s="89">
        <v>17</v>
      </c>
      <c r="M459" s="89">
        <v>0</v>
      </c>
      <c r="N459" s="89">
        <v>3</v>
      </c>
    </row>
    <row r="460" spans="1:14" ht="22.5" hidden="1" x14ac:dyDescent="0.2">
      <c r="A460" s="89" t="s">
        <v>1008</v>
      </c>
      <c r="B460" s="89" t="s">
        <v>540</v>
      </c>
      <c r="C460" s="89" t="s">
        <v>2203</v>
      </c>
      <c r="D460" s="89" t="s">
        <v>2100</v>
      </c>
      <c r="E460" s="89" t="s">
        <v>1654</v>
      </c>
      <c r="F460" s="89" t="s">
        <v>2241</v>
      </c>
      <c r="G460" s="89" t="s">
        <v>540</v>
      </c>
      <c r="H460" s="89" t="s">
        <v>94</v>
      </c>
      <c r="I460" s="89" t="s">
        <v>97</v>
      </c>
      <c r="J460" s="89" t="s">
        <v>2135</v>
      </c>
      <c r="K460" s="89" t="s">
        <v>1655</v>
      </c>
      <c r="L460" s="89">
        <v>13</v>
      </c>
      <c r="M460" s="89">
        <v>0</v>
      </c>
      <c r="N460" s="89">
        <v>3</v>
      </c>
    </row>
    <row r="461" spans="1:14" ht="33.75" hidden="1" x14ac:dyDescent="0.2">
      <c r="A461" s="89" t="s">
        <v>1017</v>
      </c>
      <c r="B461" s="89" t="s">
        <v>1016</v>
      </c>
      <c r="C461" s="89" t="s">
        <v>2203</v>
      </c>
      <c r="D461" s="89" t="s">
        <v>2100</v>
      </c>
      <c r="E461" s="89" t="s">
        <v>1654</v>
      </c>
      <c r="F461" s="89" t="s">
        <v>2242</v>
      </c>
      <c r="G461" s="89" t="s">
        <v>1016</v>
      </c>
      <c r="H461" s="89" t="s">
        <v>94</v>
      </c>
      <c r="I461" s="89" t="s">
        <v>97</v>
      </c>
      <c r="J461" s="89" t="s">
        <v>2135</v>
      </c>
      <c r="K461" s="89" t="s">
        <v>1655</v>
      </c>
      <c r="L461" s="89">
        <v>9</v>
      </c>
      <c r="M461" s="89">
        <v>0</v>
      </c>
      <c r="N461" s="89">
        <v>3</v>
      </c>
    </row>
    <row r="462" spans="1:14" ht="22.5" hidden="1" x14ac:dyDescent="0.2">
      <c r="A462" s="89" t="s">
        <v>1030</v>
      </c>
      <c r="B462" s="89" t="s">
        <v>397</v>
      </c>
      <c r="C462" s="89" t="s">
        <v>2203</v>
      </c>
      <c r="D462" s="89" t="s">
        <v>2100</v>
      </c>
      <c r="E462" s="89" t="s">
        <v>1654</v>
      </c>
      <c r="F462" s="89" t="s">
        <v>397</v>
      </c>
      <c r="G462" s="89" t="s">
        <v>2102</v>
      </c>
      <c r="H462" s="89" t="s">
        <v>2243</v>
      </c>
      <c r="I462" s="89" t="s">
        <v>97</v>
      </c>
      <c r="J462" s="89" t="s">
        <v>2135</v>
      </c>
      <c r="K462" s="89" t="s">
        <v>1655</v>
      </c>
      <c r="L462" s="89">
        <v>5</v>
      </c>
      <c r="M462" s="89">
        <v>0</v>
      </c>
      <c r="N462" s="89">
        <v>3</v>
      </c>
    </row>
    <row r="463" spans="1:14" ht="22.5" hidden="1" x14ac:dyDescent="0.2">
      <c r="A463" s="89" t="s">
        <v>1173</v>
      </c>
      <c r="B463" s="89" t="s">
        <v>1174</v>
      </c>
      <c r="C463" s="89" t="s">
        <v>2203</v>
      </c>
      <c r="D463" s="89" t="s">
        <v>2100</v>
      </c>
      <c r="E463" s="89" t="s">
        <v>1654</v>
      </c>
      <c r="F463" s="89" t="s">
        <v>2244</v>
      </c>
      <c r="G463" s="89" t="s">
        <v>1174</v>
      </c>
      <c r="H463" s="89" t="s">
        <v>5123</v>
      </c>
      <c r="I463" s="89" t="s">
        <v>97</v>
      </c>
      <c r="J463" s="89" t="s">
        <v>2135</v>
      </c>
      <c r="K463" s="89" t="s">
        <v>1655</v>
      </c>
      <c r="L463" s="89">
        <v>15</v>
      </c>
      <c r="M463" s="89">
        <v>0</v>
      </c>
      <c r="N463" s="89">
        <v>3</v>
      </c>
    </row>
    <row r="464" spans="1:14" ht="33.75" hidden="1" x14ac:dyDescent="0.2">
      <c r="A464" s="89" t="s">
        <v>1038</v>
      </c>
      <c r="B464" s="89" t="s">
        <v>1039</v>
      </c>
      <c r="C464" s="89" t="s">
        <v>2203</v>
      </c>
      <c r="D464" s="89" t="s">
        <v>2100</v>
      </c>
      <c r="E464" s="89" t="s">
        <v>1654</v>
      </c>
      <c r="F464" s="89" t="s">
        <v>2245</v>
      </c>
      <c r="G464" s="89" t="s">
        <v>1039</v>
      </c>
      <c r="H464" s="89" t="s">
        <v>94</v>
      </c>
      <c r="I464" s="89" t="s">
        <v>97</v>
      </c>
      <c r="J464" s="89" t="s">
        <v>2135</v>
      </c>
      <c r="K464" s="89" t="s">
        <v>1655</v>
      </c>
      <c r="L464" s="89">
        <v>8</v>
      </c>
      <c r="M464" s="89">
        <v>0</v>
      </c>
      <c r="N464" s="89">
        <v>3</v>
      </c>
    </row>
    <row r="465" spans="1:14" ht="33.75" hidden="1" x14ac:dyDescent="0.2">
      <c r="A465" s="89" t="s">
        <v>1040</v>
      </c>
      <c r="B465" s="89" t="s">
        <v>1035</v>
      </c>
      <c r="C465" s="89" t="s">
        <v>2203</v>
      </c>
      <c r="D465" s="89" t="s">
        <v>2100</v>
      </c>
      <c r="E465" s="89" t="s">
        <v>1654</v>
      </c>
      <c r="F465" s="89" t="s">
        <v>5266</v>
      </c>
      <c r="G465" s="89" t="s">
        <v>1035</v>
      </c>
      <c r="H465" s="89" t="s">
        <v>94</v>
      </c>
      <c r="I465" s="89" t="s">
        <v>97</v>
      </c>
      <c r="J465" s="89" t="s">
        <v>2135</v>
      </c>
      <c r="K465" s="89" t="s">
        <v>1655</v>
      </c>
      <c r="L465" s="89">
        <v>11</v>
      </c>
      <c r="M465" s="89">
        <v>0</v>
      </c>
      <c r="N465" s="89">
        <v>2</v>
      </c>
    </row>
    <row r="466" spans="1:14" ht="22.5" hidden="1" x14ac:dyDescent="0.2">
      <c r="A466" s="89" t="s">
        <v>1050</v>
      </c>
      <c r="B466" s="89" t="s">
        <v>1051</v>
      </c>
      <c r="C466" s="89" t="s">
        <v>2203</v>
      </c>
      <c r="D466" s="89" t="s">
        <v>2100</v>
      </c>
      <c r="E466" s="89" t="s">
        <v>1654</v>
      </c>
      <c r="F466" s="89" t="s">
        <v>2204</v>
      </c>
      <c r="G466" s="89" t="s">
        <v>1051</v>
      </c>
      <c r="H466" s="89" t="s">
        <v>94</v>
      </c>
      <c r="I466" s="89" t="s">
        <v>97</v>
      </c>
      <c r="J466" s="89" t="s">
        <v>2135</v>
      </c>
      <c r="K466" s="89" t="s">
        <v>1655</v>
      </c>
      <c r="L466" s="89">
        <v>9</v>
      </c>
      <c r="M466" s="89">
        <v>0</v>
      </c>
      <c r="N466" s="89">
        <v>2</v>
      </c>
    </row>
    <row r="467" spans="1:14" ht="33.75" hidden="1" x14ac:dyDescent="0.2">
      <c r="A467" s="89" t="s">
        <v>998</v>
      </c>
      <c r="B467" s="89" t="s">
        <v>999</v>
      </c>
      <c r="C467" s="89" t="s">
        <v>2203</v>
      </c>
      <c r="D467" s="89" t="s">
        <v>2100</v>
      </c>
      <c r="E467" s="89" t="s">
        <v>1654</v>
      </c>
      <c r="F467" s="89" t="s">
        <v>2247</v>
      </c>
      <c r="G467" s="89" t="s">
        <v>999</v>
      </c>
      <c r="H467" s="89" t="s">
        <v>110</v>
      </c>
      <c r="I467" s="89" t="s">
        <v>97</v>
      </c>
      <c r="J467" s="89" t="s">
        <v>2135</v>
      </c>
      <c r="K467" s="89" t="s">
        <v>1655</v>
      </c>
      <c r="L467" s="89">
        <v>9</v>
      </c>
      <c r="M467" s="89">
        <v>0</v>
      </c>
      <c r="N467" s="89">
        <v>3</v>
      </c>
    </row>
    <row r="468" spans="1:14" ht="22.5" hidden="1" x14ac:dyDescent="0.2">
      <c r="A468" s="89" t="s">
        <v>1163</v>
      </c>
      <c r="B468" s="89" t="s">
        <v>1162</v>
      </c>
      <c r="C468" s="89" t="s">
        <v>2203</v>
      </c>
      <c r="D468" s="89" t="s">
        <v>2100</v>
      </c>
      <c r="E468" s="89" t="s">
        <v>1654</v>
      </c>
      <c r="F468" s="89" t="s">
        <v>2157</v>
      </c>
      <c r="G468" s="89" t="s">
        <v>2102</v>
      </c>
      <c r="H468" s="89" t="s">
        <v>1162</v>
      </c>
      <c r="I468" s="89" t="s">
        <v>2022</v>
      </c>
      <c r="J468" s="89" t="s">
        <v>2135</v>
      </c>
      <c r="K468" s="89" t="s">
        <v>1655</v>
      </c>
      <c r="L468" s="89">
        <v>10</v>
      </c>
      <c r="M468" s="89">
        <v>0</v>
      </c>
      <c r="N468" s="89">
        <v>3</v>
      </c>
    </row>
    <row r="469" spans="1:14" ht="22.5" hidden="1" x14ac:dyDescent="0.2">
      <c r="A469" s="89" t="s">
        <v>1066</v>
      </c>
      <c r="B469" s="89" t="s">
        <v>1067</v>
      </c>
      <c r="C469" s="89" t="s">
        <v>2203</v>
      </c>
      <c r="D469" s="89" t="s">
        <v>2100</v>
      </c>
      <c r="E469" s="89" t="s">
        <v>1654</v>
      </c>
      <c r="F469" s="89" t="s">
        <v>2248</v>
      </c>
      <c r="G469" s="89" t="s">
        <v>5267</v>
      </c>
      <c r="H469" s="89" t="s">
        <v>94</v>
      </c>
      <c r="I469" s="89" t="s">
        <v>97</v>
      </c>
      <c r="J469" s="89" t="s">
        <v>2135</v>
      </c>
      <c r="K469" s="89" t="s">
        <v>1655</v>
      </c>
      <c r="L469" s="89">
        <v>11</v>
      </c>
      <c r="M469" s="89">
        <v>0</v>
      </c>
      <c r="N469" s="89">
        <v>3</v>
      </c>
    </row>
    <row r="470" spans="1:14" ht="22.5" hidden="1" x14ac:dyDescent="0.2">
      <c r="A470" s="89" t="s">
        <v>1000</v>
      </c>
      <c r="B470" s="89" t="s">
        <v>1001</v>
      </c>
      <c r="C470" s="89" t="s">
        <v>2203</v>
      </c>
      <c r="D470" s="89" t="s">
        <v>2100</v>
      </c>
      <c r="E470" s="89" t="s">
        <v>1654</v>
      </c>
      <c r="F470" s="89" t="s">
        <v>2249</v>
      </c>
      <c r="G470" s="89" t="s">
        <v>1001</v>
      </c>
      <c r="H470" s="89" t="s">
        <v>94</v>
      </c>
      <c r="I470" s="89" t="s">
        <v>97</v>
      </c>
      <c r="J470" s="89" t="s">
        <v>2135</v>
      </c>
      <c r="K470" s="89" t="s">
        <v>1655</v>
      </c>
      <c r="L470" s="89">
        <v>8</v>
      </c>
      <c r="M470" s="89">
        <v>0</v>
      </c>
      <c r="N470" s="89">
        <v>3</v>
      </c>
    </row>
    <row r="471" spans="1:14" ht="22.5" hidden="1" x14ac:dyDescent="0.2">
      <c r="A471" s="89" t="s">
        <v>1002</v>
      </c>
      <c r="B471" s="89" t="s">
        <v>1001</v>
      </c>
      <c r="C471" s="89" t="s">
        <v>2203</v>
      </c>
      <c r="D471" s="89" t="s">
        <v>2100</v>
      </c>
      <c r="E471" s="89" t="s">
        <v>1654</v>
      </c>
      <c r="F471" s="89" t="s">
        <v>2250</v>
      </c>
      <c r="G471" s="89" t="s">
        <v>1001</v>
      </c>
      <c r="H471" s="89" t="s">
        <v>1001</v>
      </c>
      <c r="I471" s="89" t="s">
        <v>97</v>
      </c>
      <c r="J471" s="89" t="s">
        <v>2135</v>
      </c>
      <c r="K471" s="89" t="s">
        <v>1655</v>
      </c>
      <c r="L471" s="89">
        <v>10</v>
      </c>
      <c r="M471" s="89">
        <v>0</v>
      </c>
      <c r="N471" s="89">
        <v>3</v>
      </c>
    </row>
    <row r="472" spans="1:14" ht="22.5" hidden="1" x14ac:dyDescent="0.2">
      <c r="A472" s="89" t="s">
        <v>1003</v>
      </c>
      <c r="B472" s="89" t="s">
        <v>1004</v>
      </c>
      <c r="C472" s="89" t="s">
        <v>2203</v>
      </c>
      <c r="D472" s="89" t="s">
        <v>2100</v>
      </c>
      <c r="E472" s="89" t="s">
        <v>1654</v>
      </c>
      <c r="F472" s="89" t="s">
        <v>2250</v>
      </c>
      <c r="G472" s="89" t="s">
        <v>1001</v>
      </c>
      <c r="H472" s="89" t="s">
        <v>1004</v>
      </c>
      <c r="I472" s="89" t="s">
        <v>97</v>
      </c>
      <c r="J472" s="89" t="s">
        <v>2135</v>
      </c>
      <c r="K472" s="89" t="s">
        <v>1655</v>
      </c>
      <c r="L472" s="89">
        <v>9</v>
      </c>
      <c r="M472" s="89">
        <v>0</v>
      </c>
      <c r="N472" s="89">
        <v>3</v>
      </c>
    </row>
    <row r="473" spans="1:14" ht="45" hidden="1" x14ac:dyDescent="0.2">
      <c r="A473" s="89" t="s">
        <v>1070</v>
      </c>
      <c r="B473" s="89" t="s">
        <v>1069</v>
      </c>
      <c r="C473" s="89" t="s">
        <v>2203</v>
      </c>
      <c r="D473" s="89" t="s">
        <v>2100</v>
      </c>
      <c r="E473" s="89" t="s">
        <v>1654</v>
      </c>
      <c r="F473" s="89" t="s">
        <v>2251</v>
      </c>
      <c r="G473" s="89" t="s">
        <v>1069</v>
      </c>
      <c r="H473" s="89" t="s">
        <v>94</v>
      </c>
      <c r="I473" s="89" t="s">
        <v>97</v>
      </c>
      <c r="J473" s="89" t="s">
        <v>2135</v>
      </c>
      <c r="K473" s="89" t="s">
        <v>1655</v>
      </c>
      <c r="L473" s="89">
        <v>8</v>
      </c>
      <c r="M473" s="89">
        <v>0</v>
      </c>
      <c r="N473" s="89">
        <v>2</v>
      </c>
    </row>
    <row r="474" spans="1:14" ht="22.5" hidden="1" x14ac:dyDescent="0.2">
      <c r="A474" s="89" t="s">
        <v>883</v>
      </c>
      <c r="B474" s="89" t="s">
        <v>882</v>
      </c>
      <c r="C474" s="89" t="s">
        <v>2203</v>
      </c>
      <c r="D474" s="89" t="s">
        <v>2100</v>
      </c>
      <c r="E474" s="89" t="s">
        <v>1654</v>
      </c>
      <c r="F474" s="89" t="s">
        <v>882</v>
      </c>
      <c r="G474" s="89" t="s">
        <v>2102</v>
      </c>
      <c r="H474" s="89" t="s">
        <v>882</v>
      </c>
      <c r="I474" s="89" t="s">
        <v>2022</v>
      </c>
      <c r="J474" s="89" t="s">
        <v>2416</v>
      </c>
      <c r="K474" s="89" t="s">
        <v>1653</v>
      </c>
      <c r="L474" s="89">
        <v>8</v>
      </c>
      <c r="M474" s="89">
        <v>0</v>
      </c>
      <c r="N474" s="89">
        <v>3</v>
      </c>
    </row>
    <row r="475" spans="1:14" ht="22.5" hidden="1" x14ac:dyDescent="0.2">
      <c r="A475" s="89" t="s">
        <v>889</v>
      </c>
      <c r="B475" s="89" t="s">
        <v>888</v>
      </c>
      <c r="C475" s="89" t="s">
        <v>2203</v>
      </c>
      <c r="D475" s="89" t="s">
        <v>2100</v>
      </c>
      <c r="E475" s="89" t="s">
        <v>1654</v>
      </c>
      <c r="F475" s="89" t="s">
        <v>888</v>
      </c>
      <c r="G475" s="89" t="s">
        <v>2102</v>
      </c>
      <c r="H475" s="89" t="s">
        <v>888</v>
      </c>
      <c r="I475" s="89" t="s">
        <v>2022</v>
      </c>
      <c r="J475" s="89" t="s">
        <v>2416</v>
      </c>
      <c r="K475" s="89" t="s">
        <v>1653</v>
      </c>
      <c r="L475" s="89">
        <v>10</v>
      </c>
      <c r="M475" s="89">
        <v>0</v>
      </c>
      <c r="N475" s="89">
        <v>3</v>
      </c>
    </row>
    <row r="476" spans="1:14" ht="22.5" hidden="1" x14ac:dyDescent="0.2">
      <c r="A476" s="89" t="s">
        <v>1211</v>
      </c>
      <c r="B476" s="89" t="s">
        <v>1210</v>
      </c>
      <c r="C476" s="89" t="s">
        <v>2203</v>
      </c>
      <c r="D476" s="89" t="s">
        <v>2100</v>
      </c>
      <c r="E476" s="89" t="s">
        <v>1654</v>
      </c>
      <c r="F476" s="89" t="s">
        <v>1210</v>
      </c>
      <c r="G476" s="89" t="s">
        <v>2102</v>
      </c>
      <c r="H476" s="89" t="s">
        <v>1210</v>
      </c>
      <c r="I476" s="89" t="s">
        <v>2022</v>
      </c>
      <c r="J476" s="89" t="s">
        <v>2482</v>
      </c>
      <c r="K476" s="89" t="s">
        <v>2483</v>
      </c>
      <c r="L476" s="89">
        <v>7</v>
      </c>
      <c r="M476" s="89">
        <v>0</v>
      </c>
      <c r="N476" s="89">
        <v>3</v>
      </c>
    </row>
    <row r="477" spans="1:14" ht="22.5" hidden="1" x14ac:dyDescent="0.2">
      <c r="A477" s="89" t="s">
        <v>1209</v>
      </c>
      <c r="B477" s="89" t="s">
        <v>1208</v>
      </c>
      <c r="C477" s="89" t="s">
        <v>2203</v>
      </c>
      <c r="D477" s="89" t="s">
        <v>2100</v>
      </c>
      <c r="E477" s="89" t="s">
        <v>1654</v>
      </c>
      <c r="F477" s="89" t="s">
        <v>1208</v>
      </c>
      <c r="G477" s="89" t="s">
        <v>2102</v>
      </c>
      <c r="H477" s="89" t="s">
        <v>1208</v>
      </c>
      <c r="I477" s="89" t="s">
        <v>2022</v>
      </c>
      <c r="J477" s="89" t="s">
        <v>2482</v>
      </c>
      <c r="K477" s="89" t="s">
        <v>2483</v>
      </c>
      <c r="L477" s="89">
        <v>10</v>
      </c>
      <c r="M477" s="89">
        <v>0</v>
      </c>
      <c r="N477" s="89">
        <v>3</v>
      </c>
    </row>
    <row r="478" spans="1:14" ht="22.5" hidden="1" x14ac:dyDescent="0.2">
      <c r="A478" s="89" t="s">
        <v>1203</v>
      </c>
      <c r="B478" s="89" t="s">
        <v>1202</v>
      </c>
      <c r="C478" s="89" t="s">
        <v>2203</v>
      </c>
      <c r="D478" s="89" t="s">
        <v>2100</v>
      </c>
      <c r="E478" s="89" t="s">
        <v>1654</v>
      </c>
      <c r="F478" s="89" t="s">
        <v>1202</v>
      </c>
      <c r="G478" s="89" t="s">
        <v>2102</v>
      </c>
      <c r="H478" s="89" t="s">
        <v>1202</v>
      </c>
      <c r="I478" s="89" t="s">
        <v>2022</v>
      </c>
      <c r="J478" s="89" t="s">
        <v>2471</v>
      </c>
      <c r="K478" s="89" t="s">
        <v>2472</v>
      </c>
      <c r="L478" s="89">
        <v>5</v>
      </c>
      <c r="M478" s="89">
        <v>0</v>
      </c>
      <c r="N478" s="89">
        <v>3</v>
      </c>
    </row>
    <row r="479" spans="1:14" ht="22.5" hidden="1" x14ac:dyDescent="0.2">
      <c r="A479" s="89" t="s">
        <v>1194</v>
      </c>
      <c r="B479" s="89" t="s">
        <v>426</v>
      </c>
      <c r="C479" s="89" t="s">
        <v>2203</v>
      </c>
      <c r="D479" s="89" t="s">
        <v>2100</v>
      </c>
      <c r="E479" s="89" t="s">
        <v>1654</v>
      </c>
      <c r="F479" s="89" t="s">
        <v>426</v>
      </c>
      <c r="G479" s="89" t="s">
        <v>2102</v>
      </c>
      <c r="H479" s="89" t="s">
        <v>426</v>
      </c>
      <c r="I479" s="89" t="s">
        <v>2022</v>
      </c>
      <c r="J479" s="89" t="s">
        <v>2471</v>
      </c>
      <c r="K479" s="89" t="s">
        <v>2472</v>
      </c>
      <c r="L479" s="89">
        <v>6</v>
      </c>
      <c r="M479" s="89">
        <v>0</v>
      </c>
      <c r="N479" s="89">
        <v>2</v>
      </c>
    </row>
    <row r="480" spans="1:14" ht="22.5" hidden="1" x14ac:dyDescent="0.2">
      <c r="A480" s="89" t="s">
        <v>1192</v>
      </c>
      <c r="B480" s="89" t="s">
        <v>1191</v>
      </c>
      <c r="C480" s="89" t="s">
        <v>2203</v>
      </c>
      <c r="D480" s="89" t="s">
        <v>2100</v>
      </c>
      <c r="E480" s="89" t="s">
        <v>1654</v>
      </c>
      <c r="F480" s="89" t="s">
        <v>1191</v>
      </c>
      <c r="G480" s="89" t="s">
        <v>2102</v>
      </c>
      <c r="H480" s="89" t="s">
        <v>1191</v>
      </c>
      <c r="I480" s="89" t="s">
        <v>2022</v>
      </c>
      <c r="J480" s="89" t="s">
        <v>2466</v>
      </c>
      <c r="K480" s="89" t="s">
        <v>2467</v>
      </c>
      <c r="L480" s="89">
        <v>4</v>
      </c>
      <c r="M480" s="89">
        <v>0</v>
      </c>
      <c r="N480" s="89">
        <v>2</v>
      </c>
    </row>
    <row r="481" spans="1:14" ht="22.5" hidden="1" x14ac:dyDescent="0.2">
      <c r="A481" s="89" t="s">
        <v>704</v>
      </c>
      <c r="B481" s="89" t="s">
        <v>703</v>
      </c>
      <c r="C481" s="89" t="s">
        <v>2203</v>
      </c>
      <c r="D481" s="89" t="s">
        <v>2100</v>
      </c>
      <c r="E481" s="89" t="s">
        <v>1654</v>
      </c>
      <c r="F481" s="89" t="s">
        <v>703</v>
      </c>
      <c r="G481" s="89" t="s">
        <v>2102</v>
      </c>
      <c r="H481" s="89" t="s">
        <v>703</v>
      </c>
      <c r="I481" s="89" t="s">
        <v>2022</v>
      </c>
      <c r="J481" s="89" t="s">
        <v>2355</v>
      </c>
      <c r="K481" s="89" t="s">
        <v>2356</v>
      </c>
      <c r="L481" s="89">
        <v>24</v>
      </c>
      <c r="M481" s="89">
        <v>0</v>
      </c>
      <c r="N481" s="89">
        <v>3</v>
      </c>
    </row>
    <row r="482" spans="1:14" ht="22.5" hidden="1" x14ac:dyDescent="0.2">
      <c r="A482" s="89" t="s">
        <v>714</v>
      </c>
      <c r="B482" s="89" t="s">
        <v>715</v>
      </c>
      <c r="C482" s="89" t="s">
        <v>2203</v>
      </c>
      <c r="D482" s="89" t="s">
        <v>2100</v>
      </c>
      <c r="E482" s="89" t="s">
        <v>1654</v>
      </c>
      <c r="F482" s="89" t="s">
        <v>715</v>
      </c>
      <c r="G482" s="89" t="s">
        <v>2102</v>
      </c>
      <c r="H482" s="89" t="s">
        <v>222</v>
      </c>
      <c r="I482" s="89" t="s">
        <v>2022</v>
      </c>
      <c r="J482" s="89" t="s">
        <v>2355</v>
      </c>
      <c r="K482" s="89" t="s">
        <v>2356</v>
      </c>
      <c r="L482" s="89">
        <v>30</v>
      </c>
      <c r="M482" s="89">
        <v>0</v>
      </c>
      <c r="N482" s="89">
        <v>2</v>
      </c>
    </row>
    <row r="483" spans="1:14" ht="22.5" hidden="1" x14ac:dyDescent="0.2">
      <c r="A483" s="89" t="s">
        <v>706</v>
      </c>
      <c r="B483" s="89" t="s">
        <v>705</v>
      </c>
      <c r="C483" s="89" t="s">
        <v>2203</v>
      </c>
      <c r="D483" s="89" t="s">
        <v>2100</v>
      </c>
      <c r="E483" s="89" t="s">
        <v>1654</v>
      </c>
      <c r="F483" s="89" t="s">
        <v>705</v>
      </c>
      <c r="G483" s="89" t="s">
        <v>2102</v>
      </c>
      <c r="H483" s="89" t="s">
        <v>705</v>
      </c>
      <c r="I483" s="89" t="s">
        <v>2022</v>
      </c>
      <c r="J483" s="89" t="s">
        <v>2355</v>
      </c>
      <c r="K483" s="89" t="s">
        <v>2356</v>
      </c>
      <c r="L483" s="89">
        <v>35</v>
      </c>
      <c r="M483" s="89">
        <v>0</v>
      </c>
      <c r="N483" s="89">
        <v>3</v>
      </c>
    </row>
    <row r="484" spans="1:14" ht="22.5" hidden="1" x14ac:dyDescent="0.2">
      <c r="A484" s="89" t="s">
        <v>790</v>
      </c>
      <c r="B484" s="89" t="s">
        <v>788</v>
      </c>
      <c r="C484" s="89" t="s">
        <v>2203</v>
      </c>
      <c r="D484" s="89" t="s">
        <v>2100</v>
      </c>
      <c r="E484" s="89" t="s">
        <v>1654</v>
      </c>
      <c r="F484" s="89" t="s">
        <v>788</v>
      </c>
      <c r="G484" s="89" t="s">
        <v>2102</v>
      </c>
      <c r="H484" s="89" t="s">
        <v>788</v>
      </c>
      <c r="I484" s="89" t="s">
        <v>2022</v>
      </c>
      <c r="J484" s="89" t="s">
        <v>2374</v>
      </c>
      <c r="K484" s="89" t="s">
        <v>2375</v>
      </c>
      <c r="L484" s="89">
        <v>6</v>
      </c>
      <c r="M484" s="89">
        <v>0</v>
      </c>
      <c r="N484" s="89">
        <v>2</v>
      </c>
    </row>
    <row r="485" spans="1:14" ht="22.5" hidden="1" x14ac:dyDescent="0.2">
      <c r="A485" s="89" t="s">
        <v>768</v>
      </c>
      <c r="B485" s="89" t="s">
        <v>767</v>
      </c>
      <c r="C485" s="89" t="s">
        <v>2203</v>
      </c>
      <c r="D485" s="89" t="s">
        <v>2100</v>
      </c>
      <c r="E485" s="89" t="s">
        <v>1654</v>
      </c>
      <c r="F485" s="89" t="s">
        <v>767</v>
      </c>
      <c r="G485" s="89" t="s">
        <v>2102</v>
      </c>
      <c r="H485" s="89" t="s">
        <v>767</v>
      </c>
      <c r="I485" s="89" t="s">
        <v>2022</v>
      </c>
      <c r="J485" s="89" t="s">
        <v>2374</v>
      </c>
      <c r="K485" s="89" t="s">
        <v>2375</v>
      </c>
      <c r="L485" s="89">
        <v>7</v>
      </c>
      <c r="M485" s="89">
        <v>0</v>
      </c>
      <c r="N485" s="89">
        <v>3</v>
      </c>
    </row>
    <row r="486" spans="1:14" ht="22.5" hidden="1" x14ac:dyDescent="0.2">
      <c r="A486" s="89" t="s">
        <v>754</v>
      </c>
      <c r="B486" s="89" t="s">
        <v>753</v>
      </c>
      <c r="C486" s="89" t="s">
        <v>2203</v>
      </c>
      <c r="D486" s="89" t="s">
        <v>2100</v>
      </c>
      <c r="E486" s="89" t="s">
        <v>1654</v>
      </c>
      <c r="F486" s="89" t="s">
        <v>2367</v>
      </c>
      <c r="G486" s="89" t="s">
        <v>2102</v>
      </c>
      <c r="H486" s="89" t="s">
        <v>753</v>
      </c>
      <c r="I486" s="89" t="s">
        <v>2022</v>
      </c>
      <c r="J486" s="89" t="s">
        <v>2361</v>
      </c>
      <c r="K486" s="89" t="s">
        <v>2362</v>
      </c>
      <c r="L486" s="89">
        <v>7</v>
      </c>
      <c r="M486" s="89">
        <v>0</v>
      </c>
      <c r="N486" s="89">
        <v>3</v>
      </c>
    </row>
    <row r="487" spans="1:14" ht="22.5" hidden="1" x14ac:dyDescent="0.2">
      <c r="A487" s="89" t="s">
        <v>749</v>
      </c>
      <c r="B487" s="89" t="s">
        <v>748</v>
      </c>
      <c r="C487" s="89" t="s">
        <v>2203</v>
      </c>
      <c r="D487" s="89" t="s">
        <v>2100</v>
      </c>
      <c r="E487" s="89" t="s">
        <v>1654</v>
      </c>
      <c r="F487" s="89" t="s">
        <v>748</v>
      </c>
      <c r="G487" s="89" t="s">
        <v>2102</v>
      </c>
      <c r="H487" s="89" t="s">
        <v>748</v>
      </c>
      <c r="I487" s="89" t="s">
        <v>2022</v>
      </c>
      <c r="J487" s="89" t="s">
        <v>2361</v>
      </c>
      <c r="K487" s="89" t="s">
        <v>2362</v>
      </c>
      <c r="L487" s="89">
        <v>4</v>
      </c>
      <c r="M487" s="89">
        <v>0</v>
      </c>
      <c r="N487" s="89">
        <v>2</v>
      </c>
    </row>
    <row r="488" spans="1:14" ht="22.5" hidden="1" x14ac:dyDescent="0.2">
      <c r="A488" s="89" t="s">
        <v>738</v>
      </c>
      <c r="B488" s="89" t="s">
        <v>737</v>
      </c>
      <c r="C488" s="89" t="s">
        <v>2203</v>
      </c>
      <c r="D488" s="89" t="s">
        <v>2100</v>
      </c>
      <c r="E488" s="89" t="s">
        <v>1654</v>
      </c>
      <c r="F488" s="89" t="s">
        <v>737</v>
      </c>
      <c r="G488" s="89" t="s">
        <v>2102</v>
      </c>
      <c r="H488" s="89" t="s">
        <v>737</v>
      </c>
      <c r="I488" s="89" t="s">
        <v>2022</v>
      </c>
      <c r="J488" s="89" t="s">
        <v>2361</v>
      </c>
      <c r="K488" s="89" t="s">
        <v>2362</v>
      </c>
      <c r="L488" s="89">
        <v>3</v>
      </c>
      <c r="M488" s="89">
        <v>0</v>
      </c>
      <c r="N488" s="89">
        <v>3</v>
      </c>
    </row>
    <row r="489" spans="1:14" ht="22.5" hidden="1" x14ac:dyDescent="0.2">
      <c r="A489" s="89" t="s">
        <v>736</v>
      </c>
      <c r="B489" s="89" t="s">
        <v>735</v>
      </c>
      <c r="C489" s="89" t="s">
        <v>2203</v>
      </c>
      <c r="D489" s="89" t="s">
        <v>2100</v>
      </c>
      <c r="E489" s="89" t="s">
        <v>1654</v>
      </c>
      <c r="F489" s="89" t="s">
        <v>735</v>
      </c>
      <c r="G489" s="89" t="s">
        <v>2102</v>
      </c>
      <c r="H489" s="89" t="s">
        <v>735</v>
      </c>
      <c r="I489" s="89" t="s">
        <v>2022</v>
      </c>
      <c r="J489" s="89" t="s">
        <v>2361</v>
      </c>
      <c r="K489" s="89" t="s">
        <v>2362</v>
      </c>
      <c r="L489" s="89">
        <v>14</v>
      </c>
      <c r="M489" s="89">
        <v>0</v>
      </c>
      <c r="N489" s="89">
        <v>3</v>
      </c>
    </row>
    <row r="490" spans="1:14" ht="22.5" hidden="1" x14ac:dyDescent="0.2">
      <c r="A490" s="89" t="s">
        <v>921</v>
      </c>
      <c r="B490" s="89" t="s">
        <v>920</v>
      </c>
      <c r="C490" s="89" t="s">
        <v>2203</v>
      </c>
      <c r="D490" s="89" t="s">
        <v>2100</v>
      </c>
      <c r="E490" s="89" t="s">
        <v>1654</v>
      </c>
      <c r="F490" s="89" t="s">
        <v>920</v>
      </c>
      <c r="G490" s="89" t="s">
        <v>2102</v>
      </c>
      <c r="H490" s="89" t="s">
        <v>920</v>
      </c>
      <c r="I490" s="89" t="s">
        <v>2022</v>
      </c>
      <c r="J490" s="89" t="s">
        <v>2441</v>
      </c>
      <c r="K490" s="89" t="s">
        <v>2442</v>
      </c>
      <c r="L490" s="89">
        <v>7</v>
      </c>
      <c r="M490" s="89">
        <v>0</v>
      </c>
      <c r="N490" s="89">
        <v>3</v>
      </c>
    </row>
    <row r="491" spans="1:14" ht="22.5" hidden="1" x14ac:dyDescent="0.2">
      <c r="A491" s="89" t="s">
        <v>953</v>
      </c>
      <c r="B491" s="89" t="s">
        <v>952</v>
      </c>
      <c r="C491" s="89" t="s">
        <v>2203</v>
      </c>
      <c r="D491" s="89" t="s">
        <v>2100</v>
      </c>
      <c r="E491" s="89" t="s">
        <v>1654</v>
      </c>
      <c r="F491" s="89" t="s">
        <v>952</v>
      </c>
      <c r="G491" s="89" t="s">
        <v>2102</v>
      </c>
      <c r="H491" s="89" t="s">
        <v>952</v>
      </c>
      <c r="I491" s="89" t="s">
        <v>2022</v>
      </c>
      <c r="J491" s="89" t="s">
        <v>2441</v>
      </c>
      <c r="K491" s="89" t="s">
        <v>2442</v>
      </c>
      <c r="L491" s="89">
        <v>3</v>
      </c>
      <c r="M491" s="89">
        <v>0</v>
      </c>
      <c r="N491" s="89">
        <v>2</v>
      </c>
    </row>
    <row r="492" spans="1:14" ht="22.5" hidden="1" x14ac:dyDescent="0.2">
      <c r="A492" s="89" t="s">
        <v>963</v>
      </c>
      <c r="B492" s="89" t="s">
        <v>962</v>
      </c>
      <c r="C492" s="89" t="s">
        <v>2203</v>
      </c>
      <c r="D492" s="89" t="s">
        <v>2100</v>
      </c>
      <c r="E492" s="89" t="s">
        <v>1654</v>
      </c>
      <c r="F492" s="89" t="s">
        <v>962</v>
      </c>
      <c r="G492" s="89" t="s">
        <v>2102</v>
      </c>
      <c r="H492" s="89" t="s">
        <v>962</v>
      </c>
      <c r="I492" s="89" t="s">
        <v>2022</v>
      </c>
      <c r="J492" s="89" t="s">
        <v>2441</v>
      </c>
      <c r="K492" s="89" t="s">
        <v>2442</v>
      </c>
      <c r="L492" s="89">
        <v>4</v>
      </c>
      <c r="M492" s="89">
        <v>0</v>
      </c>
      <c r="N492" s="89">
        <v>3</v>
      </c>
    </row>
    <row r="493" spans="1:14" ht="22.5" hidden="1" x14ac:dyDescent="0.2">
      <c r="A493" s="89" t="s">
        <v>942</v>
      </c>
      <c r="B493" s="89" t="s">
        <v>941</v>
      </c>
      <c r="C493" s="89" t="s">
        <v>2203</v>
      </c>
      <c r="D493" s="89" t="s">
        <v>2100</v>
      </c>
      <c r="E493" s="89" t="s">
        <v>1654</v>
      </c>
      <c r="F493" s="89" t="s">
        <v>941</v>
      </c>
      <c r="G493" s="89" t="s">
        <v>2102</v>
      </c>
      <c r="H493" s="89" t="s">
        <v>941</v>
      </c>
      <c r="I493" s="89" t="s">
        <v>2022</v>
      </c>
      <c r="J493" s="89" t="s">
        <v>2441</v>
      </c>
      <c r="K493" s="89" t="s">
        <v>2442</v>
      </c>
      <c r="L493" s="89">
        <v>5</v>
      </c>
      <c r="M493" s="89">
        <v>0</v>
      </c>
      <c r="N493" s="89">
        <v>3</v>
      </c>
    </row>
    <row r="494" spans="1:14" ht="22.5" hidden="1" x14ac:dyDescent="0.2">
      <c r="A494" s="89" t="s">
        <v>926</v>
      </c>
      <c r="B494" s="89" t="s">
        <v>925</v>
      </c>
      <c r="C494" s="89" t="s">
        <v>2203</v>
      </c>
      <c r="D494" s="89" t="s">
        <v>2100</v>
      </c>
      <c r="E494" s="89" t="s">
        <v>1654</v>
      </c>
      <c r="F494" s="89" t="s">
        <v>925</v>
      </c>
      <c r="G494" s="89" t="s">
        <v>2102</v>
      </c>
      <c r="H494" s="89" t="s">
        <v>925</v>
      </c>
      <c r="I494" s="89" t="s">
        <v>2022</v>
      </c>
      <c r="J494" s="89" t="s">
        <v>2441</v>
      </c>
      <c r="K494" s="89" t="s">
        <v>2442</v>
      </c>
      <c r="L494" s="89">
        <v>7</v>
      </c>
      <c r="M494" s="89">
        <v>0</v>
      </c>
      <c r="N494" s="89">
        <v>2</v>
      </c>
    </row>
    <row r="495" spans="1:14" ht="22.5" hidden="1" x14ac:dyDescent="0.2">
      <c r="A495" s="89" t="s">
        <v>660</v>
      </c>
      <c r="B495" s="89" t="s">
        <v>659</v>
      </c>
      <c r="C495" s="89" t="s">
        <v>2203</v>
      </c>
      <c r="D495" s="89" t="s">
        <v>2100</v>
      </c>
      <c r="E495" s="89" t="s">
        <v>1654</v>
      </c>
      <c r="F495" s="89" t="s">
        <v>659</v>
      </c>
      <c r="G495" s="89" t="s">
        <v>2102</v>
      </c>
      <c r="H495" s="89" t="s">
        <v>659</v>
      </c>
      <c r="I495" s="89" t="s">
        <v>2022</v>
      </c>
      <c r="J495" s="89" t="s">
        <v>2317</v>
      </c>
      <c r="K495" s="89" t="s">
        <v>2016</v>
      </c>
      <c r="L495" s="89">
        <v>3</v>
      </c>
      <c r="M495" s="89">
        <v>0</v>
      </c>
      <c r="N495" s="89">
        <v>3</v>
      </c>
    </row>
    <row r="496" spans="1:14" ht="22.5" hidden="1" x14ac:dyDescent="0.2">
      <c r="A496" s="89" t="s">
        <v>624</v>
      </c>
      <c r="B496" s="89" t="s">
        <v>625</v>
      </c>
      <c r="C496" s="89" t="s">
        <v>2203</v>
      </c>
      <c r="D496" s="89" t="s">
        <v>2100</v>
      </c>
      <c r="E496" s="89" t="s">
        <v>1654</v>
      </c>
      <c r="F496" s="89" t="s">
        <v>623</v>
      </c>
      <c r="G496" s="89" t="s">
        <v>2102</v>
      </c>
      <c r="H496" s="89" t="s">
        <v>623</v>
      </c>
      <c r="I496" s="89" t="s">
        <v>2022</v>
      </c>
      <c r="J496" s="89" t="s">
        <v>2317</v>
      </c>
      <c r="K496" s="89" t="s">
        <v>2016</v>
      </c>
      <c r="L496" s="89">
        <v>7</v>
      </c>
      <c r="M496" s="89">
        <v>0</v>
      </c>
      <c r="N496" s="89">
        <v>2</v>
      </c>
    </row>
    <row r="497" spans="1:14" ht="22.5" hidden="1" x14ac:dyDescent="0.2">
      <c r="A497" s="89" t="s">
        <v>649</v>
      </c>
      <c r="B497" s="89" t="s">
        <v>648</v>
      </c>
      <c r="C497" s="89" t="s">
        <v>2203</v>
      </c>
      <c r="D497" s="89" t="s">
        <v>2100</v>
      </c>
      <c r="E497" s="89" t="s">
        <v>1654</v>
      </c>
      <c r="F497" s="89" t="s">
        <v>648</v>
      </c>
      <c r="G497" s="89" t="s">
        <v>2102</v>
      </c>
      <c r="H497" s="89" t="s">
        <v>648</v>
      </c>
      <c r="I497" s="89" t="s">
        <v>2022</v>
      </c>
      <c r="J497" s="89" t="s">
        <v>2317</v>
      </c>
      <c r="K497" s="89" t="s">
        <v>2016</v>
      </c>
      <c r="L497" s="89">
        <v>8</v>
      </c>
      <c r="M497" s="89">
        <v>0</v>
      </c>
      <c r="N497" s="89">
        <v>3</v>
      </c>
    </row>
    <row r="498" spans="1:14" ht="33.75" hidden="1" x14ac:dyDescent="0.2">
      <c r="A498" s="89" t="s">
        <v>681</v>
      </c>
      <c r="B498" s="89" t="s">
        <v>530</v>
      </c>
      <c r="C498" s="89" t="s">
        <v>2203</v>
      </c>
      <c r="D498" s="89" t="s">
        <v>2100</v>
      </c>
      <c r="E498" s="89" t="s">
        <v>1654</v>
      </c>
      <c r="F498" s="89" t="s">
        <v>2335</v>
      </c>
      <c r="G498" s="89" t="s">
        <v>530</v>
      </c>
      <c r="H498" s="89" t="s">
        <v>2230</v>
      </c>
      <c r="I498" s="89" t="s">
        <v>97</v>
      </c>
      <c r="J498" s="89" t="s">
        <v>2317</v>
      </c>
      <c r="K498" s="89" t="s">
        <v>2016</v>
      </c>
      <c r="L498" s="89">
        <v>10</v>
      </c>
      <c r="M498" s="89">
        <v>0</v>
      </c>
      <c r="N498" s="89">
        <v>3</v>
      </c>
    </row>
    <row r="499" spans="1:14" ht="22.5" hidden="1" x14ac:dyDescent="0.2">
      <c r="A499" s="89" t="s">
        <v>657</v>
      </c>
      <c r="B499" s="89" t="s">
        <v>658</v>
      </c>
      <c r="C499" s="89" t="s">
        <v>2203</v>
      </c>
      <c r="D499" s="89" t="s">
        <v>2100</v>
      </c>
      <c r="E499" s="89" t="s">
        <v>1654</v>
      </c>
      <c r="F499" s="89" t="s">
        <v>2336</v>
      </c>
      <c r="G499" s="89" t="s">
        <v>656</v>
      </c>
      <c r="H499" s="89" t="s">
        <v>4853</v>
      </c>
      <c r="I499" s="89" t="s">
        <v>97</v>
      </c>
      <c r="J499" s="89" t="s">
        <v>2317</v>
      </c>
      <c r="K499" s="89" t="s">
        <v>2016</v>
      </c>
      <c r="L499" s="89">
        <v>14</v>
      </c>
      <c r="M499" s="89">
        <v>0</v>
      </c>
      <c r="N499" s="89">
        <v>3</v>
      </c>
    </row>
    <row r="500" spans="1:14" ht="22.5" hidden="1" x14ac:dyDescent="0.2">
      <c r="A500" s="89" t="s">
        <v>680</v>
      </c>
      <c r="B500" s="89" t="s">
        <v>679</v>
      </c>
      <c r="C500" s="89" t="s">
        <v>2203</v>
      </c>
      <c r="D500" s="89" t="s">
        <v>2100</v>
      </c>
      <c r="E500" s="89" t="s">
        <v>1654</v>
      </c>
      <c r="F500" s="89" t="s">
        <v>2337</v>
      </c>
      <c r="G500" s="89" t="s">
        <v>679</v>
      </c>
      <c r="H500" s="89" t="s">
        <v>4854</v>
      </c>
      <c r="I500" s="89" t="s">
        <v>97</v>
      </c>
      <c r="J500" s="89" t="s">
        <v>2317</v>
      </c>
      <c r="K500" s="89" t="s">
        <v>2016</v>
      </c>
      <c r="L500" s="89">
        <v>12</v>
      </c>
      <c r="M500" s="89">
        <v>0</v>
      </c>
      <c r="N500" s="89">
        <v>3</v>
      </c>
    </row>
    <row r="501" spans="1:14" ht="22.5" hidden="1" x14ac:dyDescent="0.2">
      <c r="A501" s="89" t="s">
        <v>674</v>
      </c>
      <c r="B501" s="89" t="s">
        <v>675</v>
      </c>
      <c r="C501" s="89" t="s">
        <v>2203</v>
      </c>
      <c r="D501" s="89" t="s">
        <v>2100</v>
      </c>
      <c r="E501" s="89" t="s">
        <v>1654</v>
      </c>
      <c r="F501" s="89" t="s">
        <v>2338</v>
      </c>
      <c r="G501" s="89" t="s">
        <v>5268</v>
      </c>
      <c r="H501" s="89" t="s">
        <v>113</v>
      </c>
      <c r="I501" s="89" t="s">
        <v>97</v>
      </c>
      <c r="J501" s="89" t="s">
        <v>2317</v>
      </c>
      <c r="K501" s="89" t="s">
        <v>2016</v>
      </c>
      <c r="L501" s="89">
        <v>15</v>
      </c>
      <c r="M501" s="89">
        <v>0</v>
      </c>
      <c r="N501" s="89">
        <v>3</v>
      </c>
    </row>
    <row r="502" spans="1:14" ht="33.75" hidden="1" x14ac:dyDescent="0.2">
      <c r="A502" s="89" t="s">
        <v>682</v>
      </c>
      <c r="B502" s="89" t="s">
        <v>683</v>
      </c>
      <c r="C502" s="89" t="s">
        <v>2203</v>
      </c>
      <c r="D502" s="89" t="s">
        <v>2100</v>
      </c>
      <c r="E502" s="89" t="s">
        <v>1654</v>
      </c>
      <c r="F502" s="89" t="s">
        <v>2339</v>
      </c>
      <c r="G502" s="89" t="s">
        <v>683</v>
      </c>
      <c r="H502" s="89" t="s">
        <v>113</v>
      </c>
      <c r="I502" s="89" t="s">
        <v>97</v>
      </c>
      <c r="J502" s="89" t="s">
        <v>2317</v>
      </c>
      <c r="K502" s="89" t="s">
        <v>2016</v>
      </c>
      <c r="L502" s="89">
        <v>10</v>
      </c>
      <c r="M502" s="89">
        <v>0</v>
      </c>
      <c r="N502" s="89">
        <v>3</v>
      </c>
    </row>
    <row r="503" spans="1:14" ht="22.5" hidden="1" x14ac:dyDescent="0.2">
      <c r="A503" s="89" t="s">
        <v>694</v>
      </c>
      <c r="B503" s="89" t="s">
        <v>695</v>
      </c>
      <c r="C503" s="89" t="s">
        <v>2203</v>
      </c>
      <c r="D503" s="89" t="s">
        <v>2100</v>
      </c>
      <c r="E503" s="89" t="s">
        <v>1654</v>
      </c>
      <c r="F503" s="89" t="s">
        <v>158</v>
      </c>
      <c r="G503" s="89" t="s">
        <v>695</v>
      </c>
      <c r="H503" s="89" t="s">
        <v>158</v>
      </c>
      <c r="I503" s="89" t="s">
        <v>2022</v>
      </c>
      <c r="J503" s="89" t="s">
        <v>2317</v>
      </c>
      <c r="K503" s="89" t="s">
        <v>2016</v>
      </c>
      <c r="L503" s="89">
        <v>7</v>
      </c>
      <c r="M503" s="89">
        <v>0</v>
      </c>
      <c r="N503" s="89">
        <v>3</v>
      </c>
    </row>
    <row r="504" spans="1:14" ht="22.5" hidden="1" x14ac:dyDescent="0.2">
      <c r="A504" s="89" t="s">
        <v>643</v>
      </c>
      <c r="B504" s="89" t="s">
        <v>644</v>
      </c>
      <c r="C504" s="89" t="s">
        <v>2203</v>
      </c>
      <c r="D504" s="89" t="s">
        <v>2100</v>
      </c>
      <c r="E504" s="89" t="s">
        <v>1654</v>
      </c>
      <c r="F504" s="89" t="s">
        <v>172</v>
      </c>
      <c r="G504" s="89" t="s">
        <v>644</v>
      </c>
      <c r="H504" s="89" t="s">
        <v>172</v>
      </c>
      <c r="I504" s="89" t="s">
        <v>2022</v>
      </c>
      <c r="J504" s="89" t="s">
        <v>2317</v>
      </c>
      <c r="K504" s="89" t="s">
        <v>2016</v>
      </c>
      <c r="L504" s="89">
        <v>6</v>
      </c>
      <c r="M504" s="89">
        <v>0</v>
      </c>
      <c r="N504" s="89">
        <v>3</v>
      </c>
    </row>
    <row r="505" spans="1:14" ht="22.5" hidden="1" x14ac:dyDescent="0.2">
      <c r="A505" s="89" t="s">
        <v>602</v>
      </c>
      <c r="B505" s="89" t="s">
        <v>603</v>
      </c>
      <c r="C505" s="89" t="s">
        <v>2203</v>
      </c>
      <c r="D505" s="89" t="s">
        <v>2100</v>
      </c>
      <c r="E505" s="89" t="s">
        <v>1654</v>
      </c>
      <c r="F505" s="89" t="s">
        <v>603</v>
      </c>
      <c r="G505" s="89" t="s">
        <v>2102</v>
      </c>
      <c r="H505" s="89" t="s">
        <v>601</v>
      </c>
      <c r="I505" s="89" t="s">
        <v>2022</v>
      </c>
      <c r="J505" s="89" t="s">
        <v>2317</v>
      </c>
      <c r="K505" s="89" t="s">
        <v>2016</v>
      </c>
      <c r="L505" s="89">
        <v>5</v>
      </c>
      <c r="M505" s="89">
        <v>0</v>
      </c>
      <c r="N505" s="89">
        <v>2</v>
      </c>
    </row>
    <row r="506" spans="1:14" ht="22.5" hidden="1" x14ac:dyDescent="0.2">
      <c r="A506" s="89" t="s">
        <v>655</v>
      </c>
      <c r="B506" s="89" t="s">
        <v>654</v>
      </c>
      <c r="C506" s="89" t="s">
        <v>2203</v>
      </c>
      <c r="D506" s="89" t="s">
        <v>2100</v>
      </c>
      <c r="E506" s="89" t="s">
        <v>1654</v>
      </c>
      <c r="F506" s="89" t="s">
        <v>654</v>
      </c>
      <c r="G506" s="89" t="s">
        <v>2102</v>
      </c>
      <c r="H506" s="89" t="s">
        <v>654</v>
      </c>
      <c r="I506" s="89" t="s">
        <v>2022</v>
      </c>
      <c r="J506" s="89" t="s">
        <v>2317</v>
      </c>
      <c r="K506" s="89" t="s">
        <v>2016</v>
      </c>
      <c r="L506" s="89">
        <v>9</v>
      </c>
      <c r="M506" s="89">
        <v>0</v>
      </c>
      <c r="N506" s="89">
        <v>3</v>
      </c>
    </row>
    <row r="507" spans="1:14" ht="22.5" hidden="1" x14ac:dyDescent="0.2">
      <c r="A507" s="89" t="s">
        <v>651</v>
      </c>
      <c r="B507" s="89" t="s">
        <v>650</v>
      </c>
      <c r="C507" s="89" t="s">
        <v>2203</v>
      </c>
      <c r="D507" s="89" t="s">
        <v>2100</v>
      </c>
      <c r="E507" s="89" t="s">
        <v>1654</v>
      </c>
      <c r="F507" s="89" t="s">
        <v>650</v>
      </c>
      <c r="G507" s="89" t="s">
        <v>2102</v>
      </c>
      <c r="H507" s="89" t="s">
        <v>650</v>
      </c>
      <c r="I507" s="89" t="s">
        <v>2022</v>
      </c>
      <c r="J507" s="89" t="s">
        <v>2317</v>
      </c>
      <c r="K507" s="89" t="s">
        <v>2016</v>
      </c>
      <c r="L507" s="89">
        <v>6</v>
      </c>
      <c r="M507" s="89">
        <v>0</v>
      </c>
      <c r="N507" s="89">
        <v>3</v>
      </c>
    </row>
    <row r="508" spans="1:14" ht="22.5" hidden="1" x14ac:dyDescent="0.2">
      <c r="A508" s="89" t="s">
        <v>665</v>
      </c>
      <c r="B508" s="89" t="s">
        <v>666</v>
      </c>
      <c r="C508" s="89" t="s">
        <v>2203</v>
      </c>
      <c r="D508" s="89" t="s">
        <v>2100</v>
      </c>
      <c r="E508" s="89" t="s">
        <v>1654</v>
      </c>
      <c r="F508" s="89" t="s">
        <v>152</v>
      </c>
      <c r="G508" s="89" t="s">
        <v>113</v>
      </c>
      <c r="H508" s="89" t="s">
        <v>152</v>
      </c>
      <c r="I508" s="89" t="s">
        <v>2022</v>
      </c>
      <c r="J508" s="89" t="s">
        <v>2317</v>
      </c>
      <c r="K508" s="89" t="s">
        <v>2016</v>
      </c>
      <c r="L508" s="89">
        <v>8</v>
      </c>
      <c r="M508" s="89">
        <v>0</v>
      </c>
      <c r="N508" s="89">
        <v>3</v>
      </c>
    </row>
    <row r="509" spans="1:14" ht="22.5" hidden="1" x14ac:dyDescent="0.2">
      <c r="A509" s="89" t="s">
        <v>795</v>
      </c>
      <c r="B509" s="89" t="s">
        <v>794</v>
      </c>
      <c r="C509" s="89" t="s">
        <v>2203</v>
      </c>
      <c r="D509" s="89" t="s">
        <v>2100</v>
      </c>
      <c r="E509" s="89" t="s">
        <v>1654</v>
      </c>
      <c r="F509" s="89" t="s">
        <v>794</v>
      </c>
      <c r="G509" s="89" t="s">
        <v>2102</v>
      </c>
      <c r="H509" s="89" t="s">
        <v>794</v>
      </c>
      <c r="I509" s="89" t="s">
        <v>2022</v>
      </c>
      <c r="J509" s="89" t="s">
        <v>2383</v>
      </c>
      <c r="K509" s="89" t="s">
        <v>2384</v>
      </c>
      <c r="L509" s="89">
        <v>3</v>
      </c>
      <c r="M509" s="89">
        <v>0</v>
      </c>
      <c r="N509" s="89">
        <v>3</v>
      </c>
    </row>
    <row r="510" spans="1:14" ht="22.5" hidden="1" x14ac:dyDescent="0.2">
      <c r="A510" s="89" t="s">
        <v>993</v>
      </c>
      <c r="B510" s="89" t="s">
        <v>992</v>
      </c>
      <c r="C510" s="89" t="s">
        <v>2203</v>
      </c>
      <c r="D510" s="89" t="s">
        <v>2100</v>
      </c>
      <c r="E510" s="89" t="s">
        <v>1654</v>
      </c>
      <c r="F510" s="89" t="s">
        <v>992</v>
      </c>
      <c r="G510" s="89" t="s">
        <v>430</v>
      </c>
      <c r="H510" s="89" t="s">
        <v>992</v>
      </c>
      <c r="I510" s="89" t="s">
        <v>2022</v>
      </c>
      <c r="J510" s="89" t="s">
        <v>2456</v>
      </c>
      <c r="K510" s="89" t="s">
        <v>1639</v>
      </c>
      <c r="L510" s="89">
        <v>9</v>
      </c>
      <c r="M510" s="89">
        <v>0</v>
      </c>
      <c r="N510" s="89">
        <v>2</v>
      </c>
    </row>
    <row r="511" spans="1:14" ht="22.5" hidden="1" x14ac:dyDescent="0.2">
      <c r="A511" s="89" t="s">
        <v>979</v>
      </c>
      <c r="B511" s="89" t="s">
        <v>978</v>
      </c>
      <c r="C511" s="89" t="s">
        <v>2203</v>
      </c>
      <c r="D511" s="89" t="s">
        <v>2100</v>
      </c>
      <c r="E511" s="89" t="s">
        <v>1654</v>
      </c>
      <c r="F511" s="89" t="s">
        <v>978</v>
      </c>
      <c r="G511" s="89" t="s">
        <v>430</v>
      </c>
      <c r="H511" s="89" t="s">
        <v>978</v>
      </c>
      <c r="I511" s="89" t="s">
        <v>2022</v>
      </c>
      <c r="J511" s="89" t="s">
        <v>2456</v>
      </c>
      <c r="K511" s="89" t="s">
        <v>1639</v>
      </c>
      <c r="L511" s="89">
        <v>13</v>
      </c>
      <c r="M511" s="89">
        <v>0</v>
      </c>
      <c r="N511" s="89">
        <v>3</v>
      </c>
    </row>
    <row r="512" spans="1:14" ht="22.5" hidden="1" x14ac:dyDescent="0.2">
      <c r="A512" s="89" t="s">
        <v>981</v>
      </c>
      <c r="B512" s="89" t="s">
        <v>980</v>
      </c>
      <c r="C512" s="89" t="s">
        <v>2203</v>
      </c>
      <c r="D512" s="89" t="s">
        <v>2100</v>
      </c>
      <c r="E512" s="89" t="s">
        <v>1654</v>
      </c>
      <c r="F512" s="89" t="s">
        <v>980</v>
      </c>
      <c r="G512" s="89" t="s">
        <v>430</v>
      </c>
      <c r="H512" s="89" t="s">
        <v>980</v>
      </c>
      <c r="I512" s="89" t="s">
        <v>2022</v>
      </c>
      <c r="J512" s="89" t="s">
        <v>2456</v>
      </c>
      <c r="K512" s="89" t="s">
        <v>1639</v>
      </c>
      <c r="L512" s="89">
        <v>5</v>
      </c>
      <c r="M512" s="89">
        <v>0</v>
      </c>
      <c r="N512" s="89">
        <v>2</v>
      </c>
    </row>
    <row r="513" spans="1:14" ht="22.5" hidden="1" x14ac:dyDescent="0.2">
      <c r="A513" s="89" t="s">
        <v>995</v>
      </c>
      <c r="B513" s="89" t="s">
        <v>994</v>
      </c>
      <c r="C513" s="89" t="s">
        <v>2203</v>
      </c>
      <c r="D513" s="89" t="s">
        <v>2100</v>
      </c>
      <c r="E513" s="89" t="s">
        <v>1654</v>
      </c>
      <c r="F513" s="89" t="s">
        <v>994</v>
      </c>
      <c r="G513" s="89" t="s">
        <v>430</v>
      </c>
      <c r="H513" s="89" t="s">
        <v>994</v>
      </c>
      <c r="I513" s="89" t="s">
        <v>2022</v>
      </c>
      <c r="J513" s="89" t="s">
        <v>2456</v>
      </c>
      <c r="K513" s="89" t="s">
        <v>1639</v>
      </c>
      <c r="L513" s="89">
        <v>5</v>
      </c>
      <c r="M513" s="89">
        <v>0</v>
      </c>
      <c r="N513" s="89">
        <v>3</v>
      </c>
    </row>
    <row r="514" spans="1:14" ht="22.5" hidden="1" x14ac:dyDescent="0.2">
      <c r="A514" s="89" t="s">
        <v>985</v>
      </c>
      <c r="B514" s="89" t="s">
        <v>984</v>
      </c>
      <c r="C514" s="89" t="s">
        <v>2203</v>
      </c>
      <c r="D514" s="89" t="s">
        <v>2100</v>
      </c>
      <c r="E514" s="89" t="s">
        <v>1654</v>
      </c>
      <c r="F514" s="89" t="s">
        <v>984</v>
      </c>
      <c r="G514" s="89" t="s">
        <v>430</v>
      </c>
      <c r="H514" s="89" t="s">
        <v>984</v>
      </c>
      <c r="I514" s="89" t="s">
        <v>2022</v>
      </c>
      <c r="J514" s="89" t="s">
        <v>2456</v>
      </c>
      <c r="K514" s="89" t="s">
        <v>1639</v>
      </c>
      <c r="L514" s="89">
        <v>3</v>
      </c>
      <c r="M514" s="89">
        <v>0</v>
      </c>
      <c r="N514" s="89">
        <v>3</v>
      </c>
    </row>
    <row r="515" spans="1:14" ht="22.5" hidden="1" x14ac:dyDescent="0.2">
      <c r="A515" s="89" t="s">
        <v>832</v>
      </c>
      <c r="B515" s="89" t="s">
        <v>831</v>
      </c>
      <c r="C515" s="89" t="s">
        <v>2203</v>
      </c>
      <c r="D515" s="89" t="s">
        <v>2100</v>
      </c>
      <c r="E515" s="89" t="s">
        <v>1654</v>
      </c>
      <c r="F515" s="89" t="s">
        <v>831</v>
      </c>
      <c r="G515" s="89" t="s">
        <v>2102</v>
      </c>
      <c r="H515" s="89" t="s">
        <v>831</v>
      </c>
      <c r="I515" s="89" t="s">
        <v>2022</v>
      </c>
      <c r="J515" s="89" t="s">
        <v>2383</v>
      </c>
      <c r="K515" s="89" t="s">
        <v>2384</v>
      </c>
      <c r="L515" s="89">
        <v>4</v>
      </c>
      <c r="M515" s="89">
        <v>0</v>
      </c>
      <c r="N515" s="89">
        <v>2</v>
      </c>
    </row>
    <row r="516" spans="1:14" ht="22.5" hidden="1" x14ac:dyDescent="0.2">
      <c r="A516" s="89" t="s">
        <v>838</v>
      </c>
      <c r="B516" s="89" t="s">
        <v>837</v>
      </c>
      <c r="C516" s="89" t="s">
        <v>2203</v>
      </c>
      <c r="D516" s="89" t="s">
        <v>2100</v>
      </c>
      <c r="E516" s="89" t="s">
        <v>1654</v>
      </c>
      <c r="F516" s="89" t="s">
        <v>837</v>
      </c>
      <c r="G516" s="89" t="s">
        <v>2102</v>
      </c>
      <c r="H516" s="89" t="s">
        <v>837</v>
      </c>
      <c r="I516" s="89" t="s">
        <v>2022</v>
      </c>
      <c r="J516" s="89" t="s">
        <v>2383</v>
      </c>
      <c r="K516" s="89" t="s">
        <v>2384</v>
      </c>
      <c r="L516" s="89">
        <v>12</v>
      </c>
      <c r="M516" s="89">
        <v>0</v>
      </c>
      <c r="N516" s="89">
        <v>3</v>
      </c>
    </row>
    <row r="517" spans="1:14" ht="33.75" hidden="1" x14ac:dyDescent="0.2">
      <c r="A517" s="89" t="s">
        <v>808</v>
      </c>
      <c r="B517" s="89" t="s">
        <v>296</v>
      </c>
      <c r="C517" s="89" t="s">
        <v>2203</v>
      </c>
      <c r="D517" s="89" t="s">
        <v>2100</v>
      </c>
      <c r="E517" s="89" t="s">
        <v>1654</v>
      </c>
      <c r="F517" s="89" t="s">
        <v>2395</v>
      </c>
      <c r="G517" s="89" t="s">
        <v>2102</v>
      </c>
      <c r="H517" s="89" t="s">
        <v>296</v>
      </c>
      <c r="I517" s="89" t="s">
        <v>2022</v>
      </c>
      <c r="J517" s="89" t="s">
        <v>2383</v>
      </c>
      <c r="K517" s="89" t="s">
        <v>2384</v>
      </c>
      <c r="L517" s="89">
        <v>8</v>
      </c>
      <c r="M517" s="89">
        <v>0</v>
      </c>
      <c r="N517" s="89">
        <v>3</v>
      </c>
    </row>
    <row r="518" spans="1:14" ht="22.5" hidden="1" x14ac:dyDescent="0.2">
      <c r="A518" s="89" t="s">
        <v>805</v>
      </c>
      <c r="B518" s="89" t="s">
        <v>804</v>
      </c>
      <c r="C518" s="89" t="s">
        <v>2203</v>
      </c>
      <c r="D518" s="89" t="s">
        <v>2100</v>
      </c>
      <c r="E518" s="89" t="s">
        <v>1654</v>
      </c>
      <c r="F518" s="89" t="s">
        <v>804</v>
      </c>
      <c r="G518" s="89" t="s">
        <v>2102</v>
      </c>
      <c r="H518" s="89" t="s">
        <v>804</v>
      </c>
      <c r="I518" s="89" t="s">
        <v>2022</v>
      </c>
      <c r="J518" s="89" t="s">
        <v>2383</v>
      </c>
      <c r="K518" s="89" t="s">
        <v>2384</v>
      </c>
      <c r="L518" s="89">
        <v>7</v>
      </c>
      <c r="M518" s="89">
        <v>0</v>
      </c>
      <c r="N518" s="89">
        <v>2</v>
      </c>
    </row>
    <row r="519" spans="1:14" ht="22.5" hidden="1" x14ac:dyDescent="0.2">
      <c r="A519" s="89" t="s">
        <v>839</v>
      </c>
      <c r="B519" s="89" t="s">
        <v>837</v>
      </c>
      <c r="C519" s="89" t="s">
        <v>2203</v>
      </c>
      <c r="D519" s="89" t="s">
        <v>2100</v>
      </c>
      <c r="E519" s="89" t="s">
        <v>1654</v>
      </c>
      <c r="F519" s="89" t="s">
        <v>837</v>
      </c>
      <c r="G519" s="89" t="s">
        <v>2102</v>
      </c>
      <c r="H519" s="89" t="s">
        <v>837</v>
      </c>
      <c r="I519" s="89" t="s">
        <v>2022</v>
      </c>
      <c r="J519" s="89" t="s">
        <v>2383</v>
      </c>
      <c r="K519" s="89" t="s">
        <v>2384</v>
      </c>
      <c r="L519" s="89">
        <v>13</v>
      </c>
      <c r="M519" s="89">
        <v>0</v>
      </c>
      <c r="N519" s="89">
        <v>3</v>
      </c>
    </row>
    <row r="520" spans="1:14" ht="22.5" hidden="1" x14ac:dyDescent="0.2">
      <c r="A520" s="89" t="s">
        <v>989</v>
      </c>
      <c r="B520" s="89" t="s">
        <v>824</v>
      </c>
      <c r="C520" s="89" t="s">
        <v>2203</v>
      </c>
      <c r="D520" s="89" t="s">
        <v>2100</v>
      </c>
      <c r="E520" s="89" t="s">
        <v>1654</v>
      </c>
      <c r="F520" s="89" t="s">
        <v>824</v>
      </c>
      <c r="G520" s="89" t="s">
        <v>430</v>
      </c>
      <c r="H520" s="89" t="s">
        <v>988</v>
      </c>
      <c r="I520" s="89" t="s">
        <v>2022</v>
      </c>
      <c r="J520" s="89" t="s">
        <v>2456</v>
      </c>
      <c r="K520" s="89" t="s">
        <v>1639</v>
      </c>
      <c r="L520" s="89">
        <v>4</v>
      </c>
      <c r="M520" s="89">
        <v>0</v>
      </c>
      <c r="N520" s="89">
        <v>3</v>
      </c>
    </row>
    <row r="521" spans="1:14" ht="22.5" hidden="1" x14ac:dyDescent="0.2">
      <c r="A521" s="89" t="s">
        <v>825</v>
      </c>
      <c r="B521" s="89" t="s">
        <v>824</v>
      </c>
      <c r="C521" s="89" t="s">
        <v>2203</v>
      </c>
      <c r="D521" s="89" t="s">
        <v>2100</v>
      </c>
      <c r="E521" s="89" t="s">
        <v>1654</v>
      </c>
      <c r="F521" s="89" t="s">
        <v>824</v>
      </c>
      <c r="G521" s="89" t="s">
        <v>2102</v>
      </c>
      <c r="H521" s="89" t="s">
        <v>824</v>
      </c>
      <c r="I521" s="89" t="s">
        <v>2022</v>
      </c>
      <c r="J521" s="89" t="s">
        <v>2383</v>
      </c>
      <c r="K521" s="89" t="s">
        <v>2384</v>
      </c>
      <c r="L521" s="89">
        <v>11</v>
      </c>
      <c r="M521" s="89">
        <v>0</v>
      </c>
      <c r="N521" s="89">
        <v>2</v>
      </c>
    </row>
    <row r="522" spans="1:14" ht="22.5" hidden="1" x14ac:dyDescent="0.2">
      <c r="A522" s="89" t="s">
        <v>813</v>
      </c>
      <c r="B522" s="89" t="s">
        <v>812</v>
      </c>
      <c r="C522" s="89" t="s">
        <v>2203</v>
      </c>
      <c r="D522" s="89" t="s">
        <v>2100</v>
      </c>
      <c r="E522" s="89" t="s">
        <v>1654</v>
      </c>
      <c r="F522" s="89" t="s">
        <v>812</v>
      </c>
      <c r="G522" s="89" t="s">
        <v>2102</v>
      </c>
      <c r="H522" s="89" t="s">
        <v>812</v>
      </c>
      <c r="I522" s="89" t="s">
        <v>2022</v>
      </c>
      <c r="J522" s="89" t="s">
        <v>2383</v>
      </c>
      <c r="K522" s="89" t="s">
        <v>2384</v>
      </c>
      <c r="L522" s="89">
        <v>8</v>
      </c>
      <c r="M522" s="89">
        <v>0</v>
      </c>
      <c r="N522" s="89">
        <v>2</v>
      </c>
    </row>
    <row r="523" spans="1:14" ht="22.5" hidden="1" x14ac:dyDescent="0.2">
      <c r="A523" s="89" t="s">
        <v>796</v>
      </c>
      <c r="B523" s="89" t="s">
        <v>438</v>
      </c>
      <c r="C523" s="89" t="s">
        <v>2203</v>
      </c>
      <c r="D523" s="89" t="s">
        <v>2100</v>
      </c>
      <c r="E523" s="89" t="s">
        <v>1654</v>
      </c>
      <c r="F523" s="89" t="s">
        <v>438</v>
      </c>
      <c r="G523" s="89" t="s">
        <v>2102</v>
      </c>
      <c r="H523" s="89" t="s">
        <v>438</v>
      </c>
      <c r="I523" s="89" t="s">
        <v>2022</v>
      </c>
      <c r="J523" s="89" t="s">
        <v>2383</v>
      </c>
      <c r="K523" s="89" t="s">
        <v>2384</v>
      </c>
      <c r="L523" s="89">
        <v>14</v>
      </c>
      <c r="M523" s="89">
        <v>0</v>
      </c>
      <c r="N523" s="89">
        <v>3</v>
      </c>
    </row>
    <row r="524" spans="1:14" ht="22.5" hidden="1" x14ac:dyDescent="0.2">
      <c r="A524" s="89" t="s">
        <v>836</v>
      </c>
      <c r="B524" s="89" t="s">
        <v>744</v>
      </c>
      <c r="C524" s="89" t="s">
        <v>2203</v>
      </c>
      <c r="D524" s="89" t="s">
        <v>2100</v>
      </c>
      <c r="E524" s="89" t="s">
        <v>1654</v>
      </c>
      <c r="F524" s="89" t="s">
        <v>744</v>
      </c>
      <c r="G524" s="89" t="s">
        <v>2102</v>
      </c>
      <c r="H524" s="89" t="s">
        <v>744</v>
      </c>
      <c r="I524" s="89" t="s">
        <v>2022</v>
      </c>
      <c r="J524" s="89" t="s">
        <v>2383</v>
      </c>
      <c r="K524" s="89" t="s">
        <v>2384</v>
      </c>
      <c r="L524" s="89">
        <v>6</v>
      </c>
      <c r="M524" s="89">
        <v>0</v>
      </c>
      <c r="N524" s="89">
        <v>3</v>
      </c>
    </row>
    <row r="525" spans="1:14" ht="22.5" hidden="1" x14ac:dyDescent="0.2">
      <c r="A525" s="89" t="s">
        <v>646</v>
      </c>
      <c r="B525" s="89" t="s">
        <v>647</v>
      </c>
      <c r="C525" s="89" t="s">
        <v>2203</v>
      </c>
      <c r="D525" s="89" t="s">
        <v>2100</v>
      </c>
      <c r="E525" s="89" t="s">
        <v>1654</v>
      </c>
      <c r="F525" s="89" t="s">
        <v>647</v>
      </c>
      <c r="G525" s="89" t="s">
        <v>2102</v>
      </c>
      <c r="H525" s="89" t="s">
        <v>120</v>
      </c>
      <c r="I525" s="89" t="s">
        <v>2022</v>
      </c>
      <c r="J525" s="89" t="s">
        <v>2317</v>
      </c>
      <c r="K525" s="89" t="s">
        <v>2016</v>
      </c>
      <c r="L525" s="89">
        <v>6</v>
      </c>
      <c r="M525" s="89">
        <v>0</v>
      </c>
      <c r="N525" s="89">
        <v>2</v>
      </c>
    </row>
    <row r="526" spans="1:14" ht="22.5" hidden="1" x14ac:dyDescent="0.2">
      <c r="A526" s="89" t="s">
        <v>700</v>
      </c>
      <c r="B526" s="89" t="s">
        <v>699</v>
      </c>
      <c r="C526" s="89" t="s">
        <v>2203</v>
      </c>
      <c r="D526" s="89" t="s">
        <v>2100</v>
      </c>
      <c r="E526" s="89" t="s">
        <v>1654</v>
      </c>
      <c r="F526" s="89" t="s">
        <v>699</v>
      </c>
      <c r="G526" s="89" t="s">
        <v>5269</v>
      </c>
      <c r="H526" s="89" t="s">
        <v>699</v>
      </c>
      <c r="I526" s="89" t="s">
        <v>2022</v>
      </c>
      <c r="J526" s="89" t="s">
        <v>2317</v>
      </c>
      <c r="K526" s="89" t="s">
        <v>2016</v>
      </c>
      <c r="L526" s="89">
        <v>7</v>
      </c>
      <c r="M526" s="89">
        <v>0</v>
      </c>
      <c r="N526" s="89">
        <v>2</v>
      </c>
    </row>
    <row r="527" spans="1:14" ht="22.5" hidden="1" x14ac:dyDescent="0.2">
      <c r="A527" s="89" t="s">
        <v>1025</v>
      </c>
      <c r="B527" s="89" t="s">
        <v>470</v>
      </c>
      <c r="C527" s="89" t="s">
        <v>2203</v>
      </c>
      <c r="D527" s="89" t="s">
        <v>2100</v>
      </c>
      <c r="E527" s="89" t="s">
        <v>1654</v>
      </c>
      <c r="F527" s="89" t="s">
        <v>2252</v>
      </c>
      <c r="G527" s="89" t="s">
        <v>470</v>
      </c>
      <c r="H527" s="89" t="s">
        <v>94</v>
      </c>
      <c r="I527" s="89" t="s">
        <v>97</v>
      </c>
      <c r="J527" s="89" t="s">
        <v>2135</v>
      </c>
      <c r="K527" s="89" t="s">
        <v>1655</v>
      </c>
      <c r="L527" s="89">
        <v>8</v>
      </c>
      <c r="M527" s="89">
        <v>0</v>
      </c>
      <c r="N527" s="89">
        <v>2</v>
      </c>
    </row>
    <row r="528" spans="1:14" ht="22.5" hidden="1" x14ac:dyDescent="0.2">
      <c r="A528" s="89" t="s">
        <v>127</v>
      </c>
      <c r="B528" s="89" t="s">
        <v>1683</v>
      </c>
      <c r="C528" s="89" t="s">
        <v>2089</v>
      </c>
      <c r="D528" s="89" t="s">
        <v>2100</v>
      </c>
      <c r="E528" s="89" t="s">
        <v>1654</v>
      </c>
      <c r="F528" s="89" t="s">
        <v>126</v>
      </c>
      <c r="G528" s="89" t="s">
        <v>2102</v>
      </c>
      <c r="H528" s="89" t="s">
        <v>126</v>
      </c>
      <c r="I528" s="89" t="s">
        <v>2022</v>
      </c>
      <c r="J528" s="89" t="s">
        <v>2317</v>
      </c>
      <c r="K528" s="89" t="s">
        <v>2016</v>
      </c>
      <c r="L528" s="89">
        <v>7</v>
      </c>
      <c r="M528" s="89">
        <v>1</v>
      </c>
      <c r="N528" s="89">
        <v>3</v>
      </c>
    </row>
    <row r="529" spans="1:14" ht="22.5" hidden="1" x14ac:dyDescent="0.2">
      <c r="A529" s="89" t="s">
        <v>439</v>
      </c>
      <c r="B529" s="89" t="s">
        <v>440</v>
      </c>
      <c r="C529" s="89" t="s">
        <v>2089</v>
      </c>
      <c r="D529" s="89" t="s">
        <v>2100</v>
      </c>
      <c r="E529" s="89" t="s">
        <v>1654</v>
      </c>
      <c r="F529" s="89" t="s">
        <v>438</v>
      </c>
      <c r="G529" s="89" t="s">
        <v>2102</v>
      </c>
      <c r="H529" s="89" t="s">
        <v>438</v>
      </c>
      <c r="I529" s="89" t="s">
        <v>2022</v>
      </c>
      <c r="J529" s="89" t="s">
        <v>2456</v>
      </c>
      <c r="K529" s="89" t="s">
        <v>1639</v>
      </c>
      <c r="L529" s="89">
        <v>19</v>
      </c>
      <c r="M529" s="89">
        <v>2</v>
      </c>
      <c r="N529" s="89">
        <v>3</v>
      </c>
    </row>
    <row r="530" spans="1:14" ht="22.5" hidden="1" x14ac:dyDescent="0.2">
      <c r="A530" s="89" t="s">
        <v>325</v>
      </c>
      <c r="B530" s="89" t="s">
        <v>1717</v>
      </c>
      <c r="C530" s="89" t="s">
        <v>2089</v>
      </c>
      <c r="D530" s="89" t="s">
        <v>2100</v>
      </c>
      <c r="E530" s="89" t="s">
        <v>1654</v>
      </c>
      <c r="F530" s="89" t="s">
        <v>324</v>
      </c>
      <c r="G530" s="89" t="s">
        <v>2102</v>
      </c>
      <c r="H530" s="89" t="s">
        <v>324</v>
      </c>
      <c r="I530" s="89" t="s">
        <v>2022</v>
      </c>
      <c r="J530" s="89" t="s">
        <v>2402</v>
      </c>
      <c r="K530" s="89" t="s">
        <v>2403</v>
      </c>
      <c r="L530" s="89">
        <v>12</v>
      </c>
      <c r="M530" s="89">
        <v>1</v>
      </c>
      <c r="N530" s="89">
        <v>3</v>
      </c>
    </row>
    <row r="531" spans="1:14" ht="45" hidden="1" x14ac:dyDescent="0.2">
      <c r="A531" s="89" t="s">
        <v>301</v>
      </c>
      <c r="B531" s="89" t="s">
        <v>302</v>
      </c>
      <c r="C531" s="89" t="s">
        <v>2089</v>
      </c>
      <c r="D531" s="89" t="s">
        <v>2100</v>
      </c>
      <c r="E531" s="89" t="s">
        <v>1654</v>
      </c>
      <c r="F531" s="89" t="s">
        <v>300</v>
      </c>
      <c r="G531" s="89" t="s">
        <v>2102</v>
      </c>
      <c r="H531" s="89" t="s">
        <v>300</v>
      </c>
      <c r="I531" s="89" t="s">
        <v>2022</v>
      </c>
      <c r="J531" s="89" t="s">
        <v>2383</v>
      </c>
      <c r="K531" s="89" t="s">
        <v>2384</v>
      </c>
      <c r="L531" s="89">
        <v>8</v>
      </c>
      <c r="M531" s="89">
        <v>1</v>
      </c>
      <c r="N531" s="89">
        <v>3</v>
      </c>
    </row>
    <row r="532" spans="1:14" ht="33.75" hidden="1" x14ac:dyDescent="0.2">
      <c r="A532" s="89" t="s">
        <v>304</v>
      </c>
      <c r="B532" s="89" t="s">
        <v>305</v>
      </c>
      <c r="C532" s="89" t="s">
        <v>2089</v>
      </c>
      <c r="D532" s="89" t="s">
        <v>2100</v>
      </c>
      <c r="E532" s="89" t="s">
        <v>1654</v>
      </c>
      <c r="F532" s="89" t="s">
        <v>303</v>
      </c>
      <c r="G532" s="89" t="s">
        <v>2102</v>
      </c>
      <c r="H532" s="89" t="s">
        <v>303</v>
      </c>
      <c r="I532" s="89" t="s">
        <v>2022</v>
      </c>
      <c r="J532" s="89" t="s">
        <v>2383</v>
      </c>
      <c r="K532" s="89" t="s">
        <v>2384</v>
      </c>
      <c r="L532" s="89">
        <v>9</v>
      </c>
      <c r="M532" s="89">
        <v>1</v>
      </c>
      <c r="N532" s="89">
        <v>3</v>
      </c>
    </row>
    <row r="533" spans="1:14" ht="22.5" hidden="1" x14ac:dyDescent="0.2">
      <c r="A533" s="89" t="s">
        <v>504</v>
      </c>
      <c r="B533" s="89" t="s">
        <v>505</v>
      </c>
      <c r="C533" s="89" t="s">
        <v>2089</v>
      </c>
      <c r="D533" s="89" t="s">
        <v>2100</v>
      </c>
      <c r="E533" s="89" t="s">
        <v>1654</v>
      </c>
      <c r="F533" s="89" t="s">
        <v>2253</v>
      </c>
      <c r="G533" s="89" t="s">
        <v>2102</v>
      </c>
      <c r="H533" s="89" t="s">
        <v>486</v>
      </c>
      <c r="I533" s="89" t="s">
        <v>97</v>
      </c>
      <c r="J533" s="89" t="s">
        <v>2135</v>
      </c>
      <c r="K533" s="89" t="s">
        <v>1655</v>
      </c>
      <c r="L533" s="89">
        <v>77</v>
      </c>
      <c r="M533" s="89">
        <v>4</v>
      </c>
      <c r="N533" s="89">
        <v>4</v>
      </c>
    </row>
    <row r="534" spans="1:14" ht="22.5" hidden="1" x14ac:dyDescent="0.2">
      <c r="A534" s="89" t="s">
        <v>153</v>
      </c>
      <c r="B534" s="89" t="s">
        <v>154</v>
      </c>
      <c r="C534" s="89" t="s">
        <v>2089</v>
      </c>
      <c r="D534" s="89" t="s">
        <v>2100</v>
      </c>
      <c r="E534" s="89" t="s">
        <v>1654</v>
      </c>
      <c r="F534" s="89" t="s">
        <v>152</v>
      </c>
      <c r="G534" s="89" t="s">
        <v>2102</v>
      </c>
      <c r="H534" s="89" t="s">
        <v>152</v>
      </c>
      <c r="I534" s="89" t="s">
        <v>2022</v>
      </c>
      <c r="J534" s="89" t="s">
        <v>2317</v>
      </c>
      <c r="K534" s="89" t="s">
        <v>2016</v>
      </c>
      <c r="L534" s="89">
        <v>12</v>
      </c>
      <c r="M534" s="89">
        <v>1</v>
      </c>
      <c r="N534" s="89">
        <v>3</v>
      </c>
    </row>
    <row r="535" spans="1:14" ht="22.5" hidden="1" x14ac:dyDescent="0.2">
      <c r="A535" s="89" t="s">
        <v>156</v>
      </c>
      <c r="B535" s="89" t="s">
        <v>157</v>
      </c>
      <c r="C535" s="89" t="s">
        <v>2089</v>
      </c>
      <c r="D535" s="89" t="s">
        <v>2100</v>
      </c>
      <c r="E535" s="89" t="s">
        <v>1654</v>
      </c>
      <c r="F535" s="89" t="s">
        <v>155</v>
      </c>
      <c r="G535" s="89" t="s">
        <v>2102</v>
      </c>
      <c r="H535" s="89" t="s">
        <v>155</v>
      </c>
      <c r="I535" s="89" t="s">
        <v>2022</v>
      </c>
      <c r="J535" s="89" t="s">
        <v>2317</v>
      </c>
      <c r="K535" s="89" t="s">
        <v>2016</v>
      </c>
      <c r="L535" s="89">
        <v>7</v>
      </c>
      <c r="M535" s="89">
        <v>1</v>
      </c>
      <c r="N535" s="89">
        <v>3</v>
      </c>
    </row>
    <row r="536" spans="1:14" ht="33.75" hidden="1" x14ac:dyDescent="0.2">
      <c r="A536" s="89" t="s">
        <v>159</v>
      </c>
      <c r="B536" s="89" t="s">
        <v>160</v>
      </c>
      <c r="C536" s="89" t="s">
        <v>2089</v>
      </c>
      <c r="D536" s="89" t="s">
        <v>2100</v>
      </c>
      <c r="E536" s="89" t="s">
        <v>1654</v>
      </c>
      <c r="F536" s="89" t="s">
        <v>158</v>
      </c>
      <c r="G536" s="89" t="s">
        <v>2102</v>
      </c>
      <c r="H536" s="89" t="s">
        <v>158</v>
      </c>
      <c r="I536" s="89" t="s">
        <v>2022</v>
      </c>
      <c r="J536" s="89" t="s">
        <v>2317</v>
      </c>
      <c r="K536" s="89" t="s">
        <v>2016</v>
      </c>
      <c r="L536" s="89">
        <v>10</v>
      </c>
      <c r="M536" s="89">
        <v>1</v>
      </c>
      <c r="N536" s="89">
        <v>3</v>
      </c>
    </row>
    <row r="537" spans="1:14" ht="33.75" hidden="1" x14ac:dyDescent="0.2">
      <c r="A537" s="89" t="s">
        <v>162</v>
      </c>
      <c r="B537" s="89" t="s">
        <v>163</v>
      </c>
      <c r="C537" s="89" t="s">
        <v>2089</v>
      </c>
      <c r="D537" s="89" t="s">
        <v>2100</v>
      </c>
      <c r="E537" s="89" t="s">
        <v>1654</v>
      </c>
      <c r="F537" s="89" t="s">
        <v>161</v>
      </c>
      <c r="G537" s="89" t="s">
        <v>2102</v>
      </c>
      <c r="H537" s="89" t="s">
        <v>161</v>
      </c>
      <c r="I537" s="89" t="s">
        <v>2022</v>
      </c>
      <c r="J537" s="89" t="s">
        <v>2317</v>
      </c>
      <c r="K537" s="89" t="s">
        <v>2016</v>
      </c>
      <c r="L537" s="89">
        <v>12</v>
      </c>
      <c r="M537" s="89">
        <v>1</v>
      </c>
      <c r="N537" s="89">
        <v>3</v>
      </c>
    </row>
    <row r="538" spans="1:14" ht="33.75" x14ac:dyDescent="0.2">
      <c r="A538" s="89" t="s">
        <v>248</v>
      </c>
      <c r="B538" s="89" t="s">
        <v>1698</v>
      </c>
      <c r="C538" s="89" t="s">
        <v>2089</v>
      </c>
      <c r="D538" s="89" t="s">
        <v>2100</v>
      </c>
      <c r="E538" s="89" t="s">
        <v>1654</v>
      </c>
      <c r="F538" s="89" t="s">
        <v>2365</v>
      </c>
      <c r="G538" s="89" t="s">
        <v>2102</v>
      </c>
      <c r="H538" s="89" t="s">
        <v>247</v>
      </c>
      <c r="I538" s="89" t="s">
        <v>2022</v>
      </c>
      <c r="J538" s="89" t="s">
        <v>2361</v>
      </c>
      <c r="K538" s="89" t="s">
        <v>2362</v>
      </c>
      <c r="L538" s="89">
        <v>14</v>
      </c>
      <c r="M538" s="89">
        <v>1</v>
      </c>
      <c r="N538" s="89">
        <v>3</v>
      </c>
    </row>
    <row r="539" spans="1:14" ht="33.75" hidden="1" x14ac:dyDescent="0.2">
      <c r="A539" s="89" t="s">
        <v>331</v>
      </c>
      <c r="B539" s="89" t="s">
        <v>332</v>
      </c>
      <c r="C539" s="89" t="s">
        <v>2089</v>
      </c>
      <c r="D539" s="89" t="s">
        <v>2100</v>
      </c>
      <c r="E539" s="89" t="s">
        <v>1654</v>
      </c>
      <c r="F539" s="89" t="s">
        <v>330</v>
      </c>
      <c r="G539" s="89" t="s">
        <v>2102</v>
      </c>
      <c r="H539" s="89" t="s">
        <v>330</v>
      </c>
      <c r="I539" s="89" t="s">
        <v>2022</v>
      </c>
      <c r="J539" s="89" t="s">
        <v>2402</v>
      </c>
      <c r="K539" s="89" t="s">
        <v>2403</v>
      </c>
      <c r="L539" s="89">
        <v>29</v>
      </c>
      <c r="M539" s="89">
        <v>2</v>
      </c>
      <c r="N539" s="89">
        <v>3</v>
      </c>
    </row>
    <row r="540" spans="1:14" ht="45" hidden="1" x14ac:dyDescent="0.2">
      <c r="A540" s="89" t="s">
        <v>334</v>
      </c>
      <c r="B540" s="89" t="s">
        <v>335</v>
      </c>
      <c r="C540" s="89" t="s">
        <v>2089</v>
      </c>
      <c r="D540" s="89" t="s">
        <v>2100</v>
      </c>
      <c r="E540" s="89" t="s">
        <v>1654</v>
      </c>
      <c r="F540" s="89" t="s">
        <v>861</v>
      </c>
      <c r="G540" s="89" t="s">
        <v>2102</v>
      </c>
      <c r="H540" s="89" t="s">
        <v>333</v>
      </c>
      <c r="I540" s="89" t="s">
        <v>2022</v>
      </c>
      <c r="J540" s="89" t="s">
        <v>2402</v>
      </c>
      <c r="K540" s="89" t="s">
        <v>2403</v>
      </c>
      <c r="L540" s="89">
        <v>20</v>
      </c>
      <c r="M540" s="89">
        <v>2</v>
      </c>
      <c r="N540" s="89">
        <v>3</v>
      </c>
    </row>
    <row r="541" spans="1:14" ht="22.5" hidden="1" x14ac:dyDescent="0.2">
      <c r="A541" s="89" t="s">
        <v>327</v>
      </c>
      <c r="B541" s="89" t="s">
        <v>1718</v>
      </c>
      <c r="C541" s="89" t="s">
        <v>2089</v>
      </c>
      <c r="D541" s="89" t="s">
        <v>2100</v>
      </c>
      <c r="E541" s="89" t="s">
        <v>1654</v>
      </c>
      <c r="F541" s="89" t="s">
        <v>326</v>
      </c>
      <c r="G541" s="89" t="s">
        <v>2102</v>
      </c>
      <c r="H541" s="89" t="s">
        <v>326</v>
      </c>
      <c r="I541" s="89" t="s">
        <v>2022</v>
      </c>
      <c r="J541" s="89" t="s">
        <v>2402</v>
      </c>
      <c r="K541" s="89" t="s">
        <v>2403</v>
      </c>
      <c r="L541" s="89">
        <v>61</v>
      </c>
      <c r="M541" s="89">
        <v>4</v>
      </c>
      <c r="N541" s="89">
        <v>4</v>
      </c>
    </row>
    <row r="542" spans="1:14" ht="33.75" hidden="1" x14ac:dyDescent="0.2">
      <c r="A542" s="89" t="s">
        <v>337</v>
      </c>
      <c r="B542" s="89" t="s">
        <v>338</v>
      </c>
      <c r="C542" s="89" t="s">
        <v>2089</v>
      </c>
      <c r="D542" s="89" t="s">
        <v>2100</v>
      </c>
      <c r="E542" s="89" t="s">
        <v>1654</v>
      </c>
      <c r="F542" s="89" t="s">
        <v>336</v>
      </c>
      <c r="G542" s="89" t="s">
        <v>2102</v>
      </c>
      <c r="H542" s="89" t="s">
        <v>336</v>
      </c>
      <c r="I542" s="89" t="s">
        <v>2022</v>
      </c>
      <c r="J542" s="89" t="s">
        <v>2402</v>
      </c>
      <c r="K542" s="89" t="s">
        <v>2403</v>
      </c>
      <c r="L542" s="89">
        <v>12</v>
      </c>
      <c r="M542" s="89">
        <v>1</v>
      </c>
      <c r="N542" s="89">
        <v>3</v>
      </c>
    </row>
    <row r="543" spans="1:14" ht="22.5" hidden="1" x14ac:dyDescent="0.2">
      <c r="A543" s="89" t="s">
        <v>339</v>
      </c>
      <c r="B543" s="89" t="s">
        <v>340</v>
      </c>
      <c r="C543" s="89" t="s">
        <v>2089</v>
      </c>
      <c r="D543" s="89" t="s">
        <v>2100</v>
      </c>
      <c r="E543" s="89" t="s">
        <v>1654</v>
      </c>
      <c r="F543" s="89" t="s">
        <v>2408</v>
      </c>
      <c r="G543" s="89" t="s">
        <v>2102</v>
      </c>
      <c r="H543" s="89" t="s">
        <v>847</v>
      </c>
      <c r="I543" s="89" t="s">
        <v>2022</v>
      </c>
      <c r="J543" s="89" t="s">
        <v>2402</v>
      </c>
      <c r="K543" s="89" t="s">
        <v>2403</v>
      </c>
      <c r="L543" s="89">
        <v>15</v>
      </c>
      <c r="M543" s="89">
        <v>1</v>
      </c>
      <c r="N543" s="89">
        <v>3</v>
      </c>
    </row>
    <row r="544" spans="1:14" ht="56.25" hidden="1" x14ac:dyDescent="0.2">
      <c r="A544" s="89" t="s">
        <v>341</v>
      </c>
      <c r="B544" s="89" t="s">
        <v>342</v>
      </c>
      <c r="C544" s="89" t="s">
        <v>2089</v>
      </c>
      <c r="D544" s="89" t="s">
        <v>2100</v>
      </c>
      <c r="E544" s="89" t="s">
        <v>1654</v>
      </c>
      <c r="F544" s="89" t="s">
        <v>846</v>
      </c>
      <c r="G544" s="89" t="s">
        <v>2102</v>
      </c>
      <c r="H544" s="89" t="s">
        <v>846</v>
      </c>
      <c r="I544" s="89" t="s">
        <v>2022</v>
      </c>
      <c r="J544" s="89" t="s">
        <v>2402</v>
      </c>
      <c r="K544" s="89" t="s">
        <v>2403</v>
      </c>
      <c r="L544" s="89">
        <v>8</v>
      </c>
      <c r="M544" s="89">
        <v>1</v>
      </c>
      <c r="N544" s="89">
        <v>2</v>
      </c>
    </row>
    <row r="545" spans="1:14" ht="45" hidden="1" x14ac:dyDescent="0.2">
      <c r="A545" s="89" t="s">
        <v>344</v>
      </c>
      <c r="B545" s="89" t="s">
        <v>345</v>
      </c>
      <c r="C545" s="89" t="s">
        <v>2089</v>
      </c>
      <c r="D545" s="89" t="s">
        <v>2100</v>
      </c>
      <c r="E545" s="89" t="s">
        <v>1654</v>
      </c>
      <c r="F545" s="89" t="s">
        <v>1344</v>
      </c>
      <c r="G545" s="89" t="s">
        <v>2102</v>
      </c>
      <c r="H545" s="89" t="s">
        <v>1344</v>
      </c>
      <c r="I545" s="89" t="s">
        <v>2022</v>
      </c>
      <c r="J545" s="89" t="s">
        <v>2402</v>
      </c>
      <c r="K545" s="89" t="s">
        <v>2403</v>
      </c>
      <c r="L545" s="89">
        <v>6</v>
      </c>
      <c r="M545" s="89">
        <v>1</v>
      </c>
      <c r="N545" s="89">
        <v>3</v>
      </c>
    </row>
    <row r="546" spans="1:14" ht="22.5" hidden="1" x14ac:dyDescent="0.2">
      <c r="A546" s="89" t="s">
        <v>376</v>
      </c>
      <c r="B546" s="89" t="s">
        <v>1723</v>
      </c>
      <c r="C546" s="89" t="s">
        <v>2089</v>
      </c>
      <c r="D546" s="89" t="s">
        <v>2100</v>
      </c>
      <c r="E546" s="89" t="s">
        <v>1654</v>
      </c>
      <c r="F546" s="89" t="s">
        <v>375</v>
      </c>
      <c r="G546" s="89" t="s">
        <v>2102</v>
      </c>
      <c r="H546" s="89" t="s">
        <v>375</v>
      </c>
      <c r="I546" s="89" t="s">
        <v>2022</v>
      </c>
      <c r="J546" s="89" t="s">
        <v>2416</v>
      </c>
      <c r="K546" s="89" t="s">
        <v>1653</v>
      </c>
      <c r="L546" s="89">
        <v>11</v>
      </c>
      <c r="M546" s="89">
        <v>1</v>
      </c>
      <c r="N546" s="89">
        <v>3</v>
      </c>
    </row>
    <row r="547" spans="1:14" ht="33.75" hidden="1" x14ac:dyDescent="0.2">
      <c r="A547" s="89" t="s">
        <v>498</v>
      </c>
      <c r="B547" s="89" t="s">
        <v>1774</v>
      </c>
      <c r="C547" s="89" t="s">
        <v>2089</v>
      </c>
      <c r="D547" s="89" t="s">
        <v>2100</v>
      </c>
      <c r="E547" s="89" t="s">
        <v>1654</v>
      </c>
      <c r="F547" s="89" t="s">
        <v>2254</v>
      </c>
      <c r="G547" s="89" t="s">
        <v>1774</v>
      </c>
      <c r="H547" s="89" t="s">
        <v>94</v>
      </c>
      <c r="I547" s="89" t="s">
        <v>97</v>
      </c>
      <c r="J547" s="89" t="s">
        <v>2135</v>
      </c>
      <c r="K547" s="89" t="s">
        <v>1655</v>
      </c>
      <c r="L547" s="89">
        <v>20</v>
      </c>
      <c r="M547" s="89">
        <v>1</v>
      </c>
      <c r="N547" s="89">
        <v>3</v>
      </c>
    </row>
    <row r="548" spans="1:14" ht="45" hidden="1" x14ac:dyDescent="0.2">
      <c r="A548" s="89" t="s">
        <v>507</v>
      </c>
      <c r="B548" s="89" t="s">
        <v>508</v>
      </c>
      <c r="C548" s="89" t="s">
        <v>2089</v>
      </c>
      <c r="D548" s="89" t="s">
        <v>2100</v>
      </c>
      <c r="E548" s="89" t="s">
        <v>1654</v>
      </c>
      <c r="F548" s="89" t="s">
        <v>2255</v>
      </c>
      <c r="G548" s="89" t="s">
        <v>2255</v>
      </c>
      <c r="H548" s="89" t="s">
        <v>506</v>
      </c>
      <c r="I548" s="89" t="s">
        <v>97</v>
      </c>
      <c r="J548" s="89" t="s">
        <v>2135</v>
      </c>
      <c r="K548" s="89" t="s">
        <v>1655</v>
      </c>
      <c r="L548" s="89">
        <v>26</v>
      </c>
      <c r="M548" s="89">
        <v>3</v>
      </c>
      <c r="N548" s="89">
        <v>3</v>
      </c>
    </row>
    <row r="549" spans="1:14" ht="33.75" hidden="1" x14ac:dyDescent="0.2">
      <c r="A549" s="89" t="s">
        <v>1659</v>
      </c>
      <c r="B549" s="89" t="s">
        <v>2116</v>
      </c>
      <c r="C549" s="89" t="s">
        <v>93</v>
      </c>
      <c r="D549" s="89" t="s">
        <v>2100</v>
      </c>
      <c r="E549" s="89" t="s">
        <v>1654</v>
      </c>
      <c r="F549" s="89" t="s">
        <v>103</v>
      </c>
      <c r="G549" s="89" t="s">
        <v>2102</v>
      </c>
      <c r="H549" s="89" t="s">
        <v>481</v>
      </c>
      <c r="I549" s="89" t="s">
        <v>97</v>
      </c>
      <c r="J549" s="89" t="s">
        <v>2135</v>
      </c>
      <c r="K549" s="89" t="s">
        <v>1655</v>
      </c>
      <c r="L549" s="89">
        <v>68</v>
      </c>
      <c r="M549" s="89">
        <v>6</v>
      </c>
      <c r="N549" s="89">
        <v>4</v>
      </c>
    </row>
    <row r="550" spans="1:14" ht="22.5" hidden="1" x14ac:dyDescent="0.2">
      <c r="A550" s="89" t="s">
        <v>1532</v>
      </c>
      <c r="B550" s="89" t="s">
        <v>1533</v>
      </c>
      <c r="C550" s="89" t="s">
        <v>1493</v>
      </c>
      <c r="D550" s="89" t="s">
        <v>2100</v>
      </c>
      <c r="E550" s="89" t="s">
        <v>1654</v>
      </c>
      <c r="F550" s="89" t="s">
        <v>1533</v>
      </c>
      <c r="G550" s="89" t="s">
        <v>1533</v>
      </c>
      <c r="H550" s="89" t="s">
        <v>241</v>
      </c>
      <c r="I550" s="89" t="s">
        <v>2022</v>
      </c>
      <c r="J550" s="89" t="s">
        <v>2361</v>
      </c>
      <c r="K550" s="89" t="s">
        <v>2362</v>
      </c>
      <c r="L550" s="89">
        <v>91</v>
      </c>
      <c r="M550" s="89">
        <v>8</v>
      </c>
      <c r="N550" s="89">
        <v>5</v>
      </c>
    </row>
    <row r="551" spans="1:14" ht="33.75" hidden="1" x14ac:dyDescent="0.2">
      <c r="A551" s="89" t="s">
        <v>1630</v>
      </c>
      <c r="B551" s="89" t="s">
        <v>1212</v>
      </c>
      <c r="C551" s="89" t="s">
        <v>1493</v>
      </c>
      <c r="D551" s="89" t="s">
        <v>2100</v>
      </c>
      <c r="E551" s="89" t="s">
        <v>1654</v>
      </c>
      <c r="F551" s="89" t="s">
        <v>1212</v>
      </c>
      <c r="G551" s="89" t="s">
        <v>2102</v>
      </c>
      <c r="H551" s="89" t="s">
        <v>1212</v>
      </c>
      <c r="I551" s="89" t="s">
        <v>2022</v>
      </c>
      <c r="J551" s="89" t="s">
        <v>2482</v>
      </c>
      <c r="K551" s="89" t="s">
        <v>2483</v>
      </c>
      <c r="L551" s="89">
        <v>27</v>
      </c>
      <c r="M551" s="89">
        <v>8</v>
      </c>
      <c r="N551" s="89">
        <v>5</v>
      </c>
    </row>
    <row r="552" spans="1:14" ht="22.5" hidden="1" x14ac:dyDescent="0.2">
      <c r="A552" s="89" t="s">
        <v>129</v>
      </c>
      <c r="B552" s="89" t="s">
        <v>1684</v>
      </c>
      <c r="C552" s="89" t="s">
        <v>2089</v>
      </c>
      <c r="D552" s="89" t="s">
        <v>2100</v>
      </c>
      <c r="E552" s="89" t="s">
        <v>1654</v>
      </c>
      <c r="F552" s="89" t="s">
        <v>2340</v>
      </c>
      <c r="G552" s="89" t="s">
        <v>2102</v>
      </c>
      <c r="H552" s="89" t="s">
        <v>128</v>
      </c>
      <c r="I552" s="89" t="s">
        <v>2022</v>
      </c>
      <c r="J552" s="89" t="s">
        <v>2317</v>
      </c>
      <c r="K552" s="89" t="s">
        <v>2016</v>
      </c>
      <c r="L552" s="89">
        <v>8</v>
      </c>
      <c r="M552" s="89">
        <v>1</v>
      </c>
      <c r="N552" s="89">
        <v>3</v>
      </c>
    </row>
    <row r="553" spans="1:14" ht="33.75" hidden="1" x14ac:dyDescent="0.2">
      <c r="A553" s="89" t="s">
        <v>164</v>
      </c>
      <c r="B553" s="89" t="s">
        <v>165</v>
      </c>
      <c r="C553" s="89" t="s">
        <v>2089</v>
      </c>
      <c r="D553" s="89" t="s">
        <v>2100</v>
      </c>
      <c r="E553" s="89" t="s">
        <v>1654</v>
      </c>
      <c r="F553" s="89" t="s">
        <v>2323</v>
      </c>
      <c r="G553" s="89" t="s">
        <v>2102</v>
      </c>
      <c r="H553" s="89" t="s">
        <v>1248</v>
      </c>
      <c r="I553" s="89" t="s">
        <v>2022</v>
      </c>
      <c r="J553" s="89" t="s">
        <v>2317</v>
      </c>
      <c r="K553" s="89" t="s">
        <v>2016</v>
      </c>
      <c r="L553" s="89">
        <v>1</v>
      </c>
      <c r="M553" s="89">
        <v>1</v>
      </c>
      <c r="N553" s="89">
        <v>1</v>
      </c>
    </row>
    <row r="554" spans="1:14" ht="22.5" hidden="1" x14ac:dyDescent="0.2">
      <c r="A554" s="89" t="s">
        <v>167</v>
      </c>
      <c r="B554" s="89" t="s">
        <v>168</v>
      </c>
      <c r="C554" s="89" t="s">
        <v>2089</v>
      </c>
      <c r="D554" s="89" t="s">
        <v>2100</v>
      </c>
      <c r="E554" s="89" t="s">
        <v>1654</v>
      </c>
      <c r="F554" s="89" t="s">
        <v>166</v>
      </c>
      <c r="G554" s="89" t="s">
        <v>2102</v>
      </c>
      <c r="H554" s="89" t="s">
        <v>166</v>
      </c>
      <c r="I554" s="89" t="s">
        <v>2022</v>
      </c>
      <c r="J554" s="89" t="s">
        <v>2317</v>
      </c>
      <c r="K554" s="89" t="s">
        <v>2016</v>
      </c>
      <c r="L554" s="89">
        <v>4</v>
      </c>
      <c r="M554" s="89">
        <v>1</v>
      </c>
      <c r="N554" s="89">
        <v>3</v>
      </c>
    </row>
    <row r="555" spans="1:14" ht="22.5" hidden="1" x14ac:dyDescent="0.2">
      <c r="A555" s="89" t="s">
        <v>1123</v>
      </c>
      <c r="B555" s="89" t="s">
        <v>1124</v>
      </c>
      <c r="C555" s="89" t="s">
        <v>2203</v>
      </c>
      <c r="D555" s="89" t="s">
        <v>2100</v>
      </c>
      <c r="E555" s="89" t="s">
        <v>1654</v>
      </c>
      <c r="F555" s="89" t="s">
        <v>2256</v>
      </c>
      <c r="G555" s="89" t="s">
        <v>5270</v>
      </c>
      <c r="H555" s="89" t="s">
        <v>1122</v>
      </c>
      <c r="I555" s="89" t="s">
        <v>97</v>
      </c>
      <c r="J555" s="89" t="s">
        <v>2135</v>
      </c>
      <c r="K555" s="89" t="s">
        <v>1655</v>
      </c>
      <c r="L555" s="89">
        <v>10</v>
      </c>
      <c r="M555" s="89">
        <v>0</v>
      </c>
      <c r="N555" s="89">
        <v>2</v>
      </c>
    </row>
    <row r="556" spans="1:14" ht="33.75" hidden="1" x14ac:dyDescent="0.2">
      <c r="A556" s="89" t="s">
        <v>1036</v>
      </c>
      <c r="B556" s="89" t="s">
        <v>1037</v>
      </c>
      <c r="C556" s="89" t="s">
        <v>2203</v>
      </c>
      <c r="D556" s="89" t="s">
        <v>2100</v>
      </c>
      <c r="E556" s="89" t="s">
        <v>1654</v>
      </c>
      <c r="F556" s="89" t="s">
        <v>5266</v>
      </c>
      <c r="G556" s="89" t="s">
        <v>1035</v>
      </c>
      <c r="H556" s="89" t="s">
        <v>465</v>
      </c>
      <c r="I556" s="89" t="s">
        <v>97</v>
      </c>
      <c r="J556" s="89" t="s">
        <v>2135</v>
      </c>
      <c r="K556" s="89" t="s">
        <v>1655</v>
      </c>
      <c r="L556" s="89">
        <v>10</v>
      </c>
      <c r="M556" s="89">
        <v>0</v>
      </c>
      <c r="N556" s="89">
        <v>3</v>
      </c>
    </row>
    <row r="557" spans="1:14" ht="22.5" hidden="1" x14ac:dyDescent="0.2">
      <c r="A557" s="89" t="s">
        <v>677</v>
      </c>
      <c r="B557" s="89" t="s">
        <v>676</v>
      </c>
      <c r="C557" s="89" t="s">
        <v>2203</v>
      </c>
      <c r="D557" s="89" t="s">
        <v>2100</v>
      </c>
      <c r="E557" s="89" t="s">
        <v>1654</v>
      </c>
      <c r="F557" s="89" t="s">
        <v>676</v>
      </c>
      <c r="G557" s="89" t="s">
        <v>2102</v>
      </c>
      <c r="H557" s="89" t="s">
        <v>676</v>
      </c>
      <c r="I557" s="89" t="s">
        <v>2022</v>
      </c>
      <c r="J557" s="89" t="s">
        <v>2317</v>
      </c>
      <c r="K557" s="89" t="s">
        <v>2016</v>
      </c>
      <c r="L557" s="89">
        <v>4</v>
      </c>
      <c r="M557" s="89">
        <v>0</v>
      </c>
      <c r="N557" s="89">
        <v>3</v>
      </c>
    </row>
    <row r="558" spans="1:14" ht="22.5" hidden="1" x14ac:dyDescent="0.2">
      <c r="A558" s="89" t="s">
        <v>722</v>
      </c>
      <c r="B558" s="89" t="s">
        <v>723</v>
      </c>
      <c r="C558" s="89" t="s">
        <v>2203</v>
      </c>
      <c r="D558" s="89" t="s">
        <v>2100</v>
      </c>
      <c r="E558" s="89" t="s">
        <v>1654</v>
      </c>
      <c r="F558" s="89" t="s">
        <v>723</v>
      </c>
      <c r="G558" s="89" t="s">
        <v>2102</v>
      </c>
      <c r="H558" s="89" t="s">
        <v>247</v>
      </c>
      <c r="I558" s="89" t="s">
        <v>2022</v>
      </c>
      <c r="J558" s="89" t="s">
        <v>2361</v>
      </c>
      <c r="K558" s="89" t="s">
        <v>2362</v>
      </c>
      <c r="L558" s="89">
        <v>3</v>
      </c>
      <c r="M558" s="89">
        <v>0</v>
      </c>
      <c r="N558" s="89">
        <v>3</v>
      </c>
    </row>
    <row r="559" spans="1:14" ht="22.5" hidden="1" x14ac:dyDescent="0.2">
      <c r="A559" s="89" t="s">
        <v>702</v>
      </c>
      <c r="B559" s="89" t="s">
        <v>701</v>
      </c>
      <c r="C559" s="89" t="s">
        <v>2203</v>
      </c>
      <c r="D559" s="89" t="s">
        <v>2100</v>
      </c>
      <c r="E559" s="89" t="s">
        <v>1654</v>
      </c>
      <c r="F559" s="89" t="s">
        <v>701</v>
      </c>
      <c r="G559" s="89" t="s">
        <v>2102</v>
      </c>
      <c r="H559" s="89" t="s">
        <v>701</v>
      </c>
      <c r="I559" s="89" t="s">
        <v>2022</v>
      </c>
      <c r="J559" s="89" t="s">
        <v>2317</v>
      </c>
      <c r="K559" s="89" t="s">
        <v>2016</v>
      </c>
      <c r="L559" s="89">
        <v>8</v>
      </c>
      <c r="M559" s="89">
        <v>0</v>
      </c>
      <c r="N559" s="89">
        <v>3</v>
      </c>
    </row>
    <row r="560" spans="1:14" ht="22.5" hidden="1" x14ac:dyDescent="0.2">
      <c r="A560" s="89" t="s">
        <v>626</v>
      </c>
      <c r="B560" s="89" t="s">
        <v>627</v>
      </c>
      <c r="C560" s="89" t="s">
        <v>2203</v>
      </c>
      <c r="D560" s="89" t="s">
        <v>2100</v>
      </c>
      <c r="E560" s="89" t="s">
        <v>1654</v>
      </c>
      <c r="F560" s="89" t="s">
        <v>627</v>
      </c>
      <c r="G560" s="89" t="s">
        <v>2102</v>
      </c>
      <c r="H560" s="89" t="s">
        <v>124</v>
      </c>
      <c r="I560" s="89" t="s">
        <v>2022</v>
      </c>
      <c r="J560" s="89" t="s">
        <v>2317</v>
      </c>
      <c r="K560" s="89" t="s">
        <v>2016</v>
      </c>
      <c r="L560" s="89">
        <v>5</v>
      </c>
      <c r="M560" s="89">
        <v>0</v>
      </c>
      <c r="N560" s="89">
        <v>2</v>
      </c>
    </row>
    <row r="561" spans="1:14" ht="33.75" hidden="1" x14ac:dyDescent="0.2">
      <c r="A561" s="89" t="s">
        <v>1098</v>
      </c>
      <c r="B561" s="89" t="s">
        <v>1099</v>
      </c>
      <c r="C561" s="89" t="s">
        <v>2203</v>
      </c>
      <c r="D561" s="89" t="s">
        <v>2100</v>
      </c>
      <c r="E561" s="89" t="s">
        <v>1654</v>
      </c>
      <c r="F561" s="89" t="s">
        <v>2257</v>
      </c>
      <c r="G561" s="89" t="s">
        <v>1057</v>
      </c>
      <c r="H561" s="89" t="s">
        <v>1057</v>
      </c>
      <c r="I561" s="89" t="s">
        <v>97</v>
      </c>
      <c r="J561" s="89" t="s">
        <v>2135</v>
      </c>
      <c r="K561" s="89" t="s">
        <v>1655</v>
      </c>
      <c r="L561" s="89">
        <v>8</v>
      </c>
      <c r="M561" s="89">
        <v>0</v>
      </c>
      <c r="N561" s="89">
        <v>2</v>
      </c>
    </row>
    <row r="562" spans="1:14" ht="22.5" hidden="1" x14ac:dyDescent="0.2">
      <c r="A562" s="89" t="s">
        <v>614</v>
      </c>
      <c r="B562" s="89" t="s">
        <v>215</v>
      </c>
      <c r="C562" s="89" t="s">
        <v>2203</v>
      </c>
      <c r="D562" s="89" t="s">
        <v>2100</v>
      </c>
      <c r="E562" s="89" t="s">
        <v>1654</v>
      </c>
      <c r="F562" s="89" t="s">
        <v>215</v>
      </c>
      <c r="G562" s="89" t="s">
        <v>2102</v>
      </c>
      <c r="H562" s="89" t="s">
        <v>215</v>
      </c>
      <c r="I562" s="89" t="s">
        <v>2022</v>
      </c>
      <c r="J562" s="89" t="s">
        <v>2317</v>
      </c>
      <c r="K562" s="89" t="s">
        <v>2016</v>
      </c>
      <c r="L562" s="89">
        <v>5</v>
      </c>
      <c r="M562" s="89">
        <v>0</v>
      </c>
      <c r="N562" s="89">
        <v>1</v>
      </c>
    </row>
    <row r="563" spans="1:14" ht="22.5" hidden="1" x14ac:dyDescent="0.2">
      <c r="A563" s="89" t="s">
        <v>509</v>
      </c>
      <c r="B563" s="89" t="s">
        <v>675</v>
      </c>
      <c r="C563" s="89" t="s">
        <v>2089</v>
      </c>
      <c r="D563" s="89" t="s">
        <v>2100</v>
      </c>
      <c r="E563" s="89" t="s">
        <v>1654</v>
      </c>
      <c r="F563" s="89" t="s">
        <v>2258</v>
      </c>
      <c r="G563" s="89" t="s">
        <v>2258</v>
      </c>
      <c r="H563" s="89" t="s">
        <v>110</v>
      </c>
      <c r="I563" s="89" t="s">
        <v>97</v>
      </c>
      <c r="J563" s="89" t="s">
        <v>2135</v>
      </c>
      <c r="K563" s="89" t="s">
        <v>1655</v>
      </c>
      <c r="L563" s="89">
        <v>46</v>
      </c>
      <c r="M563" s="89">
        <v>3</v>
      </c>
      <c r="N563" s="89">
        <v>3</v>
      </c>
    </row>
    <row r="564" spans="1:14" ht="33.75" hidden="1" x14ac:dyDescent="0.2">
      <c r="A564" s="89" t="s">
        <v>422</v>
      </c>
      <c r="B564" s="89" t="s">
        <v>423</v>
      </c>
      <c r="C564" s="89" t="s">
        <v>2089</v>
      </c>
      <c r="D564" s="89" t="s">
        <v>2100</v>
      </c>
      <c r="E564" s="89" t="s">
        <v>1654</v>
      </c>
      <c r="F564" s="89" t="s">
        <v>421</v>
      </c>
      <c r="G564" s="89" t="s">
        <v>2102</v>
      </c>
      <c r="H564" s="89" t="s">
        <v>2444</v>
      </c>
      <c r="I564" s="89" t="s">
        <v>2022</v>
      </c>
      <c r="J564" s="89" t="s">
        <v>2441</v>
      </c>
      <c r="K564" s="89" t="s">
        <v>2442</v>
      </c>
      <c r="L564" s="89">
        <v>9</v>
      </c>
      <c r="M564" s="89">
        <v>2</v>
      </c>
      <c r="N564" s="89">
        <v>3</v>
      </c>
    </row>
    <row r="565" spans="1:14" ht="22.5" hidden="1" x14ac:dyDescent="0.2">
      <c r="A565" s="89" t="s">
        <v>575</v>
      </c>
      <c r="B565" s="89" t="s">
        <v>576</v>
      </c>
      <c r="C565" s="89" t="s">
        <v>2089</v>
      </c>
      <c r="D565" s="89" t="s">
        <v>2100</v>
      </c>
      <c r="E565" s="89" t="s">
        <v>1654</v>
      </c>
      <c r="F565" s="89" t="s">
        <v>574</v>
      </c>
      <c r="G565" s="89" t="s">
        <v>2102</v>
      </c>
      <c r="H565" s="89" t="s">
        <v>574</v>
      </c>
      <c r="I565" s="89" t="s">
        <v>2022</v>
      </c>
      <c r="J565" s="89" t="s">
        <v>2482</v>
      </c>
      <c r="K565" s="89" t="s">
        <v>2483</v>
      </c>
      <c r="L565" s="89">
        <v>6</v>
      </c>
      <c r="M565" s="89">
        <v>1</v>
      </c>
      <c r="N565" s="89">
        <v>2</v>
      </c>
    </row>
    <row r="566" spans="1:14" ht="56.25" hidden="1" x14ac:dyDescent="0.2">
      <c r="A566" s="89" t="s">
        <v>510</v>
      </c>
      <c r="B566" s="89" t="s">
        <v>511</v>
      </c>
      <c r="C566" s="89" t="s">
        <v>2089</v>
      </c>
      <c r="D566" s="89" t="s">
        <v>2100</v>
      </c>
      <c r="E566" s="89" t="s">
        <v>1654</v>
      </c>
      <c r="F566" s="89" t="s">
        <v>2259</v>
      </c>
      <c r="G566" s="89" t="s">
        <v>5271</v>
      </c>
      <c r="H566" s="89" t="s">
        <v>94</v>
      </c>
      <c r="I566" s="89" t="s">
        <v>97</v>
      </c>
      <c r="J566" s="89" t="s">
        <v>2135</v>
      </c>
      <c r="K566" s="89" t="s">
        <v>1655</v>
      </c>
      <c r="L566" s="89">
        <v>22</v>
      </c>
      <c r="M566" s="89">
        <v>2</v>
      </c>
      <c r="N566" s="89">
        <v>3</v>
      </c>
    </row>
    <row r="567" spans="1:14" ht="33.75" hidden="1" x14ac:dyDescent="0.2">
      <c r="A567" s="89" t="s">
        <v>398</v>
      </c>
      <c r="B567" s="89" t="s">
        <v>399</v>
      </c>
      <c r="C567" s="89" t="s">
        <v>2089</v>
      </c>
      <c r="D567" s="89" t="s">
        <v>2100</v>
      </c>
      <c r="E567" s="89" t="s">
        <v>1654</v>
      </c>
      <c r="F567" s="89" t="s">
        <v>397</v>
      </c>
      <c r="G567" s="89" t="s">
        <v>2102</v>
      </c>
      <c r="H567" s="89" t="s">
        <v>1726</v>
      </c>
      <c r="I567" s="89" t="s">
        <v>2022</v>
      </c>
      <c r="J567" s="89" t="s">
        <v>2431</v>
      </c>
      <c r="K567" s="89" t="s">
        <v>1638</v>
      </c>
      <c r="L567" s="89">
        <v>13</v>
      </c>
      <c r="M567" s="89">
        <v>2</v>
      </c>
      <c r="N567" s="89">
        <v>3</v>
      </c>
    </row>
    <row r="568" spans="1:14" ht="33.75" hidden="1" x14ac:dyDescent="0.2">
      <c r="A568" s="89" t="s">
        <v>299</v>
      </c>
      <c r="B568" s="89" t="s">
        <v>4978</v>
      </c>
      <c r="C568" s="89" t="s">
        <v>2089</v>
      </c>
      <c r="D568" s="89" t="s">
        <v>2100</v>
      </c>
      <c r="E568" s="89" t="s">
        <v>1654</v>
      </c>
      <c r="F568" s="89" t="s">
        <v>298</v>
      </c>
      <c r="G568" s="89" t="s">
        <v>2102</v>
      </c>
      <c r="H568" s="89" t="s">
        <v>298</v>
      </c>
      <c r="I568" s="89" t="s">
        <v>2022</v>
      </c>
      <c r="J568" s="89" t="s">
        <v>2383</v>
      </c>
      <c r="K568" s="89" t="s">
        <v>2384</v>
      </c>
      <c r="L568" s="89">
        <v>8</v>
      </c>
      <c r="M568" s="89">
        <v>1</v>
      </c>
      <c r="N568" s="89">
        <v>3</v>
      </c>
    </row>
    <row r="569" spans="1:14" ht="22.5" hidden="1" x14ac:dyDescent="0.2">
      <c r="A569" s="89" t="s">
        <v>170</v>
      </c>
      <c r="B569" s="89" t="s">
        <v>171</v>
      </c>
      <c r="C569" s="89" t="s">
        <v>2089</v>
      </c>
      <c r="D569" s="89" t="s">
        <v>2100</v>
      </c>
      <c r="E569" s="89" t="s">
        <v>1654</v>
      </c>
      <c r="F569" s="89" t="s">
        <v>169</v>
      </c>
      <c r="G569" s="89" t="s">
        <v>2102</v>
      </c>
      <c r="H569" s="89" t="s">
        <v>169</v>
      </c>
      <c r="I569" s="89" t="s">
        <v>2022</v>
      </c>
      <c r="J569" s="89" t="s">
        <v>2317</v>
      </c>
      <c r="K569" s="89" t="s">
        <v>2016</v>
      </c>
      <c r="L569" s="89">
        <v>6</v>
      </c>
      <c r="M569" s="89">
        <v>1</v>
      </c>
      <c r="N569" s="89">
        <v>3</v>
      </c>
    </row>
    <row r="570" spans="1:14" ht="22.5" hidden="1" x14ac:dyDescent="0.2">
      <c r="A570" s="89" t="s">
        <v>131</v>
      </c>
      <c r="B570" s="89" t="s">
        <v>1685</v>
      </c>
      <c r="C570" s="89" t="s">
        <v>2089</v>
      </c>
      <c r="D570" s="89" t="s">
        <v>2100</v>
      </c>
      <c r="E570" s="89" t="s">
        <v>1654</v>
      </c>
      <c r="F570" s="89" t="s">
        <v>130</v>
      </c>
      <c r="G570" s="89" t="s">
        <v>2102</v>
      </c>
      <c r="H570" s="89" t="s">
        <v>130</v>
      </c>
      <c r="I570" s="89" t="s">
        <v>2022</v>
      </c>
      <c r="J570" s="89" t="s">
        <v>2317</v>
      </c>
      <c r="K570" s="89" t="s">
        <v>2016</v>
      </c>
      <c r="L570" s="89">
        <v>8</v>
      </c>
      <c r="M570" s="89">
        <v>1</v>
      </c>
      <c r="N570" s="89">
        <v>3</v>
      </c>
    </row>
    <row r="571" spans="1:14" ht="22.5" hidden="1" x14ac:dyDescent="0.2">
      <c r="A571" s="89" t="s">
        <v>230</v>
      </c>
      <c r="B571" s="89" t="s">
        <v>231</v>
      </c>
      <c r="C571" s="89" t="s">
        <v>2089</v>
      </c>
      <c r="D571" s="89" t="s">
        <v>2100</v>
      </c>
      <c r="E571" s="89" t="s">
        <v>1654</v>
      </c>
      <c r="F571" s="89" t="s">
        <v>229</v>
      </c>
      <c r="G571" s="89" t="s">
        <v>2102</v>
      </c>
      <c r="H571" s="89" t="s">
        <v>229</v>
      </c>
      <c r="I571" s="89" t="s">
        <v>2022</v>
      </c>
      <c r="J571" s="89" t="s">
        <v>2355</v>
      </c>
      <c r="K571" s="89" t="s">
        <v>2356</v>
      </c>
      <c r="L571" s="89">
        <v>11</v>
      </c>
      <c r="M571" s="89">
        <v>1</v>
      </c>
      <c r="N571" s="89">
        <v>3</v>
      </c>
    </row>
    <row r="572" spans="1:14" ht="22.5" hidden="1" x14ac:dyDescent="0.2">
      <c r="A572" s="89" t="s">
        <v>578</v>
      </c>
      <c r="B572" s="89" t="s">
        <v>579</v>
      </c>
      <c r="C572" s="89" t="s">
        <v>2089</v>
      </c>
      <c r="D572" s="89" t="s">
        <v>2100</v>
      </c>
      <c r="E572" s="89" t="s">
        <v>1654</v>
      </c>
      <c r="F572" s="89" t="s">
        <v>577</v>
      </c>
      <c r="G572" s="89" t="s">
        <v>2102</v>
      </c>
      <c r="H572" s="89" t="s">
        <v>577</v>
      </c>
      <c r="I572" s="89" t="s">
        <v>2022</v>
      </c>
      <c r="J572" s="89" t="s">
        <v>2482</v>
      </c>
      <c r="K572" s="89" t="s">
        <v>2483</v>
      </c>
      <c r="L572" s="89">
        <v>12</v>
      </c>
      <c r="M572" s="89">
        <v>1</v>
      </c>
      <c r="N572" s="89">
        <v>3</v>
      </c>
    </row>
    <row r="573" spans="1:14" ht="22.5" hidden="1" x14ac:dyDescent="0.2">
      <c r="A573" s="89" t="s">
        <v>173</v>
      </c>
      <c r="B573" s="89" t="s">
        <v>174</v>
      </c>
      <c r="C573" s="89" t="s">
        <v>2089</v>
      </c>
      <c r="D573" s="89" t="s">
        <v>2100</v>
      </c>
      <c r="E573" s="89" t="s">
        <v>1654</v>
      </c>
      <c r="F573" s="89" t="s">
        <v>172</v>
      </c>
      <c r="G573" s="89" t="s">
        <v>2102</v>
      </c>
      <c r="H573" s="89" t="s">
        <v>172</v>
      </c>
      <c r="I573" s="89" t="s">
        <v>2022</v>
      </c>
      <c r="J573" s="89" t="s">
        <v>2317</v>
      </c>
      <c r="K573" s="89" t="s">
        <v>2016</v>
      </c>
      <c r="L573" s="89">
        <v>8</v>
      </c>
      <c r="M573" s="89">
        <v>1</v>
      </c>
      <c r="N573" s="89">
        <v>3</v>
      </c>
    </row>
    <row r="574" spans="1:14" ht="22.5" hidden="1" x14ac:dyDescent="0.2">
      <c r="A574" s="89" t="s">
        <v>437</v>
      </c>
      <c r="B574" s="89" t="s">
        <v>1735</v>
      </c>
      <c r="C574" s="89" t="s">
        <v>2089</v>
      </c>
      <c r="D574" s="89" t="s">
        <v>2100</v>
      </c>
      <c r="E574" s="89" t="s">
        <v>1654</v>
      </c>
      <c r="F574" s="89" t="s">
        <v>436</v>
      </c>
      <c r="G574" s="89" t="s">
        <v>2102</v>
      </c>
      <c r="H574" s="89" t="s">
        <v>436</v>
      </c>
      <c r="I574" s="89" t="s">
        <v>2022</v>
      </c>
      <c r="J574" s="89" t="s">
        <v>2456</v>
      </c>
      <c r="K574" s="89" t="s">
        <v>1639</v>
      </c>
      <c r="L574" s="89">
        <v>8</v>
      </c>
      <c r="M574" s="89">
        <v>1</v>
      </c>
      <c r="N574" s="89">
        <v>3</v>
      </c>
    </row>
    <row r="575" spans="1:14" ht="22.5" hidden="1" x14ac:dyDescent="0.2">
      <c r="A575" s="89" t="s">
        <v>378</v>
      </c>
      <c r="B575" s="89" t="s">
        <v>1724</v>
      </c>
      <c r="C575" s="89" t="s">
        <v>2089</v>
      </c>
      <c r="D575" s="89" t="s">
        <v>2100</v>
      </c>
      <c r="E575" s="89" t="s">
        <v>1654</v>
      </c>
      <c r="F575" s="89" t="s">
        <v>377</v>
      </c>
      <c r="G575" s="89" t="s">
        <v>2102</v>
      </c>
      <c r="H575" s="89" t="s">
        <v>377</v>
      </c>
      <c r="I575" s="89" t="s">
        <v>2022</v>
      </c>
      <c r="J575" s="89" t="s">
        <v>2416</v>
      </c>
      <c r="K575" s="89" t="s">
        <v>1653</v>
      </c>
      <c r="L575" s="89">
        <v>21</v>
      </c>
      <c r="M575" s="89">
        <v>2</v>
      </c>
      <c r="N575" s="89">
        <v>3</v>
      </c>
    </row>
    <row r="576" spans="1:14" ht="33.75" hidden="1" x14ac:dyDescent="0.2">
      <c r="A576" s="89" t="s">
        <v>307</v>
      </c>
      <c r="B576" s="89" t="s">
        <v>308</v>
      </c>
      <c r="C576" s="89" t="s">
        <v>2089</v>
      </c>
      <c r="D576" s="89" t="s">
        <v>2100</v>
      </c>
      <c r="E576" s="89" t="s">
        <v>1654</v>
      </c>
      <c r="F576" s="89" t="s">
        <v>306</v>
      </c>
      <c r="G576" s="89" t="s">
        <v>2102</v>
      </c>
      <c r="H576" s="89" t="s">
        <v>306</v>
      </c>
      <c r="I576" s="89" t="s">
        <v>2022</v>
      </c>
      <c r="J576" s="89" t="s">
        <v>2383</v>
      </c>
      <c r="K576" s="89" t="s">
        <v>2384</v>
      </c>
      <c r="L576" s="89">
        <v>13</v>
      </c>
      <c r="M576" s="89">
        <v>2</v>
      </c>
      <c r="N576" s="89">
        <v>3</v>
      </c>
    </row>
    <row r="577" spans="1:14" ht="33.75" hidden="1" x14ac:dyDescent="0.2">
      <c r="A577" s="89" t="s">
        <v>567</v>
      </c>
      <c r="B577" s="89" t="s">
        <v>568</v>
      </c>
      <c r="C577" s="89" t="s">
        <v>2089</v>
      </c>
      <c r="D577" s="89" t="s">
        <v>2100</v>
      </c>
      <c r="E577" s="89" t="s">
        <v>1654</v>
      </c>
      <c r="F577" s="89" t="s">
        <v>566</v>
      </c>
      <c r="G577" s="89" t="s">
        <v>2102</v>
      </c>
      <c r="H577" s="89" t="s">
        <v>566</v>
      </c>
      <c r="I577" s="89" t="s">
        <v>2022</v>
      </c>
      <c r="J577" s="89" t="s">
        <v>2471</v>
      </c>
      <c r="K577" s="89" t="s">
        <v>2472</v>
      </c>
      <c r="L577" s="89">
        <v>3</v>
      </c>
      <c r="M577" s="89">
        <v>1</v>
      </c>
      <c r="N577" s="89">
        <v>2</v>
      </c>
    </row>
    <row r="578" spans="1:14" ht="22.5" hidden="1" x14ac:dyDescent="0.2">
      <c r="A578" s="89" t="s">
        <v>310</v>
      </c>
      <c r="B578" s="89" t="s">
        <v>311</v>
      </c>
      <c r="C578" s="89" t="s">
        <v>2089</v>
      </c>
      <c r="D578" s="89" t="s">
        <v>2100</v>
      </c>
      <c r="E578" s="89" t="s">
        <v>1654</v>
      </c>
      <c r="F578" s="89" t="s">
        <v>309</v>
      </c>
      <c r="G578" s="89" t="s">
        <v>2102</v>
      </c>
      <c r="H578" s="89" t="s">
        <v>309</v>
      </c>
      <c r="I578" s="89" t="s">
        <v>2022</v>
      </c>
      <c r="J578" s="89" t="s">
        <v>2383</v>
      </c>
      <c r="K578" s="89" t="s">
        <v>2384</v>
      </c>
      <c r="L578" s="89">
        <v>21</v>
      </c>
      <c r="M578" s="89">
        <v>2</v>
      </c>
      <c r="N578" s="89">
        <v>3</v>
      </c>
    </row>
    <row r="579" spans="1:14" ht="22.5" hidden="1" x14ac:dyDescent="0.2">
      <c r="A579" s="89" t="s">
        <v>242</v>
      </c>
      <c r="B579" s="89" t="s">
        <v>1699</v>
      </c>
      <c r="C579" s="89" t="s">
        <v>2089</v>
      </c>
      <c r="D579" s="89" t="s">
        <v>2100</v>
      </c>
      <c r="E579" s="89" t="s">
        <v>1654</v>
      </c>
      <c r="F579" s="89" t="s">
        <v>241</v>
      </c>
      <c r="G579" s="89" t="s">
        <v>2102</v>
      </c>
      <c r="H579" s="89" t="s">
        <v>241</v>
      </c>
      <c r="I579" s="89" t="s">
        <v>2022</v>
      </c>
      <c r="J579" s="89" t="s">
        <v>2361</v>
      </c>
      <c r="K579" s="89" t="s">
        <v>2362</v>
      </c>
      <c r="L579" s="89">
        <v>30</v>
      </c>
      <c r="M579" s="89">
        <v>2</v>
      </c>
      <c r="N579" s="89">
        <v>3</v>
      </c>
    </row>
    <row r="580" spans="1:14" ht="22.5" hidden="1" x14ac:dyDescent="0.2">
      <c r="A580" s="89" t="s">
        <v>176</v>
      </c>
      <c r="B580" s="89" t="s">
        <v>1686</v>
      </c>
      <c r="C580" s="89" t="s">
        <v>2089</v>
      </c>
      <c r="D580" s="89" t="s">
        <v>2100</v>
      </c>
      <c r="E580" s="89" t="s">
        <v>1654</v>
      </c>
      <c r="F580" s="89" t="s">
        <v>2341</v>
      </c>
      <c r="G580" s="89" t="s">
        <v>2102</v>
      </c>
      <c r="H580" s="89" t="s">
        <v>175</v>
      </c>
      <c r="I580" s="89" t="s">
        <v>2022</v>
      </c>
      <c r="J580" s="89" t="s">
        <v>2317</v>
      </c>
      <c r="K580" s="89" t="s">
        <v>2016</v>
      </c>
      <c r="L580" s="89">
        <v>9</v>
      </c>
      <c r="M580" s="89">
        <v>1</v>
      </c>
      <c r="N580" s="89">
        <v>3</v>
      </c>
    </row>
    <row r="581" spans="1:14" ht="22.5" hidden="1" x14ac:dyDescent="0.2">
      <c r="A581" s="89" t="s">
        <v>313</v>
      </c>
      <c r="B581" s="89" t="s">
        <v>314</v>
      </c>
      <c r="C581" s="89" t="s">
        <v>2089</v>
      </c>
      <c r="D581" s="89" t="s">
        <v>2100</v>
      </c>
      <c r="E581" s="89" t="s">
        <v>1654</v>
      </c>
      <c r="F581" s="89" t="s">
        <v>312</v>
      </c>
      <c r="G581" s="89" t="s">
        <v>2102</v>
      </c>
      <c r="H581" s="89" t="s">
        <v>312</v>
      </c>
      <c r="I581" s="89" t="s">
        <v>2022</v>
      </c>
      <c r="J581" s="89" t="s">
        <v>2383</v>
      </c>
      <c r="K581" s="89" t="s">
        <v>2384</v>
      </c>
      <c r="L581" s="89">
        <v>3</v>
      </c>
      <c r="M581" s="89">
        <v>1</v>
      </c>
      <c r="N581" s="89">
        <v>1</v>
      </c>
    </row>
    <row r="582" spans="1:14" ht="22.5" hidden="1" x14ac:dyDescent="0.2">
      <c r="A582" s="89" t="s">
        <v>232</v>
      </c>
      <c r="B582" s="89" t="s">
        <v>233</v>
      </c>
      <c r="C582" s="89" t="s">
        <v>2089</v>
      </c>
      <c r="D582" s="89" t="s">
        <v>2100</v>
      </c>
      <c r="E582" s="89" t="s">
        <v>1654</v>
      </c>
      <c r="F582" s="89" t="s">
        <v>1286</v>
      </c>
      <c r="G582" s="89" t="s">
        <v>2102</v>
      </c>
      <c r="H582" s="89" t="s">
        <v>1286</v>
      </c>
      <c r="I582" s="89" t="s">
        <v>2022</v>
      </c>
      <c r="J582" s="89" t="s">
        <v>2355</v>
      </c>
      <c r="K582" s="89" t="s">
        <v>2356</v>
      </c>
      <c r="L582" s="89">
        <v>9</v>
      </c>
      <c r="M582" s="89">
        <v>1</v>
      </c>
      <c r="N582" s="89">
        <v>3</v>
      </c>
    </row>
    <row r="583" spans="1:14" ht="33.75" hidden="1" x14ac:dyDescent="0.2">
      <c r="A583" s="89" t="s">
        <v>401</v>
      </c>
      <c r="B583" s="89" t="s">
        <v>402</v>
      </c>
      <c r="C583" s="89" t="s">
        <v>2089</v>
      </c>
      <c r="D583" s="89" t="s">
        <v>2100</v>
      </c>
      <c r="E583" s="89" t="s">
        <v>1654</v>
      </c>
      <c r="F583" s="89" t="s">
        <v>400</v>
      </c>
      <c r="G583" s="89" t="s">
        <v>2102</v>
      </c>
      <c r="H583" s="89" t="s">
        <v>400</v>
      </c>
      <c r="I583" s="89" t="s">
        <v>2022</v>
      </c>
      <c r="J583" s="89" t="s">
        <v>2431</v>
      </c>
      <c r="K583" s="89" t="s">
        <v>1638</v>
      </c>
      <c r="L583" s="89">
        <v>4</v>
      </c>
      <c r="M583" s="89">
        <v>1</v>
      </c>
      <c r="N583" s="89">
        <v>2</v>
      </c>
    </row>
    <row r="584" spans="1:14" ht="33.75" hidden="1" x14ac:dyDescent="0.2">
      <c r="A584" s="89" t="s">
        <v>404</v>
      </c>
      <c r="B584" s="89" t="s">
        <v>405</v>
      </c>
      <c r="C584" s="89" t="s">
        <v>2089</v>
      </c>
      <c r="D584" s="89" t="s">
        <v>2100</v>
      </c>
      <c r="E584" s="89" t="s">
        <v>1654</v>
      </c>
      <c r="F584" s="89" t="s">
        <v>2437</v>
      </c>
      <c r="G584" s="89" t="s">
        <v>2102</v>
      </c>
      <c r="H584" s="89" t="s">
        <v>403</v>
      </c>
      <c r="I584" s="89" t="s">
        <v>2022</v>
      </c>
      <c r="J584" s="89" t="s">
        <v>2431</v>
      </c>
      <c r="K584" s="89" t="s">
        <v>1638</v>
      </c>
      <c r="L584" s="89">
        <v>3</v>
      </c>
      <c r="M584" s="89">
        <v>1</v>
      </c>
      <c r="N584" s="89">
        <v>3</v>
      </c>
    </row>
    <row r="585" spans="1:14" ht="33.75" hidden="1" x14ac:dyDescent="0.2">
      <c r="A585" s="89" t="s">
        <v>581</v>
      </c>
      <c r="B585" s="89" t="s">
        <v>582</v>
      </c>
      <c r="C585" s="89" t="s">
        <v>2089</v>
      </c>
      <c r="D585" s="89" t="s">
        <v>2100</v>
      </c>
      <c r="E585" s="89" t="s">
        <v>1654</v>
      </c>
      <c r="F585" s="89" t="s">
        <v>580</v>
      </c>
      <c r="G585" s="89" t="s">
        <v>2102</v>
      </c>
      <c r="H585" s="89" t="s">
        <v>580</v>
      </c>
      <c r="I585" s="89" t="s">
        <v>2022</v>
      </c>
      <c r="J585" s="89" t="s">
        <v>2482</v>
      </c>
      <c r="K585" s="89" t="s">
        <v>2483</v>
      </c>
      <c r="L585" s="89">
        <v>9</v>
      </c>
      <c r="M585" s="89">
        <v>1</v>
      </c>
      <c r="N585" s="89">
        <v>3</v>
      </c>
    </row>
    <row r="586" spans="1:14" ht="33.75" hidden="1" x14ac:dyDescent="0.2">
      <c r="A586" s="89" t="s">
        <v>178</v>
      </c>
      <c r="B586" s="89" t="s">
        <v>179</v>
      </c>
      <c r="C586" s="89" t="s">
        <v>2089</v>
      </c>
      <c r="D586" s="89" t="s">
        <v>2100</v>
      </c>
      <c r="E586" s="89" t="s">
        <v>1654</v>
      </c>
      <c r="F586" s="89" t="s">
        <v>177</v>
      </c>
      <c r="G586" s="89" t="s">
        <v>2102</v>
      </c>
      <c r="H586" s="89" t="s">
        <v>177</v>
      </c>
      <c r="I586" s="89" t="s">
        <v>2022</v>
      </c>
      <c r="J586" s="89" t="s">
        <v>2317</v>
      </c>
      <c r="K586" s="89" t="s">
        <v>2016</v>
      </c>
      <c r="L586" s="89">
        <v>8</v>
      </c>
      <c r="M586" s="89">
        <v>1</v>
      </c>
      <c r="N586" s="89">
        <v>3</v>
      </c>
    </row>
    <row r="587" spans="1:14" ht="22.5" hidden="1" x14ac:dyDescent="0.2">
      <c r="A587" s="89" t="s">
        <v>279</v>
      </c>
      <c r="B587" s="89" t="s">
        <v>280</v>
      </c>
      <c r="C587" s="89" t="s">
        <v>2089</v>
      </c>
      <c r="D587" s="89" t="s">
        <v>2100</v>
      </c>
      <c r="E587" s="89" t="s">
        <v>1654</v>
      </c>
      <c r="F587" s="89" t="s">
        <v>761</v>
      </c>
      <c r="G587" s="89" t="s">
        <v>2102</v>
      </c>
      <c r="H587" s="89" t="s">
        <v>278</v>
      </c>
      <c r="I587" s="89" t="s">
        <v>2022</v>
      </c>
      <c r="J587" s="89" t="s">
        <v>2374</v>
      </c>
      <c r="K587" s="89" t="s">
        <v>2375</v>
      </c>
      <c r="L587" s="89">
        <v>12</v>
      </c>
      <c r="M587" s="89">
        <v>1</v>
      </c>
      <c r="N587" s="89">
        <v>3</v>
      </c>
    </row>
    <row r="588" spans="1:14" ht="22.5" hidden="1" x14ac:dyDescent="0.2">
      <c r="A588" s="89" t="s">
        <v>262</v>
      </c>
      <c r="B588" s="89" t="s">
        <v>1705</v>
      </c>
      <c r="C588" s="89" t="s">
        <v>2089</v>
      </c>
      <c r="D588" s="89" t="s">
        <v>2100</v>
      </c>
      <c r="E588" s="89" t="s">
        <v>1654</v>
      </c>
      <c r="F588" s="89" t="s">
        <v>2377</v>
      </c>
      <c r="G588" s="89" t="s">
        <v>2102</v>
      </c>
      <c r="H588" s="89" t="s">
        <v>2377</v>
      </c>
      <c r="I588" s="89" t="s">
        <v>2022</v>
      </c>
      <c r="J588" s="89" t="s">
        <v>2374</v>
      </c>
      <c r="K588" s="89" t="s">
        <v>2375</v>
      </c>
      <c r="L588" s="89">
        <v>7</v>
      </c>
      <c r="M588" s="89">
        <v>1</v>
      </c>
      <c r="N588" s="89">
        <v>1</v>
      </c>
    </row>
    <row r="589" spans="1:14" ht="33.75" hidden="1" x14ac:dyDescent="0.2">
      <c r="A589" s="89" t="s">
        <v>181</v>
      </c>
      <c r="B589" s="89" t="s">
        <v>182</v>
      </c>
      <c r="C589" s="89" t="s">
        <v>2089</v>
      </c>
      <c r="D589" s="89" t="s">
        <v>2100</v>
      </c>
      <c r="E589" s="89" t="s">
        <v>1654</v>
      </c>
      <c r="F589" s="89" t="s">
        <v>180</v>
      </c>
      <c r="G589" s="89" t="s">
        <v>2102</v>
      </c>
      <c r="H589" s="89" t="s">
        <v>180</v>
      </c>
      <c r="I589" s="89" t="s">
        <v>2022</v>
      </c>
      <c r="J589" s="89" t="s">
        <v>2317</v>
      </c>
      <c r="K589" s="89" t="s">
        <v>2016</v>
      </c>
      <c r="L589" s="89">
        <v>7</v>
      </c>
      <c r="M589" s="89">
        <v>1</v>
      </c>
      <c r="N589" s="89">
        <v>3</v>
      </c>
    </row>
    <row r="590" spans="1:14" ht="22.5" hidden="1" x14ac:dyDescent="0.2">
      <c r="A590" s="89" t="s">
        <v>264</v>
      </c>
      <c r="B590" s="89" t="s">
        <v>1707</v>
      </c>
      <c r="C590" s="89" t="s">
        <v>2089</v>
      </c>
      <c r="D590" s="89" t="s">
        <v>2100</v>
      </c>
      <c r="E590" s="89" t="s">
        <v>1654</v>
      </c>
      <c r="F590" s="89" t="s">
        <v>2381</v>
      </c>
      <c r="G590" s="89" t="s">
        <v>2102</v>
      </c>
      <c r="H590" s="89" t="s">
        <v>1706</v>
      </c>
      <c r="I590" s="89" t="s">
        <v>2022</v>
      </c>
      <c r="J590" s="89" t="s">
        <v>2374</v>
      </c>
      <c r="K590" s="89" t="s">
        <v>2375</v>
      </c>
      <c r="L590" s="89">
        <v>5</v>
      </c>
      <c r="M590" s="89">
        <v>1</v>
      </c>
      <c r="N590" s="89">
        <v>3</v>
      </c>
    </row>
    <row r="591" spans="1:14" ht="22.5" hidden="1" x14ac:dyDescent="0.2">
      <c r="A591" s="89" t="s">
        <v>133</v>
      </c>
      <c r="B591" s="89" t="s">
        <v>1687</v>
      </c>
      <c r="C591" s="89" t="s">
        <v>2089</v>
      </c>
      <c r="D591" s="89" t="s">
        <v>2100</v>
      </c>
      <c r="E591" s="89" t="s">
        <v>1654</v>
      </c>
      <c r="F591" s="89" t="s">
        <v>132</v>
      </c>
      <c r="G591" s="89" t="s">
        <v>2102</v>
      </c>
      <c r="H591" s="89" t="s">
        <v>132</v>
      </c>
      <c r="I591" s="89" t="s">
        <v>2022</v>
      </c>
      <c r="J591" s="89" t="s">
        <v>2317</v>
      </c>
      <c r="K591" s="89" t="s">
        <v>2016</v>
      </c>
      <c r="L591" s="89">
        <v>8</v>
      </c>
      <c r="M591" s="89">
        <v>1</v>
      </c>
      <c r="N591" s="89">
        <v>3</v>
      </c>
    </row>
    <row r="592" spans="1:14" ht="33.75" hidden="1" x14ac:dyDescent="0.2">
      <c r="A592" s="89" t="s">
        <v>347</v>
      </c>
      <c r="B592" s="89" t="s">
        <v>348</v>
      </c>
      <c r="C592" s="89" t="s">
        <v>2089</v>
      </c>
      <c r="D592" s="89" t="s">
        <v>2100</v>
      </c>
      <c r="E592" s="89" t="s">
        <v>1654</v>
      </c>
      <c r="F592" s="89" t="s">
        <v>2409</v>
      </c>
      <c r="G592" s="89" t="s">
        <v>2102</v>
      </c>
      <c r="H592" s="89" t="s">
        <v>346</v>
      </c>
      <c r="I592" s="89" t="s">
        <v>2022</v>
      </c>
      <c r="J592" s="89" t="s">
        <v>2402</v>
      </c>
      <c r="K592" s="89" t="s">
        <v>2403</v>
      </c>
      <c r="L592" s="89">
        <v>3</v>
      </c>
      <c r="M592" s="89">
        <v>1</v>
      </c>
      <c r="N592" s="89">
        <v>2</v>
      </c>
    </row>
    <row r="593" spans="1:14" ht="33.75" hidden="1" x14ac:dyDescent="0.2">
      <c r="A593" s="89" t="s">
        <v>282</v>
      </c>
      <c r="B593" s="89" t="s">
        <v>283</v>
      </c>
      <c r="C593" s="89" t="s">
        <v>2089</v>
      </c>
      <c r="D593" s="89" t="s">
        <v>2100</v>
      </c>
      <c r="E593" s="89" t="s">
        <v>1654</v>
      </c>
      <c r="F593" s="89" t="s">
        <v>281</v>
      </c>
      <c r="G593" s="89" t="s">
        <v>2102</v>
      </c>
      <c r="H593" s="89" t="s">
        <v>281</v>
      </c>
      <c r="I593" s="89" t="s">
        <v>2022</v>
      </c>
      <c r="J593" s="89" t="s">
        <v>2374</v>
      </c>
      <c r="K593" s="89" t="s">
        <v>2375</v>
      </c>
      <c r="L593" s="89">
        <v>15</v>
      </c>
      <c r="M593" s="89">
        <v>1</v>
      </c>
      <c r="N593" s="89">
        <v>3</v>
      </c>
    </row>
    <row r="594" spans="1:14" ht="22.5" hidden="1" x14ac:dyDescent="0.2">
      <c r="A594" s="89" t="s">
        <v>559</v>
      </c>
      <c r="B594" s="89" t="s">
        <v>560</v>
      </c>
      <c r="C594" s="89" t="s">
        <v>2089</v>
      </c>
      <c r="D594" s="89" t="s">
        <v>2100</v>
      </c>
      <c r="E594" s="89" t="s">
        <v>1654</v>
      </c>
      <c r="F594" s="89" t="s">
        <v>558</v>
      </c>
      <c r="G594" s="89" t="s">
        <v>2102</v>
      </c>
      <c r="H594" s="89" t="s">
        <v>558</v>
      </c>
      <c r="I594" s="89" t="s">
        <v>2022</v>
      </c>
      <c r="J594" s="89" t="s">
        <v>2466</v>
      </c>
      <c r="K594" s="89" t="s">
        <v>2467</v>
      </c>
      <c r="L594" s="89">
        <v>4</v>
      </c>
      <c r="M594" s="89">
        <v>1</v>
      </c>
      <c r="N594" s="89">
        <v>2</v>
      </c>
    </row>
    <row r="595" spans="1:14" ht="33.75" hidden="1" x14ac:dyDescent="0.2">
      <c r="A595" s="89" t="s">
        <v>583</v>
      </c>
      <c r="B595" s="89" t="s">
        <v>584</v>
      </c>
      <c r="C595" s="89" t="s">
        <v>2089</v>
      </c>
      <c r="D595" s="89" t="s">
        <v>2100</v>
      </c>
      <c r="E595" s="89" t="s">
        <v>1654</v>
      </c>
      <c r="F595" s="89" t="s">
        <v>1777</v>
      </c>
      <c r="G595" s="89" t="s">
        <v>2102</v>
      </c>
      <c r="H595" s="89" t="s">
        <v>1777</v>
      </c>
      <c r="I595" s="89" t="s">
        <v>2022</v>
      </c>
      <c r="J595" s="89" t="s">
        <v>2482</v>
      </c>
      <c r="K595" s="89" t="s">
        <v>2483</v>
      </c>
      <c r="L595" s="89">
        <v>2</v>
      </c>
      <c r="M595" s="89">
        <v>1</v>
      </c>
      <c r="N595" s="89">
        <v>1</v>
      </c>
    </row>
    <row r="596" spans="1:14" ht="33.75" hidden="1" x14ac:dyDescent="0.2">
      <c r="A596" s="89" t="s">
        <v>285</v>
      </c>
      <c r="B596" s="89" t="s">
        <v>286</v>
      </c>
      <c r="C596" s="89" t="s">
        <v>2089</v>
      </c>
      <c r="D596" s="89" t="s">
        <v>2100</v>
      </c>
      <c r="E596" s="89" t="s">
        <v>1654</v>
      </c>
      <c r="F596" s="89" t="s">
        <v>284</v>
      </c>
      <c r="G596" s="89" t="s">
        <v>2102</v>
      </c>
      <c r="H596" s="89" t="s">
        <v>284</v>
      </c>
      <c r="I596" s="89" t="s">
        <v>2022</v>
      </c>
      <c r="J596" s="89" t="s">
        <v>2374</v>
      </c>
      <c r="K596" s="89" t="s">
        <v>2375</v>
      </c>
      <c r="L596" s="89">
        <v>12</v>
      </c>
      <c r="M596" s="89">
        <v>1</v>
      </c>
      <c r="N596" s="89">
        <v>3</v>
      </c>
    </row>
    <row r="597" spans="1:14" ht="33.75" hidden="1" x14ac:dyDescent="0.2">
      <c r="A597" s="89" t="s">
        <v>288</v>
      </c>
      <c r="B597" s="89" t="s">
        <v>289</v>
      </c>
      <c r="C597" s="89" t="s">
        <v>2089</v>
      </c>
      <c r="D597" s="89" t="s">
        <v>2100</v>
      </c>
      <c r="E597" s="89" t="s">
        <v>1654</v>
      </c>
      <c r="F597" s="89" t="s">
        <v>287</v>
      </c>
      <c r="G597" s="89" t="s">
        <v>2102</v>
      </c>
      <c r="H597" s="89" t="s">
        <v>287</v>
      </c>
      <c r="I597" s="89" t="s">
        <v>2022</v>
      </c>
      <c r="J597" s="89" t="s">
        <v>2374</v>
      </c>
      <c r="K597" s="89" t="s">
        <v>2375</v>
      </c>
      <c r="L597" s="89">
        <v>8</v>
      </c>
      <c r="M597" s="89">
        <v>1</v>
      </c>
      <c r="N597" s="89">
        <v>3</v>
      </c>
    </row>
    <row r="598" spans="1:14" ht="22.5" hidden="1" x14ac:dyDescent="0.2">
      <c r="A598" s="89" t="s">
        <v>407</v>
      </c>
      <c r="B598" s="89" t="s">
        <v>408</v>
      </c>
      <c r="C598" s="89" t="s">
        <v>2089</v>
      </c>
      <c r="D598" s="89" t="s">
        <v>2100</v>
      </c>
      <c r="E598" s="89" t="s">
        <v>1654</v>
      </c>
      <c r="F598" s="89" t="s">
        <v>406</v>
      </c>
      <c r="G598" s="89" t="s">
        <v>2102</v>
      </c>
      <c r="H598" s="89" t="s">
        <v>406</v>
      </c>
      <c r="I598" s="89" t="s">
        <v>2022</v>
      </c>
      <c r="J598" s="89" t="s">
        <v>2431</v>
      </c>
      <c r="K598" s="89" t="s">
        <v>1638</v>
      </c>
      <c r="L598" s="89">
        <v>6</v>
      </c>
      <c r="M598" s="89">
        <v>1</v>
      </c>
      <c r="N598" s="89">
        <v>2</v>
      </c>
    </row>
    <row r="599" spans="1:14" ht="33.75" hidden="1" x14ac:dyDescent="0.2">
      <c r="A599" s="89" t="s">
        <v>235</v>
      </c>
      <c r="B599" s="89" t="s">
        <v>236</v>
      </c>
      <c r="C599" s="89" t="s">
        <v>2089</v>
      </c>
      <c r="D599" s="89" t="s">
        <v>2100</v>
      </c>
      <c r="E599" s="89" t="s">
        <v>1654</v>
      </c>
      <c r="F599" s="89" t="s">
        <v>234</v>
      </c>
      <c r="G599" s="89" t="s">
        <v>2102</v>
      </c>
      <c r="H599" s="89" t="s">
        <v>234</v>
      </c>
      <c r="I599" s="89" t="s">
        <v>2022</v>
      </c>
      <c r="J599" s="89" t="s">
        <v>2355</v>
      </c>
      <c r="K599" s="89" t="s">
        <v>2356</v>
      </c>
      <c r="L599" s="89">
        <v>8</v>
      </c>
      <c r="M599" s="89">
        <v>1</v>
      </c>
      <c r="N599" s="89">
        <v>3</v>
      </c>
    </row>
    <row r="600" spans="1:14" ht="33.75" hidden="1" x14ac:dyDescent="0.2">
      <c r="A600" s="89" t="s">
        <v>350</v>
      </c>
      <c r="B600" s="89" t="s">
        <v>351</v>
      </c>
      <c r="C600" s="89" t="s">
        <v>2089</v>
      </c>
      <c r="D600" s="89" t="s">
        <v>2100</v>
      </c>
      <c r="E600" s="89" t="s">
        <v>1654</v>
      </c>
      <c r="F600" s="89" t="s">
        <v>349</v>
      </c>
      <c r="G600" s="89" t="s">
        <v>2102</v>
      </c>
      <c r="H600" s="89" t="s">
        <v>349</v>
      </c>
      <c r="I600" s="89" t="s">
        <v>2022</v>
      </c>
      <c r="J600" s="89" t="s">
        <v>2402</v>
      </c>
      <c r="K600" s="89" t="s">
        <v>2403</v>
      </c>
      <c r="L600" s="89">
        <v>8</v>
      </c>
      <c r="M600" s="89">
        <v>1</v>
      </c>
      <c r="N600" s="89">
        <v>3</v>
      </c>
    </row>
    <row r="601" spans="1:14" ht="22.5" hidden="1" x14ac:dyDescent="0.2">
      <c r="A601" s="89" t="s">
        <v>290</v>
      </c>
      <c r="B601" s="89" t="s">
        <v>291</v>
      </c>
      <c r="C601" s="89" t="s">
        <v>2089</v>
      </c>
      <c r="D601" s="89" t="s">
        <v>2100</v>
      </c>
      <c r="E601" s="89" t="s">
        <v>1654</v>
      </c>
      <c r="F601" s="89" t="s">
        <v>263</v>
      </c>
      <c r="G601" s="89" t="s">
        <v>2102</v>
      </c>
      <c r="H601" s="89" t="s">
        <v>263</v>
      </c>
      <c r="I601" s="89" t="s">
        <v>2022</v>
      </c>
      <c r="J601" s="89" t="s">
        <v>2374</v>
      </c>
      <c r="K601" s="89" t="s">
        <v>2375</v>
      </c>
      <c r="L601" s="89">
        <v>12</v>
      </c>
      <c r="M601" s="89">
        <v>1</v>
      </c>
      <c r="N601" s="89">
        <v>3</v>
      </c>
    </row>
    <row r="602" spans="1:14" ht="22.5" hidden="1" x14ac:dyDescent="0.2">
      <c r="A602" s="89" t="s">
        <v>586</v>
      </c>
      <c r="B602" s="89" t="s">
        <v>5242</v>
      </c>
      <c r="C602" s="89" t="s">
        <v>2089</v>
      </c>
      <c r="D602" s="89" t="s">
        <v>2100</v>
      </c>
      <c r="E602" s="89" t="s">
        <v>1654</v>
      </c>
      <c r="F602" s="89" t="s">
        <v>585</v>
      </c>
      <c r="G602" s="89" t="s">
        <v>2102</v>
      </c>
      <c r="H602" s="89" t="s">
        <v>585</v>
      </c>
      <c r="I602" s="89" t="s">
        <v>2022</v>
      </c>
      <c r="J602" s="89" t="s">
        <v>2482</v>
      </c>
      <c r="K602" s="89" t="s">
        <v>2483</v>
      </c>
      <c r="L602" s="89">
        <v>5</v>
      </c>
      <c r="M602" s="89">
        <v>1</v>
      </c>
      <c r="N602" s="89">
        <v>3</v>
      </c>
    </row>
    <row r="603" spans="1:14" ht="22.5" hidden="1" x14ac:dyDescent="0.2">
      <c r="A603" s="89" t="s">
        <v>184</v>
      </c>
      <c r="B603" s="89" t="s">
        <v>185</v>
      </c>
      <c r="C603" s="89" t="s">
        <v>2089</v>
      </c>
      <c r="D603" s="89" t="s">
        <v>2100</v>
      </c>
      <c r="E603" s="89" t="s">
        <v>1654</v>
      </c>
      <c r="F603" s="89" t="s">
        <v>183</v>
      </c>
      <c r="G603" s="89" t="s">
        <v>2102</v>
      </c>
      <c r="H603" s="89" t="s">
        <v>183</v>
      </c>
      <c r="I603" s="89" t="s">
        <v>2022</v>
      </c>
      <c r="J603" s="89" t="s">
        <v>2317</v>
      </c>
      <c r="K603" s="89" t="s">
        <v>2016</v>
      </c>
      <c r="L603" s="89">
        <v>4</v>
      </c>
      <c r="M603" s="89">
        <v>1</v>
      </c>
      <c r="N603" s="89">
        <v>2</v>
      </c>
    </row>
    <row r="604" spans="1:14" ht="45" hidden="1" x14ac:dyDescent="0.2">
      <c r="A604" s="89" t="s">
        <v>238</v>
      </c>
      <c r="B604" s="89" t="s">
        <v>239</v>
      </c>
      <c r="C604" s="89" t="s">
        <v>2089</v>
      </c>
      <c r="D604" s="89" t="s">
        <v>2100</v>
      </c>
      <c r="E604" s="89" t="s">
        <v>1654</v>
      </c>
      <c r="F604" s="89" t="s">
        <v>237</v>
      </c>
      <c r="G604" s="89" t="s">
        <v>2102</v>
      </c>
      <c r="H604" s="89" t="s">
        <v>237</v>
      </c>
      <c r="I604" s="89" t="s">
        <v>2022</v>
      </c>
      <c r="J604" s="89" t="s">
        <v>2355</v>
      </c>
      <c r="K604" s="89" t="s">
        <v>2356</v>
      </c>
      <c r="L604" s="89">
        <v>5</v>
      </c>
      <c r="M604" s="89">
        <v>1</v>
      </c>
      <c r="N604" s="89">
        <v>2</v>
      </c>
    </row>
    <row r="605" spans="1:14" ht="33.75" hidden="1" x14ac:dyDescent="0.2">
      <c r="A605" s="89" t="s">
        <v>410</v>
      </c>
      <c r="B605" s="89" t="s">
        <v>411</v>
      </c>
      <c r="C605" s="89" t="s">
        <v>2089</v>
      </c>
      <c r="D605" s="89" t="s">
        <v>2100</v>
      </c>
      <c r="E605" s="89" t="s">
        <v>1654</v>
      </c>
      <c r="F605" s="89" t="s">
        <v>1727</v>
      </c>
      <c r="G605" s="89" t="s">
        <v>2102</v>
      </c>
      <c r="H605" s="89" t="s">
        <v>1727</v>
      </c>
      <c r="I605" s="89" t="s">
        <v>2022</v>
      </c>
      <c r="J605" s="89" t="s">
        <v>2431</v>
      </c>
      <c r="K605" s="89" t="s">
        <v>1638</v>
      </c>
      <c r="L605" s="89">
        <v>4</v>
      </c>
      <c r="M605" s="89">
        <v>1</v>
      </c>
      <c r="N605" s="89">
        <v>2</v>
      </c>
    </row>
    <row r="606" spans="1:14" ht="33.75" hidden="1" x14ac:dyDescent="0.2">
      <c r="A606" s="89" t="s">
        <v>366</v>
      </c>
      <c r="B606" s="89" t="s">
        <v>367</v>
      </c>
      <c r="C606" s="89" t="s">
        <v>2089</v>
      </c>
      <c r="D606" s="89" t="s">
        <v>2100</v>
      </c>
      <c r="E606" s="89" t="s">
        <v>1654</v>
      </c>
      <c r="F606" s="89" t="s">
        <v>365</v>
      </c>
      <c r="G606" s="89" t="s">
        <v>2102</v>
      </c>
      <c r="H606" s="89" t="s">
        <v>365</v>
      </c>
      <c r="I606" s="89" t="s">
        <v>2022</v>
      </c>
      <c r="J606" s="89" t="s">
        <v>2414</v>
      </c>
      <c r="K606" s="89" t="s">
        <v>2017</v>
      </c>
      <c r="L606" s="89">
        <v>15</v>
      </c>
      <c r="M606" s="89">
        <v>2</v>
      </c>
      <c r="N606" s="89">
        <v>3</v>
      </c>
    </row>
    <row r="607" spans="1:14" ht="22.5" hidden="1" x14ac:dyDescent="0.2">
      <c r="A607" s="89" t="s">
        <v>383</v>
      </c>
      <c r="B607" s="89" t="s">
        <v>384</v>
      </c>
      <c r="C607" s="89" t="s">
        <v>2089</v>
      </c>
      <c r="D607" s="89" t="s">
        <v>2100</v>
      </c>
      <c r="E607" s="89" t="s">
        <v>1654</v>
      </c>
      <c r="F607" s="89" t="s">
        <v>2421</v>
      </c>
      <c r="G607" s="89" t="s">
        <v>2102</v>
      </c>
      <c r="H607" s="89" t="s">
        <v>382</v>
      </c>
      <c r="I607" s="89" t="s">
        <v>97</v>
      </c>
      <c r="J607" s="89" t="s">
        <v>2416</v>
      </c>
      <c r="K607" s="89" t="s">
        <v>1653</v>
      </c>
      <c r="L607" s="89">
        <v>20</v>
      </c>
      <c r="M607" s="89">
        <v>2</v>
      </c>
      <c r="N607" s="89">
        <v>3</v>
      </c>
    </row>
    <row r="608" spans="1:14" ht="22.5" hidden="1" x14ac:dyDescent="0.2">
      <c r="A608" s="89" t="s">
        <v>353</v>
      </c>
      <c r="B608" s="89" t="s">
        <v>354</v>
      </c>
      <c r="C608" s="89" t="s">
        <v>2089</v>
      </c>
      <c r="D608" s="89" t="s">
        <v>2100</v>
      </c>
      <c r="E608" s="89" t="s">
        <v>1654</v>
      </c>
      <c r="F608" s="89" t="s">
        <v>352</v>
      </c>
      <c r="G608" s="89" t="s">
        <v>2102</v>
      </c>
      <c r="H608" s="89" t="s">
        <v>352</v>
      </c>
      <c r="I608" s="89" t="s">
        <v>2022</v>
      </c>
      <c r="J608" s="89" t="s">
        <v>2402</v>
      </c>
      <c r="K608" s="89" t="s">
        <v>2403</v>
      </c>
      <c r="L608" s="89">
        <v>8</v>
      </c>
      <c r="M608" s="89">
        <v>1</v>
      </c>
      <c r="N608" s="89">
        <v>3</v>
      </c>
    </row>
    <row r="609" spans="1:14" ht="33.75" hidden="1" x14ac:dyDescent="0.2">
      <c r="A609" s="89" t="s">
        <v>589</v>
      </c>
      <c r="B609" s="89" t="s">
        <v>590</v>
      </c>
      <c r="C609" s="89" t="s">
        <v>2089</v>
      </c>
      <c r="D609" s="89" t="s">
        <v>2100</v>
      </c>
      <c r="E609" s="89" t="s">
        <v>1654</v>
      </c>
      <c r="F609" s="89" t="s">
        <v>588</v>
      </c>
      <c r="G609" s="89" t="s">
        <v>2102</v>
      </c>
      <c r="H609" s="89" t="s">
        <v>588</v>
      </c>
      <c r="I609" s="89" t="s">
        <v>2022</v>
      </c>
      <c r="J609" s="89" t="s">
        <v>2482</v>
      </c>
      <c r="K609" s="89" t="s">
        <v>2483</v>
      </c>
      <c r="L609" s="89">
        <v>6</v>
      </c>
      <c r="M609" s="89">
        <v>1</v>
      </c>
      <c r="N609" s="89">
        <v>3</v>
      </c>
    </row>
    <row r="610" spans="1:14" ht="22.5" hidden="1" x14ac:dyDescent="0.2">
      <c r="A610" s="89" t="s">
        <v>244</v>
      </c>
      <c r="B610" s="89" t="s">
        <v>1704</v>
      </c>
      <c r="C610" s="89" t="s">
        <v>2089</v>
      </c>
      <c r="D610" s="89" t="s">
        <v>2100</v>
      </c>
      <c r="E610" s="89" t="s">
        <v>1654</v>
      </c>
      <c r="F610" s="89" t="s">
        <v>243</v>
      </c>
      <c r="G610" s="89" t="s">
        <v>2102</v>
      </c>
      <c r="H610" s="89" t="s">
        <v>243</v>
      </c>
      <c r="I610" s="89" t="s">
        <v>2022</v>
      </c>
      <c r="J610" s="89" t="s">
        <v>2361</v>
      </c>
      <c r="K610" s="89" t="s">
        <v>2362</v>
      </c>
      <c r="L610" s="89">
        <v>18</v>
      </c>
      <c r="M610" s="89">
        <v>2</v>
      </c>
      <c r="N610" s="89">
        <v>3</v>
      </c>
    </row>
    <row r="611" spans="1:14" ht="22.5" hidden="1" x14ac:dyDescent="0.2">
      <c r="A611" s="89" t="s">
        <v>276</v>
      </c>
      <c r="B611" s="89" t="s">
        <v>277</v>
      </c>
      <c r="C611" s="89" t="s">
        <v>2089</v>
      </c>
      <c r="D611" s="89" t="s">
        <v>2100</v>
      </c>
      <c r="E611" s="89" t="s">
        <v>1654</v>
      </c>
      <c r="F611" s="89" t="s">
        <v>275</v>
      </c>
      <c r="G611" s="89" t="s">
        <v>2102</v>
      </c>
      <c r="H611" s="89" t="s">
        <v>275</v>
      </c>
      <c r="I611" s="89" t="s">
        <v>2022</v>
      </c>
      <c r="J611" s="89" t="s">
        <v>2374</v>
      </c>
      <c r="K611" s="89" t="s">
        <v>2375</v>
      </c>
      <c r="L611" s="89">
        <v>17</v>
      </c>
      <c r="M611" s="89">
        <v>2</v>
      </c>
      <c r="N611" s="89">
        <v>3</v>
      </c>
    </row>
    <row r="612" spans="1:14" ht="22.5" hidden="1" x14ac:dyDescent="0.2">
      <c r="A612" s="89" t="s">
        <v>562</v>
      </c>
      <c r="B612" s="89" t="s">
        <v>563</v>
      </c>
      <c r="C612" s="89" t="s">
        <v>2089</v>
      </c>
      <c r="D612" s="89" t="s">
        <v>2100</v>
      </c>
      <c r="E612" s="89" t="s">
        <v>1654</v>
      </c>
      <c r="F612" s="89" t="s">
        <v>561</v>
      </c>
      <c r="G612" s="89" t="s">
        <v>2102</v>
      </c>
      <c r="H612" s="89" t="s">
        <v>561</v>
      </c>
      <c r="I612" s="89" t="s">
        <v>2022</v>
      </c>
      <c r="J612" s="89" t="s">
        <v>2466</v>
      </c>
      <c r="K612" s="89" t="s">
        <v>2467</v>
      </c>
      <c r="L612" s="89">
        <v>5</v>
      </c>
      <c r="M612" s="89">
        <v>1</v>
      </c>
      <c r="N612" s="89">
        <v>3</v>
      </c>
    </row>
    <row r="613" spans="1:14" ht="56.25" hidden="1" x14ac:dyDescent="0.2">
      <c r="A613" s="89" t="s">
        <v>249</v>
      </c>
      <c r="B613" s="89" t="s">
        <v>250</v>
      </c>
      <c r="C613" s="89" t="s">
        <v>2089</v>
      </c>
      <c r="D613" s="89" t="s">
        <v>2100</v>
      </c>
      <c r="E613" s="89" t="s">
        <v>1654</v>
      </c>
      <c r="F613" s="89" t="s">
        <v>1700</v>
      </c>
      <c r="G613" s="89" t="s">
        <v>2102</v>
      </c>
      <c r="H613" s="89" t="s">
        <v>1700</v>
      </c>
      <c r="I613" s="89" t="s">
        <v>2022</v>
      </c>
      <c r="J613" s="89" t="s">
        <v>2361</v>
      </c>
      <c r="K613" s="89" t="s">
        <v>2362</v>
      </c>
      <c r="L613" s="89">
        <v>7</v>
      </c>
      <c r="M613" s="89">
        <v>1</v>
      </c>
      <c r="N613" s="89">
        <v>2</v>
      </c>
    </row>
    <row r="614" spans="1:14" ht="45" hidden="1" x14ac:dyDescent="0.2">
      <c r="A614" s="89" t="s">
        <v>187</v>
      </c>
      <c r="B614" s="89" t="s">
        <v>188</v>
      </c>
      <c r="C614" s="89" t="s">
        <v>2089</v>
      </c>
      <c r="D614" s="89" t="s">
        <v>2100</v>
      </c>
      <c r="E614" s="89" t="s">
        <v>1654</v>
      </c>
      <c r="F614" s="89" t="s">
        <v>186</v>
      </c>
      <c r="G614" s="89" t="s">
        <v>2102</v>
      </c>
      <c r="H614" s="89" t="s">
        <v>186</v>
      </c>
      <c r="I614" s="89" t="s">
        <v>2022</v>
      </c>
      <c r="J614" s="89" t="s">
        <v>2317</v>
      </c>
      <c r="K614" s="89" t="s">
        <v>2016</v>
      </c>
      <c r="L614" s="89">
        <v>4</v>
      </c>
      <c r="M614" s="89">
        <v>1</v>
      </c>
      <c r="N614" s="89">
        <v>3</v>
      </c>
    </row>
    <row r="615" spans="1:14" ht="22.5" hidden="1" x14ac:dyDescent="0.2">
      <c r="A615" s="89" t="s">
        <v>190</v>
      </c>
      <c r="B615" s="89" t="s">
        <v>191</v>
      </c>
      <c r="C615" s="89" t="s">
        <v>2089</v>
      </c>
      <c r="D615" s="89" t="s">
        <v>2100</v>
      </c>
      <c r="E615" s="89" t="s">
        <v>1654</v>
      </c>
      <c r="F615" s="89" t="s">
        <v>2342</v>
      </c>
      <c r="G615" s="89" t="s">
        <v>2102</v>
      </c>
      <c r="H615" s="89" t="s">
        <v>189</v>
      </c>
      <c r="I615" s="89" t="s">
        <v>2022</v>
      </c>
      <c r="J615" s="89" t="s">
        <v>2317</v>
      </c>
      <c r="K615" s="89" t="s">
        <v>2016</v>
      </c>
      <c r="L615" s="89">
        <v>4</v>
      </c>
      <c r="M615" s="89">
        <v>1</v>
      </c>
      <c r="N615" s="89">
        <v>3</v>
      </c>
    </row>
    <row r="616" spans="1:14" ht="22.5" hidden="1" x14ac:dyDescent="0.2">
      <c r="A616" s="89" t="s">
        <v>193</v>
      </c>
      <c r="B616" s="89" t="s">
        <v>194</v>
      </c>
      <c r="C616" s="89" t="s">
        <v>2089</v>
      </c>
      <c r="D616" s="89" t="s">
        <v>2100</v>
      </c>
      <c r="E616" s="89" t="s">
        <v>1654</v>
      </c>
      <c r="F616" s="89" t="s">
        <v>192</v>
      </c>
      <c r="G616" s="89" t="s">
        <v>2102</v>
      </c>
      <c r="H616" s="89" t="s">
        <v>192</v>
      </c>
      <c r="I616" s="89" t="s">
        <v>2022</v>
      </c>
      <c r="J616" s="89" t="s">
        <v>2317</v>
      </c>
      <c r="K616" s="89" t="s">
        <v>2016</v>
      </c>
      <c r="L616" s="89">
        <v>7</v>
      </c>
      <c r="M616" s="89">
        <v>1</v>
      </c>
      <c r="N616" s="89">
        <v>3</v>
      </c>
    </row>
    <row r="617" spans="1:14" ht="33.75" hidden="1" x14ac:dyDescent="0.2">
      <c r="A617" s="89" t="s">
        <v>196</v>
      </c>
      <c r="B617" s="89" t="s">
        <v>197</v>
      </c>
      <c r="C617" s="89" t="s">
        <v>2089</v>
      </c>
      <c r="D617" s="89" t="s">
        <v>2100</v>
      </c>
      <c r="E617" s="89" t="s">
        <v>1654</v>
      </c>
      <c r="F617" s="89" t="s">
        <v>195</v>
      </c>
      <c r="G617" s="89" t="s">
        <v>2102</v>
      </c>
      <c r="H617" s="89" t="s">
        <v>195</v>
      </c>
      <c r="I617" s="89" t="s">
        <v>2022</v>
      </c>
      <c r="J617" s="89" t="s">
        <v>2317</v>
      </c>
      <c r="K617" s="89" t="s">
        <v>2016</v>
      </c>
      <c r="L617" s="89">
        <v>5</v>
      </c>
      <c r="M617" s="89">
        <v>1</v>
      </c>
      <c r="N617" s="89">
        <v>2</v>
      </c>
    </row>
    <row r="618" spans="1:14" ht="22.5" hidden="1" x14ac:dyDescent="0.2">
      <c r="A618" s="89" t="s">
        <v>266</v>
      </c>
      <c r="B618" s="89" t="s">
        <v>1708</v>
      </c>
      <c r="C618" s="89" t="s">
        <v>2089</v>
      </c>
      <c r="D618" s="89" t="s">
        <v>2100</v>
      </c>
      <c r="E618" s="89" t="s">
        <v>1654</v>
      </c>
      <c r="F618" s="89" t="s">
        <v>265</v>
      </c>
      <c r="G618" s="89" t="s">
        <v>2102</v>
      </c>
      <c r="H618" s="89" t="s">
        <v>265</v>
      </c>
      <c r="I618" s="89" t="s">
        <v>2022</v>
      </c>
      <c r="J618" s="89" t="s">
        <v>2374</v>
      </c>
      <c r="K618" s="89" t="s">
        <v>2375</v>
      </c>
      <c r="L618" s="89">
        <v>6</v>
      </c>
      <c r="M618" s="89">
        <v>1</v>
      </c>
      <c r="N618" s="89">
        <v>3</v>
      </c>
    </row>
    <row r="619" spans="1:14" ht="56.25" hidden="1" x14ac:dyDescent="0.2">
      <c r="A619" s="89" t="s">
        <v>316</v>
      </c>
      <c r="B619" s="89" t="s">
        <v>317</v>
      </c>
      <c r="C619" s="89" t="s">
        <v>2089</v>
      </c>
      <c r="D619" s="89" t="s">
        <v>2100</v>
      </c>
      <c r="E619" s="89" t="s">
        <v>1654</v>
      </c>
      <c r="F619" s="89" t="s">
        <v>315</v>
      </c>
      <c r="G619" s="89" t="s">
        <v>2102</v>
      </c>
      <c r="H619" s="89" t="s">
        <v>315</v>
      </c>
      <c r="I619" s="89" t="s">
        <v>2022</v>
      </c>
      <c r="J619" s="89" t="s">
        <v>2383</v>
      </c>
      <c r="K619" s="89" t="s">
        <v>2384</v>
      </c>
      <c r="L619" s="89">
        <v>6</v>
      </c>
      <c r="M619" s="89">
        <v>1</v>
      </c>
      <c r="N619" s="89">
        <v>3</v>
      </c>
    </row>
    <row r="620" spans="1:14" ht="22.5" hidden="1" x14ac:dyDescent="0.2">
      <c r="A620" s="89" t="s">
        <v>592</v>
      </c>
      <c r="B620" s="89" t="s">
        <v>593</v>
      </c>
      <c r="C620" s="89" t="s">
        <v>2089</v>
      </c>
      <c r="D620" s="89" t="s">
        <v>2100</v>
      </c>
      <c r="E620" s="89" t="s">
        <v>1654</v>
      </c>
      <c r="F620" s="89" t="s">
        <v>591</v>
      </c>
      <c r="G620" s="89" t="s">
        <v>2102</v>
      </c>
      <c r="H620" s="89" t="s">
        <v>591</v>
      </c>
      <c r="I620" s="89" t="s">
        <v>2022</v>
      </c>
      <c r="J620" s="89" t="s">
        <v>2482</v>
      </c>
      <c r="K620" s="89" t="s">
        <v>2483</v>
      </c>
      <c r="L620" s="89">
        <v>5</v>
      </c>
      <c r="M620" s="89">
        <v>1</v>
      </c>
      <c r="N620" s="89">
        <v>3</v>
      </c>
    </row>
    <row r="621" spans="1:14" ht="33.75" hidden="1" x14ac:dyDescent="0.2">
      <c r="A621" s="89" t="s">
        <v>442</v>
      </c>
      <c r="B621" s="89" t="s">
        <v>443</v>
      </c>
      <c r="C621" s="89" t="s">
        <v>2089</v>
      </c>
      <c r="D621" s="89" t="s">
        <v>2100</v>
      </c>
      <c r="E621" s="89" t="s">
        <v>1654</v>
      </c>
      <c r="F621" s="89" t="s">
        <v>1736</v>
      </c>
      <c r="G621" s="89" t="s">
        <v>2102</v>
      </c>
      <c r="H621" s="89" t="s">
        <v>1736</v>
      </c>
      <c r="I621" s="89" t="s">
        <v>2022</v>
      </c>
      <c r="J621" s="89" t="s">
        <v>2456</v>
      </c>
      <c r="K621" s="89" t="s">
        <v>1639</v>
      </c>
      <c r="L621" s="89">
        <v>13</v>
      </c>
      <c r="M621" s="89">
        <v>1</v>
      </c>
      <c r="N621" s="89">
        <v>3</v>
      </c>
    </row>
    <row r="622" spans="1:14" ht="22.5" hidden="1" x14ac:dyDescent="0.2">
      <c r="A622" s="89" t="s">
        <v>268</v>
      </c>
      <c r="B622" s="89" t="s">
        <v>1709</v>
      </c>
      <c r="C622" s="89" t="s">
        <v>2089</v>
      </c>
      <c r="D622" s="89" t="s">
        <v>2100</v>
      </c>
      <c r="E622" s="89" t="s">
        <v>1654</v>
      </c>
      <c r="F622" s="89" t="s">
        <v>267</v>
      </c>
      <c r="G622" s="89" t="s">
        <v>2102</v>
      </c>
      <c r="H622" s="89" t="s">
        <v>267</v>
      </c>
      <c r="I622" s="89" t="s">
        <v>2022</v>
      </c>
      <c r="J622" s="89" t="s">
        <v>2374</v>
      </c>
      <c r="K622" s="89" t="s">
        <v>2375</v>
      </c>
      <c r="L622" s="89">
        <v>5</v>
      </c>
      <c r="M622" s="89">
        <v>1</v>
      </c>
      <c r="N622" s="89">
        <v>2</v>
      </c>
    </row>
    <row r="623" spans="1:14" ht="33.75" hidden="1" x14ac:dyDescent="0.2">
      <c r="A623" s="89" t="s">
        <v>199</v>
      </c>
      <c r="B623" s="89" t="s">
        <v>200</v>
      </c>
      <c r="C623" s="89" t="s">
        <v>2089</v>
      </c>
      <c r="D623" s="89" t="s">
        <v>2100</v>
      </c>
      <c r="E623" s="89" t="s">
        <v>1654</v>
      </c>
      <c r="F623" s="89" t="s">
        <v>198</v>
      </c>
      <c r="G623" s="89" t="s">
        <v>2102</v>
      </c>
      <c r="H623" s="89" t="s">
        <v>198</v>
      </c>
      <c r="I623" s="89" t="s">
        <v>2022</v>
      </c>
      <c r="J623" s="89" t="s">
        <v>2317</v>
      </c>
      <c r="K623" s="89" t="s">
        <v>2016</v>
      </c>
      <c r="L623" s="89">
        <v>10</v>
      </c>
      <c r="M623" s="89">
        <v>1</v>
      </c>
      <c r="N623" s="89">
        <v>3</v>
      </c>
    </row>
    <row r="624" spans="1:14" ht="22.5" hidden="1" x14ac:dyDescent="0.2">
      <c r="A624" s="89" t="s">
        <v>329</v>
      </c>
      <c r="B624" s="89" t="s">
        <v>1719</v>
      </c>
      <c r="C624" s="89" t="s">
        <v>2089</v>
      </c>
      <c r="D624" s="89" t="s">
        <v>2100</v>
      </c>
      <c r="E624" s="89" t="s">
        <v>1654</v>
      </c>
      <c r="F624" s="89" t="s">
        <v>328</v>
      </c>
      <c r="G624" s="89" t="s">
        <v>2102</v>
      </c>
      <c r="H624" s="89" t="s">
        <v>328</v>
      </c>
      <c r="I624" s="89" t="s">
        <v>2022</v>
      </c>
      <c r="J624" s="89" t="s">
        <v>2402</v>
      </c>
      <c r="K624" s="89" t="s">
        <v>2403</v>
      </c>
      <c r="L624" s="89">
        <v>12</v>
      </c>
      <c r="M624" s="89">
        <v>1</v>
      </c>
      <c r="N624" s="89">
        <v>3</v>
      </c>
    </row>
    <row r="625" spans="1:14" ht="22.5" hidden="1" x14ac:dyDescent="0.2">
      <c r="A625" s="89" t="s">
        <v>356</v>
      </c>
      <c r="B625" s="89" t="s">
        <v>357</v>
      </c>
      <c r="C625" s="89" t="s">
        <v>2089</v>
      </c>
      <c r="D625" s="89" t="s">
        <v>2100</v>
      </c>
      <c r="E625" s="89" t="s">
        <v>1654</v>
      </c>
      <c r="F625" s="89" t="s">
        <v>355</v>
      </c>
      <c r="G625" s="89" t="s">
        <v>2102</v>
      </c>
      <c r="H625" s="89" t="s">
        <v>355</v>
      </c>
      <c r="I625" s="89" t="s">
        <v>2022</v>
      </c>
      <c r="J625" s="89" t="s">
        <v>2402</v>
      </c>
      <c r="K625" s="89" t="s">
        <v>2403</v>
      </c>
      <c r="L625" s="89">
        <v>5</v>
      </c>
      <c r="M625" s="89">
        <v>1</v>
      </c>
      <c r="N625" s="89">
        <v>3</v>
      </c>
    </row>
    <row r="626" spans="1:14" ht="22.5" hidden="1" x14ac:dyDescent="0.2">
      <c r="A626" s="89" t="s">
        <v>904</v>
      </c>
      <c r="B626" s="89" t="s">
        <v>905</v>
      </c>
      <c r="C626" s="89" t="s">
        <v>2203</v>
      </c>
      <c r="D626" s="89" t="s">
        <v>2100</v>
      </c>
      <c r="E626" s="89" t="s">
        <v>1654</v>
      </c>
      <c r="F626" s="89" t="s">
        <v>905</v>
      </c>
      <c r="G626" s="89" t="s">
        <v>2102</v>
      </c>
      <c r="H626" s="89" t="s">
        <v>1800</v>
      </c>
      <c r="I626" s="89" t="s">
        <v>2022</v>
      </c>
      <c r="J626" s="89" t="s">
        <v>2431</v>
      </c>
      <c r="K626" s="89" t="s">
        <v>1638</v>
      </c>
      <c r="L626" s="89">
        <v>9</v>
      </c>
      <c r="M626" s="89">
        <v>0</v>
      </c>
      <c r="N626" s="89">
        <v>3</v>
      </c>
    </row>
    <row r="627" spans="1:14" ht="22.5" hidden="1" x14ac:dyDescent="0.2">
      <c r="A627" s="89" t="s">
        <v>911</v>
      </c>
      <c r="B627" s="89" t="s">
        <v>908</v>
      </c>
      <c r="C627" s="89" t="s">
        <v>2203</v>
      </c>
      <c r="D627" s="89" t="s">
        <v>2100</v>
      </c>
      <c r="E627" s="89" t="s">
        <v>1654</v>
      </c>
      <c r="F627" s="89" t="s">
        <v>2438</v>
      </c>
      <c r="G627" s="89" t="s">
        <v>2102</v>
      </c>
      <c r="H627" s="89" t="s">
        <v>908</v>
      </c>
      <c r="I627" s="89" t="s">
        <v>2022</v>
      </c>
      <c r="J627" s="89" t="s">
        <v>2431</v>
      </c>
      <c r="K627" s="89" t="s">
        <v>1638</v>
      </c>
      <c r="L627" s="89">
        <v>11</v>
      </c>
      <c r="M627" s="89">
        <v>0</v>
      </c>
      <c r="N627" s="89">
        <v>3</v>
      </c>
    </row>
    <row r="628" spans="1:14" ht="22.5" hidden="1" x14ac:dyDescent="0.2">
      <c r="A628" s="89" t="s">
        <v>1207</v>
      </c>
      <c r="B628" s="89" t="s">
        <v>1206</v>
      </c>
      <c r="C628" s="89" t="s">
        <v>2203</v>
      </c>
      <c r="D628" s="89" t="s">
        <v>2100</v>
      </c>
      <c r="E628" s="89" t="s">
        <v>1654</v>
      </c>
      <c r="F628" s="89" t="s">
        <v>1206</v>
      </c>
      <c r="G628" s="89" t="s">
        <v>2102</v>
      </c>
      <c r="H628" s="89" t="s">
        <v>1206</v>
      </c>
      <c r="I628" s="89" t="s">
        <v>2022</v>
      </c>
      <c r="J628" s="89" t="s">
        <v>2482</v>
      </c>
      <c r="K628" s="89" t="s">
        <v>2483</v>
      </c>
      <c r="L628" s="89">
        <v>5</v>
      </c>
      <c r="M628" s="89">
        <v>0</v>
      </c>
      <c r="N628" s="89">
        <v>3</v>
      </c>
    </row>
    <row r="629" spans="1:14" ht="33.75" hidden="1" x14ac:dyDescent="0.2">
      <c r="A629" s="89" t="s">
        <v>1213</v>
      </c>
      <c r="B629" s="89" t="s">
        <v>679</v>
      </c>
      <c r="C629" s="89" t="s">
        <v>2203</v>
      </c>
      <c r="D629" s="89" t="s">
        <v>2100</v>
      </c>
      <c r="E629" s="89" t="s">
        <v>1654</v>
      </c>
      <c r="F629" s="89" t="s">
        <v>679</v>
      </c>
      <c r="G629" s="89" t="s">
        <v>1212</v>
      </c>
      <c r="H629" s="89" t="s">
        <v>1212</v>
      </c>
      <c r="I629" s="89" t="s">
        <v>2022</v>
      </c>
      <c r="J629" s="89" t="s">
        <v>2482</v>
      </c>
      <c r="K629" s="89" t="s">
        <v>2483</v>
      </c>
      <c r="L629" s="89">
        <v>14</v>
      </c>
      <c r="M629" s="89">
        <v>0</v>
      </c>
      <c r="N629" s="89">
        <v>3</v>
      </c>
    </row>
    <row r="630" spans="1:14" ht="22.5" hidden="1" x14ac:dyDescent="0.2">
      <c r="A630" s="89" t="s">
        <v>782</v>
      </c>
      <c r="B630" s="89" t="s">
        <v>783</v>
      </c>
      <c r="C630" s="89" t="s">
        <v>2203</v>
      </c>
      <c r="D630" s="89" t="s">
        <v>2100</v>
      </c>
      <c r="E630" s="89" t="s">
        <v>1654</v>
      </c>
      <c r="F630" s="89" t="s">
        <v>788</v>
      </c>
      <c r="G630" s="89" t="s">
        <v>2102</v>
      </c>
      <c r="H630" s="89" t="s">
        <v>781</v>
      </c>
      <c r="I630" s="89" t="s">
        <v>2022</v>
      </c>
      <c r="J630" s="89" t="s">
        <v>2374</v>
      </c>
      <c r="K630" s="89" t="s">
        <v>2375</v>
      </c>
      <c r="L630" s="89">
        <v>9</v>
      </c>
      <c r="M630" s="89">
        <v>0</v>
      </c>
      <c r="N630" s="89">
        <v>3</v>
      </c>
    </row>
    <row r="631" spans="1:14" ht="45" hidden="1" x14ac:dyDescent="0.2">
      <c r="A631" s="89" t="s">
        <v>202</v>
      </c>
      <c r="B631" s="89" t="s">
        <v>203</v>
      </c>
      <c r="C631" s="89" t="s">
        <v>2089</v>
      </c>
      <c r="D631" s="89" t="s">
        <v>2100</v>
      </c>
      <c r="E631" s="89" t="s">
        <v>1654</v>
      </c>
      <c r="F631" s="89" t="s">
        <v>2343</v>
      </c>
      <c r="G631" s="89" t="s">
        <v>2102</v>
      </c>
      <c r="H631" s="89" t="s">
        <v>201</v>
      </c>
      <c r="I631" s="89" t="s">
        <v>2022</v>
      </c>
      <c r="J631" s="89" t="s">
        <v>2317</v>
      </c>
      <c r="K631" s="89" t="s">
        <v>2016</v>
      </c>
      <c r="L631" s="89">
        <v>5</v>
      </c>
      <c r="M631" s="89">
        <v>1</v>
      </c>
      <c r="N631" s="89">
        <v>3</v>
      </c>
    </row>
    <row r="632" spans="1:14" ht="33.75" hidden="1" x14ac:dyDescent="0.2">
      <c r="A632" s="89" t="s">
        <v>205</v>
      </c>
      <c r="B632" s="89" t="s">
        <v>206</v>
      </c>
      <c r="C632" s="89" t="s">
        <v>2089</v>
      </c>
      <c r="D632" s="89" t="s">
        <v>2100</v>
      </c>
      <c r="E632" s="89" t="s">
        <v>1654</v>
      </c>
      <c r="F632" s="89" t="s">
        <v>204</v>
      </c>
      <c r="G632" s="89" t="s">
        <v>2102</v>
      </c>
      <c r="H632" s="89" t="s">
        <v>204</v>
      </c>
      <c r="I632" s="89" t="s">
        <v>2022</v>
      </c>
      <c r="J632" s="89" t="s">
        <v>2317</v>
      </c>
      <c r="K632" s="89" t="s">
        <v>2016</v>
      </c>
      <c r="L632" s="89">
        <v>13</v>
      </c>
      <c r="M632" s="89">
        <v>1</v>
      </c>
      <c r="N632" s="89">
        <v>3</v>
      </c>
    </row>
    <row r="633" spans="1:14" ht="22.5" hidden="1" x14ac:dyDescent="0.2">
      <c r="A633" s="89" t="s">
        <v>208</v>
      </c>
      <c r="B633" s="89" t="s">
        <v>209</v>
      </c>
      <c r="C633" s="89" t="s">
        <v>2089</v>
      </c>
      <c r="D633" s="89" t="s">
        <v>2100</v>
      </c>
      <c r="E633" s="89" t="s">
        <v>1654</v>
      </c>
      <c r="F633" s="89" t="s">
        <v>207</v>
      </c>
      <c r="G633" s="89" t="s">
        <v>2102</v>
      </c>
      <c r="H633" s="89" t="s">
        <v>207</v>
      </c>
      <c r="I633" s="89" t="s">
        <v>2022</v>
      </c>
      <c r="J633" s="89" t="s">
        <v>2317</v>
      </c>
      <c r="K633" s="89" t="s">
        <v>2016</v>
      </c>
      <c r="L633" s="89">
        <v>11</v>
      </c>
      <c r="M633" s="89">
        <v>1</v>
      </c>
      <c r="N633" s="89">
        <v>3</v>
      </c>
    </row>
    <row r="634" spans="1:14" ht="22.5" hidden="1" x14ac:dyDescent="0.2">
      <c r="A634" s="89" t="s">
        <v>251</v>
      </c>
      <c r="B634" s="89" t="s">
        <v>1702</v>
      </c>
      <c r="C634" s="89" t="s">
        <v>2089</v>
      </c>
      <c r="D634" s="89" t="s">
        <v>2100</v>
      </c>
      <c r="E634" s="89" t="s">
        <v>1654</v>
      </c>
      <c r="F634" s="89" t="s">
        <v>1701</v>
      </c>
      <c r="G634" s="89" t="s">
        <v>2102</v>
      </c>
      <c r="H634" s="89" t="s">
        <v>1701</v>
      </c>
      <c r="I634" s="89" t="s">
        <v>2022</v>
      </c>
      <c r="J634" s="89" t="s">
        <v>2361</v>
      </c>
      <c r="K634" s="89" t="s">
        <v>2362</v>
      </c>
      <c r="L634" s="89">
        <v>6</v>
      </c>
      <c r="M634" s="89">
        <v>1</v>
      </c>
      <c r="N634" s="89">
        <v>2</v>
      </c>
    </row>
    <row r="635" spans="1:14" ht="22.5" hidden="1" x14ac:dyDescent="0.2">
      <c r="A635" s="89" t="s">
        <v>253</v>
      </c>
      <c r="B635" s="89" t="s">
        <v>254</v>
      </c>
      <c r="C635" s="89" t="s">
        <v>2089</v>
      </c>
      <c r="D635" s="89" t="s">
        <v>2100</v>
      </c>
      <c r="E635" s="89" t="s">
        <v>1654</v>
      </c>
      <c r="F635" s="89" t="s">
        <v>2368</v>
      </c>
      <c r="G635" s="89" t="s">
        <v>2102</v>
      </c>
      <c r="H635" s="89" t="s">
        <v>252</v>
      </c>
      <c r="I635" s="89" t="s">
        <v>2022</v>
      </c>
      <c r="J635" s="89" t="s">
        <v>2361</v>
      </c>
      <c r="K635" s="89" t="s">
        <v>2362</v>
      </c>
      <c r="L635" s="89">
        <v>19</v>
      </c>
      <c r="M635" s="89">
        <v>2</v>
      </c>
      <c r="N635" s="89">
        <v>3</v>
      </c>
    </row>
    <row r="636" spans="1:14" ht="22.5" hidden="1" x14ac:dyDescent="0.2">
      <c r="A636" s="89" t="s">
        <v>364</v>
      </c>
      <c r="B636" s="89" t="s">
        <v>1721</v>
      </c>
      <c r="C636" s="89" t="s">
        <v>2089</v>
      </c>
      <c r="D636" s="89" t="s">
        <v>2100</v>
      </c>
      <c r="E636" s="89" t="s">
        <v>1654</v>
      </c>
      <c r="F636" s="89" t="s">
        <v>363</v>
      </c>
      <c r="G636" s="89" t="s">
        <v>2102</v>
      </c>
      <c r="H636" s="89" t="s">
        <v>363</v>
      </c>
      <c r="I636" s="89" t="s">
        <v>2022</v>
      </c>
      <c r="J636" s="89" t="s">
        <v>2414</v>
      </c>
      <c r="K636" s="89" t="s">
        <v>2017</v>
      </c>
      <c r="L636" s="89">
        <v>5</v>
      </c>
      <c r="M636" s="89">
        <v>1</v>
      </c>
      <c r="N636" s="89">
        <v>2</v>
      </c>
    </row>
    <row r="637" spans="1:14" ht="33.75" hidden="1" x14ac:dyDescent="0.2">
      <c r="A637" s="89" t="s">
        <v>369</v>
      </c>
      <c r="B637" s="89" t="s">
        <v>370</v>
      </c>
      <c r="C637" s="89" t="s">
        <v>2089</v>
      </c>
      <c r="D637" s="89" t="s">
        <v>2100</v>
      </c>
      <c r="E637" s="89" t="s">
        <v>1654</v>
      </c>
      <c r="F637" s="89" t="s">
        <v>368</v>
      </c>
      <c r="G637" s="89" t="s">
        <v>2102</v>
      </c>
      <c r="H637" s="89" t="s">
        <v>368</v>
      </c>
      <c r="I637" s="89" t="s">
        <v>2022</v>
      </c>
      <c r="J637" s="89" t="s">
        <v>2414</v>
      </c>
      <c r="K637" s="89" t="s">
        <v>2017</v>
      </c>
      <c r="L637" s="89">
        <v>9</v>
      </c>
      <c r="M637" s="89">
        <v>1</v>
      </c>
      <c r="N637" s="89">
        <v>3</v>
      </c>
    </row>
    <row r="638" spans="1:14" ht="33.75" hidden="1" x14ac:dyDescent="0.2">
      <c r="A638" s="89" t="s">
        <v>386</v>
      </c>
      <c r="B638" s="89" t="s">
        <v>387</v>
      </c>
      <c r="C638" s="89" t="s">
        <v>2089</v>
      </c>
      <c r="D638" s="89" t="s">
        <v>2100</v>
      </c>
      <c r="E638" s="89" t="s">
        <v>1654</v>
      </c>
      <c r="F638" s="89" t="s">
        <v>385</v>
      </c>
      <c r="G638" s="89" t="s">
        <v>2102</v>
      </c>
      <c r="H638" s="89" t="s">
        <v>385</v>
      </c>
      <c r="I638" s="89" t="s">
        <v>97</v>
      </c>
      <c r="J638" s="89" t="s">
        <v>2416</v>
      </c>
      <c r="K638" s="89" t="s">
        <v>1653</v>
      </c>
      <c r="L638" s="89">
        <v>29</v>
      </c>
      <c r="M638" s="89">
        <v>2</v>
      </c>
      <c r="N638" s="89">
        <v>3</v>
      </c>
    </row>
    <row r="639" spans="1:14" ht="22.5" hidden="1" x14ac:dyDescent="0.2">
      <c r="A639" s="89" t="s">
        <v>516</v>
      </c>
      <c r="B639" s="89" t="s">
        <v>517</v>
      </c>
      <c r="C639" s="89" t="s">
        <v>2089</v>
      </c>
      <c r="D639" s="89" t="s">
        <v>2100</v>
      </c>
      <c r="E639" s="89" t="s">
        <v>1654</v>
      </c>
      <c r="F639" s="89" t="s">
        <v>2260</v>
      </c>
      <c r="G639" s="89" t="s">
        <v>2102</v>
      </c>
      <c r="H639" s="89" t="s">
        <v>515</v>
      </c>
      <c r="I639" s="89" t="s">
        <v>2022</v>
      </c>
      <c r="J639" s="89" t="s">
        <v>2135</v>
      </c>
      <c r="K639" s="89" t="s">
        <v>1655</v>
      </c>
      <c r="L639" s="89">
        <v>16</v>
      </c>
      <c r="M639" s="89">
        <v>2</v>
      </c>
      <c r="N639" s="89">
        <v>3</v>
      </c>
    </row>
    <row r="640" spans="1:14" ht="22.5" hidden="1" x14ac:dyDescent="0.2">
      <c r="A640" s="89" t="s">
        <v>570</v>
      </c>
      <c r="B640" s="89" t="s">
        <v>571</v>
      </c>
      <c r="C640" s="89" t="s">
        <v>2089</v>
      </c>
      <c r="D640" s="89" t="s">
        <v>2100</v>
      </c>
      <c r="E640" s="89" t="s">
        <v>1654</v>
      </c>
      <c r="F640" s="89" t="s">
        <v>569</v>
      </c>
      <c r="G640" s="89" t="s">
        <v>2102</v>
      </c>
      <c r="H640" s="89" t="s">
        <v>569</v>
      </c>
      <c r="I640" s="89" t="s">
        <v>2022</v>
      </c>
      <c r="J640" s="89" t="s">
        <v>2471</v>
      </c>
      <c r="K640" s="89" t="s">
        <v>2472</v>
      </c>
      <c r="L640" s="89">
        <v>4</v>
      </c>
      <c r="M640" s="89">
        <v>1</v>
      </c>
      <c r="N640" s="89">
        <v>2</v>
      </c>
    </row>
    <row r="641" spans="1:14" ht="33.75" hidden="1" x14ac:dyDescent="0.2">
      <c r="A641" s="89" t="s">
        <v>211</v>
      </c>
      <c r="B641" s="89" t="s">
        <v>212</v>
      </c>
      <c r="C641" s="89" t="s">
        <v>2089</v>
      </c>
      <c r="D641" s="89" t="s">
        <v>2100</v>
      </c>
      <c r="E641" s="89" t="s">
        <v>1654</v>
      </c>
      <c r="F641" s="89" t="s">
        <v>210</v>
      </c>
      <c r="G641" s="89" t="s">
        <v>2102</v>
      </c>
      <c r="H641" s="89" t="s">
        <v>210</v>
      </c>
      <c r="I641" s="89" t="s">
        <v>2022</v>
      </c>
      <c r="J641" s="89" t="s">
        <v>2317</v>
      </c>
      <c r="K641" s="89" t="s">
        <v>2016</v>
      </c>
      <c r="L641" s="89">
        <v>6</v>
      </c>
      <c r="M641" s="89">
        <v>1</v>
      </c>
      <c r="N641" s="89">
        <v>2</v>
      </c>
    </row>
    <row r="642" spans="1:14" ht="22.5" hidden="1" x14ac:dyDescent="0.2">
      <c r="A642" s="89" t="s">
        <v>986</v>
      </c>
      <c r="B642" s="89" t="s">
        <v>987</v>
      </c>
      <c r="C642" s="89" t="s">
        <v>2203</v>
      </c>
      <c r="D642" s="89" t="s">
        <v>2100</v>
      </c>
      <c r="E642" s="89" t="s">
        <v>1654</v>
      </c>
      <c r="F642" s="89" t="s">
        <v>987</v>
      </c>
      <c r="G642" s="89" t="s">
        <v>2102</v>
      </c>
      <c r="H642" s="89" t="s">
        <v>441</v>
      </c>
      <c r="I642" s="89" t="s">
        <v>2022</v>
      </c>
      <c r="J642" s="89" t="s">
        <v>2456</v>
      </c>
      <c r="K642" s="89" t="s">
        <v>1639</v>
      </c>
      <c r="L642" s="89">
        <v>4</v>
      </c>
      <c r="M642" s="89">
        <v>0</v>
      </c>
      <c r="N642" s="89">
        <v>3</v>
      </c>
    </row>
    <row r="643" spans="1:14" ht="33.75" hidden="1" x14ac:dyDescent="0.2">
      <c r="A643" s="89" t="s">
        <v>1060</v>
      </c>
      <c r="B643" s="89" t="s">
        <v>1061</v>
      </c>
      <c r="C643" s="89" t="s">
        <v>2203</v>
      </c>
      <c r="D643" s="89" t="s">
        <v>2100</v>
      </c>
      <c r="E643" s="89" t="s">
        <v>1654</v>
      </c>
      <c r="F643" s="89" t="s">
        <v>2148</v>
      </c>
      <c r="G643" s="89" t="s">
        <v>449</v>
      </c>
      <c r="H643" s="89" t="s">
        <v>94</v>
      </c>
      <c r="I643" s="89" t="s">
        <v>97</v>
      </c>
      <c r="J643" s="89" t="s">
        <v>2135</v>
      </c>
      <c r="K643" s="89" t="s">
        <v>1655</v>
      </c>
      <c r="L643" s="89">
        <v>9</v>
      </c>
      <c r="M643" s="89">
        <v>0</v>
      </c>
      <c r="N643" s="89">
        <v>3</v>
      </c>
    </row>
    <row r="644" spans="1:14" ht="22.5" hidden="1" x14ac:dyDescent="0.2">
      <c r="A644" s="89" t="s">
        <v>878</v>
      </c>
      <c r="B644" s="89" t="s">
        <v>879</v>
      </c>
      <c r="C644" s="89" t="s">
        <v>2203</v>
      </c>
      <c r="D644" s="89" t="s">
        <v>2100</v>
      </c>
      <c r="E644" s="89" t="s">
        <v>1654</v>
      </c>
      <c r="F644" s="89" t="s">
        <v>1798</v>
      </c>
      <c r="G644" s="89" t="s">
        <v>2102</v>
      </c>
      <c r="H644" s="89" t="s">
        <v>1798</v>
      </c>
      <c r="I644" s="89" t="s">
        <v>2022</v>
      </c>
      <c r="J644" s="89" t="s">
        <v>2414</v>
      </c>
      <c r="K644" s="89" t="s">
        <v>2017</v>
      </c>
      <c r="L644" s="89">
        <v>10</v>
      </c>
      <c r="M644" s="89">
        <v>0</v>
      </c>
      <c r="N644" s="89">
        <v>3</v>
      </c>
    </row>
    <row r="645" spans="1:14" ht="22.5" hidden="1" x14ac:dyDescent="0.2">
      <c r="A645" s="89" t="s">
        <v>873</v>
      </c>
      <c r="B645" s="89" t="s">
        <v>874</v>
      </c>
      <c r="C645" s="89" t="s">
        <v>2203</v>
      </c>
      <c r="D645" s="89" t="s">
        <v>2100</v>
      </c>
      <c r="E645" s="89" t="s">
        <v>1654</v>
      </c>
      <c r="F645" s="89" t="s">
        <v>2415</v>
      </c>
      <c r="G645" s="89" t="s">
        <v>5272</v>
      </c>
      <c r="H645" s="89" t="s">
        <v>371</v>
      </c>
      <c r="I645" s="89" t="s">
        <v>2022</v>
      </c>
      <c r="J645" s="89" t="s">
        <v>2414</v>
      </c>
      <c r="K645" s="89" t="s">
        <v>2017</v>
      </c>
      <c r="L645" s="89">
        <v>11</v>
      </c>
      <c r="M645" s="89">
        <v>0</v>
      </c>
      <c r="N645" s="89">
        <v>3</v>
      </c>
    </row>
    <row r="646" spans="1:14" ht="33.75" hidden="1" x14ac:dyDescent="0.2">
      <c r="A646" s="89" t="s">
        <v>1062</v>
      </c>
      <c r="B646" s="89" t="s">
        <v>1063</v>
      </c>
      <c r="C646" s="89" t="s">
        <v>2203</v>
      </c>
      <c r="D646" s="89" t="s">
        <v>2100</v>
      </c>
      <c r="E646" s="89" t="s">
        <v>1654</v>
      </c>
      <c r="F646" s="89" t="s">
        <v>2256</v>
      </c>
      <c r="G646" s="89" t="s">
        <v>1063</v>
      </c>
      <c r="H646" s="89" t="s">
        <v>94</v>
      </c>
      <c r="I646" s="89" t="s">
        <v>97</v>
      </c>
      <c r="J646" s="89" t="s">
        <v>2135</v>
      </c>
      <c r="K646" s="89" t="s">
        <v>1655</v>
      </c>
      <c r="L646" s="89">
        <v>8</v>
      </c>
      <c r="M646" s="89">
        <v>0</v>
      </c>
      <c r="N646" s="89">
        <v>2</v>
      </c>
    </row>
    <row r="647" spans="1:14" ht="33.75" hidden="1" x14ac:dyDescent="0.2">
      <c r="A647" s="89" t="s">
        <v>1026</v>
      </c>
      <c r="B647" s="89" t="s">
        <v>1027</v>
      </c>
      <c r="C647" s="89" t="s">
        <v>2203</v>
      </c>
      <c r="D647" s="89" t="s">
        <v>2100</v>
      </c>
      <c r="E647" s="89" t="s">
        <v>1654</v>
      </c>
      <c r="F647" s="89" t="s">
        <v>2261</v>
      </c>
      <c r="G647" s="89" t="s">
        <v>470</v>
      </c>
      <c r="H647" s="89" t="s">
        <v>94</v>
      </c>
      <c r="I647" s="89" t="s">
        <v>97</v>
      </c>
      <c r="J647" s="89" t="s">
        <v>2135</v>
      </c>
      <c r="K647" s="89" t="s">
        <v>1655</v>
      </c>
      <c r="L647" s="89">
        <v>12</v>
      </c>
      <c r="M647" s="89">
        <v>0</v>
      </c>
      <c r="N647" s="89">
        <v>3</v>
      </c>
    </row>
    <row r="648" spans="1:14" ht="22.5" hidden="1" x14ac:dyDescent="0.2">
      <c r="A648" s="89" t="s">
        <v>885</v>
      </c>
      <c r="B648" s="89" t="s">
        <v>884</v>
      </c>
      <c r="C648" s="89" t="s">
        <v>2203</v>
      </c>
      <c r="D648" s="89" t="s">
        <v>2100</v>
      </c>
      <c r="E648" s="89" t="s">
        <v>1654</v>
      </c>
      <c r="F648" s="89" t="s">
        <v>884</v>
      </c>
      <c r="G648" s="89" t="s">
        <v>2102</v>
      </c>
      <c r="H648" s="89" t="s">
        <v>884</v>
      </c>
      <c r="I648" s="89" t="s">
        <v>2022</v>
      </c>
      <c r="J648" s="89" t="s">
        <v>2416</v>
      </c>
      <c r="K648" s="89" t="s">
        <v>1653</v>
      </c>
      <c r="L648" s="89">
        <v>3</v>
      </c>
      <c r="M648" s="89">
        <v>0</v>
      </c>
      <c r="N648" s="89">
        <v>3</v>
      </c>
    </row>
    <row r="649" spans="1:14" ht="33.75" hidden="1" x14ac:dyDescent="0.2">
      <c r="A649" s="89" t="s">
        <v>372</v>
      </c>
      <c r="B649" s="89" t="s">
        <v>373</v>
      </c>
      <c r="C649" s="89" t="s">
        <v>2089</v>
      </c>
      <c r="D649" s="89" t="s">
        <v>2100</v>
      </c>
      <c r="E649" s="89" t="s">
        <v>1654</v>
      </c>
      <c r="F649" s="89" t="s">
        <v>371</v>
      </c>
      <c r="G649" s="89" t="s">
        <v>371</v>
      </c>
      <c r="H649" s="89" t="s">
        <v>371</v>
      </c>
      <c r="I649" s="89" t="s">
        <v>2022</v>
      </c>
      <c r="J649" s="89" t="s">
        <v>2414</v>
      </c>
      <c r="K649" s="89" t="s">
        <v>2017</v>
      </c>
      <c r="L649" s="89">
        <v>15</v>
      </c>
      <c r="M649" s="89">
        <v>1</v>
      </c>
      <c r="N649" s="89">
        <v>3</v>
      </c>
    </row>
    <row r="650" spans="1:14" ht="33.75" hidden="1" x14ac:dyDescent="0.2">
      <c r="A650" s="89" t="s">
        <v>513</v>
      </c>
      <c r="B650" s="89" t="s">
        <v>514</v>
      </c>
      <c r="C650" s="89" t="s">
        <v>2089</v>
      </c>
      <c r="D650" s="89" t="s">
        <v>2100</v>
      </c>
      <c r="E650" s="89" t="s">
        <v>1654</v>
      </c>
      <c r="F650" s="89" t="s">
        <v>2262</v>
      </c>
      <c r="G650" s="89" t="s">
        <v>2102</v>
      </c>
      <c r="H650" s="89" t="s">
        <v>512</v>
      </c>
      <c r="I650" s="89" t="s">
        <v>97</v>
      </c>
      <c r="J650" s="89" t="s">
        <v>2135</v>
      </c>
      <c r="K650" s="89" t="s">
        <v>1655</v>
      </c>
      <c r="L650" s="89">
        <v>43</v>
      </c>
      <c r="M650" s="89">
        <v>3</v>
      </c>
      <c r="N650" s="89">
        <v>3</v>
      </c>
    </row>
    <row r="651" spans="1:14" ht="22.5" hidden="1" x14ac:dyDescent="0.2">
      <c r="A651" s="89" t="s">
        <v>135</v>
      </c>
      <c r="B651" s="89" t="s">
        <v>1688</v>
      </c>
      <c r="C651" s="89" t="s">
        <v>2089</v>
      </c>
      <c r="D651" s="89" t="s">
        <v>2100</v>
      </c>
      <c r="E651" s="89" t="s">
        <v>1654</v>
      </c>
      <c r="F651" s="89" t="s">
        <v>134</v>
      </c>
      <c r="G651" s="89" t="s">
        <v>2102</v>
      </c>
      <c r="H651" s="89" t="s">
        <v>134</v>
      </c>
      <c r="I651" s="89" t="s">
        <v>2022</v>
      </c>
      <c r="J651" s="89" t="s">
        <v>2317</v>
      </c>
      <c r="K651" s="89" t="s">
        <v>2016</v>
      </c>
      <c r="L651" s="89">
        <v>7</v>
      </c>
      <c r="M651" s="89">
        <v>1</v>
      </c>
      <c r="N651" s="89">
        <v>3</v>
      </c>
    </row>
    <row r="652" spans="1:14" ht="22.5" hidden="1" x14ac:dyDescent="0.2">
      <c r="A652" s="89" t="s">
        <v>1096</v>
      </c>
      <c r="B652" s="89" t="s">
        <v>1097</v>
      </c>
      <c r="C652" s="89" t="s">
        <v>2203</v>
      </c>
      <c r="D652" s="89" t="s">
        <v>2100</v>
      </c>
      <c r="E652" s="89" t="s">
        <v>1654</v>
      </c>
      <c r="F652" s="89" t="s">
        <v>2263</v>
      </c>
      <c r="G652" s="89" t="s">
        <v>449</v>
      </c>
      <c r="H652" s="89" t="s">
        <v>94</v>
      </c>
      <c r="I652" s="89" t="s">
        <v>97</v>
      </c>
      <c r="J652" s="89" t="s">
        <v>2135</v>
      </c>
      <c r="K652" s="89" t="s">
        <v>1655</v>
      </c>
      <c r="L652" s="89">
        <v>10</v>
      </c>
      <c r="M652" s="89">
        <v>0</v>
      </c>
      <c r="N652" s="89">
        <v>2</v>
      </c>
    </row>
    <row r="653" spans="1:14" ht="33.75" hidden="1" x14ac:dyDescent="0.2">
      <c r="A653" s="89" t="s">
        <v>1041</v>
      </c>
      <c r="B653" s="89" t="s">
        <v>1042</v>
      </c>
      <c r="C653" s="89" t="s">
        <v>2203</v>
      </c>
      <c r="D653" s="89" t="s">
        <v>2100</v>
      </c>
      <c r="E653" s="89" t="s">
        <v>1654</v>
      </c>
      <c r="F653" s="89" t="s">
        <v>5273</v>
      </c>
      <c r="G653" s="89" t="s">
        <v>110</v>
      </c>
      <c r="H653" s="89" t="s">
        <v>94</v>
      </c>
      <c r="I653" s="89" t="s">
        <v>97</v>
      </c>
      <c r="J653" s="89" t="s">
        <v>2135</v>
      </c>
      <c r="K653" s="89" t="s">
        <v>1655</v>
      </c>
      <c r="L653" s="89">
        <v>11</v>
      </c>
      <c r="M653" s="89">
        <v>0</v>
      </c>
      <c r="N653" s="89">
        <v>3</v>
      </c>
    </row>
    <row r="654" spans="1:14" ht="45" hidden="1" x14ac:dyDescent="0.2">
      <c r="A654" s="89" t="s">
        <v>1547</v>
      </c>
      <c r="B654" s="89" t="s">
        <v>1548</v>
      </c>
      <c r="C654" s="89" t="s">
        <v>1493</v>
      </c>
      <c r="D654" s="89" t="s">
        <v>2100</v>
      </c>
      <c r="E654" s="89" t="s">
        <v>1654</v>
      </c>
      <c r="F654" s="89" t="s">
        <v>2396</v>
      </c>
      <c r="G654" s="89" t="s">
        <v>794</v>
      </c>
      <c r="H654" s="89" t="s">
        <v>292</v>
      </c>
      <c r="I654" s="89" t="s">
        <v>2022</v>
      </c>
      <c r="J654" s="89" t="s">
        <v>2383</v>
      </c>
      <c r="K654" s="89" t="s">
        <v>2384</v>
      </c>
      <c r="L654" s="89">
        <v>287</v>
      </c>
      <c r="M654" s="89">
        <v>31</v>
      </c>
      <c r="N654" s="89">
        <v>12</v>
      </c>
    </row>
    <row r="655" spans="1:14" ht="22.5" hidden="1" x14ac:dyDescent="0.2">
      <c r="A655" s="89" t="s">
        <v>218</v>
      </c>
      <c r="B655" s="89" t="s">
        <v>219</v>
      </c>
      <c r="C655" s="89" t="s">
        <v>2089</v>
      </c>
      <c r="D655" s="89" t="s">
        <v>2100</v>
      </c>
      <c r="E655" s="89" t="s">
        <v>1654</v>
      </c>
      <c r="F655" s="89" t="s">
        <v>219</v>
      </c>
      <c r="G655" s="89" t="s">
        <v>2102</v>
      </c>
      <c r="H655" s="89" t="s">
        <v>217</v>
      </c>
      <c r="I655" s="89" t="s">
        <v>2022</v>
      </c>
      <c r="J655" s="89" t="s">
        <v>2317</v>
      </c>
      <c r="K655" s="89" t="s">
        <v>2016</v>
      </c>
      <c r="L655" s="89">
        <v>9</v>
      </c>
      <c r="M655" s="89">
        <v>1</v>
      </c>
      <c r="N655" s="89">
        <v>3</v>
      </c>
    </row>
    <row r="656" spans="1:14" ht="22.5" hidden="1" x14ac:dyDescent="0.2">
      <c r="A656" s="89" t="s">
        <v>388</v>
      </c>
      <c r="B656" s="89" t="s">
        <v>389</v>
      </c>
      <c r="C656" s="89" t="s">
        <v>2089</v>
      </c>
      <c r="D656" s="89" t="s">
        <v>2100</v>
      </c>
      <c r="E656" s="89" t="s">
        <v>1654</v>
      </c>
      <c r="F656" s="89" t="s">
        <v>389</v>
      </c>
      <c r="G656" s="89" t="s">
        <v>389</v>
      </c>
      <c r="H656" s="89" t="s">
        <v>89</v>
      </c>
      <c r="I656" s="89" t="s">
        <v>97</v>
      </c>
      <c r="J656" s="89" t="s">
        <v>2416</v>
      </c>
      <c r="K656" s="89" t="s">
        <v>1653</v>
      </c>
      <c r="L656" s="89">
        <v>21</v>
      </c>
      <c r="M656" s="89">
        <v>2</v>
      </c>
      <c r="N656" s="89">
        <v>3</v>
      </c>
    </row>
    <row r="657" spans="1:14" ht="22.5" hidden="1" x14ac:dyDescent="0.2">
      <c r="A657" s="89" t="s">
        <v>448</v>
      </c>
      <c r="B657" s="89" t="s">
        <v>447</v>
      </c>
      <c r="C657" s="89" t="s">
        <v>2089</v>
      </c>
      <c r="D657" s="89" t="s">
        <v>2100</v>
      </c>
      <c r="E657" s="89" t="s">
        <v>1654</v>
      </c>
      <c r="F657" s="89" t="s">
        <v>447</v>
      </c>
      <c r="G657" s="89" t="s">
        <v>2102</v>
      </c>
      <c r="H657" s="89" t="s">
        <v>447</v>
      </c>
      <c r="I657" s="89" t="s">
        <v>2022</v>
      </c>
      <c r="J657" s="89" t="s">
        <v>2456</v>
      </c>
      <c r="K657" s="89" t="s">
        <v>1639</v>
      </c>
      <c r="L657" s="89">
        <v>4</v>
      </c>
      <c r="M657" s="89">
        <v>1</v>
      </c>
      <c r="N657" s="89">
        <v>3</v>
      </c>
    </row>
    <row r="658" spans="1:14" ht="22.5" hidden="1" x14ac:dyDescent="0.2">
      <c r="A658" s="89" t="s">
        <v>552</v>
      </c>
      <c r="B658" s="89" t="s">
        <v>553</v>
      </c>
      <c r="C658" s="89" t="s">
        <v>2089</v>
      </c>
      <c r="D658" s="89" t="s">
        <v>2100</v>
      </c>
      <c r="E658" s="89" t="s">
        <v>1654</v>
      </c>
      <c r="F658" s="89" t="s">
        <v>553</v>
      </c>
      <c r="G658" s="89" t="s">
        <v>553</v>
      </c>
      <c r="H658" s="89" t="s">
        <v>94</v>
      </c>
      <c r="I658" s="89" t="s">
        <v>97</v>
      </c>
      <c r="J658" s="89" t="s">
        <v>2135</v>
      </c>
      <c r="K658" s="89" t="s">
        <v>1655</v>
      </c>
      <c r="L658" s="89">
        <v>20</v>
      </c>
      <c r="M658" s="89">
        <v>2</v>
      </c>
      <c r="N658" s="89">
        <v>3</v>
      </c>
    </row>
    <row r="659" spans="1:14" ht="22.5" hidden="1" x14ac:dyDescent="0.2">
      <c r="A659" s="89" t="s">
        <v>542</v>
      </c>
      <c r="B659" s="89" t="s">
        <v>543</v>
      </c>
      <c r="C659" s="89" t="s">
        <v>2089</v>
      </c>
      <c r="D659" s="89" t="s">
        <v>2100</v>
      </c>
      <c r="E659" s="89" t="s">
        <v>1654</v>
      </c>
      <c r="F659" s="89" t="s">
        <v>543</v>
      </c>
      <c r="G659" s="89" t="s">
        <v>543</v>
      </c>
      <c r="H659" s="89" t="s">
        <v>543</v>
      </c>
      <c r="I659" s="89" t="s">
        <v>97</v>
      </c>
      <c r="J659" s="89" t="s">
        <v>2135</v>
      </c>
      <c r="K659" s="89" t="s">
        <v>1655</v>
      </c>
      <c r="L659" s="89">
        <v>10</v>
      </c>
      <c r="M659" s="89">
        <v>1</v>
      </c>
      <c r="N659" s="89">
        <v>3</v>
      </c>
    </row>
    <row r="660" spans="1:14" ht="33.75" hidden="1" x14ac:dyDescent="0.2">
      <c r="A660" s="89" t="s">
        <v>554</v>
      </c>
      <c r="B660" s="89" t="s">
        <v>555</v>
      </c>
      <c r="C660" s="89" t="s">
        <v>2089</v>
      </c>
      <c r="D660" s="89" t="s">
        <v>2100</v>
      </c>
      <c r="E660" s="89" t="s">
        <v>1654</v>
      </c>
      <c r="F660" s="89" t="s">
        <v>555</v>
      </c>
      <c r="G660" s="89" t="s">
        <v>555</v>
      </c>
      <c r="H660" s="89" t="s">
        <v>94</v>
      </c>
      <c r="I660" s="89" t="s">
        <v>97</v>
      </c>
      <c r="J660" s="89" t="s">
        <v>2135</v>
      </c>
      <c r="K660" s="89" t="s">
        <v>1655</v>
      </c>
      <c r="L660" s="89">
        <v>7</v>
      </c>
      <c r="M660" s="89">
        <v>1</v>
      </c>
      <c r="N660" s="89">
        <v>3</v>
      </c>
    </row>
    <row r="661" spans="1:14" ht="22.5" hidden="1" x14ac:dyDescent="0.2">
      <c r="A661" s="89" t="s">
        <v>499</v>
      </c>
      <c r="B661" s="89" t="s">
        <v>1772</v>
      </c>
      <c r="C661" s="89" t="s">
        <v>2089</v>
      </c>
      <c r="D661" s="89" t="s">
        <v>2100</v>
      </c>
      <c r="E661" s="89" t="s">
        <v>1654</v>
      </c>
      <c r="F661" s="89" t="s">
        <v>463</v>
      </c>
      <c r="G661" s="89" t="s">
        <v>2102</v>
      </c>
      <c r="H661" s="89" t="s">
        <v>463</v>
      </c>
      <c r="I661" s="89" t="s">
        <v>2022</v>
      </c>
      <c r="J661" s="89" t="s">
        <v>2135</v>
      </c>
      <c r="K661" s="89" t="s">
        <v>1655</v>
      </c>
      <c r="L661" s="89">
        <v>9</v>
      </c>
      <c r="M661" s="89">
        <v>1</v>
      </c>
      <c r="N661" s="89">
        <v>3</v>
      </c>
    </row>
    <row r="662" spans="1:14" ht="45" hidden="1" x14ac:dyDescent="0.2">
      <c r="A662" s="89" t="s">
        <v>1169</v>
      </c>
      <c r="B662" s="89" t="s">
        <v>1170</v>
      </c>
      <c r="C662" s="89" t="s">
        <v>2203</v>
      </c>
      <c r="D662" s="89" t="s">
        <v>2100</v>
      </c>
      <c r="E662" s="89" t="s">
        <v>1654</v>
      </c>
      <c r="F662" s="89" t="s">
        <v>5274</v>
      </c>
      <c r="G662" s="89" t="s">
        <v>1170</v>
      </c>
      <c r="H662" s="89" t="s">
        <v>94</v>
      </c>
      <c r="I662" s="89" t="s">
        <v>97</v>
      </c>
      <c r="J662" s="89" t="s">
        <v>2135</v>
      </c>
      <c r="K662" s="89" t="s">
        <v>1655</v>
      </c>
      <c r="L662" s="89">
        <v>8</v>
      </c>
      <c r="M662" s="89">
        <v>0</v>
      </c>
      <c r="N662" s="89">
        <v>2</v>
      </c>
    </row>
    <row r="663" spans="1:14" ht="22.5" hidden="1" x14ac:dyDescent="0.2">
      <c r="A663" s="89" t="s">
        <v>1047</v>
      </c>
      <c r="B663" s="89" t="s">
        <v>1048</v>
      </c>
      <c r="C663" s="89" t="s">
        <v>2203</v>
      </c>
      <c r="D663" s="89" t="s">
        <v>2100</v>
      </c>
      <c r="E663" s="89" t="s">
        <v>1654</v>
      </c>
      <c r="F663" s="89" t="s">
        <v>2265</v>
      </c>
      <c r="G663" s="89" t="s">
        <v>1046</v>
      </c>
      <c r="H663" s="89" t="s">
        <v>1046</v>
      </c>
      <c r="I663" s="89" t="s">
        <v>2022</v>
      </c>
      <c r="J663" s="89" t="s">
        <v>2135</v>
      </c>
      <c r="K663" s="89" t="s">
        <v>1655</v>
      </c>
      <c r="L663" s="89">
        <v>10</v>
      </c>
      <c r="M663" s="89">
        <v>0</v>
      </c>
      <c r="N663" s="89">
        <v>3</v>
      </c>
    </row>
    <row r="664" spans="1:14" ht="56.25" hidden="1" x14ac:dyDescent="0.2">
      <c r="A664" s="89" t="s">
        <v>668</v>
      </c>
      <c r="B664" s="89" t="s">
        <v>667</v>
      </c>
      <c r="C664" s="89" t="s">
        <v>2203</v>
      </c>
      <c r="D664" s="89" t="s">
        <v>2100</v>
      </c>
      <c r="E664" s="89" t="s">
        <v>1654</v>
      </c>
      <c r="F664" s="89" t="s">
        <v>2344</v>
      </c>
      <c r="G664" s="89" t="s">
        <v>2102</v>
      </c>
      <c r="H664" s="89" t="s">
        <v>667</v>
      </c>
      <c r="I664" s="89" t="s">
        <v>2022</v>
      </c>
      <c r="J664" s="89" t="s">
        <v>2317</v>
      </c>
      <c r="K664" s="89" t="s">
        <v>2016</v>
      </c>
      <c r="L664" s="89">
        <v>4</v>
      </c>
      <c r="M664" s="89">
        <v>0</v>
      </c>
      <c r="N664" s="89">
        <v>3</v>
      </c>
    </row>
    <row r="665" spans="1:14" ht="22.5" hidden="1" x14ac:dyDescent="0.2">
      <c r="A665" s="89" t="s">
        <v>604</v>
      </c>
      <c r="B665" s="89" t="s">
        <v>605</v>
      </c>
      <c r="C665" s="89" t="s">
        <v>2203</v>
      </c>
      <c r="D665" s="89" t="s">
        <v>2100</v>
      </c>
      <c r="E665" s="89" t="s">
        <v>1654</v>
      </c>
      <c r="F665" s="89" t="s">
        <v>1779</v>
      </c>
      <c r="G665" s="89" t="s">
        <v>2102</v>
      </c>
      <c r="H665" s="89" t="s">
        <v>1779</v>
      </c>
      <c r="I665" s="89" t="s">
        <v>2022</v>
      </c>
      <c r="J665" s="89" t="s">
        <v>2317</v>
      </c>
      <c r="K665" s="89" t="s">
        <v>2016</v>
      </c>
      <c r="L665" s="89">
        <v>5</v>
      </c>
      <c r="M665" s="89">
        <v>0</v>
      </c>
      <c r="N665" s="89">
        <v>3</v>
      </c>
    </row>
    <row r="666" spans="1:14" ht="22.5" hidden="1" x14ac:dyDescent="0.2">
      <c r="A666" s="89" t="s">
        <v>881</v>
      </c>
      <c r="B666" s="89" t="s">
        <v>880</v>
      </c>
      <c r="C666" s="89" t="s">
        <v>2203</v>
      </c>
      <c r="D666" s="89" t="s">
        <v>2100</v>
      </c>
      <c r="E666" s="89" t="s">
        <v>1654</v>
      </c>
      <c r="F666" s="89" t="s">
        <v>880</v>
      </c>
      <c r="G666" s="89" t="s">
        <v>2102</v>
      </c>
      <c r="H666" s="89" t="s">
        <v>880</v>
      </c>
      <c r="I666" s="89" t="s">
        <v>2022</v>
      </c>
      <c r="J666" s="89" t="s">
        <v>2416</v>
      </c>
      <c r="K666" s="89" t="s">
        <v>1653</v>
      </c>
      <c r="L666" s="89">
        <v>13</v>
      </c>
      <c r="M666" s="89">
        <v>0</v>
      </c>
      <c r="N666" s="89">
        <v>3</v>
      </c>
    </row>
    <row r="667" spans="1:14" ht="22.5" hidden="1" x14ac:dyDescent="0.2">
      <c r="A667" s="89" t="s">
        <v>886</v>
      </c>
      <c r="B667" s="89" t="s">
        <v>887</v>
      </c>
      <c r="C667" s="89" t="s">
        <v>2203</v>
      </c>
      <c r="D667" s="89" t="s">
        <v>2100</v>
      </c>
      <c r="E667" s="89" t="s">
        <v>1654</v>
      </c>
      <c r="F667" s="89" t="s">
        <v>880</v>
      </c>
      <c r="G667" s="89" t="s">
        <v>379</v>
      </c>
      <c r="H667" s="89" t="s">
        <v>880</v>
      </c>
      <c r="I667" s="89" t="s">
        <v>2022</v>
      </c>
      <c r="J667" s="89" t="s">
        <v>2416</v>
      </c>
      <c r="K667" s="89" t="s">
        <v>1653</v>
      </c>
      <c r="L667" s="89">
        <v>8</v>
      </c>
      <c r="M667" s="89">
        <v>0</v>
      </c>
      <c r="N667" s="89">
        <v>3</v>
      </c>
    </row>
    <row r="668" spans="1:14" ht="22.5" hidden="1" x14ac:dyDescent="0.2">
      <c r="A668" s="89" t="s">
        <v>727</v>
      </c>
      <c r="B668" s="89" t="s">
        <v>726</v>
      </c>
      <c r="C668" s="89" t="s">
        <v>2203</v>
      </c>
      <c r="D668" s="89" t="s">
        <v>2100</v>
      </c>
      <c r="E668" s="89" t="s">
        <v>1654</v>
      </c>
      <c r="F668" s="89" t="s">
        <v>726</v>
      </c>
      <c r="G668" s="89" t="s">
        <v>2102</v>
      </c>
      <c r="H668" s="89" t="s">
        <v>726</v>
      </c>
      <c r="I668" s="89" t="s">
        <v>2022</v>
      </c>
      <c r="J668" s="89" t="s">
        <v>2361</v>
      </c>
      <c r="K668" s="89" t="s">
        <v>2362</v>
      </c>
      <c r="L668" s="89">
        <v>10</v>
      </c>
      <c r="M668" s="89">
        <v>0</v>
      </c>
      <c r="N668" s="89">
        <v>3</v>
      </c>
    </row>
    <row r="669" spans="1:14" ht="22.5" hidden="1" x14ac:dyDescent="0.2">
      <c r="A669" s="89" t="s">
        <v>725</v>
      </c>
      <c r="B669" s="89" t="s">
        <v>724</v>
      </c>
      <c r="C669" s="89" t="s">
        <v>2203</v>
      </c>
      <c r="D669" s="89" t="s">
        <v>2100</v>
      </c>
      <c r="E669" s="89" t="s">
        <v>1654</v>
      </c>
      <c r="F669" s="89" t="s">
        <v>724</v>
      </c>
      <c r="G669" s="89" t="s">
        <v>2102</v>
      </c>
      <c r="H669" s="89" t="s">
        <v>724</v>
      </c>
      <c r="I669" s="89" t="s">
        <v>2022</v>
      </c>
      <c r="J669" s="89" t="s">
        <v>2361</v>
      </c>
      <c r="K669" s="89" t="s">
        <v>2362</v>
      </c>
      <c r="L669" s="89">
        <v>11</v>
      </c>
      <c r="M669" s="89">
        <v>0</v>
      </c>
      <c r="N669" s="89">
        <v>3</v>
      </c>
    </row>
    <row r="670" spans="1:14" ht="22.5" hidden="1" x14ac:dyDescent="0.2">
      <c r="A670" s="89" t="s">
        <v>721</v>
      </c>
      <c r="B670" s="89" t="s">
        <v>720</v>
      </c>
      <c r="C670" s="89" t="s">
        <v>2203</v>
      </c>
      <c r="D670" s="89" t="s">
        <v>2100</v>
      </c>
      <c r="E670" s="89" t="s">
        <v>1654</v>
      </c>
      <c r="F670" s="89" t="s">
        <v>720</v>
      </c>
      <c r="G670" s="89" t="s">
        <v>2102</v>
      </c>
      <c r="H670" s="89" t="s">
        <v>720</v>
      </c>
      <c r="I670" s="89" t="s">
        <v>2022</v>
      </c>
      <c r="J670" s="89" t="s">
        <v>2361</v>
      </c>
      <c r="K670" s="89" t="s">
        <v>2362</v>
      </c>
      <c r="L670" s="89">
        <v>7</v>
      </c>
      <c r="M670" s="89">
        <v>0</v>
      </c>
      <c r="N670" s="89">
        <v>3</v>
      </c>
    </row>
    <row r="671" spans="1:14" ht="22.5" hidden="1" x14ac:dyDescent="0.2">
      <c r="A671" s="89" t="s">
        <v>745</v>
      </c>
      <c r="B671" s="89" t="s">
        <v>744</v>
      </c>
      <c r="C671" s="89" t="s">
        <v>2203</v>
      </c>
      <c r="D671" s="89" t="s">
        <v>2100</v>
      </c>
      <c r="E671" s="89" t="s">
        <v>1654</v>
      </c>
      <c r="F671" s="89" t="s">
        <v>744</v>
      </c>
      <c r="G671" s="89" t="s">
        <v>2102</v>
      </c>
      <c r="H671" s="89" t="s">
        <v>744</v>
      </c>
      <c r="I671" s="89" t="s">
        <v>2022</v>
      </c>
      <c r="J671" s="89" t="s">
        <v>2361</v>
      </c>
      <c r="K671" s="89" t="s">
        <v>2362</v>
      </c>
      <c r="L671" s="89">
        <v>7</v>
      </c>
      <c r="M671" s="89">
        <v>0</v>
      </c>
      <c r="N671" s="89">
        <v>3</v>
      </c>
    </row>
    <row r="672" spans="1:14" ht="22.5" hidden="1" x14ac:dyDescent="0.2">
      <c r="A672" s="89" t="s">
        <v>770</v>
      </c>
      <c r="B672" s="89" t="s">
        <v>771</v>
      </c>
      <c r="C672" s="89" t="s">
        <v>2203</v>
      </c>
      <c r="D672" s="89" t="s">
        <v>2100</v>
      </c>
      <c r="E672" s="89" t="s">
        <v>1654</v>
      </c>
      <c r="F672" s="89" t="s">
        <v>287</v>
      </c>
      <c r="G672" s="89" t="s">
        <v>2102</v>
      </c>
      <c r="H672" s="89" t="s">
        <v>287</v>
      </c>
      <c r="I672" s="89" t="s">
        <v>2022</v>
      </c>
      <c r="J672" s="89" t="s">
        <v>2374</v>
      </c>
      <c r="K672" s="89" t="s">
        <v>2375</v>
      </c>
      <c r="L672" s="89">
        <v>10</v>
      </c>
      <c r="M672" s="89">
        <v>0</v>
      </c>
      <c r="N672" s="89">
        <v>3</v>
      </c>
    </row>
    <row r="673" spans="1:14" ht="22.5" hidden="1" x14ac:dyDescent="0.2">
      <c r="A673" s="89" t="s">
        <v>769</v>
      </c>
      <c r="B673" s="89" t="s">
        <v>287</v>
      </c>
      <c r="C673" s="89" t="s">
        <v>2203</v>
      </c>
      <c r="D673" s="89" t="s">
        <v>2100</v>
      </c>
      <c r="E673" s="89" t="s">
        <v>1654</v>
      </c>
      <c r="F673" s="89" t="s">
        <v>287</v>
      </c>
      <c r="G673" s="89" t="s">
        <v>2102</v>
      </c>
      <c r="H673" s="89" t="s">
        <v>287</v>
      </c>
      <c r="I673" s="89" t="s">
        <v>2022</v>
      </c>
      <c r="J673" s="89" t="s">
        <v>2374</v>
      </c>
      <c r="K673" s="89" t="s">
        <v>2375</v>
      </c>
      <c r="L673" s="89">
        <v>12</v>
      </c>
      <c r="M673" s="89">
        <v>0</v>
      </c>
      <c r="N673" s="89">
        <v>3</v>
      </c>
    </row>
    <row r="674" spans="1:14" ht="22.5" hidden="1" x14ac:dyDescent="0.2">
      <c r="A674" s="89" t="s">
        <v>778</v>
      </c>
      <c r="B674" s="89" t="s">
        <v>265</v>
      </c>
      <c r="C674" s="89" t="s">
        <v>2203</v>
      </c>
      <c r="D674" s="89" t="s">
        <v>2100</v>
      </c>
      <c r="E674" s="89" t="s">
        <v>1654</v>
      </c>
      <c r="F674" s="89" t="s">
        <v>265</v>
      </c>
      <c r="G674" s="89" t="s">
        <v>2102</v>
      </c>
      <c r="H674" s="89" t="s">
        <v>265</v>
      </c>
      <c r="I674" s="89" t="s">
        <v>2022</v>
      </c>
      <c r="J674" s="89" t="s">
        <v>2374</v>
      </c>
      <c r="K674" s="89" t="s">
        <v>2375</v>
      </c>
      <c r="L674" s="89">
        <v>9</v>
      </c>
      <c r="M674" s="89">
        <v>0</v>
      </c>
      <c r="N674" s="89">
        <v>3</v>
      </c>
    </row>
    <row r="675" spans="1:14" ht="22.5" hidden="1" x14ac:dyDescent="0.2">
      <c r="A675" s="89" t="s">
        <v>762</v>
      </c>
      <c r="B675" s="89" t="s">
        <v>761</v>
      </c>
      <c r="C675" s="89" t="s">
        <v>2203</v>
      </c>
      <c r="D675" s="89" t="s">
        <v>2100</v>
      </c>
      <c r="E675" s="89" t="s">
        <v>1654</v>
      </c>
      <c r="F675" s="89" t="s">
        <v>761</v>
      </c>
      <c r="G675" s="89" t="s">
        <v>2102</v>
      </c>
      <c r="H675" s="89" t="s">
        <v>761</v>
      </c>
      <c r="I675" s="89" t="s">
        <v>2022</v>
      </c>
      <c r="J675" s="89" t="s">
        <v>2374</v>
      </c>
      <c r="K675" s="89" t="s">
        <v>2375</v>
      </c>
      <c r="L675" s="89">
        <v>9</v>
      </c>
      <c r="M675" s="89">
        <v>0</v>
      </c>
      <c r="N675" s="89">
        <v>3</v>
      </c>
    </row>
    <row r="676" spans="1:14" ht="22.5" hidden="1" x14ac:dyDescent="0.2">
      <c r="A676" s="89" t="s">
        <v>763</v>
      </c>
      <c r="B676" s="89" t="s">
        <v>764</v>
      </c>
      <c r="C676" s="89" t="s">
        <v>2203</v>
      </c>
      <c r="D676" s="89" t="s">
        <v>2100</v>
      </c>
      <c r="E676" s="89" t="s">
        <v>1654</v>
      </c>
      <c r="F676" s="89" t="s">
        <v>263</v>
      </c>
      <c r="G676" s="89" t="s">
        <v>2102</v>
      </c>
      <c r="H676" s="89" t="s">
        <v>263</v>
      </c>
      <c r="I676" s="89" t="s">
        <v>2022</v>
      </c>
      <c r="J676" s="89" t="s">
        <v>2374</v>
      </c>
      <c r="K676" s="89" t="s">
        <v>2375</v>
      </c>
      <c r="L676" s="89">
        <v>9</v>
      </c>
      <c r="M676" s="89">
        <v>0</v>
      </c>
      <c r="N676" s="89">
        <v>3</v>
      </c>
    </row>
    <row r="677" spans="1:14" ht="22.5" hidden="1" x14ac:dyDescent="0.2">
      <c r="A677" s="89" t="s">
        <v>785</v>
      </c>
      <c r="B677" s="89" t="s">
        <v>755</v>
      </c>
      <c r="C677" s="89" t="s">
        <v>2203</v>
      </c>
      <c r="D677" s="89" t="s">
        <v>2100</v>
      </c>
      <c r="E677" s="89" t="s">
        <v>1654</v>
      </c>
      <c r="F677" s="89" t="s">
        <v>755</v>
      </c>
      <c r="G677" s="89" t="s">
        <v>257</v>
      </c>
      <c r="H677" s="89" t="s">
        <v>755</v>
      </c>
      <c r="I677" s="89" t="s">
        <v>2022</v>
      </c>
      <c r="J677" s="89" t="s">
        <v>2374</v>
      </c>
      <c r="K677" s="89" t="s">
        <v>2375</v>
      </c>
      <c r="L677" s="89">
        <v>11</v>
      </c>
      <c r="M677" s="89">
        <v>0</v>
      </c>
      <c r="N677" s="89">
        <v>3</v>
      </c>
    </row>
    <row r="678" spans="1:14" ht="22.5" hidden="1" x14ac:dyDescent="0.2">
      <c r="A678" s="89" t="s">
        <v>852</v>
      </c>
      <c r="B678" s="89" t="s">
        <v>853</v>
      </c>
      <c r="C678" s="89" t="s">
        <v>2203</v>
      </c>
      <c r="D678" s="89" t="s">
        <v>2100</v>
      </c>
      <c r="E678" s="89" t="s">
        <v>1654</v>
      </c>
      <c r="F678" s="89" t="s">
        <v>326</v>
      </c>
      <c r="G678" s="89" t="s">
        <v>2102</v>
      </c>
      <c r="H678" s="89" t="s">
        <v>326</v>
      </c>
      <c r="I678" s="89" t="s">
        <v>2022</v>
      </c>
      <c r="J678" s="89" t="s">
        <v>2402</v>
      </c>
      <c r="K678" s="89" t="s">
        <v>2403</v>
      </c>
      <c r="L678" s="89">
        <v>7</v>
      </c>
      <c r="M678" s="89">
        <v>0</v>
      </c>
      <c r="N678" s="89">
        <v>2</v>
      </c>
    </row>
    <row r="679" spans="1:14" ht="22.5" hidden="1" x14ac:dyDescent="0.2">
      <c r="A679" s="89" t="s">
        <v>867</v>
      </c>
      <c r="B679" s="89" t="s">
        <v>322</v>
      </c>
      <c r="C679" s="89" t="s">
        <v>2203</v>
      </c>
      <c r="D679" s="89" t="s">
        <v>2100</v>
      </c>
      <c r="E679" s="89" t="s">
        <v>1654</v>
      </c>
      <c r="F679" s="89" t="s">
        <v>322</v>
      </c>
      <c r="G679" s="89" t="s">
        <v>2102</v>
      </c>
      <c r="H679" s="89" t="s">
        <v>322</v>
      </c>
      <c r="I679" s="89" t="s">
        <v>2022</v>
      </c>
      <c r="J679" s="89" t="s">
        <v>2402</v>
      </c>
      <c r="K679" s="89" t="s">
        <v>2403</v>
      </c>
      <c r="L679" s="89">
        <v>7</v>
      </c>
      <c r="M679" s="89">
        <v>0</v>
      </c>
      <c r="N679" s="89">
        <v>2</v>
      </c>
    </row>
    <row r="680" spans="1:14" ht="22.5" hidden="1" x14ac:dyDescent="0.2">
      <c r="A680" s="89" t="s">
        <v>842</v>
      </c>
      <c r="B680" s="89" t="s">
        <v>843</v>
      </c>
      <c r="C680" s="89" t="s">
        <v>2203</v>
      </c>
      <c r="D680" s="89" t="s">
        <v>2100</v>
      </c>
      <c r="E680" s="89" t="s">
        <v>1654</v>
      </c>
      <c r="F680" s="89" t="s">
        <v>843</v>
      </c>
      <c r="G680" s="89" t="s">
        <v>2102</v>
      </c>
      <c r="H680" s="89" t="s">
        <v>843</v>
      </c>
      <c r="I680" s="89" t="s">
        <v>2022</v>
      </c>
      <c r="J680" s="89" t="s">
        <v>2402</v>
      </c>
      <c r="K680" s="89" t="s">
        <v>2403</v>
      </c>
      <c r="L680" s="89">
        <v>5</v>
      </c>
      <c r="M680" s="89">
        <v>0</v>
      </c>
      <c r="N680" s="89">
        <v>3</v>
      </c>
    </row>
    <row r="681" spans="1:14" ht="45" hidden="1" x14ac:dyDescent="0.2">
      <c r="A681" s="89" t="s">
        <v>869</v>
      </c>
      <c r="B681" s="89" t="s">
        <v>868</v>
      </c>
      <c r="C681" s="89" t="s">
        <v>2203</v>
      </c>
      <c r="D681" s="89" t="s">
        <v>2100</v>
      </c>
      <c r="E681" s="89" t="s">
        <v>1654</v>
      </c>
      <c r="F681" s="89" t="s">
        <v>2410</v>
      </c>
      <c r="G681" s="89" t="s">
        <v>326</v>
      </c>
      <c r="H681" s="89" t="s">
        <v>868</v>
      </c>
      <c r="I681" s="89" t="s">
        <v>2022</v>
      </c>
      <c r="J681" s="89" t="s">
        <v>2402</v>
      </c>
      <c r="K681" s="89" t="s">
        <v>2403</v>
      </c>
      <c r="L681" s="89">
        <v>12</v>
      </c>
      <c r="M681" s="89">
        <v>0</v>
      </c>
      <c r="N681" s="89">
        <v>3</v>
      </c>
    </row>
    <row r="682" spans="1:14" ht="22.5" hidden="1" x14ac:dyDescent="0.2">
      <c r="A682" s="89" t="s">
        <v>950</v>
      </c>
      <c r="B682" s="89" t="s">
        <v>951</v>
      </c>
      <c r="C682" s="89" t="s">
        <v>2203</v>
      </c>
      <c r="D682" s="89" t="s">
        <v>2100</v>
      </c>
      <c r="E682" s="89" t="s">
        <v>1654</v>
      </c>
      <c r="F682" s="89" t="s">
        <v>924</v>
      </c>
      <c r="G682" s="89" t="s">
        <v>2102</v>
      </c>
      <c r="H682" s="89" t="s">
        <v>924</v>
      </c>
      <c r="I682" s="89" t="s">
        <v>2022</v>
      </c>
      <c r="J682" s="89" t="s">
        <v>2441</v>
      </c>
      <c r="K682" s="89" t="s">
        <v>2442</v>
      </c>
      <c r="L682" s="89">
        <v>12</v>
      </c>
      <c r="M682" s="89">
        <v>0</v>
      </c>
      <c r="N682" s="89">
        <v>3</v>
      </c>
    </row>
    <row r="683" spans="1:14" ht="22.5" hidden="1" x14ac:dyDescent="0.2">
      <c r="A683" s="89" t="s">
        <v>960</v>
      </c>
      <c r="B683" s="89" t="s">
        <v>961</v>
      </c>
      <c r="C683" s="89" t="s">
        <v>2203</v>
      </c>
      <c r="D683" s="89" t="s">
        <v>2100</v>
      </c>
      <c r="E683" s="89" t="s">
        <v>1654</v>
      </c>
      <c r="F683" s="89" t="s">
        <v>416</v>
      </c>
      <c r="G683" s="89" t="s">
        <v>2102</v>
      </c>
      <c r="H683" s="89" t="s">
        <v>416</v>
      </c>
      <c r="I683" s="89" t="s">
        <v>2022</v>
      </c>
      <c r="J683" s="89" t="s">
        <v>2441</v>
      </c>
      <c r="K683" s="89" t="s">
        <v>2442</v>
      </c>
      <c r="L683" s="89">
        <v>14</v>
      </c>
      <c r="M683" s="89">
        <v>0</v>
      </c>
      <c r="N683" s="89">
        <v>2</v>
      </c>
    </row>
    <row r="684" spans="1:14" ht="45" x14ac:dyDescent="0.2">
      <c r="A684" s="89" t="s">
        <v>928</v>
      </c>
      <c r="B684" s="89" t="s">
        <v>929</v>
      </c>
      <c r="C684" s="89" t="s">
        <v>2203</v>
      </c>
      <c r="D684" s="89" t="s">
        <v>2100</v>
      </c>
      <c r="E684" s="89" t="s">
        <v>1654</v>
      </c>
      <c r="F684" s="89" t="s">
        <v>2449</v>
      </c>
      <c r="G684" s="89" t="s">
        <v>924</v>
      </c>
      <c r="H684" s="89" t="s">
        <v>927</v>
      </c>
      <c r="I684" s="89" t="s">
        <v>2022</v>
      </c>
      <c r="J684" s="89" t="s">
        <v>2441</v>
      </c>
      <c r="K684" s="89" t="s">
        <v>2442</v>
      </c>
      <c r="L684" s="89">
        <v>15</v>
      </c>
      <c r="M684" s="89">
        <v>0</v>
      </c>
      <c r="N684" s="89">
        <v>3</v>
      </c>
    </row>
    <row r="685" spans="1:14" ht="22.5" hidden="1" x14ac:dyDescent="0.2">
      <c r="A685" s="89" t="s">
        <v>940</v>
      </c>
      <c r="B685" s="89" t="s">
        <v>939</v>
      </c>
      <c r="C685" s="89" t="s">
        <v>2203</v>
      </c>
      <c r="D685" s="89" t="s">
        <v>2100</v>
      </c>
      <c r="E685" s="89" t="s">
        <v>1654</v>
      </c>
      <c r="F685" s="89" t="s">
        <v>2450</v>
      </c>
      <c r="G685" s="89" t="s">
        <v>939</v>
      </c>
      <c r="H685" s="89" t="s">
        <v>939</v>
      </c>
      <c r="I685" s="89" t="s">
        <v>2022</v>
      </c>
      <c r="J685" s="89" t="s">
        <v>2441</v>
      </c>
      <c r="K685" s="89" t="s">
        <v>2442</v>
      </c>
      <c r="L685" s="89">
        <v>9</v>
      </c>
      <c r="M685" s="89">
        <v>0</v>
      </c>
      <c r="N685" s="89">
        <v>3</v>
      </c>
    </row>
    <row r="686" spans="1:14" ht="22.5" hidden="1" x14ac:dyDescent="0.2">
      <c r="A686" s="89" t="s">
        <v>915</v>
      </c>
      <c r="B686" s="89" t="s">
        <v>916</v>
      </c>
      <c r="C686" s="89" t="s">
        <v>2203</v>
      </c>
      <c r="D686" s="89" t="s">
        <v>2100</v>
      </c>
      <c r="E686" s="89" t="s">
        <v>1654</v>
      </c>
      <c r="F686" s="89" t="s">
        <v>914</v>
      </c>
      <c r="G686" s="89" t="s">
        <v>2102</v>
      </c>
      <c r="H686" s="89" t="s">
        <v>914</v>
      </c>
      <c r="I686" s="89" t="s">
        <v>2022</v>
      </c>
      <c r="J686" s="89" t="s">
        <v>2431</v>
      </c>
      <c r="K686" s="89" t="s">
        <v>1638</v>
      </c>
      <c r="L686" s="89">
        <v>7</v>
      </c>
      <c r="M686" s="89">
        <v>0</v>
      </c>
      <c r="N686" s="89">
        <v>3</v>
      </c>
    </row>
    <row r="687" spans="1:14" ht="22.5" hidden="1" x14ac:dyDescent="0.2">
      <c r="A687" s="89" t="s">
        <v>1196</v>
      </c>
      <c r="B687" s="89" t="s">
        <v>1195</v>
      </c>
      <c r="C687" s="89" t="s">
        <v>2203</v>
      </c>
      <c r="D687" s="89" t="s">
        <v>2100</v>
      </c>
      <c r="E687" s="89" t="s">
        <v>1654</v>
      </c>
      <c r="F687" s="89" t="s">
        <v>1195</v>
      </c>
      <c r="G687" s="89" t="s">
        <v>2102</v>
      </c>
      <c r="H687" s="89" t="s">
        <v>1195</v>
      </c>
      <c r="I687" s="89" t="s">
        <v>2022</v>
      </c>
      <c r="J687" s="89" t="s">
        <v>2471</v>
      </c>
      <c r="K687" s="89" t="s">
        <v>2472</v>
      </c>
      <c r="L687" s="89">
        <v>5</v>
      </c>
      <c r="M687" s="89">
        <v>0</v>
      </c>
      <c r="N687" s="89">
        <v>3</v>
      </c>
    </row>
    <row r="688" spans="1:14" ht="22.5" hidden="1" x14ac:dyDescent="0.2">
      <c r="A688" s="89" t="s">
        <v>1216</v>
      </c>
      <c r="B688" s="89" t="s">
        <v>1202</v>
      </c>
      <c r="C688" s="89" t="s">
        <v>2203</v>
      </c>
      <c r="D688" s="89" t="s">
        <v>2100</v>
      </c>
      <c r="E688" s="89" t="s">
        <v>1654</v>
      </c>
      <c r="F688" s="89" t="s">
        <v>1202</v>
      </c>
      <c r="G688" s="89" t="s">
        <v>2102</v>
      </c>
      <c r="H688" s="89" t="s">
        <v>1202</v>
      </c>
      <c r="I688" s="89" t="s">
        <v>2022</v>
      </c>
      <c r="J688" s="89" t="s">
        <v>2482</v>
      </c>
      <c r="K688" s="89" t="s">
        <v>2483</v>
      </c>
      <c r="L688" s="89">
        <v>7</v>
      </c>
      <c r="M688" s="89">
        <v>0</v>
      </c>
      <c r="N688" s="89">
        <v>3</v>
      </c>
    </row>
    <row r="689" spans="1:14" ht="22.5" hidden="1" x14ac:dyDescent="0.2">
      <c r="A689" s="89" t="s">
        <v>801</v>
      </c>
      <c r="B689" s="89" t="s">
        <v>799</v>
      </c>
      <c r="C689" s="89" t="s">
        <v>2203</v>
      </c>
      <c r="D689" s="89" t="s">
        <v>2100</v>
      </c>
      <c r="E689" s="89" t="s">
        <v>1654</v>
      </c>
      <c r="F689" s="89" t="s">
        <v>799</v>
      </c>
      <c r="G689" s="89" t="s">
        <v>2102</v>
      </c>
      <c r="H689" s="89" t="s">
        <v>799</v>
      </c>
      <c r="I689" s="89" t="s">
        <v>2022</v>
      </c>
      <c r="J689" s="89" t="s">
        <v>2383</v>
      </c>
      <c r="K689" s="89" t="s">
        <v>2384</v>
      </c>
      <c r="L689" s="89">
        <v>9</v>
      </c>
      <c r="M689" s="89">
        <v>0</v>
      </c>
      <c r="N689" s="89">
        <v>2</v>
      </c>
    </row>
    <row r="690" spans="1:14" ht="22.5" hidden="1" x14ac:dyDescent="0.2">
      <c r="A690" s="89" t="s">
        <v>610</v>
      </c>
      <c r="B690" s="89" t="s">
        <v>611</v>
      </c>
      <c r="C690" s="89" t="s">
        <v>2203</v>
      </c>
      <c r="D690" s="89" t="s">
        <v>2100</v>
      </c>
      <c r="E690" s="89" t="s">
        <v>1654</v>
      </c>
      <c r="F690" s="89" t="s">
        <v>158</v>
      </c>
      <c r="G690" s="89" t="s">
        <v>2102</v>
      </c>
      <c r="H690" s="89" t="s">
        <v>158</v>
      </c>
      <c r="I690" s="89" t="s">
        <v>2022</v>
      </c>
      <c r="J690" s="89" t="s">
        <v>2317</v>
      </c>
      <c r="K690" s="89" t="s">
        <v>2016</v>
      </c>
      <c r="L690" s="89">
        <v>9</v>
      </c>
      <c r="M690" s="89">
        <v>0</v>
      </c>
      <c r="N690" s="89">
        <v>3</v>
      </c>
    </row>
    <row r="691" spans="1:14" ht="22.5" hidden="1" x14ac:dyDescent="0.2">
      <c r="A691" s="89" t="s">
        <v>617</v>
      </c>
      <c r="B691" s="89" t="s">
        <v>618</v>
      </c>
      <c r="C691" s="89" t="s">
        <v>2203</v>
      </c>
      <c r="D691" s="89" t="s">
        <v>2100</v>
      </c>
      <c r="E691" s="89" t="s">
        <v>1654</v>
      </c>
      <c r="F691" s="89" t="s">
        <v>140</v>
      </c>
      <c r="G691" s="89" t="s">
        <v>2102</v>
      </c>
      <c r="H691" s="89" t="s">
        <v>140</v>
      </c>
      <c r="I691" s="89" t="s">
        <v>2022</v>
      </c>
      <c r="J691" s="89" t="s">
        <v>2317</v>
      </c>
      <c r="K691" s="89" t="s">
        <v>2016</v>
      </c>
      <c r="L691" s="89">
        <v>8</v>
      </c>
      <c r="M691" s="89">
        <v>0</v>
      </c>
      <c r="N691" s="89">
        <v>2</v>
      </c>
    </row>
    <row r="692" spans="1:14" ht="22.5" hidden="1" x14ac:dyDescent="0.2">
      <c r="A692" s="89" t="s">
        <v>670</v>
      </c>
      <c r="B692" s="89" t="s">
        <v>669</v>
      </c>
      <c r="C692" s="89" t="s">
        <v>2203</v>
      </c>
      <c r="D692" s="89" t="s">
        <v>2100</v>
      </c>
      <c r="E692" s="89" t="s">
        <v>1654</v>
      </c>
      <c r="F692" s="89" t="s">
        <v>669</v>
      </c>
      <c r="G692" s="89" t="s">
        <v>2102</v>
      </c>
      <c r="H692" s="89" t="s">
        <v>669</v>
      </c>
      <c r="I692" s="89" t="s">
        <v>2022</v>
      </c>
      <c r="J692" s="89" t="s">
        <v>2317</v>
      </c>
      <c r="K692" s="89" t="s">
        <v>2016</v>
      </c>
      <c r="L692" s="89">
        <v>6</v>
      </c>
      <c r="M692" s="89">
        <v>0</v>
      </c>
      <c r="N692" s="89">
        <v>3</v>
      </c>
    </row>
    <row r="693" spans="1:14" ht="22.5" hidden="1" x14ac:dyDescent="0.2">
      <c r="A693" s="89" t="s">
        <v>634</v>
      </c>
      <c r="B693" s="89" t="s">
        <v>635</v>
      </c>
      <c r="C693" s="89" t="s">
        <v>2203</v>
      </c>
      <c r="D693" s="89" t="s">
        <v>2100</v>
      </c>
      <c r="E693" s="89" t="s">
        <v>1654</v>
      </c>
      <c r="F693" s="89" t="s">
        <v>2345</v>
      </c>
      <c r="G693" s="89" t="s">
        <v>4857</v>
      </c>
      <c r="H693" s="89" t="s">
        <v>4857</v>
      </c>
      <c r="I693" s="89" t="s">
        <v>2022</v>
      </c>
      <c r="J693" s="89" t="s">
        <v>2317</v>
      </c>
      <c r="K693" s="89" t="s">
        <v>2016</v>
      </c>
      <c r="L693" s="89">
        <v>13</v>
      </c>
      <c r="M693" s="89">
        <v>0</v>
      </c>
      <c r="N693" s="89">
        <v>3</v>
      </c>
    </row>
    <row r="694" spans="1:14" ht="33.75" hidden="1" x14ac:dyDescent="0.2">
      <c r="A694" s="89" t="s">
        <v>1667</v>
      </c>
      <c r="B694" s="89" t="s">
        <v>2121</v>
      </c>
      <c r="C694" s="89" t="s">
        <v>93</v>
      </c>
      <c r="D694" s="89" t="s">
        <v>2100</v>
      </c>
      <c r="E694" s="89" t="s">
        <v>2019</v>
      </c>
      <c r="F694" s="89" t="s">
        <v>110</v>
      </c>
      <c r="G694" s="89" t="s">
        <v>2102</v>
      </c>
      <c r="H694" s="89" t="s">
        <v>110</v>
      </c>
      <c r="I694" s="89" t="s">
        <v>97</v>
      </c>
      <c r="J694" s="89" t="s">
        <v>2135</v>
      </c>
      <c r="K694" s="89" t="s">
        <v>1655</v>
      </c>
      <c r="L694" s="89">
        <v>79</v>
      </c>
      <c r="M694" s="89">
        <v>1</v>
      </c>
      <c r="N694" s="89">
        <v>4</v>
      </c>
    </row>
    <row r="695" spans="1:14" ht="33.75" hidden="1" x14ac:dyDescent="0.2">
      <c r="A695" s="89" t="s">
        <v>2266</v>
      </c>
      <c r="B695" s="89" t="s">
        <v>2267</v>
      </c>
      <c r="C695" s="89" t="s">
        <v>2268</v>
      </c>
      <c r="D695" s="89" t="s">
        <v>2100</v>
      </c>
      <c r="E695" s="89" t="s">
        <v>1654</v>
      </c>
      <c r="F695" s="89" t="s">
        <v>2164</v>
      </c>
      <c r="G695" s="89" t="s">
        <v>1035</v>
      </c>
      <c r="H695" s="89" t="s">
        <v>465</v>
      </c>
      <c r="I695" s="89" t="s">
        <v>97</v>
      </c>
      <c r="J695" s="89" t="s">
        <v>2135</v>
      </c>
      <c r="K695" s="89" t="s">
        <v>1655</v>
      </c>
      <c r="L695" s="89"/>
      <c r="M695" s="89"/>
      <c r="N695" s="89"/>
    </row>
    <row r="696" spans="1:14" ht="22.5" hidden="1" x14ac:dyDescent="0.2">
      <c r="A696" s="89" t="s">
        <v>786</v>
      </c>
      <c r="B696" s="89" t="s">
        <v>787</v>
      </c>
      <c r="C696" s="89" t="s">
        <v>2203</v>
      </c>
      <c r="D696" s="89" t="s">
        <v>2100</v>
      </c>
      <c r="E696" s="89" t="s">
        <v>1654</v>
      </c>
      <c r="F696" s="89" t="s">
        <v>267</v>
      </c>
      <c r="G696" s="89" t="s">
        <v>2102</v>
      </c>
      <c r="H696" s="89" t="s">
        <v>267</v>
      </c>
      <c r="I696" s="89" t="s">
        <v>2022</v>
      </c>
      <c r="J696" s="89" t="s">
        <v>2374</v>
      </c>
      <c r="K696" s="89" t="s">
        <v>2375</v>
      </c>
      <c r="L696" s="89">
        <v>9</v>
      </c>
      <c r="M696" s="89">
        <v>0</v>
      </c>
      <c r="N696" s="89">
        <v>3</v>
      </c>
    </row>
    <row r="697" spans="1:14" ht="22.5" hidden="1" x14ac:dyDescent="0.2">
      <c r="A697" s="89" t="s">
        <v>1164</v>
      </c>
      <c r="B697" s="89" t="s">
        <v>468</v>
      </c>
      <c r="C697" s="89" t="s">
        <v>2203</v>
      </c>
      <c r="D697" s="89" t="s">
        <v>2100</v>
      </c>
      <c r="E697" s="89" t="s">
        <v>1654</v>
      </c>
      <c r="F697" s="89" t="s">
        <v>468</v>
      </c>
      <c r="G697" s="89" t="s">
        <v>1046</v>
      </c>
      <c r="H697" s="89" t="s">
        <v>468</v>
      </c>
      <c r="I697" s="89" t="s">
        <v>2022</v>
      </c>
      <c r="J697" s="89" t="s">
        <v>2135</v>
      </c>
      <c r="K697" s="89" t="s">
        <v>1655</v>
      </c>
      <c r="L697" s="89">
        <v>10</v>
      </c>
      <c r="M697" s="89">
        <v>0</v>
      </c>
      <c r="N697" s="89">
        <v>3</v>
      </c>
    </row>
    <row r="698" spans="1:14" ht="22.5" hidden="1" x14ac:dyDescent="0.2">
      <c r="A698" s="89" t="s">
        <v>895</v>
      </c>
      <c r="B698" s="89" t="s">
        <v>894</v>
      </c>
      <c r="C698" s="89" t="s">
        <v>2203</v>
      </c>
      <c r="D698" s="89" t="s">
        <v>2100</v>
      </c>
      <c r="E698" s="89" t="s">
        <v>1654</v>
      </c>
      <c r="F698" s="89" t="s">
        <v>894</v>
      </c>
      <c r="G698" s="89" t="s">
        <v>2102</v>
      </c>
      <c r="H698" s="89" t="s">
        <v>894</v>
      </c>
      <c r="I698" s="89" t="s">
        <v>2022</v>
      </c>
      <c r="J698" s="89" t="s">
        <v>2416</v>
      </c>
      <c r="K698" s="89" t="s">
        <v>1653</v>
      </c>
      <c r="L698" s="89">
        <v>7</v>
      </c>
      <c r="M698" s="89">
        <v>0</v>
      </c>
      <c r="N698" s="89">
        <v>3</v>
      </c>
    </row>
    <row r="699" spans="1:14" ht="33.75" hidden="1" x14ac:dyDescent="0.2">
      <c r="A699" s="89" t="s">
        <v>896</v>
      </c>
      <c r="B699" s="89" t="s">
        <v>897</v>
      </c>
      <c r="C699" s="89" t="s">
        <v>2203</v>
      </c>
      <c r="D699" s="89" t="s">
        <v>2100</v>
      </c>
      <c r="E699" s="89" t="s">
        <v>1654</v>
      </c>
      <c r="F699" s="89" t="s">
        <v>2422</v>
      </c>
      <c r="G699" s="89" t="s">
        <v>2102</v>
      </c>
      <c r="H699" s="89" t="s">
        <v>1799</v>
      </c>
      <c r="I699" s="89" t="s">
        <v>2022</v>
      </c>
      <c r="J699" s="89" t="s">
        <v>2416</v>
      </c>
      <c r="K699" s="89" t="s">
        <v>1653</v>
      </c>
      <c r="L699" s="89">
        <v>9</v>
      </c>
      <c r="M699" s="89">
        <v>0</v>
      </c>
      <c r="N699" s="89">
        <v>3</v>
      </c>
    </row>
    <row r="700" spans="1:14" ht="22.5" hidden="1" x14ac:dyDescent="0.2">
      <c r="A700" s="89" t="s">
        <v>900</v>
      </c>
      <c r="B700" s="89" t="s">
        <v>169</v>
      </c>
      <c r="C700" s="89" t="s">
        <v>2203</v>
      </c>
      <c r="D700" s="89" t="s">
        <v>2100</v>
      </c>
      <c r="E700" s="89" t="s">
        <v>1654</v>
      </c>
      <c r="F700" s="89" t="s">
        <v>169</v>
      </c>
      <c r="G700" s="89" t="s">
        <v>5275</v>
      </c>
      <c r="H700" s="89" t="s">
        <v>169</v>
      </c>
      <c r="I700" s="89" t="s">
        <v>2022</v>
      </c>
      <c r="J700" s="89" t="s">
        <v>2416</v>
      </c>
      <c r="K700" s="89" t="s">
        <v>1653</v>
      </c>
      <c r="L700" s="89">
        <v>9</v>
      </c>
      <c r="M700" s="89">
        <v>0</v>
      </c>
      <c r="N700" s="89">
        <v>3</v>
      </c>
    </row>
    <row r="701" spans="1:14" ht="22.5" hidden="1" x14ac:dyDescent="0.2">
      <c r="A701" s="89" t="s">
        <v>1205</v>
      </c>
      <c r="B701" s="89" t="s">
        <v>1204</v>
      </c>
      <c r="C701" s="89" t="s">
        <v>2203</v>
      </c>
      <c r="D701" s="89" t="s">
        <v>2100</v>
      </c>
      <c r="E701" s="89" t="s">
        <v>1654</v>
      </c>
      <c r="F701" s="89" t="s">
        <v>1204</v>
      </c>
      <c r="G701" s="89" t="s">
        <v>2102</v>
      </c>
      <c r="H701" s="89" t="s">
        <v>1821</v>
      </c>
      <c r="I701" s="89" t="s">
        <v>2022</v>
      </c>
      <c r="J701" s="89" t="s">
        <v>2482</v>
      </c>
      <c r="K701" s="89" t="s">
        <v>2483</v>
      </c>
      <c r="L701" s="89">
        <v>9</v>
      </c>
      <c r="M701" s="89">
        <v>0</v>
      </c>
      <c r="N701" s="89">
        <v>2</v>
      </c>
    </row>
    <row r="702" spans="1:14" ht="22.5" hidden="1" x14ac:dyDescent="0.2">
      <c r="A702" s="89" t="s">
        <v>1199</v>
      </c>
      <c r="B702" s="89" t="s">
        <v>1200</v>
      </c>
      <c r="C702" s="89" t="s">
        <v>2203</v>
      </c>
      <c r="D702" s="89" t="s">
        <v>2100</v>
      </c>
      <c r="E702" s="89" t="s">
        <v>1654</v>
      </c>
      <c r="F702" s="89" t="s">
        <v>1200</v>
      </c>
      <c r="G702" s="89" t="s">
        <v>2102</v>
      </c>
      <c r="H702" s="89" t="s">
        <v>2476</v>
      </c>
      <c r="I702" s="89" t="s">
        <v>2022</v>
      </c>
      <c r="J702" s="89" t="s">
        <v>2471</v>
      </c>
      <c r="K702" s="89" t="s">
        <v>2472</v>
      </c>
      <c r="L702" s="89">
        <v>3</v>
      </c>
      <c r="M702" s="89">
        <v>0</v>
      </c>
      <c r="N702" s="89">
        <v>2</v>
      </c>
    </row>
    <row r="703" spans="1:14" ht="22.5" hidden="1" x14ac:dyDescent="0.2">
      <c r="A703" s="89" t="s">
        <v>139</v>
      </c>
      <c r="B703" s="89" t="s">
        <v>1694</v>
      </c>
      <c r="C703" s="89" t="s">
        <v>2089</v>
      </c>
      <c r="D703" s="89" t="s">
        <v>2100</v>
      </c>
      <c r="E703" s="89" t="s">
        <v>1654</v>
      </c>
      <c r="F703" s="89" t="s">
        <v>138</v>
      </c>
      <c r="G703" s="89" t="s">
        <v>2102</v>
      </c>
      <c r="H703" s="89" t="s">
        <v>138</v>
      </c>
      <c r="I703" s="89" t="s">
        <v>2022</v>
      </c>
      <c r="J703" s="89" t="s">
        <v>2317</v>
      </c>
      <c r="K703" s="89" t="s">
        <v>2016</v>
      </c>
      <c r="L703" s="89">
        <v>6</v>
      </c>
      <c r="M703" s="89">
        <v>1</v>
      </c>
      <c r="N703" s="89">
        <v>2</v>
      </c>
    </row>
    <row r="704" spans="1:14" ht="22.5" hidden="1" x14ac:dyDescent="0.2">
      <c r="A704" s="89" t="s">
        <v>137</v>
      </c>
      <c r="B704" s="89" t="s">
        <v>1693</v>
      </c>
      <c r="C704" s="89" t="s">
        <v>2089</v>
      </c>
      <c r="D704" s="89" t="s">
        <v>2100</v>
      </c>
      <c r="E704" s="89" t="s">
        <v>1654</v>
      </c>
      <c r="F704" s="89" t="s">
        <v>136</v>
      </c>
      <c r="G704" s="89" t="s">
        <v>2102</v>
      </c>
      <c r="H704" s="89" t="s">
        <v>136</v>
      </c>
      <c r="I704" s="89" t="s">
        <v>2022</v>
      </c>
      <c r="J704" s="89" t="s">
        <v>2317</v>
      </c>
      <c r="K704" s="89" t="s">
        <v>2016</v>
      </c>
      <c r="L704" s="89">
        <v>2</v>
      </c>
      <c r="M704" s="89">
        <v>1</v>
      </c>
      <c r="N704" s="89">
        <v>2</v>
      </c>
    </row>
    <row r="705" spans="1:14" ht="22.5" hidden="1" x14ac:dyDescent="0.2">
      <c r="A705" s="89" t="s">
        <v>427</v>
      </c>
      <c r="B705" s="89" t="s">
        <v>426</v>
      </c>
      <c r="C705" s="89" t="s">
        <v>2089</v>
      </c>
      <c r="D705" s="89" t="s">
        <v>2100</v>
      </c>
      <c r="E705" s="89" t="s">
        <v>1654</v>
      </c>
      <c r="F705" s="89" t="s">
        <v>2451</v>
      </c>
      <c r="G705" s="89" t="s">
        <v>2102</v>
      </c>
      <c r="H705" s="89" t="s">
        <v>426</v>
      </c>
      <c r="I705" s="89" t="s">
        <v>2022</v>
      </c>
      <c r="J705" s="89" t="s">
        <v>2441</v>
      </c>
      <c r="K705" s="89" t="s">
        <v>2442</v>
      </c>
      <c r="L705" s="89">
        <v>4</v>
      </c>
      <c r="M705" s="89">
        <v>1</v>
      </c>
      <c r="N705" s="89">
        <v>2</v>
      </c>
    </row>
    <row r="706" spans="1:14" ht="22.5" hidden="1" x14ac:dyDescent="0.2">
      <c r="A706" s="89" t="s">
        <v>1139</v>
      </c>
      <c r="B706" s="89" t="s">
        <v>1140</v>
      </c>
      <c r="C706" s="89" t="s">
        <v>2203</v>
      </c>
      <c r="D706" s="89" t="s">
        <v>2100</v>
      </c>
      <c r="E706" s="89" t="s">
        <v>1654</v>
      </c>
      <c r="F706" s="89" t="s">
        <v>2269</v>
      </c>
      <c r="G706" s="89" t="s">
        <v>518</v>
      </c>
      <c r="H706" s="89" t="s">
        <v>518</v>
      </c>
      <c r="I706" s="89" t="s">
        <v>97</v>
      </c>
      <c r="J706" s="89" t="s">
        <v>2135</v>
      </c>
      <c r="K706" s="89" t="s">
        <v>1655</v>
      </c>
      <c r="L706" s="89">
        <v>8</v>
      </c>
      <c r="M706" s="89">
        <v>0</v>
      </c>
      <c r="N706" s="89">
        <v>2</v>
      </c>
    </row>
    <row r="707" spans="1:14" ht="22.5" hidden="1" x14ac:dyDescent="0.2">
      <c r="A707" s="89" t="s">
        <v>1141</v>
      </c>
      <c r="B707" s="89" t="s">
        <v>1142</v>
      </c>
      <c r="C707" s="89" t="s">
        <v>2203</v>
      </c>
      <c r="D707" s="89" t="s">
        <v>2100</v>
      </c>
      <c r="E707" s="89" t="s">
        <v>1654</v>
      </c>
      <c r="F707" s="89" t="s">
        <v>2269</v>
      </c>
      <c r="G707" s="89" t="s">
        <v>518</v>
      </c>
      <c r="H707" s="89" t="s">
        <v>518</v>
      </c>
      <c r="I707" s="89" t="s">
        <v>97</v>
      </c>
      <c r="J707" s="89" t="s">
        <v>2135</v>
      </c>
      <c r="K707" s="89" t="s">
        <v>1655</v>
      </c>
      <c r="L707" s="89">
        <v>8</v>
      </c>
      <c r="M707" s="89">
        <v>0</v>
      </c>
      <c r="N707" s="89">
        <v>2</v>
      </c>
    </row>
    <row r="708" spans="1:14" ht="22.5" hidden="1" x14ac:dyDescent="0.2">
      <c r="A708" s="89" t="s">
        <v>1019</v>
      </c>
      <c r="B708" s="89" t="s">
        <v>1020</v>
      </c>
      <c r="C708" s="89" t="s">
        <v>2203</v>
      </c>
      <c r="D708" s="89" t="s">
        <v>2100</v>
      </c>
      <c r="E708" s="89" t="s">
        <v>1654</v>
      </c>
      <c r="F708" s="89" t="s">
        <v>2172</v>
      </c>
      <c r="G708" s="89" t="s">
        <v>470</v>
      </c>
      <c r="H708" s="89" t="s">
        <v>470</v>
      </c>
      <c r="I708" s="89" t="s">
        <v>97</v>
      </c>
      <c r="J708" s="89" t="s">
        <v>2135</v>
      </c>
      <c r="K708" s="89" t="s">
        <v>1655</v>
      </c>
      <c r="L708" s="89">
        <v>10</v>
      </c>
      <c r="M708" s="89">
        <v>0</v>
      </c>
      <c r="N708" s="89">
        <v>2</v>
      </c>
    </row>
    <row r="709" spans="1:14" ht="33.75" hidden="1" x14ac:dyDescent="0.2">
      <c r="A709" s="89" t="s">
        <v>1100</v>
      </c>
      <c r="B709" s="89" t="s">
        <v>1101</v>
      </c>
      <c r="C709" s="89" t="s">
        <v>2203</v>
      </c>
      <c r="D709" s="89" t="s">
        <v>2100</v>
      </c>
      <c r="E709" s="89" t="s">
        <v>1654</v>
      </c>
      <c r="F709" s="89" t="s">
        <v>2233</v>
      </c>
      <c r="G709" s="89" t="s">
        <v>1012</v>
      </c>
      <c r="H709" s="89" t="s">
        <v>1012</v>
      </c>
      <c r="I709" s="89" t="s">
        <v>97</v>
      </c>
      <c r="J709" s="89" t="s">
        <v>2135</v>
      </c>
      <c r="K709" s="89" t="s">
        <v>1655</v>
      </c>
      <c r="L709" s="89">
        <v>9</v>
      </c>
      <c r="M709" s="89">
        <v>0</v>
      </c>
      <c r="N709" s="89">
        <v>3</v>
      </c>
    </row>
    <row r="710" spans="1:14" ht="22.5" hidden="1" x14ac:dyDescent="0.2">
      <c r="A710" s="89" t="s">
        <v>621</v>
      </c>
      <c r="B710" s="89" t="s">
        <v>598</v>
      </c>
      <c r="C710" s="89" t="s">
        <v>2203</v>
      </c>
      <c r="D710" s="89" t="s">
        <v>2100</v>
      </c>
      <c r="E710" s="89" t="s">
        <v>1654</v>
      </c>
      <c r="F710" s="89" t="s">
        <v>598</v>
      </c>
      <c r="G710" s="89" t="s">
        <v>2102</v>
      </c>
      <c r="H710" s="89" t="s">
        <v>598</v>
      </c>
      <c r="I710" s="89" t="s">
        <v>2022</v>
      </c>
      <c r="J710" s="89" t="s">
        <v>2317</v>
      </c>
      <c r="K710" s="89" t="s">
        <v>2016</v>
      </c>
      <c r="L710" s="89">
        <v>6</v>
      </c>
      <c r="M710" s="89">
        <v>0</v>
      </c>
      <c r="N710" s="89">
        <v>3</v>
      </c>
    </row>
    <row r="711" spans="1:14" ht="22.5" hidden="1" x14ac:dyDescent="0.2">
      <c r="A711" s="89" t="s">
        <v>642</v>
      </c>
      <c r="B711" s="89" t="s">
        <v>641</v>
      </c>
      <c r="C711" s="89" t="s">
        <v>2203</v>
      </c>
      <c r="D711" s="89" t="s">
        <v>2100</v>
      </c>
      <c r="E711" s="89" t="s">
        <v>1654</v>
      </c>
      <c r="F711" s="89" t="s">
        <v>641</v>
      </c>
      <c r="G711" s="89" t="s">
        <v>2102</v>
      </c>
      <c r="H711" s="89" t="s">
        <v>641</v>
      </c>
      <c r="I711" s="89" t="s">
        <v>2022</v>
      </c>
      <c r="J711" s="89" t="s">
        <v>2317</v>
      </c>
      <c r="K711" s="89" t="s">
        <v>2016</v>
      </c>
      <c r="L711" s="89">
        <v>11</v>
      </c>
      <c r="M711" s="89">
        <v>0</v>
      </c>
      <c r="N711" s="89">
        <v>3</v>
      </c>
    </row>
    <row r="712" spans="1:14" ht="22.5" hidden="1" x14ac:dyDescent="0.2">
      <c r="A712" s="89" t="s">
        <v>758</v>
      </c>
      <c r="B712" s="89" t="s">
        <v>269</v>
      </c>
      <c r="C712" s="89" t="s">
        <v>2203</v>
      </c>
      <c r="D712" s="89" t="s">
        <v>2100</v>
      </c>
      <c r="E712" s="89" t="s">
        <v>1654</v>
      </c>
      <c r="F712" s="89" t="s">
        <v>269</v>
      </c>
      <c r="G712" s="89" t="s">
        <v>2102</v>
      </c>
      <c r="H712" s="89" t="s">
        <v>269</v>
      </c>
      <c r="I712" s="89" t="s">
        <v>2022</v>
      </c>
      <c r="J712" s="89" t="s">
        <v>2374</v>
      </c>
      <c r="K712" s="89" t="s">
        <v>2375</v>
      </c>
      <c r="L712" s="89">
        <v>9</v>
      </c>
      <c r="M712" s="89">
        <v>0</v>
      </c>
      <c r="N712" s="89">
        <v>3</v>
      </c>
    </row>
    <row r="713" spans="1:14" ht="22.5" hidden="1" x14ac:dyDescent="0.2">
      <c r="A713" s="89" t="s">
        <v>943</v>
      </c>
      <c r="B713" s="89" t="s">
        <v>944</v>
      </c>
      <c r="C713" s="89" t="s">
        <v>2203</v>
      </c>
      <c r="D713" s="89" t="s">
        <v>2100</v>
      </c>
      <c r="E713" s="89" t="s">
        <v>1654</v>
      </c>
      <c r="F713" s="89" t="s">
        <v>2452</v>
      </c>
      <c r="G713" s="89" t="s">
        <v>2102</v>
      </c>
      <c r="H713" s="89" t="s">
        <v>924</v>
      </c>
      <c r="I713" s="89" t="s">
        <v>2022</v>
      </c>
      <c r="J713" s="89" t="s">
        <v>2441</v>
      </c>
      <c r="K713" s="89" t="s">
        <v>2442</v>
      </c>
      <c r="L713" s="89">
        <v>12</v>
      </c>
      <c r="M713" s="89">
        <v>0</v>
      </c>
      <c r="N713" s="89">
        <v>2</v>
      </c>
    </row>
    <row r="714" spans="1:14" ht="22.5" hidden="1" x14ac:dyDescent="0.2">
      <c r="A714" s="89" t="s">
        <v>933</v>
      </c>
      <c r="B714" s="89" t="s">
        <v>934</v>
      </c>
      <c r="C714" s="89" t="s">
        <v>2203</v>
      </c>
      <c r="D714" s="89" t="s">
        <v>2100</v>
      </c>
      <c r="E714" s="89" t="s">
        <v>1654</v>
      </c>
      <c r="F714" s="89" t="s">
        <v>416</v>
      </c>
      <c r="G714" s="89" t="s">
        <v>2102</v>
      </c>
      <c r="H714" s="89" t="s">
        <v>416</v>
      </c>
      <c r="I714" s="89" t="s">
        <v>2022</v>
      </c>
      <c r="J714" s="89" t="s">
        <v>2441</v>
      </c>
      <c r="K714" s="89" t="s">
        <v>2442</v>
      </c>
      <c r="L714" s="89">
        <v>12</v>
      </c>
      <c r="M714" s="89">
        <v>0</v>
      </c>
      <c r="N714" s="89">
        <v>3</v>
      </c>
    </row>
    <row r="715" spans="1:14" ht="22.5" hidden="1" x14ac:dyDescent="0.2">
      <c r="A715" s="89" t="s">
        <v>965</v>
      </c>
      <c r="B715" s="89" t="s">
        <v>964</v>
      </c>
      <c r="C715" s="89" t="s">
        <v>2203</v>
      </c>
      <c r="D715" s="89" t="s">
        <v>2100</v>
      </c>
      <c r="E715" s="89" t="s">
        <v>1654</v>
      </c>
      <c r="F715" s="89" t="s">
        <v>964</v>
      </c>
      <c r="G715" s="89" t="s">
        <v>2102</v>
      </c>
      <c r="H715" s="89" t="s">
        <v>964</v>
      </c>
      <c r="I715" s="89" t="s">
        <v>2022</v>
      </c>
      <c r="J715" s="89" t="s">
        <v>2441</v>
      </c>
      <c r="K715" s="89" t="s">
        <v>2442</v>
      </c>
      <c r="L715" s="89">
        <v>4</v>
      </c>
      <c r="M715" s="89">
        <v>0</v>
      </c>
      <c r="N715" s="89">
        <v>2</v>
      </c>
    </row>
    <row r="716" spans="1:14" ht="22.5" hidden="1" x14ac:dyDescent="0.2">
      <c r="A716" s="89" t="s">
        <v>1193</v>
      </c>
      <c r="B716" s="89" t="s">
        <v>561</v>
      </c>
      <c r="C716" s="89" t="s">
        <v>2203</v>
      </c>
      <c r="D716" s="89" t="s">
        <v>2100</v>
      </c>
      <c r="E716" s="89" t="s">
        <v>1654</v>
      </c>
      <c r="F716" s="89" t="s">
        <v>561</v>
      </c>
      <c r="G716" s="89" t="s">
        <v>2102</v>
      </c>
      <c r="H716" s="89" t="s">
        <v>561</v>
      </c>
      <c r="I716" s="89" t="s">
        <v>2022</v>
      </c>
      <c r="J716" s="89" t="s">
        <v>2466</v>
      </c>
      <c r="K716" s="89" t="s">
        <v>2467</v>
      </c>
      <c r="L716" s="89">
        <v>5</v>
      </c>
      <c r="M716" s="89">
        <v>0</v>
      </c>
      <c r="N716" s="89">
        <v>3</v>
      </c>
    </row>
    <row r="717" spans="1:14" ht="22.5" hidden="1" x14ac:dyDescent="0.2">
      <c r="A717" s="89" t="s">
        <v>1184</v>
      </c>
      <c r="B717" s="89" t="s">
        <v>558</v>
      </c>
      <c r="C717" s="89" t="s">
        <v>2203</v>
      </c>
      <c r="D717" s="89" t="s">
        <v>2100</v>
      </c>
      <c r="E717" s="89" t="s">
        <v>1654</v>
      </c>
      <c r="F717" s="89" t="s">
        <v>558</v>
      </c>
      <c r="G717" s="89" t="s">
        <v>2102</v>
      </c>
      <c r="H717" s="89" t="s">
        <v>558</v>
      </c>
      <c r="I717" s="89" t="s">
        <v>2022</v>
      </c>
      <c r="J717" s="89" t="s">
        <v>2466</v>
      </c>
      <c r="K717" s="89" t="s">
        <v>2467</v>
      </c>
      <c r="L717" s="89">
        <v>6</v>
      </c>
      <c r="M717" s="89">
        <v>0</v>
      </c>
      <c r="N717" s="89">
        <v>3</v>
      </c>
    </row>
    <row r="718" spans="1:14" ht="22.5" hidden="1" x14ac:dyDescent="0.2">
      <c r="A718" s="89" t="s">
        <v>710</v>
      </c>
      <c r="B718" s="89" t="s">
        <v>711</v>
      </c>
      <c r="C718" s="89" t="s">
        <v>2203</v>
      </c>
      <c r="D718" s="89" t="s">
        <v>2100</v>
      </c>
      <c r="E718" s="89" t="s">
        <v>1654</v>
      </c>
      <c r="F718" s="89" t="s">
        <v>711</v>
      </c>
      <c r="G718" s="89" t="s">
        <v>223</v>
      </c>
      <c r="H718" s="89" t="s">
        <v>709</v>
      </c>
      <c r="I718" s="89" t="s">
        <v>2022</v>
      </c>
      <c r="J718" s="89" t="s">
        <v>2355</v>
      </c>
      <c r="K718" s="89" t="s">
        <v>2356</v>
      </c>
      <c r="L718" s="89">
        <v>26</v>
      </c>
      <c r="M718" s="89">
        <v>0</v>
      </c>
      <c r="N718" s="89">
        <v>3</v>
      </c>
    </row>
    <row r="719" spans="1:14" ht="22.5" hidden="1" x14ac:dyDescent="0.2">
      <c r="A719" s="89" t="s">
        <v>841</v>
      </c>
      <c r="B719" s="89" t="s">
        <v>840</v>
      </c>
      <c r="C719" s="89" t="s">
        <v>2203</v>
      </c>
      <c r="D719" s="89" t="s">
        <v>2100</v>
      </c>
      <c r="E719" s="89" t="s">
        <v>1654</v>
      </c>
      <c r="F719" s="89" t="s">
        <v>840</v>
      </c>
      <c r="G719" s="89" t="s">
        <v>2102</v>
      </c>
      <c r="H719" s="89" t="s">
        <v>840</v>
      </c>
      <c r="I719" s="89" t="s">
        <v>2022</v>
      </c>
      <c r="J719" s="89" t="s">
        <v>2402</v>
      </c>
      <c r="K719" s="89" t="s">
        <v>2403</v>
      </c>
      <c r="L719" s="89">
        <v>7</v>
      </c>
      <c r="M719" s="89">
        <v>0</v>
      </c>
      <c r="N719" s="89">
        <v>3</v>
      </c>
    </row>
    <row r="720" spans="1:14" ht="22.5" hidden="1" x14ac:dyDescent="0.2">
      <c r="A720" s="89" t="s">
        <v>789</v>
      </c>
      <c r="B720" s="89" t="s">
        <v>788</v>
      </c>
      <c r="C720" s="89" t="s">
        <v>2203</v>
      </c>
      <c r="D720" s="89" t="s">
        <v>2100</v>
      </c>
      <c r="E720" s="89" t="s">
        <v>1654</v>
      </c>
      <c r="F720" s="89" t="s">
        <v>788</v>
      </c>
      <c r="G720" s="89" t="s">
        <v>2102</v>
      </c>
      <c r="H720" s="89" t="s">
        <v>788</v>
      </c>
      <c r="I720" s="89" t="s">
        <v>2022</v>
      </c>
      <c r="J720" s="89" t="s">
        <v>2374</v>
      </c>
      <c r="K720" s="89" t="s">
        <v>2375</v>
      </c>
      <c r="L720" s="89">
        <v>4</v>
      </c>
      <c r="M720" s="89">
        <v>0</v>
      </c>
      <c r="N720" s="89">
        <v>2</v>
      </c>
    </row>
    <row r="721" spans="1:14" ht="22.5" hidden="1" x14ac:dyDescent="0.2">
      <c r="A721" s="89" t="s">
        <v>1214</v>
      </c>
      <c r="B721" s="89" t="s">
        <v>1215</v>
      </c>
      <c r="C721" s="89" t="s">
        <v>2203</v>
      </c>
      <c r="D721" s="89" t="s">
        <v>2100</v>
      </c>
      <c r="E721" s="89" t="s">
        <v>1654</v>
      </c>
      <c r="F721" s="89" t="s">
        <v>1215</v>
      </c>
      <c r="G721" s="89" t="s">
        <v>2102</v>
      </c>
      <c r="H721" s="89" t="s">
        <v>580</v>
      </c>
      <c r="I721" s="89" t="s">
        <v>2022</v>
      </c>
      <c r="J721" s="89" t="s">
        <v>2482</v>
      </c>
      <c r="K721" s="89" t="s">
        <v>2483</v>
      </c>
      <c r="L721" s="89">
        <v>10</v>
      </c>
      <c r="M721" s="89">
        <v>0</v>
      </c>
      <c r="N721" s="89">
        <v>3</v>
      </c>
    </row>
    <row r="722" spans="1:14" ht="22.5" hidden="1" x14ac:dyDescent="0.2">
      <c r="A722" s="89" t="s">
        <v>1182</v>
      </c>
      <c r="B722" s="89" t="s">
        <v>1183</v>
      </c>
      <c r="C722" s="89" t="s">
        <v>2203</v>
      </c>
      <c r="D722" s="89" t="s">
        <v>2100</v>
      </c>
      <c r="E722" s="89" t="s">
        <v>1654</v>
      </c>
      <c r="F722" s="89" t="s">
        <v>2469</v>
      </c>
      <c r="G722" s="89" t="s">
        <v>5276</v>
      </c>
      <c r="H722" s="89" t="s">
        <v>556</v>
      </c>
      <c r="I722" s="89" t="s">
        <v>2022</v>
      </c>
      <c r="J722" s="89" t="s">
        <v>2466</v>
      </c>
      <c r="K722" s="89" t="s">
        <v>2467</v>
      </c>
      <c r="L722" s="89">
        <v>10</v>
      </c>
      <c r="M722" s="89">
        <v>0</v>
      </c>
      <c r="N722" s="89">
        <v>3</v>
      </c>
    </row>
    <row r="723" spans="1:14" ht="22.5" hidden="1" x14ac:dyDescent="0.2">
      <c r="A723" s="89" t="s">
        <v>1619</v>
      </c>
      <c r="B723" s="89" t="s">
        <v>1049</v>
      </c>
      <c r="C723" s="89" t="s">
        <v>1493</v>
      </c>
      <c r="D723" s="89" t="s">
        <v>2100</v>
      </c>
      <c r="E723" s="89" t="s">
        <v>1654</v>
      </c>
      <c r="F723" s="89" t="s">
        <v>2270</v>
      </c>
      <c r="G723" s="89" t="s">
        <v>110</v>
      </c>
      <c r="H723" s="89" t="s">
        <v>110</v>
      </c>
      <c r="I723" s="89" t="s">
        <v>97</v>
      </c>
      <c r="J723" s="89" t="s">
        <v>2135</v>
      </c>
      <c r="K723" s="89" t="s">
        <v>1655</v>
      </c>
      <c r="L723" s="89">
        <v>100</v>
      </c>
      <c r="M723" s="89">
        <v>13</v>
      </c>
      <c r="N723" s="89">
        <v>8</v>
      </c>
    </row>
    <row r="724" spans="1:14" ht="33.75" hidden="1" x14ac:dyDescent="0.2">
      <c r="A724" s="89" t="s">
        <v>1662</v>
      </c>
      <c r="B724" s="89" t="s">
        <v>1602</v>
      </c>
      <c r="C724" s="89" t="s">
        <v>93</v>
      </c>
      <c r="D724" s="89" t="s">
        <v>2100</v>
      </c>
      <c r="E724" s="89" t="s">
        <v>1654</v>
      </c>
      <c r="F724" s="89" t="s">
        <v>2148</v>
      </c>
      <c r="G724" s="89" t="s">
        <v>2102</v>
      </c>
      <c r="H724" s="89" t="s">
        <v>449</v>
      </c>
      <c r="I724" s="89" t="s">
        <v>97</v>
      </c>
      <c r="J724" s="89" t="s">
        <v>2135</v>
      </c>
      <c r="K724" s="89" t="s">
        <v>1655</v>
      </c>
      <c r="L724" s="89">
        <v>265</v>
      </c>
      <c r="M724" s="89">
        <v>12</v>
      </c>
      <c r="N724" s="89">
        <v>14</v>
      </c>
    </row>
    <row r="725" spans="1:14" ht="33.75" hidden="1" x14ac:dyDescent="0.2">
      <c r="A725" s="89" t="s">
        <v>1676</v>
      </c>
      <c r="B725" s="89" t="s">
        <v>1677</v>
      </c>
      <c r="C725" s="89" t="s">
        <v>2119</v>
      </c>
      <c r="D725" s="89" t="s">
        <v>2100</v>
      </c>
      <c r="E725" s="89" t="s">
        <v>1654</v>
      </c>
      <c r="F725" s="89" t="s">
        <v>2164</v>
      </c>
      <c r="G725" s="89" t="s">
        <v>1035</v>
      </c>
      <c r="H725" s="89" t="s">
        <v>465</v>
      </c>
      <c r="I725" s="89" t="s">
        <v>97</v>
      </c>
      <c r="J725" s="89" t="s">
        <v>2135</v>
      </c>
      <c r="K725" s="89" t="s">
        <v>1655</v>
      </c>
      <c r="L725" s="89">
        <v>8</v>
      </c>
      <c r="M725" s="89">
        <v>11</v>
      </c>
      <c r="N725" s="89">
        <v>3</v>
      </c>
    </row>
    <row r="726" spans="1:14" ht="45" hidden="1" x14ac:dyDescent="0.2">
      <c r="A726" s="89" t="s">
        <v>1678</v>
      </c>
      <c r="B726" s="89" t="s">
        <v>1679</v>
      </c>
      <c r="C726" s="89" t="s">
        <v>2119</v>
      </c>
      <c r="D726" s="89" t="s">
        <v>2100</v>
      </c>
      <c r="E726" s="89" t="s">
        <v>1654</v>
      </c>
      <c r="F726" s="89" t="s">
        <v>2191</v>
      </c>
      <c r="G726" s="89" t="s">
        <v>2102</v>
      </c>
      <c r="H726" s="89" t="s">
        <v>475</v>
      </c>
      <c r="I726" s="89" t="s">
        <v>97</v>
      </c>
      <c r="J726" s="89" t="s">
        <v>2135</v>
      </c>
      <c r="K726" s="89" t="s">
        <v>1655</v>
      </c>
      <c r="L726" s="89">
        <v>6</v>
      </c>
      <c r="M726" s="89">
        <v>1</v>
      </c>
      <c r="N726" s="89">
        <v>3</v>
      </c>
    </row>
    <row r="727" spans="1:14" ht="22.5" hidden="1" x14ac:dyDescent="0.2">
      <c r="A727" s="89" t="s">
        <v>216</v>
      </c>
      <c r="B727" s="89" t="s">
        <v>215</v>
      </c>
      <c r="C727" s="89" t="s">
        <v>2089</v>
      </c>
      <c r="D727" s="89" t="s">
        <v>2100</v>
      </c>
      <c r="E727" s="89" t="s">
        <v>1654</v>
      </c>
      <c r="F727" s="89" t="s">
        <v>215</v>
      </c>
      <c r="G727" s="89" t="s">
        <v>2102</v>
      </c>
      <c r="H727" s="89" t="s">
        <v>215</v>
      </c>
      <c r="I727" s="89" t="s">
        <v>2022</v>
      </c>
      <c r="J727" s="89" t="s">
        <v>2317</v>
      </c>
      <c r="K727" s="89" t="s">
        <v>2016</v>
      </c>
      <c r="L727" s="89">
        <v>3</v>
      </c>
      <c r="M727" s="89">
        <v>1</v>
      </c>
      <c r="N727" s="89">
        <v>3</v>
      </c>
    </row>
    <row r="728" spans="1:14" ht="22.5" hidden="1" x14ac:dyDescent="0.2">
      <c r="A728" s="89" t="s">
        <v>256</v>
      </c>
      <c r="B728" s="89" t="s">
        <v>255</v>
      </c>
      <c r="C728" s="89" t="s">
        <v>2089</v>
      </c>
      <c r="D728" s="89" t="s">
        <v>2100</v>
      </c>
      <c r="E728" s="89" t="s">
        <v>1654</v>
      </c>
      <c r="F728" s="89" t="s">
        <v>255</v>
      </c>
      <c r="G728" s="89" t="s">
        <v>2102</v>
      </c>
      <c r="H728" s="89" t="s">
        <v>255</v>
      </c>
      <c r="I728" s="89" t="s">
        <v>2022</v>
      </c>
      <c r="J728" s="89" t="s">
        <v>2361</v>
      </c>
      <c r="K728" s="89" t="s">
        <v>2362</v>
      </c>
      <c r="L728" s="89">
        <v>9</v>
      </c>
      <c r="M728" s="89">
        <v>1</v>
      </c>
      <c r="N728" s="89">
        <v>3</v>
      </c>
    </row>
    <row r="729" spans="1:14" ht="22.5" hidden="1" x14ac:dyDescent="0.2">
      <c r="A729" s="89" t="s">
        <v>545</v>
      </c>
      <c r="B729" s="89" t="s">
        <v>544</v>
      </c>
      <c r="C729" s="89" t="s">
        <v>2089</v>
      </c>
      <c r="D729" s="89" t="s">
        <v>2100</v>
      </c>
      <c r="E729" s="89" t="s">
        <v>1654</v>
      </c>
      <c r="F729" s="89" t="s">
        <v>2271</v>
      </c>
      <c r="G729" s="89" t="s">
        <v>544</v>
      </c>
      <c r="H729" s="89" t="s">
        <v>544</v>
      </c>
      <c r="I729" s="89" t="s">
        <v>2022</v>
      </c>
      <c r="J729" s="89" t="s">
        <v>2135</v>
      </c>
      <c r="K729" s="89" t="s">
        <v>1655</v>
      </c>
      <c r="L729" s="89">
        <v>7</v>
      </c>
      <c r="M729" s="89">
        <v>1</v>
      </c>
      <c r="N729" s="89">
        <v>2</v>
      </c>
    </row>
    <row r="730" spans="1:14" ht="22.5" hidden="1" x14ac:dyDescent="0.2">
      <c r="A730" s="89" t="s">
        <v>546</v>
      </c>
      <c r="B730" s="89" t="s">
        <v>547</v>
      </c>
      <c r="C730" s="89" t="s">
        <v>2089</v>
      </c>
      <c r="D730" s="89" t="s">
        <v>2100</v>
      </c>
      <c r="E730" s="89" t="s">
        <v>1654</v>
      </c>
      <c r="F730" s="89" t="s">
        <v>547</v>
      </c>
      <c r="G730" s="89" t="s">
        <v>2102</v>
      </c>
      <c r="H730" s="89" t="s">
        <v>481</v>
      </c>
      <c r="I730" s="89" t="s">
        <v>97</v>
      </c>
      <c r="J730" s="89" t="s">
        <v>2135</v>
      </c>
      <c r="K730" s="89" t="s">
        <v>1655</v>
      </c>
      <c r="L730" s="89">
        <v>19</v>
      </c>
      <c r="M730" s="89">
        <v>2</v>
      </c>
      <c r="N730" s="89">
        <v>3</v>
      </c>
    </row>
    <row r="731" spans="1:14" ht="22.5" hidden="1" x14ac:dyDescent="0.2">
      <c r="A731" s="89" t="s">
        <v>541</v>
      </c>
      <c r="B731" s="89" t="s">
        <v>540</v>
      </c>
      <c r="C731" s="89" t="s">
        <v>2089</v>
      </c>
      <c r="D731" s="89" t="s">
        <v>2100</v>
      </c>
      <c r="E731" s="89" t="s">
        <v>1654</v>
      </c>
      <c r="F731" s="89" t="s">
        <v>540</v>
      </c>
      <c r="G731" s="89" t="s">
        <v>540</v>
      </c>
      <c r="H731" s="89" t="s">
        <v>540</v>
      </c>
      <c r="I731" s="89" t="s">
        <v>97</v>
      </c>
      <c r="J731" s="89" t="s">
        <v>2135</v>
      </c>
      <c r="K731" s="89" t="s">
        <v>1655</v>
      </c>
      <c r="L731" s="89">
        <v>11</v>
      </c>
      <c r="M731" s="89">
        <v>1</v>
      </c>
      <c r="N731" s="89">
        <v>3</v>
      </c>
    </row>
    <row r="732" spans="1:14" ht="22.5" hidden="1" x14ac:dyDescent="0.2">
      <c r="A732" s="89" t="s">
        <v>1569</v>
      </c>
      <c r="B732" s="89" t="s">
        <v>1061</v>
      </c>
      <c r="C732" s="89" t="s">
        <v>1493</v>
      </c>
      <c r="D732" s="89" t="s">
        <v>2100</v>
      </c>
      <c r="E732" s="89" t="s">
        <v>1654</v>
      </c>
      <c r="F732" s="89" t="s">
        <v>389</v>
      </c>
      <c r="G732" s="89" t="s">
        <v>389</v>
      </c>
      <c r="H732" s="89" t="s">
        <v>89</v>
      </c>
      <c r="I732" s="89" t="s">
        <v>97</v>
      </c>
      <c r="J732" s="89" t="s">
        <v>2416</v>
      </c>
      <c r="K732" s="89" t="s">
        <v>1653</v>
      </c>
      <c r="L732" s="89">
        <v>59</v>
      </c>
      <c r="M732" s="89">
        <v>8</v>
      </c>
      <c r="N732" s="89">
        <v>5</v>
      </c>
    </row>
    <row r="733" spans="1:14" ht="33.75" hidden="1" x14ac:dyDescent="0.2">
      <c r="A733" s="89" t="s">
        <v>1092</v>
      </c>
      <c r="B733" s="89" t="s">
        <v>1093</v>
      </c>
      <c r="C733" s="89" t="s">
        <v>2203</v>
      </c>
      <c r="D733" s="89" t="s">
        <v>2100</v>
      </c>
      <c r="E733" s="89" t="s">
        <v>1654</v>
      </c>
      <c r="F733" s="89" t="s">
        <v>2272</v>
      </c>
      <c r="G733" s="89" t="s">
        <v>656</v>
      </c>
      <c r="H733" s="89" t="s">
        <v>656</v>
      </c>
      <c r="I733" s="89" t="s">
        <v>97</v>
      </c>
      <c r="J733" s="89" t="s">
        <v>2135</v>
      </c>
      <c r="K733" s="89" t="s">
        <v>1655</v>
      </c>
      <c r="L733" s="89">
        <v>10</v>
      </c>
      <c r="M733" s="89">
        <v>0</v>
      </c>
      <c r="N733" s="89">
        <v>2</v>
      </c>
    </row>
    <row r="734" spans="1:14" ht="22.5" hidden="1" x14ac:dyDescent="0.2">
      <c r="A734" s="89" t="s">
        <v>1055</v>
      </c>
      <c r="B734" s="89" t="s">
        <v>1054</v>
      </c>
      <c r="C734" s="89" t="s">
        <v>2203</v>
      </c>
      <c r="D734" s="89" t="s">
        <v>2100</v>
      </c>
      <c r="E734" s="89" t="s">
        <v>1654</v>
      </c>
      <c r="F734" s="89" t="s">
        <v>1054</v>
      </c>
      <c r="G734" s="89" t="s">
        <v>2102</v>
      </c>
      <c r="H734" s="89" t="s">
        <v>1054</v>
      </c>
      <c r="I734" s="89" t="s">
        <v>2022</v>
      </c>
      <c r="J734" s="89" t="s">
        <v>2135</v>
      </c>
      <c r="K734" s="89" t="s">
        <v>1655</v>
      </c>
      <c r="L734" s="89">
        <v>5</v>
      </c>
      <c r="M734" s="89">
        <v>0</v>
      </c>
      <c r="N734" s="89">
        <v>2</v>
      </c>
    </row>
    <row r="735" spans="1:14" ht="33.75" hidden="1" x14ac:dyDescent="0.2">
      <c r="A735" s="89" t="s">
        <v>1143</v>
      </c>
      <c r="B735" s="89" t="s">
        <v>1144</v>
      </c>
      <c r="C735" s="89" t="s">
        <v>2203</v>
      </c>
      <c r="D735" s="89" t="s">
        <v>2100</v>
      </c>
      <c r="E735" s="89" t="s">
        <v>1654</v>
      </c>
      <c r="F735" s="89" t="s">
        <v>2273</v>
      </c>
      <c r="G735" s="89" t="s">
        <v>481</v>
      </c>
      <c r="H735" s="89" t="s">
        <v>481</v>
      </c>
      <c r="I735" s="89" t="s">
        <v>97</v>
      </c>
      <c r="J735" s="89" t="s">
        <v>2135</v>
      </c>
      <c r="K735" s="89" t="s">
        <v>1655</v>
      </c>
      <c r="L735" s="89">
        <v>12</v>
      </c>
      <c r="M735" s="89">
        <v>0</v>
      </c>
      <c r="N735" s="89">
        <v>3</v>
      </c>
    </row>
    <row r="736" spans="1:14" ht="22.5" hidden="1" x14ac:dyDescent="0.2">
      <c r="A736" s="89" t="s">
        <v>834</v>
      </c>
      <c r="B736" s="89" t="s">
        <v>835</v>
      </c>
      <c r="C736" s="89" t="s">
        <v>2203</v>
      </c>
      <c r="D736" s="89" t="s">
        <v>2100</v>
      </c>
      <c r="E736" s="89" t="s">
        <v>1654</v>
      </c>
      <c r="F736" s="89" t="s">
        <v>833</v>
      </c>
      <c r="G736" s="89" t="s">
        <v>2102</v>
      </c>
      <c r="H736" s="89" t="s">
        <v>833</v>
      </c>
      <c r="I736" s="89" t="s">
        <v>2022</v>
      </c>
      <c r="J736" s="89" t="s">
        <v>2383</v>
      </c>
      <c r="K736" s="89" t="s">
        <v>2384</v>
      </c>
      <c r="L736" s="89">
        <v>5</v>
      </c>
      <c r="M736" s="89">
        <v>0</v>
      </c>
      <c r="N736" s="89">
        <v>3</v>
      </c>
    </row>
    <row r="737" spans="1:14" ht="22.5" hidden="1" x14ac:dyDescent="0.2">
      <c r="A737" s="89" t="s">
        <v>612</v>
      </c>
      <c r="B737" s="89" t="s">
        <v>613</v>
      </c>
      <c r="C737" s="89" t="s">
        <v>2203</v>
      </c>
      <c r="D737" s="89" t="s">
        <v>2100</v>
      </c>
      <c r="E737" s="89" t="s">
        <v>1654</v>
      </c>
      <c r="F737" s="89" t="s">
        <v>169</v>
      </c>
      <c r="G737" s="89" t="s">
        <v>2102</v>
      </c>
      <c r="H737" s="89" t="s">
        <v>169</v>
      </c>
      <c r="I737" s="89" t="s">
        <v>2022</v>
      </c>
      <c r="J737" s="89" t="s">
        <v>2317</v>
      </c>
      <c r="K737" s="89" t="s">
        <v>2016</v>
      </c>
      <c r="L737" s="89">
        <v>7</v>
      </c>
      <c r="M737" s="89">
        <v>0</v>
      </c>
      <c r="N737" s="89">
        <v>3</v>
      </c>
    </row>
    <row r="738" spans="1:14" ht="22.5" hidden="1" x14ac:dyDescent="0.2">
      <c r="A738" s="89" t="s">
        <v>739</v>
      </c>
      <c r="B738" s="89" t="s">
        <v>740</v>
      </c>
      <c r="C738" s="89" t="s">
        <v>2203</v>
      </c>
      <c r="D738" s="89" t="s">
        <v>2100</v>
      </c>
      <c r="E738" s="89" t="s">
        <v>1654</v>
      </c>
      <c r="F738" s="89" t="s">
        <v>720</v>
      </c>
      <c r="G738" s="89" t="s">
        <v>2102</v>
      </c>
      <c r="H738" s="89" t="s">
        <v>720</v>
      </c>
      <c r="I738" s="89" t="s">
        <v>2022</v>
      </c>
      <c r="J738" s="89" t="s">
        <v>2361</v>
      </c>
      <c r="K738" s="89" t="s">
        <v>2362</v>
      </c>
      <c r="L738" s="89">
        <v>9</v>
      </c>
      <c r="M738" s="89">
        <v>0</v>
      </c>
      <c r="N738" s="89">
        <v>3</v>
      </c>
    </row>
    <row r="739" spans="1:14" ht="22.5" hidden="1" x14ac:dyDescent="0.2">
      <c r="A739" s="89" t="s">
        <v>756</v>
      </c>
      <c r="B739" s="89" t="s">
        <v>757</v>
      </c>
      <c r="C739" s="89" t="s">
        <v>2203</v>
      </c>
      <c r="D739" s="89" t="s">
        <v>2100</v>
      </c>
      <c r="E739" s="89" t="s">
        <v>1654</v>
      </c>
      <c r="F739" s="89" t="s">
        <v>755</v>
      </c>
      <c r="G739" s="89" t="s">
        <v>5277</v>
      </c>
      <c r="H739" s="89" t="s">
        <v>755</v>
      </c>
      <c r="I739" s="89" t="s">
        <v>2022</v>
      </c>
      <c r="J739" s="89" t="s">
        <v>2374</v>
      </c>
      <c r="K739" s="89" t="s">
        <v>2375</v>
      </c>
      <c r="L739" s="89">
        <v>11</v>
      </c>
      <c r="M739" s="89">
        <v>0</v>
      </c>
      <c r="N739" s="89">
        <v>3</v>
      </c>
    </row>
    <row r="740" spans="1:14" ht="22.5" hidden="1" x14ac:dyDescent="0.2">
      <c r="A740" s="89" t="s">
        <v>862</v>
      </c>
      <c r="B740" s="89" t="s">
        <v>863</v>
      </c>
      <c r="C740" s="89" t="s">
        <v>2203</v>
      </c>
      <c r="D740" s="89" t="s">
        <v>2100</v>
      </c>
      <c r="E740" s="89" t="s">
        <v>1654</v>
      </c>
      <c r="F740" s="89" t="s">
        <v>861</v>
      </c>
      <c r="G740" s="89" t="s">
        <v>2102</v>
      </c>
      <c r="H740" s="89" t="s">
        <v>861</v>
      </c>
      <c r="I740" s="89" t="s">
        <v>2022</v>
      </c>
      <c r="J740" s="89" t="s">
        <v>2402</v>
      </c>
      <c r="K740" s="89" t="s">
        <v>2403</v>
      </c>
      <c r="L740" s="89">
        <v>7</v>
      </c>
      <c r="M740" s="89">
        <v>0</v>
      </c>
      <c r="N740" s="89">
        <v>3</v>
      </c>
    </row>
    <row r="741" spans="1:14" ht="22.5" hidden="1" x14ac:dyDescent="0.2">
      <c r="A741" s="89" t="s">
        <v>844</v>
      </c>
      <c r="B741" s="89" t="s">
        <v>845</v>
      </c>
      <c r="C741" s="89" t="s">
        <v>2203</v>
      </c>
      <c r="D741" s="89" t="s">
        <v>2100</v>
      </c>
      <c r="E741" s="89" t="s">
        <v>1654</v>
      </c>
      <c r="F741" s="89" t="s">
        <v>330</v>
      </c>
      <c r="G741" s="89" t="s">
        <v>2102</v>
      </c>
      <c r="H741" s="89" t="s">
        <v>330</v>
      </c>
      <c r="I741" s="89" t="s">
        <v>2022</v>
      </c>
      <c r="J741" s="89" t="s">
        <v>2402</v>
      </c>
      <c r="K741" s="89" t="s">
        <v>2403</v>
      </c>
      <c r="L741" s="89">
        <v>8</v>
      </c>
      <c r="M741" s="89">
        <v>0</v>
      </c>
      <c r="N741" s="89">
        <v>2</v>
      </c>
    </row>
    <row r="742" spans="1:14" ht="33.75" hidden="1" x14ac:dyDescent="0.2">
      <c r="A742" s="89" t="s">
        <v>892</v>
      </c>
      <c r="B742" s="89" t="s">
        <v>893</v>
      </c>
      <c r="C742" s="89" t="s">
        <v>2203</v>
      </c>
      <c r="D742" s="89" t="s">
        <v>2100</v>
      </c>
      <c r="E742" s="89" t="s">
        <v>1654</v>
      </c>
      <c r="F742" s="89" t="s">
        <v>5278</v>
      </c>
      <c r="G742" s="89" t="s">
        <v>5032</v>
      </c>
      <c r="H742" s="89" t="s">
        <v>89</v>
      </c>
      <c r="I742" s="89" t="s">
        <v>97</v>
      </c>
      <c r="J742" s="89" t="s">
        <v>2416</v>
      </c>
      <c r="K742" s="89" t="s">
        <v>1653</v>
      </c>
      <c r="L742" s="89">
        <v>16</v>
      </c>
      <c r="M742" s="89">
        <v>0</v>
      </c>
      <c r="N742" s="89">
        <v>2</v>
      </c>
    </row>
    <row r="743" spans="1:14" ht="22.5" hidden="1" x14ac:dyDescent="0.2">
      <c r="A743" s="89" t="s">
        <v>912</v>
      </c>
      <c r="B743" s="89" t="s">
        <v>913</v>
      </c>
      <c r="C743" s="89" t="s">
        <v>2203</v>
      </c>
      <c r="D743" s="89" t="s">
        <v>2100</v>
      </c>
      <c r="E743" s="89" t="s">
        <v>1654</v>
      </c>
      <c r="F743" s="89" t="s">
        <v>406</v>
      </c>
      <c r="G743" s="89" t="s">
        <v>2102</v>
      </c>
      <c r="H743" s="89" t="s">
        <v>406</v>
      </c>
      <c r="I743" s="89" t="s">
        <v>2022</v>
      </c>
      <c r="J743" s="89" t="s">
        <v>2431</v>
      </c>
      <c r="K743" s="89" t="s">
        <v>1638</v>
      </c>
      <c r="L743" s="89">
        <v>6</v>
      </c>
      <c r="M743" s="89">
        <v>0</v>
      </c>
      <c r="N743" s="89">
        <v>2</v>
      </c>
    </row>
    <row r="744" spans="1:14" ht="22.5" hidden="1" x14ac:dyDescent="0.2">
      <c r="A744" s="89" t="s">
        <v>967</v>
      </c>
      <c r="B744" s="89" t="s">
        <v>968</v>
      </c>
      <c r="C744" s="89" t="s">
        <v>2203</v>
      </c>
      <c r="D744" s="89" t="s">
        <v>2100</v>
      </c>
      <c r="E744" s="89" t="s">
        <v>1654</v>
      </c>
      <c r="F744" s="89" t="s">
        <v>5279</v>
      </c>
      <c r="G744" s="89" t="s">
        <v>2102</v>
      </c>
      <c r="H744" s="89" t="s">
        <v>966</v>
      </c>
      <c r="I744" s="89" t="s">
        <v>2022</v>
      </c>
      <c r="J744" s="89" t="s">
        <v>2441</v>
      </c>
      <c r="K744" s="89" t="s">
        <v>2442</v>
      </c>
      <c r="L744" s="89">
        <v>5</v>
      </c>
      <c r="M744" s="89">
        <v>0</v>
      </c>
      <c r="N744" s="89">
        <v>2</v>
      </c>
    </row>
    <row r="745" spans="1:14" ht="33.75" hidden="1" x14ac:dyDescent="0.2">
      <c r="A745" s="89" t="s">
        <v>1010</v>
      </c>
      <c r="B745" s="89" t="s">
        <v>1011</v>
      </c>
      <c r="C745" s="89" t="s">
        <v>2203</v>
      </c>
      <c r="D745" s="89" t="s">
        <v>2100</v>
      </c>
      <c r="E745" s="89" t="s">
        <v>1654</v>
      </c>
      <c r="F745" s="89" t="s">
        <v>2274</v>
      </c>
      <c r="G745" s="89" t="s">
        <v>1009</v>
      </c>
      <c r="H745" s="89" t="s">
        <v>1009</v>
      </c>
      <c r="I745" s="89" t="s">
        <v>97</v>
      </c>
      <c r="J745" s="89" t="s">
        <v>2135</v>
      </c>
      <c r="K745" s="89" t="s">
        <v>1655</v>
      </c>
      <c r="L745" s="89">
        <v>11</v>
      </c>
      <c r="M745" s="89">
        <v>0</v>
      </c>
      <c r="N745" s="89">
        <v>2</v>
      </c>
    </row>
    <row r="746" spans="1:14" ht="33.75" hidden="1" x14ac:dyDescent="0.2">
      <c r="A746" s="89" t="s">
        <v>1106</v>
      </c>
      <c r="B746" s="89" t="s">
        <v>1107</v>
      </c>
      <c r="C746" s="89" t="s">
        <v>2203</v>
      </c>
      <c r="D746" s="89" t="s">
        <v>2100</v>
      </c>
      <c r="E746" s="89" t="s">
        <v>1654</v>
      </c>
      <c r="F746" s="89" t="s">
        <v>2275</v>
      </c>
      <c r="G746" s="89" t="s">
        <v>1135</v>
      </c>
      <c r="H746" s="89" t="s">
        <v>2228</v>
      </c>
      <c r="I746" s="89" t="s">
        <v>97</v>
      </c>
      <c r="J746" s="89" t="s">
        <v>2135</v>
      </c>
      <c r="K746" s="89" t="s">
        <v>1655</v>
      </c>
      <c r="L746" s="89">
        <v>9</v>
      </c>
      <c r="M746" s="89">
        <v>0</v>
      </c>
      <c r="N746" s="89">
        <v>3</v>
      </c>
    </row>
    <row r="747" spans="1:14" ht="22.5" hidden="1" x14ac:dyDescent="0.2">
      <c r="A747" s="89" t="s">
        <v>991</v>
      </c>
      <c r="B747" s="89" t="s">
        <v>436</v>
      </c>
      <c r="C747" s="89" t="s">
        <v>2203</v>
      </c>
      <c r="D747" s="89" t="s">
        <v>2100</v>
      </c>
      <c r="E747" s="89" t="s">
        <v>1654</v>
      </c>
      <c r="F747" s="89" t="s">
        <v>436</v>
      </c>
      <c r="G747" s="89" t="s">
        <v>2102</v>
      </c>
      <c r="H747" s="89" t="s">
        <v>436</v>
      </c>
      <c r="I747" s="89" t="s">
        <v>2022</v>
      </c>
      <c r="J747" s="89" t="s">
        <v>2456</v>
      </c>
      <c r="K747" s="89" t="s">
        <v>1639</v>
      </c>
      <c r="L747" s="89">
        <v>6</v>
      </c>
      <c r="M747" s="89">
        <v>0</v>
      </c>
      <c r="N747" s="89">
        <v>3</v>
      </c>
    </row>
    <row r="748" spans="1:14" ht="22.5" hidden="1" x14ac:dyDescent="0.2">
      <c r="A748" s="89" t="s">
        <v>1189</v>
      </c>
      <c r="B748" s="89" t="s">
        <v>1190</v>
      </c>
      <c r="C748" s="89" t="s">
        <v>2203</v>
      </c>
      <c r="D748" s="89" t="s">
        <v>2100</v>
      </c>
      <c r="E748" s="89" t="s">
        <v>1654</v>
      </c>
      <c r="F748" s="89" t="s">
        <v>1188</v>
      </c>
      <c r="G748" s="89" t="s">
        <v>2102</v>
      </c>
      <c r="H748" s="89" t="s">
        <v>1188</v>
      </c>
      <c r="I748" s="89" t="s">
        <v>2022</v>
      </c>
      <c r="J748" s="89" t="s">
        <v>2466</v>
      </c>
      <c r="K748" s="89" t="s">
        <v>2467</v>
      </c>
      <c r="L748" s="89">
        <v>4</v>
      </c>
      <c r="M748" s="89">
        <v>0</v>
      </c>
      <c r="N748" s="89">
        <v>2</v>
      </c>
    </row>
    <row r="749" spans="1:14" ht="22.5" hidden="1" x14ac:dyDescent="0.2">
      <c r="A749" s="89" t="s">
        <v>1102</v>
      </c>
      <c r="B749" s="89" t="s">
        <v>1103</v>
      </c>
      <c r="C749" s="89" t="s">
        <v>2203</v>
      </c>
      <c r="D749" s="89" t="s">
        <v>2100</v>
      </c>
      <c r="E749" s="89" t="s">
        <v>1654</v>
      </c>
      <c r="F749" s="89" t="s">
        <v>2276</v>
      </c>
      <c r="G749" s="89" t="s">
        <v>5252</v>
      </c>
      <c r="H749" s="89" t="s">
        <v>473</v>
      </c>
      <c r="I749" s="89" t="s">
        <v>97</v>
      </c>
      <c r="J749" s="89" t="s">
        <v>2135</v>
      </c>
      <c r="K749" s="89" t="s">
        <v>1655</v>
      </c>
      <c r="L749" s="89">
        <v>13</v>
      </c>
      <c r="M749" s="89">
        <v>0</v>
      </c>
      <c r="N749" s="89">
        <v>2</v>
      </c>
    </row>
    <row r="750" spans="1:14" ht="33.75" hidden="1" x14ac:dyDescent="0.2">
      <c r="A750" s="89" t="s">
        <v>1071</v>
      </c>
      <c r="B750" s="89" t="s">
        <v>1072</v>
      </c>
      <c r="C750" s="89" t="s">
        <v>2203</v>
      </c>
      <c r="D750" s="89" t="s">
        <v>2100</v>
      </c>
      <c r="E750" s="89" t="s">
        <v>1654</v>
      </c>
      <c r="F750" s="89" t="s">
        <v>2226</v>
      </c>
      <c r="G750" s="89" t="s">
        <v>1005</v>
      </c>
      <c r="H750" s="89" t="s">
        <v>2227</v>
      </c>
      <c r="I750" s="89" t="s">
        <v>97</v>
      </c>
      <c r="J750" s="89" t="s">
        <v>2135</v>
      </c>
      <c r="K750" s="89" t="s">
        <v>1655</v>
      </c>
      <c r="L750" s="89">
        <v>8</v>
      </c>
      <c r="M750" s="89">
        <v>0</v>
      </c>
      <c r="N750" s="89">
        <v>3</v>
      </c>
    </row>
    <row r="751" spans="1:14" ht="33.75" hidden="1" x14ac:dyDescent="0.2">
      <c r="A751" s="89" t="s">
        <v>1104</v>
      </c>
      <c r="B751" s="89" t="s">
        <v>1105</v>
      </c>
      <c r="C751" s="89" t="s">
        <v>2203</v>
      </c>
      <c r="D751" s="89" t="s">
        <v>2100</v>
      </c>
      <c r="E751" s="89" t="s">
        <v>1654</v>
      </c>
      <c r="F751" s="89" t="s">
        <v>2277</v>
      </c>
      <c r="G751" s="89" t="s">
        <v>486</v>
      </c>
      <c r="H751" s="89" t="s">
        <v>486</v>
      </c>
      <c r="I751" s="89" t="s">
        <v>97</v>
      </c>
      <c r="J751" s="89" t="s">
        <v>2135</v>
      </c>
      <c r="K751" s="89" t="s">
        <v>1655</v>
      </c>
      <c r="L751" s="89">
        <v>11</v>
      </c>
      <c r="M751" s="89">
        <v>0</v>
      </c>
      <c r="N751" s="89">
        <v>2</v>
      </c>
    </row>
    <row r="752" spans="1:14" ht="33.75" hidden="1" x14ac:dyDescent="0.2">
      <c r="A752" s="89" t="s">
        <v>1108</v>
      </c>
      <c r="B752" s="89" t="s">
        <v>1109</v>
      </c>
      <c r="C752" s="89" t="s">
        <v>2203</v>
      </c>
      <c r="D752" s="89" t="s">
        <v>2100</v>
      </c>
      <c r="E752" s="89" t="s">
        <v>1654</v>
      </c>
      <c r="F752" s="89" t="s">
        <v>2278</v>
      </c>
      <c r="G752" s="89" t="s">
        <v>1135</v>
      </c>
      <c r="H752" s="89" t="s">
        <v>2228</v>
      </c>
      <c r="I752" s="89" t="s">
        <v>97</v>
      </c>
      <c r="J752" s="89" t="s">
        <v>2135</v>
      </c>
      <c r="K752" s="89" t="s">
        <v>1655</v>
      </c>
      <c r="L752" s="89">
        <v>10</v>
      </c>
      <c r="M752" s="89">
        <v>0</v>
      </c>
      <c r="N752" s="89">
        <v>3</v>
      </c>
    </row>
    <row r="753" spans="1:14" ht="33.75" hidden="1" x14ac:dyDescent="0.2">
      <c r="A753" s="89" t="s">
        <v>1033</v>
      </c>
      <c r="B753" s="89" t="s">
        <v>1034</v>
      </c>
      <c r="C753" s="89" t="s">
        <v>2203</v>
      </c>
      <c r="D753" s="89" t="s">
        <v>2100</v>
      </c>
      <c r="E753" s="89" t="s">
        <v>1654</v>
      </c>
      <c r="F753" s="89" t="s">
        <v>5280</v>
      </c>
      <c r="G753" s="89" t="s">
        <v>5281</v>
      </c>
      <c r="H753" s="89" t="s">
        <v>2228</v>
      </c>
      <c r="I753" s="89" t="s">
        <v>97</v>
      </c>
      <c r="J753" s="89" t="s">
        <v>2135</v>
      </c>
      <c r="K753" s="89" t="s">
        <v>1655</v>
      </c>
      <c r="L753" s="89">
        <v>8</v>
      </c>
      <c r="M753" s="89">
        <v>0</v>
      </c>
      <c r="N753" s="89">
        <v>3</v>
      </c>
    </row>
    <row r="754" spans="1:14" ht="33.75" hidden="1" x14ac:dyDescent="0.2">
      <c r="A754" s="89" t="s">
        <v>1081</v>
      </c>
      <c r="B754" s="89" t="s">
        <v>1082</v>
      </c>
      <c r="C754" s="89" t="s">
        <v>2203</v>
      </c>
      <c r="D754" s="89" t="s">
        <v>2100</v>
      </c>
      <c r="E754" s="89" t="s">
        <v>1654</v>
      </c>
      <c r="F754" s="89" t="s">
        <v>2279</v>
      </c>
      <c r="G754" s="89" t="s">
        <v>1135</v>
      </c>
      <c r="H754" s="89" t="s">
        <v>2228</v>
      </c>
      <c r="I754" s="89" t="s">
        <v>97</v>
      </c>
      <c r="J754" s="89" t="s">
        <v>2135</v>
      </c>
      <c r="K754" s="89" t="s">
        <v>1655</v>
      </c>
      <c r="L754" s="89">
        <v>10</v>
      </c>
      <c r="M754" s="89">
        <v>0</v>
      </c>
      <c r="N754" s="89">
        <v>2</v>
      </c>
    </row>
    <row r="755" spans="1:14" ht="33.75" hidden="1" x14ac:dyDescent="0.2">
      <c r="A755" s="89" t="s">
        <v>1112</v>
      </c>
      <c r="B755" s="89" t="s">
        <v>1113</v>
      </c>
      <c r="C755" s="89" t="s">
        <v>2203</v>
      </c>
      <c r="D755" s="89" t="s">
        <v>2100</v>
      </c>
      <c r="E755" s="89" t="s">
        <v>1654</v>
      </c>
      <c r="F755" s="89" t="s">
        <v>2280</v>
      </c>
      <c r="G755" s="89" t="s">
        <v>470</v>
      </c>
      <c r="H755" s="89" t="s">
        <v>470</v>
      </c>
      <c r="I755" s="89" t="s">
        <v>97</v>
      </c>
      <c r="J755" s="89" t="s">
        <v>2135</v>
      </c>
      <c r="K755" s="89" t="s">
        <v>1655</v>
      </c>
      <c r="L755" s="89">
        <v>11</v>
      </c>
      <c r="M755" s="89">
        <v>0</v>
      </c>
      <c r="N755" s="89">
        <v>1</v>
      </c>
    </row>
    <row r="756" spans="1:14" ht="33.75" hidden="1" x14ac:dyDescent="0.2">
      <c r="A756" s="89" t="s">
        <v>1043</v>
      </c>
      <c r="B756" s="89" t="s">
        <v>1044</v>
      </c>
      <c r="C756" s="89" t="s">
        <v>2203</v>
      </c>
      <c r="D756" s="89" t="s">
        <v>2100</v>
      </c>
      <c r="E756" s="89" t="s">
        <v>1654</v>
      </c>
      <c r="F756" s="89" t="s">
        <v>2281</v>
      </c>
      <c r="G756" s="89" t="s">
        <v>1135</v>
      </c>
      <c r="H756" s="89" t="s">
        <v>2228</v>
      </c>
      <c r="I756" s="89" t="s">
        <v>97</v>
      </c>
      <c r="J756" s="89" t="s">
        <v>2135</v>
      </c>
      <c r="K756" s="89" t="s">
        <v>1655</v>
      </c>
      <c r="L756" s="89">
        <v>10</v>
      </c>
      <c r="M756" s="89">
        <v>0</v>
      </c>
      <c r="N756" s="89">
        <v>2</v>
      </c>
    </row>
    <row r="757" spans="1:14" ht="22.5" hidden="1" x14ac:dyDescent="0.2">
      <c r="A757" s="89" t="s">
        <v>865</v>
      </c>
      <c r="B757" s="89" t="s">
        <v>866</v>
      </c>
      <c r="C757" s="89" t="s">
        <v>2203</v>
      </c>
      <c r="D757" s="89" t="s">
        <v>2100</v>
      </c>
      <c r="E757" s="89" t="s">
        <v>1654</v>
      </c>
      <c r="F757" s="89" t="s">
        <v>864</v>
      </c>
      <c r="G757" s="89" t="s">
        <v>2102</v>
      </c>
      <c r="H757" s="89" t="s">
        <v>864</v>
      </c>
      <c r="I757" s="89" t="s">
        <v>2022</v>
      </c>
      <c r="J757" s="89" t="s">
        <v>2402</v>
      </c>
      <c r="K757" s="89" t="s">
        <v>2403</v>
      </c>
      <c r="L757" s="89">
        <v>13</v>
      </c>
      <c r="M757" s="89">
        <v>0</v>
      </c>
      <c r="N757" s="89">
        <v>3</v>
      </c>
    </row>
    <row r="758" spans="1:14" ht="22.5" hidden="1" x14ac:dyDescent="0.2">
      <c r="A758" s="89" t="s">
        <v>1566</v>
      </c>
      <c r="B758" s="89" t="s">
        <v>1567</v>
      </c>
      <c r="C758" s="89" t="s">
        <v>1493</v>
      </c>
      <c r="D758" s="89" t="s">
        <v>2100</v>
      </c>
      <c r="E758" s="89" t="s">
        <v>1654</v>
      </c>
      <c r="F758" s="89" t="s">
        <v>515</v>
      </c>
      <c r="G758" s="89" t="s">
        <v>2102</v>
      </c>
      <c r="H758" s="89" t="s">
        <v>515</v>
      </c>
      <c r="I758" s="89" t="s">
        <v>2022</v>
      </c>
      <c r="J758" s="89" t="s">
        <v>2414</v>
      </c>
      <c r="K758" s="89" t="s">
        <v>2017</v>
      </c>
      <c r="L758" s="89">
        <v>33</v>
      </c>
      <c r="M758" s="89">
        <v>8</v>
      </c>
      <c r="N758" s="89">
        <v>5</v>
      </c>
    </row>
    <row r="759" spans="1:14" ht="33.75" hidden="1" x14ac:dyDescent="0.2">
      <c r="A759" s="89" t="s">
        <v>548</v>
      </c>
      <c r="B759" s="89" t="s">
        <v>549</v>
      </c>
      <c r="C759" s="89" t="s">
        <v>2089</v>
      </c>
      <c r="D759" s="89" t="s">
        <v>2100</v>
      </c>
      <c r="E759" s="89" t="s">
        <v>1654</v>
      </c>
      <c r="F759" s="89" t="s">
        <v>2282</v>
      </c>
      <c r="G759" s="89" t="s">
        <v>2102</v>
      </c>
      <c r="H759" s="89" t="s">
        <v>530</v>
      </c>
      <c r="I759" s="89" t="s">
        <v>97</v>
      </c>
      <c r="J759" s="89" t="s">
        <v>2135</v>
      </c>
      <c r="K759" s="89" t="s">
        <v>1655</v>
      </c>
      <c r="L759" s="89">
        <v>61</v>
      </c>
      <c r="M759" s="89">
        <v>3</v>
      </c>
      <c r="N759" s="89">
        <v>3</v>
      </c>
    </row>
    <row r="760" spans="1:14" ht="22.5" hidden="1" x14ac:dyDescent="0.2">
      <c r="A760" s="89" t="s">
        <v>652</v>
      </c>
      <c r="B760" s="89" t="s">
        <v>653</v>
      </c>
      <c r="C760" s="89" t="s">
        <v>2203</v>
      </c>
      <c r="D760" s="89" t="s">
        <v>2100</v>
      </c>
      <c r="E760" s="89" t="s">
        <v>1654</v>
      </c>
      <c r="F760" s="89" t="s">
        <v>136</v>
      </c>
      <c r="G760" s="89" t="s">
        <v>2102</v>
      </c>
      <c r="H760" s="89" t="s">
        <v>136</v>
      </c>
      <c r="I760" s="89" t="s">
        <v>2022</v>
      </c>
      <c r="J760" s="89" t="s">
        <v>2317</v>
      </c>
      <c r="K760" s="89" t="s">
        <v>2016</v>
      </c>
      <c r="L760" s="89">
        <v>4</v>
      </c>
      <c r="M760" s="89">
        <v>0</v>
      </c>
      <c r="N760" s="89">
        <v>2</v>
      </c>
    </row>
    <row r="761" spans="1:14" ht="22.5" hidden="1" x14ac:dyDescent="0.2">
      <c r="A761" s="89" t="s">
        <v>693</v>
      </c>
      <c r="B761" s="89" t="s">
        <v>175</v>
      </c>
      <c r="C761" s="89" t="s">
        <v>2203</v>
      </c>
      <c r="D761" s="89" t="s">
        <v>2100</v>
      </c>
      <c r="E761" s="89" t="s">
        <v>1654</v>
      </c>
      <c r="F761" s="89" t="s">
        <v>175</v>
      </c>
      <c r="G761" s="89" t="s">
        <v>2102</v>
      </c>
      <c r="H761" s="89" t="s">
        <v>175</v>
      </c>
      <c r="I761" s="89" t="s">
        <v>2022</v>
      </c>
      <c r="J761" s="89" t="s">
        <v>2317</v>
      </c>
      <c r="K761" s="89" t="s">
        <v>2016</v>
      </c>
      <c r="L761" s="89">
        <v>7</v>
      </c>
      <c r="M761" s="89">
        <v>0</v>
      </c>
      <c r="N761" s="89">
        <v>3</v>
      </c>
    </row>
    <row r="762" spans="1:14" ht="22.5" hidden="1" x14ac:dyDescent="0.2">
      <c r="A762" s="89" t="s">
        <v>597</v>
      </c>
      <c r="B762" s="89" t="s">
        <v>596</v>
      </c>
      <c r="C762" s="89" t="s">
        <v>2203</v>
      </c>
      <c r="D762" s="89" t="s">
        <v>2100</v>
      </c>
      <c r="E762" s="89" t="s">
        <v>1654</v>
      </c>
      <c r="F762" s="89" t="s">
        <v>596</v>
      </c>
      <c r="G762" s="89" t="s">
        <v>2102</v>
      </c>
      <c r="H762" s="89" t="s">
        <v>596</v>
      </c>
      <c r="I762" s="89" t="s">
        <v>2022</v>
      </c>
      <c r="J762" s="89" t="s">
        <v>2317</v>
      </c>
      <c r="K762" s="89" t="s">
        <v>2016</v>
      </c>
      <c r="L762" s="89">
        <v>8</v>
      </c>
      <c r="M762" s="89">
        <v>0</v>
      </c>
      <c r="N762" s="89">
        <v>3</v>
      </c>
    </row>
    <row r="763" spans="1:14" ht="22.5" hidden="1" x14ac:dyDescent="0.2">
      <c r="A763" s="89" t="s">
        <v>672</v>
      </c>
      <c r="B763" s="89" t="s">
        <v>673</v>
      </c>
      <c r="C763" s="89" t="s">
        <v>2203</v>
      </c>
      <c r="D763" s="89" t="s">
        <v>2100</v>
      </c>
      <c r="E763" s="89" t="s">
        <v>1654</v>
      </c>
      <c r="F763" s="89" t="s">
        <v>654</v>
      </c>
      <c r="G763" s="89" t="s">
        <v>2102</v>
      </c>
      <c r="H763" s="89" t="s">
        <v>671</v>
      </c>
      <c r="I763" s="89" t="s">
        <v>2022</v>
      </c>
      <c r="J763" s="89" t="s">
        <v>2317</v>
      </c>
      <c r="K763" s="89" t="s">
        <v>2016</v>
      </c>
      <c r="L763" s="89">
        <v>7</v>
      </c>
      <c r="M763" s="89">
        <v>0</v>
      </c>
      <c r="N763" s="89">
        <v>2</v>
      </c>
    </row>
    <row r="764" spans="1:14" ht="22.5" hidden="1" x14ac:dyDescent="0.2">
      <c r="A764" s="89" t="s">
        <v>639</v>
      </c>
      <c r="B764" s="89" t="s">
        <v>640</v>
      </c>
      <c r="C764" s="89" t="s">
        <v>2203</v>
      </c>
      <c r="D764" s="89" t="s">
        <v>2100</v>
      </c>
      <c r="E764" s="89" t="s">
        <v>1654</v>
      </c>
      <c r="F764" s="89" t="s">
        <v>177</v>
      </c>
      <c r="G764" s="89" t="s">
        <v>2102</v>
      </c>
      <c r="H764" s="89" t="s">
        <v>177</v>
      </c>
      <c r="I764" s="89" t="s">
        <v>2022</v>
      </c>
      <c r="J764" s="89" t="s">
        <v>2317</v>
      </c>
      <c r="K764" s="89" t="s">
        <v>2016</v>
      </c>
      <c r="L764" s="89">
        <v>5</v>
      </c>
      <c r="M764" s="89">
        <v>0</v>
      </c>
      <c r="N764" s="89">
        <v>2</v>
      </c>
    </row>
    <row r="765" spans="1:14" ht="22.5" hidden="1" x14ac:dyDescent="0.2">
      <c r="A765" s="89" t="s">
        <v>691</v>
      </c>
      <c r="B765" s="89" t="s">
        <v>692</v>
      </c>
      <c r="C765" s="89" t="s">
        <v>2203</v>
      </c>
      <c r="D765" s="89" t="s">
        <v>2100</v>
      </c>
      <c r="E765" s="89" t="s">
        <v>1654</v>
      </c>
      <c r="F765" s="89" t="s">
        <v>690</v>
      </c>
      <c r="G765" s="89" t="s">
        <v>2102</v>
      </c>
      <c r="H765" s="89" t="s">
        <v>690</v>
      </c>
      <c r="I765" s="89" t="s">
        <v>2022</v>
      </c>
      <c r="J765" s="89" t="s">
        <v>2317</v>
      </c>
      <c r="K765" s="89" t="s">
        <v>2016</v>
      </c>
      <c r="L765" s="89">
        <v>9</v>
      </c>
      <c r="M765" s="89">
        <v>0</v>
      </c>
      <c r="N765" s="89">
        <v>3</v>
      </c>
    </row>
    <row r="766" spans="1:14" ht="22.5" hidden="1" x14ac:dyDescent="0.2">
      <c r="A766" s="89" t="s">
        <v>746</v>
      </c>
      <c r="B766" s="89" t="s">
        <v>747</v>
      </c>
      <c r="C766" s="89" t="s">
        <v>2203</v>
      </c>
      <c r="D766" s="89" t="s">
        <v>2100</v>
      </c>
      <c r="E766" s="89" t="s">
        <v>1654</v>
      </c>
      <c r="F766" s="89" t="s">
        <v>2369</v>
      </c>
      <c r="G766" s="89" t="s">
        <v>2102</v>
      </c>
      <c r="H766" s="89" t="s">
        <v>744</v>
      </c>
      <c r="I766" s="89" t="s">
        <v>2022</v>
      </c>
      <c r="J766" s="89" t="s">
        <v>2361</v>
      </c>
      <c r="K766" s="89" t="s">
        <v>2362</v>
      </c>
      <c r="L766" s="89">
        <v>10</v>
      </c>
      <c r="M766" s="89">
        <v>0</v>
      </c>
      <c r="N766" s="89">
        <v>3</v>
      </c>
    </row>
    <row r="767" spans="1:14" ht="22.5" hidden="1" x14ac:dyDescent="0.2">
      <c r="A767" s="89" t="s">
        <v>958</v>
      </c>
      <c r="B767" s="89" t="s">
        <v>959</v>
      </c>
      <c r="C767" s="89" t="s">
        <v>2203</v>
      </c>
      <c r="D767" s="89" t="s">
        <v>2100</v>
      </c>
      <c r="E767" s="89" t="s">
        <v>1654</v>
      </c>
      <c r="F767" s="89" t="s">
        <v>957</v>
      </c>
      <c r="G767" s="89" t="s">
        <v>2102</v>
      </c>
      <c r="H767" s="89" t="s">
        <v>957</v>
      </c>
      <c r="I767" s="89" t="s">
        <v>2022</v>
      </c>
      <c r="J767" s="89" t="s">
        <v>2441</v>
      </c>
      <c r="K767" s="89" t="s">
        <v>2442</v>
      </c>
      <c r="L767" s="89">
        <v>8</v>
      </c>
      <c r="M767" s="89">
        <v>0</v>
      </c>
      <c r="N767" s="89">
        <v>2</v>
      </c>
    </row>
    <row r="768" spans="1:14" ht="22.5" hidden="1" x14ac:dyDescent="0.2">
      <c r="A768" s="89" t="s">
        <v>823</v>
      </c>
      <c r="B768" s="89" t="s">
        <v>303</v>
      </c>
      <c r="C768" s="89" t="s">
        <v>2203</v>
      </c>
      <c r="D768" s="89" t="s">
        <v>2100</v>
      </c>
      <c r="E768" s="89" t="s">
        <v>1654</v>
      </c>
      <c r="F768" s="89" t="s">
        <v>303</v>
      </c>
      <c r="G768" s="89" t="s">
        <v>2102</v>
      </c>
      <c r="H768" s="89" t="s">
        <v>303</v>
      </c>
      <c r="I768" s="89" t="s">
        <v>2022</v>
      </c>
      <c r="J768" s="89" t="s">
        <v>2383</v>
      </c>
      <c r="K768" s="89" t="s">
        <v>2384</v>
      </c>
      <c r="L768" s="89">
        <v>6</v>
      </c>
      <c r="M768" s="89">
        <v>0</v>
      </c>
      <c r="N768" s="89">
        <v>2</v>
      </c>
    </row>
    <row r="769" spans="1:14" ht="22.5" hidden="1" x14ac:dyDescent="0.2">
      <c r="A769" s="89" t="s">
        <v>937</v>
      </c>
      <c r="B769" s="89" t="s">
        <v>938</v>
      </c>
      <c r="C769" s="89" t="s">
        <v>2203</v>
      </c>
      <c r="D769" s="89" t="s">
        <v>2100</v>
      </c>
      <c r="E769" s="89" t="s">
        <v>1654</v>
      </c>
      <c r="F769" s="89" t="s">
        <v>596</v>
      </c>
      <c r="G769" s="89" t="s">
        <v>2102</v>
      </c>
      <c r="H769" s="89" t="s">
        <v>930</v>
      </c>
      <c r="I769" s="89" t="s">
        <v>2022</v>
      </c>
      <c r="J769" s="89" t="s">
        <v>2441</v>
      </c>
      <c r="K769" s="89" t="s">
        <v>2442</v>
      </c>
      <c r="L769" s="89">
        <v>5</v>
      </c>
      <c r="M769" s="89">
        <v>0</v>
      </c>
      <c r="N769" s="89">
        <v>2</v>
      </c>
    </row>
    <row r="770" spans="1:14" ht="22.5" hidden="1" x14ac:dyDescent="0.2">
      <c r="A770" s="89" t="s">
        <v>997</v>
      </c>
      <c r="B770" s="89" t="s">
        <v>996</v>
      </c>
      <c r="C770" s="89" t="s">
        <v>2203</v>
      </c>
      <c r="D770" s="89" t="s">
        <v>2100</v>
      </c>
      <c r="E770" s="89" t="s">
        <v>1654</v>
      </c>
      <c r="F770" s="89" t="s">
        <v>996</v>
      </c>
      <c r="G770" s="89" t="s">
        <v>2102</v>
      </c>
      <c r="H770" s="89" t="s">
        <v>996</v>
      </c>
      <c r="I770" s="89" t="s">
        <v>2022</v>
      </c>
      <c r="J770" s="89" t="s">
        <v>2456</v>
      </c>
      <c r="K770" s="89" t="s">
        <v>1639</v>
      </c>
      <c r="L770" s="89">
        <v>4</v>
      </c>
      <c r="M770" s="89">
        <v>0</v>
      </c>
      <c r="N770" s="89">
        <v>2</v>
      </c>
    </row>
    <row r="771" spans="1:14" ht="22.5" hidden="1" x14ac:dyDescent="0.2">
      <c r="A771" s="89" t="s">
        <v>775</v>
      </c>
      <c r="B771" s="89" t="s">
        <v>774</v>
      </c>
      <c r="C771" s="89" t="s">
        <v>2203</v>
      </c>
      <c r="D771" s="89" t="s">
        <v>2100</v>
      </c>
      <c r="E771" s="89" t="s">
        <v>1654</v>
      </c>
      <c r="F771" s="89" t="s">
        <v>774</v>
      </c>
      <c r="G771" s="89" t="s">
        <v>2102</v>
      </c>
      <c r="H771" s="89" t="s">
        <v>774</v>
      </c>
      <c r="I771" s="89" t="s">
        <v>2022</v>
      </c>
      <c r="J771" s="89" t="s">
        <v>2374</v>
      </c>
      <c r="K771" s="89" t="s">
        <v>2375</v>
      </c>
      <c r="L771" s="89">
        <v>7</v>
      </c>
      <c r="M771" s="89">
        <v>0</v>
      </c>
      <c r="N771" s="89">
        <v>3</v>
      </c>
    </row>
    <row r="772" spans="1:14" ht="22.5" hidden="1" x14ac:dyDescent="0.2">
      <c r="A772" s="89" t="s">
        <v>733</v>
      </c>
      <c r="B772" s="89" t="s">
        <v>734</v>
      </c>
      <c r="C772" s="89" t="s">
        <v>2203</v>
      </c>
      <c r="D772" s="89" t="s">
        <v>2100</v>
      </c>
      <c r="E772" s="89" t="s">
        <v>1654</v>
      </c>
      <c r="F772" s="89" t="s">
        <v>2370</v>
      </c>
      <c r="G772" s="89" t="s">
        <v>2102</v>
      </c>
      <c r="H772" s="89" t="s">
        <v>732</v>
      </c>
      <c r="I772" s="89" t="s">
        <v>2022</v>
      </c>
      <c r="J772" s="89" t="s">
        <v>2361</v>
      </c>
      <c r="K772" s="89" t="s">
        <v>2362</v>
      </c>
      <c r="L772" s="89">
        <v>10</v>
      </c>
      <c r="M772" s="89">
        <v>0</v>
      </c>
      <c r="N772" s="89">
        <v>3</v>
      </c>
    </row>
    <row r="773" spans="1:14" ht="22.5" hidden="1" x14ac:dyDescent="0.2">
      <c r="A773" s="89" t="s">
        <v>859</v>
      </c>
      <c r="B773" s="89" t="s">
        <v>860</v>
      </c>
      <c r="C773" s="89" t="s">
        <v>2203</v>
      </c>
      <c r="D773" s="89" t="s">
        <v>2100</v>
      </c>
      <c r="E773" s="89" t="s">
        <v>1654</v>
      </c>
      <c r="F773" s="89" t="s">
        <v>470</v>
      </c>
      <c r="G773" s="89" t="s">
        <v>470</v>
      </c>
      <c r="H773" s="89" t="s">
        <v>326</v>
      </c>
      <c r="I773" s="89" t="s">
        <v>2022</v>
      </c>
      <c r="J773" s="89" t="s">
        <v>2402</v>
      </c>
      <c r="K773" s="89" t="s">
        <v>2403</v>
      </c>
      <c r="L773" s="89">
        <v>9</v>
      </c>
      <c r="M773" s="89">
        <v>0</v>
      </c>
      <c r="N773" s="89">
        <v>3</v>
      </c>
    </row>
    <row r="774" spans="1:14" ht="22.5" hidden="1" x14ac:dyDescent="0.2">
      <c r="A774" s="89" t="s">
        <v>850</v>
      </c>
      <c r="B774" s="89" t="s">
        <v>851</v>
      </c>
      <c r="C774" s="89" t="s">
        <v>2203</v>
      </c>
      <c r="D774" s="89" t="s">
        <v>2100</v>
      </c>
      <c r="E774" s="89" t="s">
        <v>1654</v>
      </c>
      <c r="F774" s="89" t="s">
        <v>352</v>
      </c>
      <c r="G774" s="89" t="s">
        <v>2102</v>
      </c>
      <c r="H774" s="89" t="s">
        <v>352</v>
      </c>
      <c r="I774" s="89" t="s">
        <v>2022</v>
      </c>
      <c r="J774" s="89" t="s">
        <v>2402</v>
      </c>
      <c r="K774" s="89" t="s">
        <v>2403</v>
      </c>
      <c r="L774" s="89">
        <v>7</v>
      </c>
      <c r="M774" s="89">
        <v>0</v>
      </c>
      <c r="N774" s="89">
        <v>2</v>
      </c>
    </row>
    <row r="775" spans="1:14" ht="22.5" hidden="1" x14ac:dyDescent="0.2">
      <c r="A775" s="89" t="s">
        <v>622</v>
      </c>
      <c r="B775" s="89" t="s">
        <v>172</v>
      </c>
      <c r="C775" s="89" t="s">
        <v>2203</v>
      </c>
      <c r="D775" s="89" t="s">
        <v>2100</v>
      </c>
      <c r="E775" s="89" t="s">
        <v>1654</v>
      </c>
      <c r="F775" s="89" t="s">
        <v>172</v>
      </c>
      <c r="G775" s="89" t="s">
        <v>2102</v>
      </c>
      <c r="H775" s="89" t="s">
        <v>172</v>
      </c>
      <c r="I775" s="89" t="s">
        <v>2022</v>
      </c>
      <c r="J775" s="89" t="s">
        <v>2317</v>
      </c>
      <c r="K775" s="89" t="s">
        <v>2016</v>
      </c>
      <c r="L775" s="89">
        <v>10</v>
      </c>
      <c r="M775" s="89">
        <v>0</v>
      </c>
      <c r="N775" s="89">
        <v>2</v>
      </c>
    </row>
    <row r="776" spans="1:14" ht="22.5" hidden="1" x14ac:dyDescent="0.2">
      <c r="A776" s="89" t="s">
        <v>595</v>
      </c>
      <c r="B776" s="89" t="s">
        <v>594</v>
      </c>
      <c r="C776" s="89" t="s">
        <v>2203</v>
      </c>
      <c r="D776" s="89" t="s">
        <v>2100</v>
      </c>
      <c r="E776" s="89" t="s">
        <v>1654</v>
      </c>
      <c r="F776" s="89" t="s">
        <v>594</v>
      </c>
      <c r="G776" s="89" t="s">
        <v>2102</v>
      </c>
      <c r="H776" s="89" t="s">
        <v>594</v>
      </c>
      <c r="I776" s="89" t="s">
        <v>2022</v>
      </c>
      <c r="J776" s="89" t="s">
        <v>2317</v>
      </c>
      <c r="K776" s="89" t="s">
        <v>2016</v>
      </c>
      <c r="L776" s="89">
        <v>7</v>
      </c>
      <c r="M776" s="89">
        <v>0</v>
      </c>
      <c r="N776" s="89">
        <v>3</v>
      </c>
    </row>
    <row r="777" spans="1:14" ht="22.5" hidden="1" x14ac:dyDescent="0.2">
      <c r="A777" s="89" t="s">
        <v>599</v>
      </c>
      <c r="B777" s="89" t="s">
        <v>600</v>
      </c>
      <c r="C777" s="89" t="s">
        <v>2203</v>
      </c>
      <c r="D777" s="89" t="s">
        <v>2100</v>
      </c>
      <c r="E777" s="89" t="s">
        <v>1654</v>
      </c>
      <c r="F777" s="89" t="s">
        <v>598</v>
      </c>
      <c r="G777" s="89" t="s">
        <v>2102</v>
      </c>
      <c r="H777" s="89" t="s">
        <v>598</v>
      </c>
      <c r="I777" s="89" t="s">
        <v>2022</v>
      </c>
      <c r="J777" s="89" t="s">
        <v>2317</v>
      </c>
      <c r="K777" s="89" t="s">
        <v>2016</v>
      </c>
      <c r="L777" s="89">
        <v>8</v>
      </c>
      <c r="M777" s="89">
        <v>0</v>
      </c>
      <c r="N777" s="89">
        <v>3</v>
      </c>
    </row>
    <row r="778" spans="1:14" ht="22.5" hidden="1" x14ac:dyDescent="0.2">
      <c r="A778" s="89" t="s">
        <v>871</v>
      </c>
      <c r="B778" s="89" t="s">
        <v>872</v>
      </c>
      <c r="C778" s="89" t="s">
        <v>2203</v>
      </c>
      <c r="D778" s="89" t="s">
        <v>2100</v>
      </c>
      <c r="E778" s="89" t="s">
        <v>1654</v>
      </c>
      <c r="F778" s="89" t="s">
        <v>870</v>
      </c>
      <c r="G778" s="89" t="s">
        <v>2102</v>
      </c>
      <c r="H778" s="89" t="s">
        <v>870</v>
      </c>
      <c r="I778" s="89" t="s">
        <v>2022</v>
      </c>
      <c r="J778" s="89" t="s">
        <v>2414</v>
      </c>
      <c r="K778" s="89" t="s">
        <v>2017</v>
      </c>
      <c r="L778" s="89">
        <v>12</v>
      </c>
      <c r="M778" s="89">
        <v>0</v>
      </c>
      <c r="N778" s="89">
        <v>3</v>
      </c>
    </row>
    <row r="779" spans="1:14" ht="22.5" hidden="1" x14ac:dyDescent="0.2">
      <c r="A779" s="89" t="s">
        <v>857</v>
      </c>
      <c r="B779" s="89" t="s">
        <v>858</v>
      </c>
      <c r="C779" s="89" t="s">
        <v>2203</v>
      </c>
      <c r="D779" s="89" t="s">
        <v>2100</v>
      </c>
      <c r="E779" s="89" t="s">
        <v>1654</v>
      </c>
      <c r="F779" s="89" t="s">
        <v>328</v>
      </c>
      <c r="G779" s="89" t="s">
        <v>2102</v>
      </c>
      <c r="H779" s="89" t="s">
        <v>328</v>
      </c>
      <c r="I779" s="89" t="s">
        <v>2022</v>
      </c>
      <c r="J779" s="89" t="s">
        <v>2402</v>
      </c>
      <c r="K779" s="89" t="s">
        <v>2403</v>
      </c>
      <c r="L779" s="89">
        <v>9</v>
      </c>
      <c r="M779" s="89">
        <v>0</v>
      </c>
      <c r="N779" s="89">
        <v>2</v>
      </c>
    </row>
    <row r="780" spans="1:14" ht="22.5" hidden="1" x14ac:dyDescent="0.2">
      <c r="A780" s="89" t="s">
        <v>798</v>
      </c>
      <c r="B780" s="89" t="s">
        <v>797</v>
      </c>
      <c r="C780" s="89" t="s">
        <v>2203</v>
      </c>
      <c r="D780" s="89" t="s">
        <v>2100</v>
      </c>
      <c r="E780" s="89" t="s">
        <v>1654</v>
      </c>
      <c r="F780" s="89" t="s">
        <v>797</v>
      </c>
      <c r="G780" s="89" t="s">
        <v>2102</v>
      </c>
      <c r="H780" s="89" t="s">
        <v>797</v>
      </c>
      <c r="I780" s="89" t="s">
        <v>2022</v>
      </c>
      <c r="J780" s="89" t="s">
        <v>2383</v>
      </c>
      <c r="K780" s="89" t="s">
        <v>2384</v>
      </c>
      <c r="L780" s="89">
        <v>7</v>
      </c>
      <c r="M780" s="89">
        <v>0</v>
      </c>
      <c r="N780" s="89">
        <v>3</v>
      </c>
    </row>
    <row r="781" spans="1:14" ht="22.5" hidden="1" x14ac:dyDescent="0.2">
      <c r="A781" s="89" t="s">
        <v>730</v>
      </c>
      <c r="B781" s="89" t="s">
        <v>731</v>
      </c>
      <c r="C781" s="89" t="s">
        <v>2203</v>
      </c>
      <c r="D781" s="89" t="s">
        <v>2100</v>
      </c>
      <c r="E781" s="89" t="s">
        <v>1654</v>
      </c>
      <c r="F781" s="89" t="s">
        <v>2371</v>
      </c>
      <c r="G781" s="89" t="s">
        <v>2102</v>
      </c>
      <c r="H781" s="89" t="s">
        <v>252</v>
      </c>
      <c r="I781" s="89" t="s">
        <v>2022</v>
      </c>
      <c r="J781" s="89" t="s">
        <v>2361</v>
      </c>
      <c r="K781" s="89" t="s">
        <v>2362</v>
      </c>
      <c r="L781" s="89">
        <v>10</v>
      </c>
      <c r="M781" s="89">
        <v>0</v>
      </c>
      <c r="N781" s="89">
        <v>3</v>
      </c>
    </row>
    <row r="782" spans="1:14" ht="22.5" hidden="1" x14ac:dyDescent="0.2">
      <c r="A782" s="89" t="s">
        <v>751</v>
      </c>
      <c r="B782" s="89" t="s">
        <v>752</v>
      </c>
      <c r="C782" s="89" t="s">
        <v>2203</v>
      </c>
      <c r="D782" s="89" t="s">
        <v>2100</v>
      </c>
      <c r="E782" s="89" t="s">
        <v>1654</v>
      </c>
      <c r="F782" s="89" t="s">
        <v>2372</v>
      </c>
      <c r="G782" s="89" t="s">
        <v>2102</v>
      </c>
      <c r="H782" s="89" t="s">
        <v>750</v>
      </c>
      <c r="I782" s="89" t="s">
        <v>2022</v>
      </c>
      <c r="J782" s="89" t="s">
        <v>2361</v>
      </c>
      <c r="K782" s="89" t="s">
        <v>2362</v>
      </c>
      <c r="L782" s="89">
        <v>9</v>
      </c>
      <c r="M782" s="89">
        <v>0</v>
      </c>
      <c r="N782" s="89">
        <v>3</v>
      </c>
    </row>
    <row r="783" spans="1:14" ht="22.5" hidden="1" x14ac:dyDescent="0.2">
      <c r="A783" s="89" t="s">
        <v>848</v>
      </c>
      <c r="B783" s="89" t="s">
        <v>849</v>
      </c>
      <c r="C783" s="89" t="s">
        <v>2203</v>
      </c>
      <c r="D783" s="89" t="s">
        <v>2100</v>
      </c>
      <c r="E783" s="89" t="s">
        <v>1654</v>
      </c>
      <c r="F783" s="89" t="s">
        <v>847</v>
      </c>
      <c r="G783" s="89" t="s">
        <v>2102</v>
      </c>
      <c r="H783" s="89" t="s">
        <v>847</v>
      </c>
      <c r="I783" s="89" t="s">
        <v>2022</v>
      </c>
      <c r="J783" s="89" t="s">
        <v>2402</v>
      </c>
      <c r="K783" s="89" t="s">
        <v>2403</v>
      </c>
      <c r="L783" s="89">
        <v>8</v>
      </c>
      <c r="M783" s="89">
        <v>0</v>
      </c>
      <c r="N783" s="89">
        <v>3</v>
      </c>
    </row>
    <row r="784" spans="1:14" ht="33.75" hidden="1" x14ac:dyDescent="0.2">
      <c r="A784" s="89" t="s">
        <v>1090</v>
      </c>
      <c r="B784" s="89" t="s">
        <v>1091</v>
      </c>
      <c r="C784" s="89" t="s">
        <v>2203</v>
      </c>
      <c r="D784" s="89" t="s">
        <v>2100</v>
      </c>
      <c r="E784" s="89" t="s">
        <v>1654</v>
      </c>
      <c r="F784" s="89" t="s">
        <v>2283</v>
      </c>
      <c r="G784" s="89" t="s">
        <v>2102</v>
      </c>
      <c r="H784" s="89" t="s">
        <v>457</v>
      </c>
      <c r="I784" s="89" t="s">
        <v>97</v>
      </c>
      <c r="J784" s="89" t="s">
        <v>2135</v>
      </c>
      <c r="K784" s="89" t="s">
        <v>1655</v>
      </c>
      <c r="L784" s="89">
        <v>9</v>
      </c>
      <c r="M784" s="89">
        <v>0</v>
      </c>
      <c r="N784" s="89">
        <v>3</v>
      </c>
    </row>
    <row r="785" spans="1:14" ht="22.5" hidden="1" x14ac:dyDescent="0.2">
      <c r="A785" s="89" t="s">
        <v>1064</v>
      </c>
      <c r="B785" s="89" t="s">
        <v>1065</v>
      </c>
      <c r="C785" s="89" t="s">
        <v>2203</v>
      </c>
      <c r="D785" s="89" t="s">
        <v>2100</v>
      </c>
      <c r="E785" s="89" t="s">
        <v>1654</v>
      </c>
      <c r="F785" s="89" t="s">
        <v>2284</v>
      </c>
      <c r="G785" s="89" t="s">
        <v>2102</v>
      </c>
      <c r="H785" s="89" t="s">
        <v>2285</v>
      </c>
      <c r="I785" s="89" t="s">
        <v>97</v>
      </c>
      <c r="J785" s="89" t="s">
        <v>2135</v>
      </c>
      <c r="K785" s="89" t="s">
        <v>1655</v>
      </c>
      <c r="L785" s="89">
        <v>9</v>
      </c>
      <c r="M785" s="89">
        <v>0</v>
      </c>
      <c r="N785" s="89">
        <v>2</v>
      </c>
    </row>
    <row r="786" spans="1:14" ht="22.5" hidden="1" x14ac:dyDescent="0.2">
      <c r="A786" s="89" t="s">
        <v>898</v>
      </c>
      <c r="B786" s="89" t="s">
        <v>899</v>
      </c>
      <c r="C786" s="89" t="s">
        <v>2203</v>
      </c>
      <c r="D786" s="89" t="s">
        <v>2100</v>
      </c>
      <c r="E786" s="89" t="s">
        <v>1654</v>
      </c>
      <c r="F786" s="89" t="s">
        <v>2423</v>
      </c>
      <c r="G786" s="89" t="s">
        <v>2102</v>
      </c>
      <c r="H786" s="89" t="s">
        <v>5032</v>
      </c>
      <c r="I786" s="89" t="s">
        <v>97</v>
      </c>
      <c r="J786" s="89" t="s">
        <v>2416</v>
      </c>
      <c r="K786" s="89" t="s">
        <v>1653</v>
      </c>
      <c r="L786" s="89">
        <v>13</v>
      </c>
      <c r="M786" s="89">
        <v>0</v>
      </c>
      <c r="N786" s="89">
        <v>3</v>
      </c>
    </row>
    <row r="787" spans="1:14" ht="22.5" hidden="1" x14ac:dyDescent="0.2">
      <c r="A787" s="89" t="s">
        <v>742</v>
      </c>
      <c r="B787" s="89" t="s">
        <v>743</v>
      </c>
      <c r="C787" s="89" t="s">
        <v>2203</v>
      </c>
      <c r="D787" s="89" t="s">
        <v>2100</v>
      </c>
      <c r="E787" s="89" t="s">
        <v>1654</v>
      </c>
      <c r="F787" s="89" t="s">
        <v>2373</v>
      </c>
      <c r="G787" s="89" t="s">
        <v>2102</v>
      </c>
      <c r="H787" s="89" t="s">
        <v>741</v>
      </c>
      <c r="I787" s="89" t="s">
        <v>2022</v>
      </c>
      <c r="J787" s="89" t="s">
        <v>2361</v>
      </c>
      <c r="K787" s="89" t="s">
        <v>2362</v>
      </c>
      <c r="L787" s="89">
        <v>9</v>
      </c>
      <c r="M787" s="89">
        <v>0</v>
      </c>
      <c r="N787" s="89">
        <v>2</v>
      </c>
    </row>
    <row r="788" spans="1:14" ht="33.75" hidden="1" x14ac:dyDescent="0.2">
      <c r="A788" s="89" t="s">
        <v>821</v>
      </c>
      <c r="B788" s="89" t="s">
        <v>822</v>
      </c>
      <c r="C788" s="89" t="s">
        <v>2203</v>
      </c>
      <c r="D788" s="89" t="s">
        <v>2100</v>
      </c>
      <c r="E788" s="89" t="s">
        <v>1654</v>
      </c>
      <c r="F788" s="89" t="s">
        <v>2397</v>
      </c>
      <c r="G788" s="89" t="s">
        <v>2102</v>
      </c>
      <c r="H788" s="89" t="s">
        <v>4976</v>
      </c>
      <c r="I788" s="89" t="s">
        <v>2022</v>
      </c>
      <c r="J788" s="89" t="s">
        <v>2383</v>
      </c>
      <c r="K788" s="89" t="s">
        <v>2384</v>
      </c>
      <c r="L788" s="89">
        <v>11</v>
      </c>
      <c r="M788" s="89">
        <v>0</v>
      </c>
      <c r="N788" s="89">
        <v>3</v>
      </c>
    </row>
    <row r="789" spans="1:14" ht="33.75" hidden="1" x14ac:dyDescent="0.2">
      <c r="A789" s="89" t="s">
        <v>1079</v>
      </c>
      <c r="B789" s="89" t="s">
        <v>1080</v>
      </c>
      <c r="C789" s="89" t="s">
        <v>2203</v>
      </c>
      <c r="D789" s="89" t="s">
        <v>2100</v>
      </c>
      <c r="E789" s="89" t="s">
        <v>1654</v>
      </c>
      <c r="F789" s="89" t="s">
        <v>2261</v>
      </c>
      <c r="G789" s="89" t="s">
        <v>2102</v>
      </c>
      <c r="H789" s="89" t="s">
        <v>492</v>
      </c>
      <c r="I789" s="89" t="s">
        <v>97</v>
      </c>
      <c r="J789" s="89" t="s">
        <v>2135</v>
      </c>
      <c r="K789" s="89" t="s">
        <v>1655</v>
      </c>
      <c r="L789" s="89">
        <v>10</v>
      </c>
      <c r="M789" s="89">
        <v>0</v>
      </c>
      <c r="N789" s="89">
        <v>2</v>
      </c>
    </row>
    <row r="790" spans="1:14" ht="33.75" hidden="1" x14ac:dyDescent="0.2">
      <c r="A790" s="89" t="s">
        <v>1007</v>
      </c>
      <c r="B790" s="89" t="s">
        <v>385</v>
      </c>
      <c r="C790" s="89" t="s">
        <v>2203</v>
      </c>
      <c r="D790" s="89" t="s">
        <v>2100</v>
      </c>
      <c r="E790" s="89" t="s">
        <v>1654</v>
      </c>
      <c r="F790" s="89" t="s">
        <v>2261</v>
      </c>
      <c r="G790" s="89" t="s">
        <v>2102</v>
      </c>
      <c r="H790" s="89" t="s">
        <v>492</v>
      </c>
      <c r="I790" s="89" t="s">
        <v>97</v>
      </c>
      <c r="J790" s="89" t="s">
        <v>2135</v>
      </c>
      <c r="K790" s="89" t="s">
        <v>1655</v>
      </c>
      <c r="L790" s="89">
        <v>8</v>
      </c>
      <c r="M790" s="89">
        <v>0</v>
      </c>
      <c r="N790" s="89">
        <v>2</v>
      </c>
    </row>
    <row r="791" spans="1:14" ht="33.75" hidden="1" x14ac:dyDescent="0.2">
      <c r="A791" s="89" t="s">
        <v>1023</v>
      </c>
      <c r="B791" s="89" t="s">
        <v>1024</v>
      </c>
      <c r="C791" s="89" t="s">
        <v>2203</v>
      </c>
      <c r="D791" s="89" t="s">
        <v>2100</v>
      </c>
      <c r="E791" s="89" t="s">
        <v>1654</v>
      </c>
      <c r="F791" s="89" t="s">
        <v>2286</v>
      </c>
      <c r="G791" s="89" t="s">
        <v>2102</v>
      </c>
      <c r="H791" s="89" t="s">
        <v>534</v>
      </c>
      <c r="I791" s="89" t="s">
        <v>97</v>
      </c>
      <c r="J791" s="89" t="s">
        <v>2135</v>
      </c>
      <c r="K791" s="89" t="s">
        <v>1655</v>
      </c>
      <c r="L791" s="89">
        <v>11</v>
      </c>
      <c r="M791" s="89">
        <v>0</v>
      </c>
      <c r="N791" s="89">
        <v>2</v>
      </c>
    </row>
    <row r="792" spans="1:14" ht="22.5" hidden="1" x14ac:dyDescent="0.2">
      <c r="A792" s="89" t="s">
        <v>918</v>
      </c>
      <c r="B792" s="89" t="s">
        <v>919</v>
      </c>
      <c r="C792" s="89" t="s">
        <v>2203</v>
      </c>
      <c r="D792" s="89" t="s">
        <v>2100</v>
      </c>
      <c r="E792" s="89" t="s">
        <v>1654</v>
      </c>
      <c r="F792" s="89" t="s">
        <v>917</v>
      </c>
      <c r="G792" s="89" t="s">
        <v>2102</v>
      </c>
      <c r="H792" s="89" t="s">
        <v>2439</v>
      </c>
      <c r="I792" s="89" t="s">
        <v>2022</v>
      </c>
      <c r="J792" s="89" t="s">
        <v>2431</v>
      </c>
      <c r="K792" s="89" t="s">
        <v>1638</v>
      </c>
      <c r="L792" s="89">
        <v>5</v>
      </c>
      <c r="M792" s="89">
        <v>0</v>
      </c>
      <c r="N792" s="89">
        <v>3</v>
      </c>
    </row>
    <row r="793" spans="1:14" ht="33.75" hidden="1" x14ac:dyDescent="0.2">
      <c r="A793" s="89" t="s">
        <v>1031</v>
      </c>
      <c r="B793" s="89" t="s">
        <v>1032</v>
      </c>
      <c r="C793" s="89" t="s">
        <v>2203</v>
      </c>
      <c r="D793" s="89" t="s">
        <v>2100</v>
      </c>
      <c r="E793" s="89" t="s">
        <v>1654</v>
      </c>
      <c r="F793" s="89" t="s">
        <v>2287</v>
      </c>
      <c r="G793" s="89" t="s">
        <v>2102</v>
      </c>
      <c r="H793" s="89" t="s">
        <v>492</v>
      </c>
      <c r="I793" s="89" t="s">
        <v>97</v>
      </c>
      <c r="J793" s="89" t="s">
        <v>2135</v>
      </c>
      <c r="K793" s="89" t="s">
        <v>1655</v>
      </c>
      <c r="L793" s="89">
        <v>15</v>
      </c>
      <c r="M793" s="89">
        <v>0</v>
      </c>
      <c r="N793" s="89">
        <v>1</v>
      </c>
    </row>
    <row r="794" spans="1:14" ht="22.5" hidden="1" x14ac:dyDescent="0.2">
      <c r="A794" s="89" t="s">
        <v>876</v>
      </c>
      <c r="B794" s="89" t="s">
        <v>877</v>
      </c>
      <c r="C794" s="89" t="s">
        <v>2203</v>
      </c>
      <c r="D794" s="89" t="s">
        <v>2100</v>
      </c>
      <c r="E794" s="89" t="s">
        <v>1654</v>
      </c>
      <c r="F794" s="89" t="s">
        <v>875</v>
      </c>
      <c r="G794" s="89" t="s">
        <v>2102</v>
      </c>
      <c r="H794" s="89" t="s">
        <v>875</v>
      </c>
      <c r="I794" s="89" t="s">
        <v>2022</v>
      </c>
      <c r="J794" s="89" t="s">
        <v>2414</v>
      </c>
      <c r="K794" s="89" t="s">
        <v>2017</v>
      </c>
      <c r="L794" s="89">
        <v>10</v>
      </c>
      <c r="M794" s="89">
        <v>0</v>
      </c>
      <c r="N794" s="89">
        <v>2</v>
      </c>
    </row>
    <row r="795" spans="1:14" ht="33.75" hidden="1" x14ac:dyDescent="0.2">
      <c r="A795" s="89" t="s">
        <v>1085</v>
      </c>
      <c r="B795" s="89" t="s">
        <v>1086</v>
      </c>
      <c r="C795" s="89" t="s">
        <v>2203</v>
      </c>
      <c r="D795" s="89" t="s">
        <v>2100</v>
      </c>
      <c r="E795" s="89" t="s">
        <v>1654</v>
      </c>
      <c r="F795" s="89" t="s">
        <v>2288</v>
      </c>
      <c r="G795" s="89" t="s">
        <v>2102</v>
      </c>
      <c r="H795" s="89" t="s">
        <v>2288</v>
      </c>
      <c r="I795" s="89" t="s">
        <v>2022</v>
      </c>
      <c r="J795" s="89" t="s">
        <v>2135</v>
      </c>
      <c r="K795" s="89" t="s">
        <v>1655</v>
      </c>
      <c r="L795" s="89">
        <v>8</v>
      </c>
      <c r="M795" s="89">
        <v>0</v>
      </c>
      <c r="N795" s="89">
        <v>2</v>
      </c>
    </row>
    <row r="796" spans="1:14" ht="22.5" hidden="1" x14ac:dyDescent="0.2">
      <c r="A796" s="89" t="s">
        <v>1014</v>
      </c>
      <c r="B796" s="89" t="s">
        <v>1015</v>
      </c>
      <c r="C796" s="89" t="s">
        <v>2203</v>
      </c>
      <c r="D796" s="89" t="s">
        <v>2100</v>
      </c>
      <c r="E796" s="89" t="s">
        <v>1654</v>
      </c>
      <c r="F796" s="89" t="s">
        <v>2290</v>
      </c>
      <c r="G796" s="89" t="s">
        <v>2102</v>
      </c>
      <c r="H796" s="89" t="s">
        <v>2290</v>
      </c>
      <c r="I796" s="89" t="s">
        <v>97</v>
      </c>
      <c r="J796" s="89" t="s">
        <v>2135</v>
      </c>
      <c r="K796" s="89" t="s">
        <v>1655</v>
      </c>
      <c r="L796" s="89">
        <v>8</v>
      </c>
      <c r="M796" s="89">
        <v>0</v>
      </c>
      <c r="N796" s="89">
        <v>2</v>
      </c>
    </row>
    <row r="797" spans="1:14" ht="22.5" hidden="1" x14ac:dyDescent="0.2">
      <c r="A797" s="89" t="s">
        <v>632</v>
      </c>
      <c r="B797" s="89" t="s">
        <v>633</v>
      </c>
      <c r="C797" s="89" t="s">
        <v>2203</v>
      </c>
      <c r="D797" s="89" t="s">
        <v>2100</v>
      </c>
      <c r="E797" s="89" t="s">
        <v>1654</v>
      </c>
      <c r="F797" s="89" t="s">
        <v>631</v>
      </c>
      <c r="G797" s="89" t="s">
        <v>2102</v>
      </c>
      <c r="H797" s="89" t="s">
        <v>631</v>
      </c>
      <c r="I797" s="89" t="s">
        <v>2022</v>
      </c>
      <c r="J797" s="89" t="s">
        <v>2317</v>
      </c>
      <c r="K797" s="89" t="s">
        <v>2016</v>
      </c>
      <c r="L797" s="89">
        <v>5</v>
      </c>
      <c r="M797" s="89">
        <v>0</v>
      </c>
      <c r="N797" s="89">
        <v>3</v>
      </c>
    </row>
    <row r="798" spans="1:14" ht="22.5" hidden="1" x14ac:dyDescent="0.2">
      <c r="A798" s="89" t="s">
        <v>955</v>
      </c>
      <c r="B798" s="89" t="s">
        <v>956</v>
      </c>
      <c r="C798" s="89" t="s">
        <v>2203</v>
      </c>
      <c r="D798" s="89" t="s">
        <v>2100</v>
      </c>
      <c r="E798" s="89" t="s">
        <v>1654</v>
      </c>
      <c r="F798" s="89" t="s">
        <v>954</v>
      </c>
      <c r="G798" s="89" t="s">
        <v>2102</v>
      </c>
      <c r="H798" s="89" t="s">
        <v>954</v>
      </c>
      <c r="I798" s="89" t="s">
        <v>2022</v>
      </c>
      <c r="J798" s="89" t="s">
        <v>2441</v>
      </c>
      <c r="K798" s="89" t="s">
        <v>2442</v>
      </c>
      <c r="L798" s="89">
        <v>11</v>
      </c>
      <c r="M798" s="89">
        <v>0</v>
      </c>
      <c r="N798" s="89">
        <v>2</v>
      </c>
    </row>
    <row r="799" spans="1:14" ht="22.5" hidden="1" x14ac:dyDescent="0.2">
      <c r="A799" s="89" t="s">
        <v>707</v>
      </c>
      <c r="B799" s="89" t="s">
        <v>708</v>
      </c>
      <c r="C799" s="89" t="s">
        <v>2203</v>
      </c>
      <c r="D799" s="89" t="s">
        <v>2100</v>
      </c>
      <c r="E799" s="89" t="s">
        <v>1654</v>
      </c>
      <c r="F799" s="89" t="s">
        <v>2359</v>
      </c>
      <c r="G799" s="89" t="s">
        <v>2102</v>
      </c>
      <c r="H799" s="89" t="s">
        <v>237</v>
      </c>
      <c r="I799" s="89" t="s">
        <v>2022</v>
      </c>
      <c r="J799" s="89" t="s">
        <v>2355</v>
      </c>
      <c r="K799" s="89" t="s">
        <v>2356</v>
      </c>
      <c r="L799" s="89">
        <v>9</v>
      </c>
      <c r="M799" s="89">
        <v>0</v>
      </c>
      <c r="N799" s="89">
        <v>3</v>
      </c>
    </row>
    <row r="800" spans="1:14" ht="45" hidden="1" x14ac:dyDescent="0.2">
      <c r="A800" s="89" t="s">
        <v>1672</v>
      </c>
      <c r="B800" s="89" t="s">
        <v>2121</v>
      </c>
      <c r="C800" s="89" t="s">
        <v>112</v>
      </c>
      <c r="D800" s="89" t="s">
        <v>2100</v>
      </c>
      <c r="E800" s="89" t="s">
        <v>2019</v>
      </c>
      <c r="F800" s="89" t="s">
        <v>110</v>
      </c>
      <c r="G800" s="89" t="s">
        <v>2102</v>
      </c>
      <c r="H800" s="89" t="s">
        <v>110</v>
      </c>
      <c r="I800" s="89" t="s">
        <v>97</v>
      </c>
      <c r="J800" s="89" t="s">
        <v>2135</v>
      </c>
      <c r="K800" s="89" t="s">
        <v>1655</v>
      </c>
      <c r="L800" s="89">
        <v>30</v>
      </c>
      <c r="M800" s="89">
        <v>1</v>
      </c>
      <c r="N800" s="89">
        <v>5</v>
      </c>
    </row>
    <row r="801" spans="1:14" ht="33.75" hidden="1" x14ac:dyDescent="0.2">
      <c r="A801" s="89" t="s">
        <v>428</v>
      </c>
      <c r="B801" s="89" t="s">
        <v>429</v>
      </c>
      <c r="C801" s="89" t="s">
        <v>2089</v>
      </c>
      <c r="D801" s="89" t="s">
        <v>2100</v>
      </c>
      <c r="E801" s="89" t="s">
        <v>1654</v>
      </c>
      <c r="F801" s="89" t="s">
        <v>2453</v>
      </c>
      <c r="G801" s="89" t="s">
        <v>413</v>
      </c>
      <c r="H801" s="89" t="s">
        <v>413</v>
      </c>
      <c r="I801" s="89" t="s">
        <v>97</v>
      </c>
      <c r="J801" s="89" t="s">
        <v>2441</v>
      </c>
      <c r="K801" s="89" t="s">
        <v>2442</v>
      </c>
      <c r="L801" s="89">
        <v>32</v>
      </c>
      <c r="M801" s="89">
        <v>2</v>
      </c>
      <c r="N801" s="89">
        <v>3</v>
      </c>
    </row>
    <row r="802" spans="1:14" ht="22.5" hidden="1" x14ac:dyDescent="0.2">
      <c r="A802" s="89" t="s">
        <v>550</v>
      </c>
      <c r="B802" s="89" t="s">
        <v>551</v>
      </c>
      <c r="C802" s="89" t="s">
        <v>2089</v>
      </c>
      <c r="D802" s="89" t="s">
        <v>2100</v>
      </c>
      <c r="E802" s="89" t="s">
        <v>1654</v>
      </c>
      <c r="F802" s="89" t="s">
        <v>551</v>
      </c>
      <c r="G802" s="89" t="s">
        <v>551</v>
      </c>
      <c r="H802" s="89" t="s">
        <v>94</v>
      </c>
      <c r="I802" s="89" t="s">
        <v>97</v>
      </c>
      <c r="J802" s="89" t="s">
        <v>2135</v>
      </c>
      <c r="K802" s="89" t="s">
        <v>1655</v>
      </c>
      <c r="L802" s="89">
        <v>14</v>
      </c>
      <c r="M802" s="89">
        <v>1</v>
      </c>
      <c r="N802" s="89">
        <v>3</v>
      </c>
    </row>
    <row r="803" spans="1:14" ht="22.5" hidden="1" x14ac:dyDescent="0.2">
      <c r="A803" s="89" t="s">
        <v>220</v>
      </c>
      <c r="B803" s="89" t="s">
        <v>221</v>
      </c>
      <c r="C803" s="89" t="s">
        <v>2089</v>
      </c>
      <c r="D803" s="89" t="s">
        <v>2100</v>
      </c>
      <c r="E803" s="89" t="s">
        <v>1654</v>
      </c>
      <c r="F803" s="89" t="s">
        <v>221</v>
      </c>
      <c r="G803" s="89" t="s">
        <v>221</v>
      </c>
      <c r="H803" s="89" t="s">
        <v>113</v>
      </c>
      <c r="I803" s="89" t="s">
        <v>97</v>
      </c>
      <c r="J803" s="89" t="s">
        <v>2317</v>
      </c>
      <c r="K803" s="89" t="s">
        <v>2016</v>
      </c>
      <c r="L803" s="89">
        <v>19</v>
      </c>
      <c r="M803" s="89">
        <v>2</v>
      </c>
      <c r="N803" s="89">
        <v>3</v>
      </c>
    </row>
    <row r="804" spans="1:14" ht="33.75" hidden="1" x14ac:dyDescent="0.2">
      <c r="A804" s="89" t="s">
        <v>1217</v>
      </c>
      <c r="B804" s="89" t="s">
        <v>1218</v>
      </c>
      <c r="C804" s="89" t="s">
        <v>2203</v>
      </c>
      <c r="D804" s="89" t="s">
        <v>2100</v>
      </c>
      <c r="E804" s="89" t="s">
        <v>1654</v>
      </c>
      <c r="F804" s="89" t="s">
        <v>2487</v>
      </c>
      <c r="G804" s="89" t="s">
        <v>1218</v>
      </c>
      <c r="H804" s="89" t="s">
        <v>572</v>
      </c>
      <c r="I804" s="89" t="s">
        <v>2022</v>
      </c>
      <c r="J804" s="89" t="s">
        <v>2482</v>
      </c>
      <c r="K804" s="89" t="s">
        <v>2483</v>
      </c>
      <c r="L804" s="89">
        <v>8</v>
      </c>
      <c r="M804" s="89">
        <v>0</v>
      </c>
      <c r="N804" s="89">
        <v>1</v>
      </c>
    </row>
    <row r="805" spans="1:14" ht="22.5" hidden="1" x14ac:dyDescent="0.2">
      <c r="A805" s="89" t="s">
        <v>855</v>
      </c>
      <c r="B805" s="89" t="s">
        <v>856</v>
      </c>
      <c r="C805" s="89" t="s">
        <v>2203</v>
      </c>
      <c r="D805" s="89" t="s">
        <v>2100</v>
      </c>
      <c r="E805" s="89" t="s">
        <v>1654</v>
      </c>
      <c r="F805" s="89" t="s">
        <v>854</v>
      </c>
      <c r="G805" s="89" t="s">
        <v>2102</v>
      </c>
      <c r="H805" s="89" t="s">
        <v>854</v>
      </c>
      <c r="I805" s="89" t="s">
        <v>2022</v>
      </c>
      <c r="J805" s="89" t="s">
        <v>2402</v>
      </c>
      <c r="K805" s="89" t="s">
        <v>2403</v>
      </c>
      <c r="L805" s="89">
        <v>11</v>
      </c>
      <c r="M805" s="89">
        <v>0</v>
      </c>
      <c r="N805" s="89">
        <v>3</v>
      </c>
    </row>
    <row r="806" spans="1:14" ht="22.5" hidden="1" x14ac:dyDescent="0.2">
      <c r="A806" s="89" t="s">
        <v>766</v>
      </c>
      <c r="B806" s="89" t="s">
        <v>765</v>
      </c>
      <c r="C806" s="89" t="s">
        <v>2203</v>
      </c>
      <c r="D806" s="89" t="s">
        <v>2100</v>
      </c>
      <c r="E806" s="89" t="s">
        <v>1654</v>
      </c>
      <c r="F806" s="89" t="s">
        <v>765</v>
      </c>
      <c r="G806" s="89" t="s">
        <v>2102</v>
      </c>
      <c r="H806" s="89" t="s">
        <v>765</v>
      </c>
      <c r="I806" s="89" t="s">
        <v>2022</v>
      </c>
      <c r="J806" s="89" t="s">
        <v>2374</v>
      </c>
      <c r="K806" s="89" t="s">
        <v>2375</v>
      </c>
      <c r="L806" s="89">
        <v>12</v>
      </c>
      <c r="M806" s="89">
        <v>0</v>
      </c>
      <c r="N806" s="89">
        <v>3</v>
      </c>
    </row>
    <row r="807" spans="1:14" ht="22.5" hidden="1" x14ac:dyDescent="0.2">
      <c r="A807" s="89" t="s">
        <v>716</v>
      </c>
      <c r="B807" s="89" t="s">
        <v>717</v>
      </c>
      <c r="C807" s="89" t="s">
        <v>2203</v>
      </c>
      <c r="D807" s="89" t="s">
        <v>2100</v>
      </c>
      <c r="E807" s="89" t="s">
        <v>1654</v>
      </c>
      <c r="F807" s="89" t="s">
        <v>223</v>
      </c>
      <c r="G807" s="89" t="s">
        <v>223</v>
      </c>
      <c r="H807" s="89" t="s">
        <v>223</v>
      </c>
      <c r="I807" s="89" t="s">
        <v>2022</v>
      </c>
      <c r="J807" s="89" t="s">
        <v>2355</v>
      </c>
      <c r="K807" s="89" t="s">
        <v>2356</v>
      </c>
      <c r="L807" s="89">
        <v>9</v>
      </c>
      <c r="M807" s="89">
        <v>0</v>
      </c>
      <c r="N807" s="89">
        <v>3</v>
      </c>
    </row>
    <row r="808" spans="1:14" ht="22.5" hidden="1" x14ac:dyDescent="0.2">
      <c r="A808" s="89" t="s">
        <v>718</v>
      </c>
      <c r="B808" s="89" t="s">
        <v>719</v>
      </c>
      <c r="C808" s="89" t="s">
        <v>2203</v>
      </c>
      <c r="D808" s="89" t="s">
        <v>2100</v>
      </c>
      <c r="E808" s="89" t="s">
        <v>1654</v>
      </c>
      <c r="F808" s="89" t="s">
        <v>382</v>
      </c>
      <c r="G808" s="89" t="s">
        <v>2102</v>
      </c>
      <c r="H808" s="89" t="s">
        <v>382</v>
      </c>
      <c r="I808" s="89" t="s">
        <v>2022</v>
      </c>
      <c r="J808" s="89" t="s">
        <v>2355</v>
      </c>
      <c r="K808" s="89" t="s">
        <v>2356</v>
      </c>
      <c r="L808" s="89">
        <v>9</v>
      </c>
      <c r="M808" s="89">
        <v>0</v>
      </c>
      <c r="N808" s="89">
        <v>3</v>
      </c>
    </row>
    <row r="809" spans="1:14" ht="22.5" hidden="1" x14ac:dyDescent="0.2">
      <c r="A809" s="89" t="s">
        <v>645</v>
      </c>
      <c r="B809" s="89" t="s">
        <v>207</v>
      </c>
      <c r="C809" s="89" t="s">
        <v>2203</v>
      </c>
      <c r="D809" s="89" t="s">
        <v>2100</v>
      </c>
      <c r="E809" s="89" t="s">
        <v>1654</v>
      </c>
      <c r="F809" s="89" t="s">
        <v>207</v>
      </c>
      <c r="G809" s="89" t="s">
        <v>2102</v>
      </c>
      <c r="H809" s="89" t="s">
        <v>207</v>
      </c>
      <c r="I809" s="89" t="s">
        <v>2022</v>
      </c>
      <c r="J809" s="89" t="s">
        <v>2317</v>
      </c>
      <c r="K809" s="89" t="s">
        <v>2016</v>
      </c>
      <c r="L809" s="89">
        <v>10</v>
      </c>
      <c r="M809" s="89">
        <v>0</v>
      </c>
      <c r="N809" s="89">
        <v>3</v>
      </c>
    </row>
    <row r="810" spans="1:14" ht="22.5" hidden="1" x14ac:dyDescent="0.2">
      <c r="A810" s="89" t="s">
        <v>629</v>
      </c>
      <c r="B810" s="89" t="s">
        <v>630</v>
      </c>
      <c r="C810" s="89" t="s">
        <v>2203</v>
      </c>
      <c r="D810" s="89" t="s">
        <v>2100</v>
      </c>
      <c r="E810" s="89" t="s">
        <v>1654</v>
      </c>
      <c r="F810" s="89" t="s">
        <v>628</v>
      </c>
      <c r="G810" s="89" t="s">
        <v>2102</v>
      </c>
      <c r="H810" s="89" t="s">
        <v>628</v>
      </c>
      <c r="I810" s="89" t="s">
        <v>2022</v>
      </c>
      <c r="J810" s="89" t="s">
        <v>2317</v>
      </c>
      <c r="K810" s="89" t="s">
        <v>2016</v>
      </c>
      <c r="L810" s="89">
        <v>12</v>
      </c>
      <c r="M810" s="89">
        <v>0</v>
      </c>
      <c r="N810" s="89">
        <v>3</v>
      </c>
    </row>
    <row r="811" spans="1:14" ht="22.5" hidden="1" x14ac:dyDescent="0.2">
      <c r="A811" s="89" t="s">
        <v>662</v>
      </c>
      <c r="B811" s="89" t="s">
        <v>661</v>
      </c>
      <c r="C811" s="89" t="s">
        <v>2203</v>
      </c>
      <c r="D811" s="89" t="s">
        <v>2100</v>
      </c>
      <c r="E811" s="89" t="s">
        <v>1654</v>
      </c>
      <c r="F811" s="89" t="s">
        <v>661</v>
      </c>
      <c r="G811" s="89" t="s">
        <v>2102</v>
      </c>
      <c r="H811" s="89" t="s">
        <v>661</v>
      </c>
      <c r="I811" s="89" t="s">
        <v>2022</v>
      </c>
      <c r="J811" s="89" t="s">
        <v>2317</v>
      </c>
      <c r="K811" s="89" t="s">
        <v>2016</v>
      </c>
      <c r="L811" s="89">
        <v>3</v>
      </c>
      <c r="M811" s="89">
        <v>0</v>
      </c>
      <c r="N811" s="89">
        <v>2</v>
      </c>
    </row>
    <row r="812" spans="1:14" ht="22.5" hidden="1" x14ac:dyDescent="0.2">
      <c r="A812" s="89" t="s">
        <v>685</v>
      </c>
      <c r="B812" s="89" t="s">
        <v>684</v>
      </c>
      <c r="C812" s="89" t="s">
        <v>2203</v>
      </c>
      <c r="D812" s="89" t="s">
        <v>2100</v>
      </c>
      <c r="E812" s="89" t="s">
        <v>1654</v>
      </c>
      <c r="F812" s="89" t="s">
        <v>684</v>
      </c>
      <c r="G812" s="89" t="s">
        <v>2102</v>
      </c>
      <c r="H812" s="89" t="s">
        <v>684</v>
      </c>
      <c r="I812" s="89" t="s">
        <v>2022</v>
      </c>
      <c r="J812" s="89" t="s">
        <v>2317</v>
      </c>
      <c r="K812" s="89" t="s">
        <v>2016</v>
      </c>
      <c r="L812" s="89">
        <v>6</v>
      </c>
      <c r="M812" s="89">
        <v>0</v>
      </c>
      <c r="N812" s="89">
        <v>2</v>
      </c>
    </row>
    <row r="813" spans="1:14" ht="22.5" hidden="1" x14ac:dyDescent="0.2">
      <c r="A813" s="89" t="s">
        <v>698</v>
      </c>
      <c r="B813" s="89" t="s">
        <v>697</v>
      </c>
      <c r="C813" s="89" t="s">
        <v>2203</v>
      </c>
      <c r="D813" s="89" t="s">
        <v>2100</v>
      </c>
      <c r="E813" s="89" t="s">
        <v>1654</v>
      </c>
      <c r="F813" s="89" t="s">
        <v>697</v>
      </c>
      <c r="G813" s="89" t="s">
        <v>2102</v>
      </c>
      <c r="H813" s="89" t="s">
        <v>697</v>
      </c>
      <c r="I813" s="89" t="s">
        <v>2022</v>
      </c>
      <c r="J813" s="89" t="s">
        <v>2317</v>
      </c>
      <c r="K813" s="89" t="s">
        <v>2016</v>
      </c>
      <c r="L813" s="89">
        <v>10</v>
      </c>
      <c r="M813" s="89">
        <v>0</v>
      </c>
      <c r="N813" s="89">
        <v>2</v>
      </c>
    </row>
    <row r="814" spans="1:14" ht="22.5" hidden="1" x14ac:dyDescent="0.2">
      <c r="A814" s="89" t="s">
        <v>689</v>
      </c>
      <c r="B814" s="89" t="s">
        <v>688</v>
      </c>
      <c r="C814" s="89" t="s">
        <v>2203</v>
      </c>
      <c r="D814" s="89" t="s">
        <v>2100</v>
      </c>
      <c r="E814" s="89" t="s">
        <v>1654</v>
      </c>
      <c r="F814" s="89" t="s">
        <v>688</v>
      </c>
      <c r="G814" s="89" t="s">
        <v>2102</v>
      </c>
      <c r="H814" s="89" t="s">
        <v>688</v>
      </c>
      <c r="I814" s="89" t="s">
        <v>2022</v>
      </c>
      <c r="J814" s="89" t="s">
        <v>2317</v>
      </c>
      <c r="K814" s="89" t="s">
        <v>2016</v>
      </c>
      <c r="L814" s="89">
        <v>11</v>
      </c>
      <c r="M814" s="89">
        <v>0</v>
      </c>
      <c r="N814" s="89">
        <v>3</v>
      </c>
    </row>
    <row r="815" spans="1:14" ht="22.5" hidden="1" x14ac:dyDescent="0.2">
      <c r="A815" s="89" t="s">
        <v>974</v>
      </c>
      <c r="B815" s="89" t="s">
        <v>975</v>
      </c>
      <c r="C815" s="89" t="s">
        <v>2203</v>
      </c>
      <c r="D815" s="89" t="s">
        <v>2100</v>
      </c>
      <c r="E815" s="89" t="s">
        <v>1654</v>
      </c>
      <c r="F815" s="89" t="s">
        <v>648</v>
      </c>
      <c r="G815" s="89" t="s">
        <v>2102</v>
      </c>
      <c r="H815" s="89" t="s">
        <v>648</v>
      </c>
      <c r="I815" s="89" t="s">
        <v>2022</v>
      </c>
      <c r="J815" s="89" t="s">
        <v>2456</v>
      </c>
      <c r="K815" s="89" t="s">
        <v>1639</v>
      </c>
      <c r="L815" s="89">
        <v>9</v>
      </c>
      <c r="M815" s="89">
        <v>0</v>
      </c>
      <c r="N815" s="89">
        <v>3</v>
      </c>
    </row>
    <row r="816" spans="1:14" ht="22.5" hidden="1" x14ac:dyDescent="0.2">
      <c r="A816" s="89" t="s">
        <v>972</v>
      </c>
      <c r="B816" s="89" t="s">
        <v>973</v>
      </c>
      <c r="C816" s="89" t="s">
        <v>2203</v>
      </c>
      <c r="D816" s="89" t="s">
        <v>2100</v>
      </c>
      <c r="E816" s="89" t="s">
        <v>1654</v>
      </c>
      <c r="F816" s="89" t="s">
        <v>971</v>
      </c>
      <c r="G816" s="89" t="s">
        <v>2102</v>
      </c>
      <c r="H816" s="89" t="s">
        <v>971</v>
      </c>
      <c r="I816" s="89" t="s">
        <v>2022</v>
      </c>
      <c r="J816" s="89" t="s">
        <v>2456</v>
      </c>
      <c r="K816" s="89" t="s">
        <v>1639</v>
      </c>
      <c r="L816" s="89">
        <v>7</v>
      </c>
      <c r="M816" s="89">
        <v>0</v>
      </c>
      <c r="N816" s="89">
        <v>2</v>
      </c>
    </row>
    <row r="817" spans="1:14" ht="33.75" hidden="1" x14ac:dyDescent="0.2">
      <c r="A817" s="89" t="s">
        <v>1021</v>
      </c>
      <c r="B817" s="89" t="s">
        <v>1022</v>
      </c>
      <c r="C817" s="89" t="s">
        <v>2203</v>
      </c>
      <c r="D817" s="89" t="s">
        <v>2100</v>
      </c>
      <c r="E817" s="89" t="s">
        <v>1654</v>
      </c>
      <c r="F817" s="89" t="s">
        <v>2291</v>
      </c>
      <c r="G817" s="89" t="s">
        <v>454</v>
      </c>
      <c r="H817" s="89" t="s">
        <v>2285</v>
      </c>
      <c r="I817" s="89" t="s">
        <v>97</v>
      </c>
      <c r="J817" s="89" t="s">
        <v>2135</v>
      </c>
      <c r="K817" s="89" t="s">
        <v>1655</v>
      </c>
      <c r="L817" s="89">
        <v>7</v>
      </c>
      <c r="M817" s="89">
        <v>0</v>
      </c>
      <c r="N817" s="89">
        <v>3</v>
      </c>
    </row>
    <row r="818" spans="1:14" ht="22.5" hidden="1" x14ac:dyDescent="0.2">
      <c r="A818" s="89" t="s">
        <v>931</v>
      </c>
      <c r="B818" s="89" t="s">
        <v>932</v>
      </c>
      <c r="C818" s="89" t="s">
        <v>2203</v>
      </c>
      <c r="D818" s="89" t="s">
        <v>2100</v>
      </c>
      <c r="E818" s="89" t="s">
        <v>1654</v>
      </c>
      <c r="F818" s="89" t="s">
        <v>930</v>
      </c>
      <c r="G818" s="89" t="s">
        <v>2102</v>
      </c>
      <c r="H818" s="89" t="s">
        <v>930</v>
      </c>
      <c r="I818" s="89" t="s">
        <v>2022</v>
      </c>
      <c r="J818" s="89" t="s">
        <v>2441</v>
      </c>
      <c r="K818" s="89" t="s">
        <v>2442</v>
      </c>
      <c r="L818" s="89">
        <v>8</v>
      </c>
      <c r="M818" s="89">
        <v>0</v>
      </c>
      <c r="N818" s="89">
        <v>2</v>
      </c>
    </row>
    <row r="819" spans="1:14" ht="22.5" hidden="1" x14ac:dyDescent="0.2">
      <c r="A819" s="89" t="s">
        <v>935</v>
      </c>
      <c r="B819" s="89" t="s">
        <v>936</v>
      </c>
      <c r="C819" s="89" t="s">
        <v>2203</v>
      </c>
      <c r="D819" s="89" t="s">
        <v>2100</v>
      </c>
      <c r="E819" s="89" t="s">
        <v>1654</v>
      </c>
      <c r="F819" s="89" t="s">
        <v>930</v>
      </c>
      <c r="G819" s="89" t="s">
        <v>2102</v>
      </c>
      <c r="H819" s="89" t="s">
        <v>930</v>
      </c>
      <c r="I819" s="89" t="s">
        <v>2022</v>
      </c>
      <c r="J819" s="89" t="s">
        <v>2441</v>
      </c>
      <c r="K819" s="89" t="s">
        <v>2442</v>
      </c>
      <c r="L819" s="89">
        <v>9</v>
      </c>
      <c r="M819" s="89">
        <v>0</v>
      </c>
      <c r="N819" s="89">
        <v>2</v>
      </c>
    </row>
    <row r="820" spans="1:14" ht="22.5" hidden="1" x14ac:dyDescent="0.2">
      <c r="A820" s="89" t="s">
        <v>1198</v>
      </c>
      <c r="B820" s="89" t="s">
        <v>1197</v>
      </c>
      <c r="C820" s="89" t="s">
        <v>2203</v>
      </c>
      <c r="D820" s="89" t="s">
        <v>2100</v>
      </c>
      <c r="E820" s="89" t="s">
        <v>1654</v>
      </c>
      <c r="F820" s="89" t="s">
        <v>1197</v>
      </c>
      <c r="G820" s="89" t="s">
        <v>2102</v>
      </c>
      <c r="H820" s="89" t="s">
        <v>1197</v>
      </c>
      <c r="I820" s="89" t="s">
        <v>2022</v>
      </c>
      <c r="J820" s="89" t="s">
        <v>2471</v>
      </c>
      <c r="K820" s="89" t="s">
        <v>2472</v>
      </c>
      <c r="L820" s="89">
        <v>2</v>
      </c>
      <c r="M820" s="89">
        <v>0</v>
      </c>
      <c r="N820" s="89">
        <v>2</v>
      </c>
    </row>
    <row r="821" spans="1:14" ht="22.5" hidden="1" x14ac:dyDescent="0.2">
      <c r="A821" s="89" t="s">
        <v>906</v>
      </c>
      <c r="B821" s="89" t="s">
        <v>907</v>
      </c>
      <c r="C821" s="89" t="s">
        <v>2203</v>
      </c>
      <c r="D821" s="89" t="s">
        <v>2100</v>
      </c>
      <c r="E821" s="89" t="s">
        <v>1654</v>
      </c>
      <c r="F821" s="89" t="s">
        <v>391</v>
      </c>
      <c r="G821" s="89" t="s">
        <v>2102</v>
      </c>
      <c r="H821" s="89" t="s">
        <v>391</v>
      </c>
      <c r="I821" s="89" t="s">
        <v>2022</v>
      </c>
      <c r="J821" s="89" t="s">
        <v>2431</v>
      </c>
      <c r="K821" s="89" t="s">
        <v>1638</v>
      </c>
      <c r="L821" s="89">
        <v>8</v>
      </c>
      <c r="M821" s="89">
        <v>0</v>
      </c>
      <c r="N821" s="89">
        <v>3</v>
      </c>
    </row>
    <row r="822" spans="1:14" ht="22.5" hidden="1" x14ac:dyDescent="0.2">
      <c r="A822" s="89" t="s">
        <v>729</v>
      </c>
      <c r="B822" s="89" t="s">
        <v>728</v>
      </c>
      <c r="C822" s="89" t="s">
        <v>2203</v>
      </c>
      <c r="D822" s="89" t="s">
        <v>2100</v>
      </c>
      <c r="E822" s="89" t="s">
        <v>1654</v>
      </c>
      <c r="F822" s="89" t="s">
        <v>2368</v>
      </c>
      <c r="G822" s="89" t="s">
        <v>728</v>
      </c>
      <c r="H822" s="89" t="s">
        <v>728</v>
      </c>
      <c r="I822" s="89" t="s">
        <v>2022</v>
      </c>
      <c r="J822" s="89" t="s">
        <v>2361</v>
      </c>
      <c r="K822" s="89" t="s">
        <v>2362</v>
      </c>
      <c r="L822" s="89">
        <v>11</v>
      </c>
      <c r="M822" s="89">
        <v>0</v>
      </c>
      <c r="N822" s="89">
        <v>3</v>
      </c>
    </row>
    <row r="823" spans="1:14" ht="22.5" hidden="1" x14ac:dyDescent="0.2">
      <c r="A823" s="89" t="s">
        <v>760</v>
      </c>
      <c r="B823" s="89" t="s">
        <v>759</v>
      </c>
      <c r="C823" s="89" t="s">
        <v>2203</v>
      </c>
      <c r="D823" s="89" t="s">
        <v>2100</v>
      </c>
      <c r="E823" s="89" t="s">
        <v>1654</v>
      </c>
      <c r="F823" s="89" t="s">
        <v>759</v>
      </c>
      <c r="G823" s="89" t="s">
        <v>2102</v>
      </c>
      <c r="H823" s="89" t="s">
        <v>759</v>
      </c>
      <c r="I823" s="89" t="s">
        <v>2022</v>
      </c>
      <c r="J823" s="89" t="s">
        <v>2374</v>
      </c>
      <c r="K823" s="89" t="s">
        <v>2375</v>
      </c>
      <c r="L823" s="89">
        <v>5</v>
      </c>
      <c r="M823" s="89">
        <v>0</v>
      </c>
      <c r="N823" s="89">
        <v>2</v>
      </c>
    </row>
    <row r="824" spans="1:14" ht="22.5" hidden="1" x14ac:dyDescent="0.2">
      <c r="A824" s="89" t="s">
        <v>909</v>
      </c>
      <c r="B824" s="89" t="s">
        <v>910</v>
      </c>
      <c r="C824" s="89" t="s">
        <v>2203</v>
      </c>
      <c r="D824" s="89" t="s">
        <v>2100</v>
      </c>
      <c r="E824" s="89" t="s">
        <v>1654</v>
      </c>
      <c r="F824" s="89" t="s">
        <v>744</v>
      </c>
      <c r="G824" s="89" t="s">
        <v>2102</v>
      </c>
      <c r="H824" s="89" t="s">
        <v>744</v>
      </c>
      <c r="I824" s="89" t="s">
        <v>2022</v>
      </c>
      <c r="J824" s="89" t="s">
        <v>2431</v>
      </c>
      <c r="K824" s="89" t="s">
        <v>1638</v>
      </c>
      <c r="L824" s="89">
        <v>5</v>
      </c>
      <c r="M824" s="89">
        <v>0</v>
      </c>
      <c r="N824" s="89">
        <v>2</v>
      </c>
    </row>
    <row r="825" spans="1:14" ht="22.5" hidden="1" x14ac:dyDescent="0.2">
      <c r="A825" s="89" t="s">
        <v>1180</v>
      </c>
      <c r="B825" s="89" t="s">
        <v>1181</v>
      </c>
      <c r="C825" s="89" t="s">
        <v>2203</v>
      </c>
      <c r="D825" s="89" t="s">
        <v>2100</v>
      </c>
      <c r="E825" s="89" t="s">
        <v>1654</v>
      </c>
      <c r="F825" s="89" t="s">
        <v>1181</v>
      </c>
      <c r="G825" s="89" t="s">
        <v>2102</v>
      </c>
      <c r="H825" s="89" t="s">
        <v>1179</v>
      </c>
      <c r="I825" s="89" t="s">
        <v>2022</v>
      </c>
      <c r="J825" s="89" t="s">
        <v>2135</v>
      </c>
      <c r="K825" s="89" t="s">
        <v>1655</v>
      </c>
      <c r="L825" s="89">
        <v>11</v>
      </c>
      <c r="M825" s="89">
        <v>0</v>
      </c>
      <c r="N825" s="89">
        <v>3</v>
      </c>
    </row>
    <row r="826" spans="1:14" ht="22.5" hidden="1" x14ac:dyDescent="0.2">
      <c r="A826" s="89" t="s">
        <v>977</v>
      </c>
      <c r="B826" s="89" t="s">
        <v>976</v>
      </c>
      <c r="C826" s="89" t="s">
        <v>2203</v>
      </c>
      <c r="D826" s="89" t="s">
        <v>2100</v>
      </c>
      <c r="E826" s="89" t="s">
        <v>1654</v>
      </c>
      <c r="F826" s="89" t="s">
        <v>976</v>
      </c>
      <c r="G826" s="89" t="s">
        <v>2102</v>
      </c>
      <c r="H826" s="89" t="s">
        <v>976</v>
      </c>
      <c r="I826" s="89" t="s">
        <v>2022</v>
      </c>
      <c r="J826" s="89" t="s">
        <v>2456</v>
      </c>
      <c r="K826" s="89" t="s">
        <v>1639</v>
      </c>
      <c r="L826" s="89">
        <v>3</v>
      </c>
      <c r="M826" s="89">
        <v>0</v>
      </c>
      <c r="N826" s="89">
        <v>2</v>
      </c>
    </row>
    <row r="827" spans="1:14" ht="22.5" hidden="1" x14ac:dyDescent="0.2">
      <c r="A827" s="89" t="s">
        <v>1186</v>
      </c>
      <c r="B827" s="89" t="s">
        <v>1187</v>
      </c>
      <c r="C827" s="89" t="s">
        <v>2203</v>
      </c>
      <c r="D827" s="89" t="s">
        <v>2100</v>
      </c>
      <c r="E827" s="89" t="s">
        <v>1654</v>
      </c>
      <c r="F827" s="89" t="s">
        <v>1185</v>
      </c>
      <c r="G827" s="89" t="s">
        <v>2102</v>
      </c>
      <c r="H827" s="89" t="s">
        <v>1185</v>
      </c>
      <c r="I827" s="89" t="s">
        <v>2022</v>
      </c>
      <c r="J827" s="89" t="s">
        <v>2466</v>
      </c>
      <c r="K827" s="89" t="s">
        <v>2467</v>
      </c>
      <c r="L827" s="89">
        <v>4</v>
      </c>
      <c r="M827" s="89">
        <v>0</v>
      </c>
      <c r="N827" s="89">
        <v>3</v>
      </c>
    </row>
    <row r="828" spans="1:14" ht="22.5" hidden="1" x14ac:dyDescent="0.2">
      <c r="A828" s="89" t="s">
        <v>1154</v>
      </c>
      <c r="B828" s="89" t="s">
        <v>1155</v>
      </c>
      <c r="C828" s="89" t="s">
        <v>2203</v>
      </c>
      <c r="D828" s="89" t="s">
        <v>2100</v>
      </c>
      <c r="E828" s="89" t="s">
        <v>1654</v>
      </c>
      <c r="F828" s="89" t="s">
        <v>1153</v>
      </c>
      <c r="G828" s="89" t="s">
        <v>2102</v>
      </c>
      <c r="H828" s="89" t="s">
        <v>1153</v>
      </c>
      <c r="I828" s="89" t="s">
        <v>97</v>
      </c>
      <c r="J828" s="89" t="s">
        <v>2135</v>
      </c>
      <c r="K828" s="89" t="s">
        <v>1655</v>
      </c>
      <c r="L828" s="89">
        <v>8</v>
      </c>
      <c r="M828" s="89">
        <v>0</v>
      </c>
      <c r="N828" s="89">
        <v>2</v>
      </c>
    </row>
    <row r="829" spans="1:14" ht="22.5" hidden="1" x14ac:dyDescent="0.2">
      <c r="A829" s="89" t="s">
        <v>1816</v>
      </c>
      <c r="B829" s="89" t="s">
        <v>1817</v>
      </c>
      <c r="C829" s="89" t="s">
        <v>2203</v>
      </c>
      <c r="D829" s="89" t="s">
        <v>2100</v>
      </c>
      <c r="E829" s="89" t="s">
        <v>1654</v>
      </c>
      <c r="F829" s="89" t="s">
        <v>2292</v>
      </c>
      <c r="G829" s="89" t="s">
        <v>1427</v>
      </c>
      <c r="H829" s="89" t="s">
        <v>1427</v>
      </c>
      <c r="I829" s="89" t="s">
        <v>2022</v>
      </c>
      <c r="J829" s="89" t="s">
        <v>2135</v>
      </c>
      <c r="K829" s="89" t="s">
        <v>1655</v>
      </c>
      <c r="L829" s="89">
        <v>9</v>
      </c>
      <c r="M829" s="89">
        <v>0</v>
      </c>
      <c r="N829" s="89">
        <v>2</v>
      </c>
    </row>
    <row r="830" spans="1:14" ht="22.5" hidden="1" x14ac:dyDescent="0.2">
      <c r="A830" s="89" t="s">
        <v>1814</v>
      </c>
      <c r="B830" s="89" t="s">
        <v>1815</v>
      </c>
      <c r="C830" s="89" t="s">
        <v>2203</v>
      </c>
      <c r="D830" s="89" t="s">
        <v>2100</v>
      </c>
      <c r="E830" s="89" t="s">
        <v>1654</v>
      </c>
      <c r="F830" s="89" t="s">
        <v>2293</v>
      </c>
      <c r="G830" s="89" t="s">
        <v>2102</v>
      </c>
      <c r="H830" s="89" t="s">
        <v>1427</v>
      </c>
      <c r="I830" s="89" t="s">
        <v>2022</v>
      </c>
      <c r="J830" s="89" t="s">
        <v>2135</v>
      </c>
      <c r="K830" s="89" t="s">
        <v>1655</v>
      </c>
      <c r="L830" s="89">
        <v>8</v>
      </c>
      <c r="M830" s="89">
        <v>0</v>
      </c>
      <c r="N830" s="89">
        <v>2</v>
      </c>
    </row>
    <row r="831" spans="1:14" ht="33.75" hidden="1" x14ac:dyDescent="0.2">
      <c r="A831" s="89" t="s">
        <v>1812</v>
      </c>
      <c r="B831" s="89" t="s">
        <v>1813</v>
      </c>
      <c r="C831" s="89" t="s">
        <v>2203</v>
      </c>
      <c r="D831" s="89" t="s">
        <v>2100</v>
      </c>
      <c r="E831" s="89" t="s">
        <v>1654</v>
      </c>
      <c r="F831" s="89" t="s">
        <v>1811</v>
      </c>
      <c r="G831" s="89" t="s">
        <v>2102</v>
      </c>
      <c r="H831" s="89" t="s">
        <v>1811</v>
      </c>
      <c r="I831" s="89" t="s">
        <v>2022</v>
      </c>
      <c r="J831" s="89" t="s">
        <v>2135</v>
      </c>
      <c r="K831" s="89" t="s">
        <v>1655</v>
      </c>
      <c r="L831" s="89">
        <v>4</v>
      </c>
      <c r="M831" s="89">
        <v>0</v>
      </c>
      <c r="N831" s="89">
        <v>2</v>
      </c>
    </row>
    <row r="832" spans="1:14" ht="22.5" hidden="1" x14ac:dyDescent="0.2">
      <c r="A832" s="89" t="s">
        <v>1789</v>
      </c>
      <c r="B832" s="89" t="s">
        <v>1319</v>
      </c>
      <c r="C832" s="89" t="s">
        <v>2203</v>
      </c>
      <c r="D832" s="89" t="s">
        <v>2100</v>
      </c>
      <c r="E832" s="89" t="s">
        <v>1654</v>
      </c>
      <c r="F832" s="89" t="s">
        <v>1319</v>
      </c>
      <c r="G832" s="89" t="s">
        <v>2102</v>
      </c>
      <c r="H832" s="89" t="s">
        <v>815</v>
      </c>
      <c r="I832" s="89" t="s">
        <v>2022</v>
      </c>
      <c r="J832" s="89" t="s">
        <v>2383</v>
      </c>
      <c r="K832" s="89" t="s">
        <v>2384</v>
      </c>
      <c r="L832" s="89">
        <v>5</v>
      </c>
      <c r="M832" s="89">
        <v>0</v>
      </c>
      <c r="N832" s="89">
        <v>2</v>
      </c>
    </row>
    <row r="833" spans="1:14" ht="22.5" hidden="1" x14ac:dyDescent="0.2">
      <c r="A833" s="89" t="s">
        <v>1793</v>
      </c>
      <c r="B833" s="89" t="s">
        <v>300</v>
      </c>
      <c r="C833" s="89" t="s">
        <v>2203</v>
      </c>
      <c r="D833" s="89" t="s">
        <v>2100</v>
      </c>
      <c r="E833" s="89" t="s">
        <v>1654</v>
      </c>
      <c r="F833" s="89" t="s">
        <v>300</v>
      </c>
      <c r="G833" s="89" t="s">
        <v>2102</v>
      </c>
      <c r="H833" s="89" t="s">
        <v>300</v>
      </c>
      <c r="I833" s="89" t="s">
        <v>2022</v>
      </c>
      <c r="J833" s="89" t="s">
        <v>2383</v>
      </c>
      <c r="K833" s="89" t="s">
        <v>2384</v>
      </c>
      <c r="L833" s="89">
        <v>11</v>
      </c>
      <c r="M833" s="89">
        <v>0</v>
      </c>
      <c r="N833" s="89">
        <v>3</v>
      </c>
    </row>
    <row r="834" spans="1:14" ht="22.5" hidden="1" x14ac:dyDescent="0.2">
      <c r="A834" s="89" t="s">
        <v>1781</v>
      </c>
      <c r="B834" s="89" t="s">
        <v>1780</v>
      </c>
      <c r="C834" s="89" t="s">
        <v>2203</v>
      </c>
      <c r="D834" s="89" t="s">
        <v>2100</v>
      </c>
      <c r="E834" s="89" t="s">
        <v>1654</v>
      </c>
      <c r="F834" s="89" t="s">
        <v>1780</v>
      </c>
      <c r="G834" s="89" t="s">
        <v>2102</v>
      </c>
      <c r="H834" s="89" t="s">
        <v>1780</v>
      </c>
      <c r="I834" s="89" t="s">
        <v>2022</v>
      </c>
      <c r="J834" s="89" t="s">
        <v>2317</v>
      </c>
      <c r="K834" s="89" t="s">
        <v>2016</v>
      </c>
      <c r="L834" s="89">
        <v>9</v>
      </c>
      <c r="M834" s="89">
        <v>0</v>
      </c>
      <c r="N834" s="89">
        <v>2</v>
      </c>
    </row>
    <row r="835" spans="1:14" ht="22.5" hidden="1" x14ac:dyDescent="0.2">
      <c r="A835" s="89" t="s">
        <v>1787</v>
      </c>
      <c r="B835" s="89" t="s">
        <v>1788</v>
      </c>
      <c r="C835" s="89" t="s">
        <v>2203</v>
      </c>
      <c r="D835" s="89" t="s">
        <v>2100</v>
      </c>
      <c r="E835" s="89" t="s">
        <v>1654</v>
      </c>
      <c r="F835" s="89" t="s">
        <v>1786</v>
      </c>
      <c r="G835" s="89" t="s">
        <v>2102</v>
      </c>
      <c r="H835" s="89" t="s">
        <v>1786</v>
      </c>
      <c r="I835" s="89" t="s">
        <v>2022</v>
      </c>
      <c r="J835" s="89" t="s">
        <v>2361</v>
      </c>
      <c r="K835" s="89" t="s">
        <v>2362</v>
      </c>
      <c r="L835" s="89">
        <v>8</v>
      </c>
      <c r="M835" s="89">
        <v>0</v>
      </c>
      <c r="N835" s="89">
        <v>3</v>
      </c>
    </row>
    <row r="836" spans="1:14" ht="22.5" hidden="1" x14ac:dyDescent="0.2">
      <c r="A836" s="89" t="s">
        <v>1796</v>
      </c>
      <c r="B836" s="89" t="s">
        <v>1797</v>
      </c>
      <c r="C836" s="89" t="s">
        <v>2203</v>
      </c>
      <c r="D836" s="89" t="s">
        <v>2100</v>
      </c>
      <c r="E836" s="89" t="s">
        <v>1654</v>
      </c>
      <c r="F836" s="89" t="s">
        <v>324</v>
      </c>
      <c r="G836" s="89" t="s">
        <v>2102</v>
      </c>
      <c r="H836" s="89" t="s">
        <v>324</v>
      </c>
      <c r="I836" s="89" t="s">
        <v>2022</v>
      </c>
      <c r="J836" s="89" t="s">
        <v>2402</v>
      </c>
      <c r="K836" s="89" t="s">
        <v>2403</v>
      </c>
      <c r="L836" s="89">
        <v>14</v>
      </c>
      <c r="M836" s="89">
        <v>0</v>
      </c>
      <c r="N836" s="89">
        <v>2</v>
      </c>
    </row>
    <row r="837" spans="1:14" ht="33.75" hidden="1" x14ac:dyDescent="0.2">
      <c r="A837" s="89" t="s">
        <v>1801</v>
      </c>
      <c r="B837" s="89" t="s">
        <v>1802</v>
      </c>
      <c r="C837" s="89" t="s">
        <v>2203</v>
      </c>
      <c r="D837" s="89" t="s">
        <v>2100</v>
      </c>
      <c r="E837" s="89" t="s">
        <v>1654</v>
      </c>
      <c r="F837" s="89" t="s">
        <v>512</v>
      </c>
      <c r="G837" s="89" t="s">
        <v>2102</v>
      </c>
      <c r="H837" s="89" t="s">
        <v>512</v>
      </c>
      <c r="I837" s="89" t="s">
        <v>2022</v>
      </c>
      <c r="J837" s="89" t="s">
        <v>2431</v>
      </c>
      <c r="K837" s="89" t="s">
        <v>1638</v>
      </c>
      <c r="L837" s="89">
        <v>7</v>
      </c>
      <c r="M837" s="89">
        <v>0</v>
      </c>
      <c r="N837" s="89">
        <v>3</v>
      </c>
    </row>
    <row r="838" spans="1:14" ht="22.5" hidden="1" x14ac:dyDescent="0.2">
      <c r="A838" s="89" t="s">
        <v>1807</v>
      </c>
      <c r="B838" s="89" t="s">
        <v>1808</v>
      </c>
      <c r="C838" s="89" t="s">
        <v>2203</v>
      </c>
      <c r="D838" s="89" t="s">
        <v>2100</v>
      </c>
      <c r="E838" s="89" t="s">
        <v>1654</v>
      </c>
      <c r="F838" s="89" t="s">
        <v>424</v>
      </c>
      <c r="G838" s="89" t="s">
        <v>2102</v>
      </c>
      <c r="H838" s="89" t="s">
        <v>424</v>
      </c>
      <c r="I838" s="89" t="s">
        <v>2022</v>
      </c>
      <c r="J838" s="89" t="s">
        <v>2441</v>
      </c>
      <c r="K838" s="89" t="s">
        <v>2442</v>
      </c>
      <c r="L838" s="89">
        <v>11</v>
      </c>
      <c r="M838" s="89">
        <v>0</v>
      </c>
      <c r="N838" s="89">
        <v>3</v>
      </c>
    </row>
    <row r="839" spans="1:14" ht="22.5" hidden="1" x14ac:dyDescent="0.2">
      <c r="A839" s="89" t="s">
        <v>1804</v>
      </c>
      <c r="B839" s="89" t="s">
        <v>1803</v>
      </c>
      <c r="C839" s="89" t="s">
        <v>2203</v>
      </c>
      <c r="D839" s="89" t="s">
        <v>2100</v>
      </c>
      <c r="E839" s="89" t="s">
        <v>1654</v>
      </c>
      <c r="F839" s="89" t="s">
        <v>1803</v>
      </c>
      <c r="G839" s="89" t="s">
        <v>2102</v>
      </c>
      <c r="H839" s="89" t="s">
        <v>1803</v>
      </c>
      <c r="I839" s="89" t="s">
        <v>2022</v>
      </c>
      <c r="J839" s="89" t="s">
        <v>2441</v>
      </c>
      <c r="K839" s="89" t="s">
        <v>2442</v>
      </c>
      <c r="L839" s="89">
        <v>4</v>
      </c>
      <c r="M839" s="89">
        <v>0</v>
      </c>
      <c r="N839" s="89">
        <v>3</v>
      </c>
    </row>
    <row r="840" spans="1:14" ht="22.5" hidden="1" x14ac:dyDescent="0.2">
      <c r="A840" s="89" t="s">
        <v>1822</v>
      </c>
      <c r="B840" s="89" t="s">
        <v>1823</v>
      </c>
      <c r="C840" s="89" t="s">
        <v>2203</v>
      </c>
      <c r="D840" s="89" t="s">
        <v>2100</v>
      </c>
      <c r="E840" s="89" t="s">
        <v>1654</v>
      </c>
      <c r="F840" s="89" t="s">
        <v>1204</v>
      </c>
      <c r="G840" s="89" t="s">
        <v>2102</v>
      </c>
      <c r="H840" s="89" t="s">
        <v>1821</v>
      </c>
      <c r="I840" s="89" t="s">
        <v>2022</v>
      </c>
      <c r="J840" s="89" t="s">
        <v>2482</v>
      </c>
      <c r="K840" s="89" t="s">
        <v>2483</v>
      </c>
      <c r="L840" s="89">
        <v>10</v>
      </c>
      <c r="M840" s="89">
        <v>0</v>
      </c>
      <c r="N840" s="89">
        <v>3</v>
      </c>
    </row>
    <row r="841" spans="1:14" ht="33.75" hidden="1" x14ac:dyDescent="0.2">
      <c r="A841" s="89" t="s">
        <v>1782</v>
      </c>
      <c r="B841" s="89" t="s">
        <v>1783</v>
      </c>
      <c r="C841" s="89" t="s">
        <v>2203</v>
      </c>
      <c r="D841" s="89" t="s">
        <v>2100</v>
      </c>
      <c r="E841" s="89" t="s">
        <v>1654</v>
      </c>
      <c r="F841" s="89" t="s">
        <v>5282</v>
      </c>
      <c r="G841" s="89" t="s">
        <v>2102</v>
      </c>
      <c r="H841" s="89" t="s">
        <v>638</v>
      </c>
      <c r="I841" s="89" t="s">
        <v>2022</v>
      </c>
      <c r="J841" s="89" t="s">
        <v>2317</v>
      </c>
      <c r="K841" s="89" t="s">
        <v>2016</v>
      </c>
      <c r="L841" s="89">
        <v>7</v>
      </c>
      <c r="M841" s="89">
        <v>0</v>
      </c>
      <c r="N841" s="89">
        <v>3</v>
      </c>
    </row>
    <row r="842" spans="1:14" ht="22.5" hidden="1" x14ac:dyDescent="0.2">
      <c r="A842" s="89" t="s">
        <v>1794</v>
      </c>
      <c r="B842" s="89" t="s">
        <v>1795</v>
      </c>
      <c r="C842" s="89" t="s">
        <v>2203</v>
      </c>
      <c r="D842" s="89" t="s">
        <v>2100</v>
      </c>
      <c r="E842" s="89" t="s">
        <v>1654</v>
      </c>
      <c r="F842" s="89" t="s">
        <v>330</v>
      </c>
      <c r="G842" s="89" t="s">
        <v>2102</v>
      </c>
      <c r="H842" s="89" t="s">
        <v>330</v>
      </c>
      <c r="I842" s="89" t="s">
        <v>2022</v>
      </c>
      <c r="J842" s="89" t="s">
        <v>2402</v>
      </c>
      <c r="K842" s="89" t="s">
        <v>2403</v>
      </c>
      <c r="L842" s="89">
        <v>10</v>
      </c>
      <c r="M842" s="89">
        <v>0</v>
      </c>
      <c r="N842" s="89">
        <v>3</v>
      </c>
    </row>
    <row r="843" spans="1:14" ht="22.5" hidden="1" x14ac:dyDescent="0.2">
      <c r="A843" s="89" t="s">
        <v>1810</v>
      </c>
      <c r="B843" s="89" t="s">
        <v>1809</v>
      </c>
      <c r="C843" s="89" t="s">
        <v>2203</v>
      </c>
      <c r="D843" s="89" t="s">
        <v>2100</v>
      </c>
      <c r="E843" s="89" t="s">
        <v>1654</v>
      </c>
      <c r="F843" s="89" t="s">
        <v>811</v>
      </c>
      <c r="G843" s="89" t="s">
        <v>2102</v>
      </c>
      <c r="H843" s="89" t="s">
        <v>1809</v>
      </c>
      <c r="I843" s="89" t="s">
        <v>2022</v>
      </c>
      <c r="J843" s="89" t="s">
        <v>2441</v>
      </c>
      <c r="K843" s="89" t="s">
        <v>2442</v>
      </c>
      <c r="L843" s="89">
        <v>4</v>
      </c>
      <c r="M843" s="89">
        <v>0</v>
      </c>
      <c r="N843" s="89">
        <v>2</v>
      </c>
    </row>
    <row r="844" spans="1:14" ht="22.5" hidden="1" x14ac:dyDescent="0.2">
      <c r="A844" s="89" t="s">
        <v>1806</v>
      </c>
      <c r="B844" s="89" t="s">
        <v>948</v>
      </c>
      <c r="C844" s="89" t="s">
        <v>2203</v>
      </c>
      <c r="D844" s="89" t="s">
        <v>2100</v>
      </c>
      <c r="E844" s="89" t="s">
        <v>1654</v>
      </c>
      <c r="F844" s="89" t="s">
        <v>1805</v>
      </c>
      <c r="G844" s="89" t="s">
        <v>2102</v>
      </c>
      <c r="H844" s="89" t="s">
        <v>1805</v>
      </c>
      <c r="I844" s="89" t="s">
        <v>2022</v>
      </c>
      <c r="J844" s="89" t="s">
        <v>2441</v>
      </c>
      <c r="K844" s="89" t="s">
        <v>2442</v>
      </c>
      <c r="L844" s="89">
        <v>8</v>
      </c>
      <c r="M844" s="89">
        <v>0</v>
      </c>
      <c r="N844" s="89">
        <v>3</v>
      </c>
    </row>
    <row r="845" spans="1:14" ht="22.5" hidden="1" x14ac:dyDescent="0.2">
      <c r="A845" s="89" t="s">
        <v>1739</v>
      </c>
      <c r="B845" s="89" t="s">
        <v>990</v>
      </c>
      <c r="C845" s="89" t="s">
        <v>2089</v>
      </c>
      <c r="D845" s="89" t="s">
        <v>2100</v>
      </c>
      <c r="E845" s="89" t="s">
        <v>1654</v>
      </c>
      <c r="F845" s="89" t="s">
        <v>990</v>
      </c>
      <c r="G845" s="89" t="s">
        <v>2102</v>
      </c>
      <c r="H845" s="89" t="s">
        <v>990</v>
      </c>
      <c r="I845" s="89" t="s">
        <v>2022</v>
      </c>
      <c r="J845" s="89" t="s">
        <v>2456</v>
      </c>
      <c r="K845" s="89" t="s">
        <v>1639</v>
      </c>
      <c r="L845" s="89">
        <v>6</v>
      </c>
      <c r="M845" s="89">
        <v>1</v>
      </c>
      <c r="N845" s="89">
        <v>2</v>
      </c>
    </row>
    <row r="846" spans="1:14" ht="33.75" hidden="1" x14ac:dyDescent="0.2">
      <c r="A846" s="89" t="s">
        <v>2075</v>
      </c>
      <c r="B846" s="89" t="s">
        <v>2294</v>
      </c>
      <c r="C846" s="89" t="s">
        <v>2199</v>
      </c>
      <c r="D846" s="89" t="s">
        <v>2100</v>
      </c>
      <c r="E846" s="89" t="s">
        <v>1654</v>
      </c>
      <c r="F846" s="89" t="s">
        <v>2295</v>
      </c>
      <c r="G846" s="89" t="s">
        <v>2102</v>
      </c>
      <c r="H846" s="89" t="s">
        <v>468</v>
      </c>
      <c r="I846" s="89" t="s">
        <v>2022</v>
      </c>
      <c r="J846" s="89" t="s">
        <v>2135</v>
      </c>
      <c r="K846" s="89" t="s">
        <v>1655</v>
      </c>
      <c r="L846" s="89">
        <v>8</v>
      </c>
      <c r="M846" s="89">
        <v>1</v>
      </c>
      <c r="N846" s="89">
        <v>3</v>
      </c>
    </row>
    <row r="847" spans="1:14" ht="22.5" hidden="1" x14ac:dyDescent="0.2">
      <c r="A847" s="89" t="s">
        <v>2424</v>
      </c>
      <c r="B847" s="89" t="s">
        <v>2425</v>
      </c>
      <c r="C847" s="89" t="s">
        <v>2203</v>
      </c>
      <c r="D847" s="89" t="s">
        <v>2100</v>
      </c>
      <c r="E847" s="89" t="s">
        <v>1654</v>
      </c>
      <c r="F847" s="89" t="s">
        <v>2425</v>
      </c>
      <c r="G847" s="89" t="s">
        <v>2102</v>
      </c>
      <c r="H847" s="89" t="s">
        <v>2425</v>
      </c>
      <c r="I847" s="89" t="s">
        <v>2022</v>
      </c>
      <c r="J847" s="89" t="s">
        <v>2416</v>
      </c>
      <c r="K847" s="89" t="s">
        <v>1653</v>
      </c>
      <c r="L847" s="89">
        <v>9</v>
      </c>
      <c r="M847" s="89">
        <v>0</v>
      </c>
      <c r="N847" s="89">
        <v>3</v>
      </c>
    </row>
    <row r="848" spans="1:14" ht="22.5" hidden="1" x14ac:dyDescent="0.2">
      <c r="A848" s="89" t="s">
        <v>2426</v>
      </c>
      <c r="B848" s="89" t="s">
        <v>2427</v>
      </c>
      <c r="C848" s="89" t="s">
        <v>2203</v>
      </c>
      <c r="D848" s="89" t="s">
        <v>2100</v>
      </c>
      <c r="E848" s="89" t="s">
        <v>1654</v>
      </c>
      <c r="F848" s="89" t="s">
        <v>2427</v>
      </c>
      <c r="G848" s="89" t="s">
        <v>2102</v>
      </c>
      <c r="H848" s="89" t="s">
        <v>2427</v>
      </c>
      <c r="I848" s="89" t="s">
        <v>2022</v>
      </c>
      <c r="J848" s="89" t="s">
        <v>2416</v>
      </c>
      <c r="K848" s="89" t="s">
        <v>1653</v>
      </c>
      <c r="L848" s="89">
        <v>9</v>
      </c>
      <c r="M848" s="89">
        <v>0</v>
      </c>
      <c r="N848" s="89">
        <v>2</v>
      </c>
    </row>
    <row r="849" spans="1:14" ht="22.5" hidden="1" x14ac:dyDescent="0.2">
      <c r="A849" s="89" t="s">
        <v>2296</v>
      </c>
      <c r="B849" s="89" t="s">
        <v>2297</v>
      </c>
      <c r="C849" s="89" t="s">
        <v>2203</v>
      </c>
      <c r="D849" s="89" t="s">
        <v>2100</v>
      </c>
      <c r="E849" s="89" t="s">
        <v>1654</v>
      </c>
      <c r="F849" s="89" t="s">
        <v>2297</v>
      </c>
      <c r="G849" s="89" t="s">
        <v>2297</v>
      </c>
      <c r="H849" s="89" t="s">
        <v>94</v>
      </c>
      <c r="I849" s="89" t="s">
        <v>97</v>
      </c>
      <c r="J849" s="89" t="s">
        <v>2135</v>
      </c>
      <c r="K849" s="89" t="s">
        <v>1655</v>
      </c>
      <c r="L849" s="89">
        <v>8</v>
      </c>
      <c r="M849" s="89">
        <v>0</v>
      </c>
      <c r="N849" s="89">
        <v>3</v>
      </c>
    </row>
    <row r="850" spans="1:14" ht="45" hidden="1" x14ac:dyDescent="0.2">
      <c r="A850" s="89" t="s">
        <v>2298</v>
      </c>
      <c r="B850" s="89" t="s">
        <v>2299</v>
      </c>
      <c r="C850" s="89" t="s">
        <v>2203</v>
      </c>
      <c r="D850" s="89" t="s">
        <v>2100</v>
      </c>
      <c r="E850" s="89" t="s">
        <v>1654</v>
      </c>
      <c r="F850" s="89" t="s">
        <v>2300</v>
      </c>
      <c r="G850" s="89" t="s">
        <v>1005</v>
      </c>
      <c r="H850" s="89" t="s">
        <v>2227</v>
      </c>
      <c r="I850" s="89" t="s">
        <v>97</v>
      </c>
      <c r="J850" s="89" t="s">
        <v>2135</v>
      </c>
      <c r="K850" s="89" t="s">
        <v>1655</v>
      </c>
      <c r="L850" s="89">
        <v>7</v>
      </c>
      <c r="M850" s="89">
        <v>0</v>
      </c>
      <c r="N850" s="89">
        <v>2</v>
      </c>
    </row>
    <row r="851" spans="1:14" ht="22.5" hidden="1" x14ac:dyDescent="0.2">
      <c r="A851" s="89" t="s">
        <v>2398</v>
      </c>
      <c r="B851" s="89" t="s">
        <v>2399</v>
      </c>
      <c r="C851" s="89" t="s">
        <v>2203</v>
      </c>
      <c r="D851" s="89" t="s">
        <v>2100</v>
      </c>
      <c r="E851" s="89" t="s">
        <v>1654</v>
      </c>
      <c r="F851" s="89" t="s">
        <v>2399</v>
      </c>
      <c r="G851" s="89" t="s">
        <v>2102</v>
      </c>
      <c r="H851" s="89" t="s">
        <v>303</v>
      </c>
      <c r="I851" s="89" t="s">
        <v>2022</v>
      </c>
      <c r="J851" s="89" t="s">
        <v>2383</v>
      </c>
      <c r="K851" s="89" t="s">
        <v>2384</v>
      </c>
      <c r="L851" s="89">
        <v>5</v>
      </c>
      <c r="M851" s="89">
        <v>0</v>
      </c>
      <c r="N851" s="89">
        <v>2</v>
      </c>
    </row>
    <row r="852" spans="1:14" ht="22.5" hidden="1" x14ac:dyDescent="0.2">
      <c r="A852" s="89" t="s">
        <v>2400</v>
      </c>
      <c r="B852" s="89" t="s">
        <v>312</v>
      </c>
      <c r="C852" s="89" t="s">
        <v>2203</v>
      </c>
      <c r="D852" s="89" t="s">
        <v>2100</v>
      </c>
      <c r="E852" s="89" t="s">
        <v>1654</v>
      </c>
      <c r="F852" s="89" t="s">
        <v>312</v>
      </c>
      <c r="G852" s="89" t="s">
        <v>2102</v>
      </c>
      <c r="H852" s="89" t="s">
        <v>312</v>
      </c>
      <c r="I852" s="89" t="s">
        <v>2022</v>
      </c>
      <c r="J852" s="89" t="s">
        <v>2383</v>
      </c>
      <c r="K852" s="89" t="s">
        <v>2384</v>
      </c>
      <c r="L852" s="89">
        <v>5</v>
      </c>
      <c r="M852" s="89">
        <v>0</v>
      </c>
      <c r="N852" s="89">
        <v>2</v>
      </c>
    </row>
    <row r="853" spans="1:14" ht="22.5" hidden="1" x14ac:dyDescent="0.2">
      <c r="A853" s="89" t="s">
        <v>2460</v>
      </c>
      <c r="B853" s="89" t="s">
        <v>2461</v>
      </c>
      <c r="C853" s="89" t="s">
        <v>2203</v>
      </c>
      <c r="D853" s="89" t="s">
        <v>2100</v>
      </c>
      <c r="E853" s="89" t="s">
        <v>1654</v>
      </c>
      <c r="F853" s="89" t="s">
        <v>978</v>
      </c>
      <c r="G853" s="89" t="s">
        <v>2102</v>
      </c>
      <c r="H853" s="89" t="s">
        <v>978</v>
      </c>
      <c r="I853" s="89" t="s">
        <v>2022</v>
      </c>
      <c r="J853" s="89" t="s">
        <v>2456</v>
      </c>
      <c r="K853" s="89" t="s">
        <v>1639</v>
      </c>
      <c r="L853" s="89">
        <v>13</v>
      </c>
      <c r="M853" s="89">
        <v>0</v>
      </c>
      <c r="N853" s="89">
        <v>3</v>
      </c>
    </row>
    <row r="854" spans="1:14" ht="22.5" hidden="1" x14ac:dyDescent="0.2">
      <c r="A854" s="89" t="s">
        <v>2348</v>
      </c>
      <c r="B854" s="89" t="s">
        <v>2349</v>
      </c>
      <c r="C854" s="89" t="s">
        <v>2203</v>
      </c>
      <c r="D854" s="89" t="s">
        <v>2100</v>
      </c>
      <c r="E854" s="89" t="s">
        <v>1654</v>
      </c>
      <c r="F854" s="89" t="s">
        <v>650</v>
      </c>
      <c r="G854" s="89" t="s">
        <v>2102</v>
      </c>
      <c r="H854" s="89" t="s">
        <v>650</v>
      </c>
      <c r="I854" s="89" t="s">
        <v>2022</v>
      </c>
      <c r="J854" s="89" t="s">
        <v>2317</v>
      </c>
      <c r="K854" s="89" t="s">
        <v>2016</v>
      </c>
      <c r="L854" s="89">
        <v>7</v>
      </c>
      <c r="M854" s="89">
        <v>0</v>
      </c>
      <c r="N854" s="89">
        <v>3</v>
      </c>
    </row>
    <row r="855" spans="1:14" ht="33.75" hidden="1" x14ac:dyDescent="0.2">
      <c r="A855" s="89" t="s">
        <v>2454</v>
      </c>
      <c r="B855" s="89" t="s">
        <v>2455</v>
      </c>
      <c r="C855" s="89" t="s">
        <v>2203</v>
      </c>
      <c r="D855" s="89" t="s">
        <v>2100</v>
      </c>
      <c r="E855" s="89" t="s">
        <v>1654</v>
      </c>
      <c r="F855" s="89" t="s">
        <v>954</v>
      </c>
      <c r="G855" s="89" t="s">
        <v>2102</v>
      </c>
      <c r="H855" s="89" t="s">
        <v>954</v>
      </c>
      <c r="I855" s="89" t="s">
        <v>2022</v>
      </c>
      <c r="J855" s="89" t="s">
        <v>2441</v>
      </c>
      <c r="K855" s="89" t="s">
        <v>2442</v>
      </c>
      <c r="L855" s="89">
        <v>4</v>
      </c>
      <c r="M855" s="89">
        <v>0</v>
      </c>
      <c r="N855" s="89">
        <v>2</v>
      </c>
    </row>
    <row r="856" spans="1:14" ht="22.5" hidden="1" x14ac:dyDescent="0.2">
      <c r="A856" s="89" t="s">
        <v>2462</v>
      </c>
      <c r="B856" s="89" t="s">
        <v>949</v>
      </c>
      <c r="C856" s="89" t="s">
        <v>2203</v>
      </c>
      <c r="D856" s="89" t="s">
        <v>2100</v>
      </c>
      <c r="E856" s="89" t="s">
        <v>1654</v>
      </c>
      <c r="F856" s="89" t="s">
        <v>949</v>
      </c>
      <c r="G856" s="89" t="s">
        <v>2102</v>
      </c>
      <c r="H856" s="89" t="s">
        <v>949</v>
      </c>
      <c r="I856" s="89" t="s">
        <v>2022</v>
      </c>
      <c r="J856" s="89" t="s">
        <v>2456</v>
      </c>
      <c r="K856" s="89" t="s">
        <v>1639</v>
      </c>
      <c r="L856" s="89">
        <v>2</v>
      </c>
      <c r="M856" s="89">
        <v>0</v>
      </c>
      <c r="N856" s="89">
        <v>1</v>
      </c>
    </row>
    <row r="857" spans="1:14" ht="22.5" hidden="1" x14ac:dyDescent="0.2">
      <c r="A857" s="89" t="s">
        <v>2382</v>
      </c>
      <c r="B857" s="89" t="s">
        <v>784</v>
      </c>
      <c r="C857" s="89" t="s">
        <v>2203</v>
      </c>
      <c r="D857" s="89" t="s">
        <v>2100</v>
      </c>
      <c r="E857" s="89" t="s">
        <v>1654</v>
      </c>
      <c r="F857" s="89" t="s">
        <v>784</v>
      </c>
      <c r="G857" s="89" t="s">
        <v>2102</v>
      </c>
      <c r="H857" s="89" t="s">
        <v>784</v>
      </c>
      <c r="I857" s="89" t="s">
        <v>2022</v>
      </c>
      <c r="J857" s="89" t="s">
        <v>2374</v>
      </c>
      <c r="K857" s="89" t="s">
        <v>2375</v>
      </c>
      <c r="L857" s="89">
        <v>10</v>
      </c>
      <c r="M857" s="89">
        <v>0</v>
      </c>
      <c r="N857" s="89">
        <v>2</v>
      </c>
    </row>
    <row r="858" spans="1:14" ht="33.75" hidden="1" x14ac:dyDescent="0.2">
      <c r="A858" s="89" t="s">
        <v>2477</v>
      </c>
      <c r="B858" s="89" t="s">
        <v>2478</v>
      </c>
      <c r="C858" s="89" t="s">
        <v>2203</v>
      </c>
      <c r="D858" s="89" t="s">
        <v>2100</v>
      </c>
      <c r="E858" s="89" t="s">
        <v>1654</v>
      </c>
      <c r="F858" s="89" t="s">
        <v>598</v>
      </c>
      <c r="G858" s="89" t="s">
        <v>2102</v>
      </c>
      <c r="H858" s="89" t="s">
        <v>598</v>
      </c>
      <c r="I858" s="89" t="s">
        <v>2022</v>
      </c>
      <c r="J858" s="89" t="s">
        <v>2471</v>
      </c>
      <c r="K858" s="89" t="s">
        <v>2472</v>
      </c>
      <c r="L858" s="89">
        <v>5</v>
      </c>
      <c r="M858" s="89">
        <v>0</v>
      </c>
      <c r="N858" s="89">
        <v>3</v>
      </c>
    </row>
    <row r="859" spans="1:14" ht="22.5" hidden="1" x14ac:dyDescent="0.2">
      <c r="A859" s="89" t="s">
        <v>2301</v>
      </c>
      <c r="B859" s="89" t="s">
        <v>2302</v>
      </c>
      <c r="C859" s="89" t="s">
        <v>2203</v>
      </c>
      <c r="D859" s="89" t="s">
        <v>2100</v>
      </c>
      <c r="E859" s="89" t="s">
        <v>1654</v>
      </c>
      <c r="F859" s="89" t="s">
        <v>2303</v>
      </c>
      <c r="G859" s="89" t="s">
        <v>481</v>
      </c>
      <c r="H859" s="89" t="s">
        <v>481</v>
      </c>
      <c r="I859" s="89" t="s">
        <v>97</v>
      </c>
      <c r="J859" s="89" t="s">
        <v>2135</v>
      </c>
      <c r="K859" s="89" t="s">
        <v>1655</v>
      </c>
      <c r="L859" s="89">
        <v>13</v>
      </c>
      <c r="M859" s="89">
        <v>0</v>
      </c>
      <c r="N859" s="89">
        <v>3</v>
      </c>
    </row>
    <row r="860" spans="1:14" ht="22.5" hidden="1" x14ac:dyDescent="0.2">
      <c r="A860" s="89" t="s">
        <v>2401</v>
      </c>
      <c r="B860" s="89" t="s">
        <v>2391</v>
      </c>
      <c r="C860" s="89" t="s">
        <v>2203</v>
      </c>
      <c r="D860" s="89" t="s">
        <v>2100</v>
      </c>
      <c r="E860" s="89" t="s">
        <v>1654</v>
      </c>
      <c r="F860" s="89" t="s">
        <v>2391</v>
      </c>
      <c r="G860" s="89" t="s">
        <v>2102</v>
      </c>
      <c r="H860" s="89" t="s">
        <v>2391</v>
      </c>
      <c r="I860" s="89" t="s">
        <v>2022</v>
      </c>
      <c r="J860" s="89" t="s">
        <v>2383</v>
      </c>
      <c r="K860" s="89" t="s">
        <v>2384</v>
      </c>
      <c r="L860" s="89">
        <v>8</v>
      </c>
      <c r="M860" s="89">
        <v>0</v>
      </c>
      <c r="N860" s="89">
        <v>3</v>
      </c>
    </row>
    <row r="861" spans="1:14" ht="22.5" hidden="1" x14ac:dyDescent="0.2">
      <c r="A861" s="89" t="s">
        <v>2350</v>
      </c>
      <c r="B861" s="89" t="s">
        <v>2351</v>
      </c>
      <c r="C861" s="89" t="s">
        <v>2203</v>
      </c>
      <c r="D861" s="89" t="s">
        <v>2100</v>
      </c>
      <c r="E861" s="89" t="s">
        <v>1654</v>
      </c>
      <c r="F861" s="89" t="s">
        <v>2351</v>
      </c>
      <c r="G861" s="89" t="s">
        <v>2102</v>
      </c>
      <c r="H861" s="89" t="s">
        <v>2351</v>
      </c>
      <c r="I861" s="89" t="s">
        <v>2022</v>
      </c>
      <c r="J861" s="89" t="s">
        <v>2317</v>
      </c>
      <c r="K861" s="89" t="s">
        <v>2016</v>
      </c>
      <c r="L861" s="89">
        <v>8</v>
      </c>
      <c r="M861" s="89">
        <v>0</v>
      </c>
      <c r="N861" s="89">
        <v>2</v>
      </c>
    </row>
    <row r="862" spans="1:14" ht="22.5" hidden="1" x14ac:dyDescent="0.2">
      <c r="A862" s="89" t="s">
        <v>2463</v>
      </c>
      <c r="B862" s="89" t="s">
        <v>922</v>
      </c>
      <c r="C862" s="89" t="s">
        <v>2203</v>
      </c>
      <c r="D862" s="89" t="s">
        <v>2100</v>
      </c>
      <c r="E862" s="89" t="s">
        <v>1654</v>
      </c>
      <c r="F862" s="89" t="s">
        <v>922</v>
      </c>
      <c r="G862" s="89" t="s">
        <v>2102</v>
      </c>
      <c r="H862" s="89" t="s">
        <v>922</v>
      </c>
      <c r="I862" s="89" t="s">
        <v>2022</v>
      </c>
      <c r="J862" s="89" t="s">
        <v>2456</v>
      </c>
      <c r="K862" s="89" t="s">
        <v>1639</v>
      </c>
      <c r="L862" s="89">
        <v>5</v>
      </c>
      <c r="M862" s="89">
        <v>0</v>
      </c>
      <c r="N862" s="89">
        <v>2</v>
      </c>
    </row>
    <row r="863" spans="1:14" ht="22.5" hidden="1" x14ac:dyDescent="0.2">
      <c r="A863" s="89" t="s">
        <v>2464</v>
      </c>
      <c r="B863" s="89" t="s">
        <v>923</v>
      </c>
      <c r="C863" s="89" t="s">
        <v>2203</v>
      </c>
      <c r="D863" s="89" t="s">
        <v>2100</v>
      </c>
      <c r="E863" s="89" t="s">
        <v>1654</v>
      </c>
      <c r="F863" s="89" t="s">
        <v>923</v>
      </c>
      <c r="G863" s="89" t="s">
        <v>2102</v>
      </c>
      <c r="H863" s="89" t="s">
        <v>923</v>
      </c>
      <c r="I863" s="89" t="s">
        <v>2022</v>
      </c>
      <c r="J863" s="89" t="s">
        <v>2456</v>
      </c>
      <c r="K863" s="89" t="s">
        <v>1639</v>
      </c>
      <c r="L863" s="89">
        <v>4</v>
      </c>
      <c r="M863" s="89">
        <v>0</v>
      </c>
      <c r="N863" s="89">
        <v>2</v>
      </c>
    </row>
    <row r="864" spans="1:14" ht="33.75" hidden="1" x14ac:dyDescent="0.2">
      <c r="A864" s="89" t="s">
        <v>2304</v>
      </c>
      <c r="B864" s="89" t="s">
        <v>2305</v>
      </c>
      <c r="C864" s="89" t="s">
        <v>2203</v>
      </c>
      <c r="D864" s="89" t="s">
        <v>2100</v>
      </c>
      <c r="E864" s="89" t="s">
        <v>1654</v>
      </c>
      <c r="F864" s="89" t="s">
        <v>2306</v>
      </c>
      <c r="G864" s="89" t="s">
        <v>2102</v>
      </c>
      <c r="H864" s="89" t="s">
        <v>481</v>
      </c>
      <c r="I864" s="89" t="s">
        <v>97</v>
      </c>
      <c r="J864" s="89" t="s">
        <v>2135</v>
      </c>
      <c r="K864" s="89" t="s">
        <v>1655</v>
      </c>
      <c r="L864" s="89">
        <v>14</v>
      </c>
      <c r="M864" s="89">
        <v>0</v>
      </c>
      <c r="N864" s="89">
        <v>2</v>
      </c>
    </row>
    <row r="865" spans="1:14" ht="45" hidden="1" x14ac:dyDescent="0.2">
      <c r="A865" s="89" t="s">
        <v>2428</v>
      </c>
      <c r="B865" s="89" t="s">
        <v>5048</v>
      </c>
      <c r="C865" s="89" t="s">
        <v>2203</v>
      </c>
      <c r="D865" s="89" t="s">
        <v>2100</v>
      </c>
      <c r="E865" s="89" t="s">
        <v>1654</v>
      </c>
      <c r="F865" s="89" t="s">
        <v>2309</v>
      </c>
      <c r="G865" s="89" t="s">
        <v>89</v>
      </c>
      <c r="H865" s="89" t="s">
        <v>89</v>
      </c>
      <c r="I865" s="89" t="s">
        <v>97</v>
      </c>
      <c r="J865" s="89" t="s">
        <v>2416</v>
      </c>
      <c r="K865" s="89" t="s">
        <v>1653</v>
      </c>
      <c r="L865" s="89">
        <v>13</v>
      </c>
      <c r="M865" s="89">
        <v>0</v>
      </c>
      <c r="N865" s="89">
        <v>3</v>
      </c>
    </row>
    <row r="866" spans="1:14" ht="45" hidden="1" x14ac:dyDescent="0.2">
      <c r="A866" s="89" t="s">
        <v>2307</v>
      </c>
      <c r="B866" s="89" t="s">
        <v>2308</v>
      </c>
      <c r="C866" s="89" t="s">
        <v>2203</v>
      </c>
      <c r="D866" s="89" t="s">
        <v>2100</v>
      </c>
      <c r="E866" s="89" t="s">
        <v>1654</v>
      </c>
      <c r="F866" s="89" t="s">
        <v>2309</v>
      </c>
      <c r="G866" s="89" t="s">
        <v>94</v>
      </c>
      <c r="H866" s="89" t="s">
        <v>2310</v>
      </c>
      <c r="I866" s="89" t="s">
        <v>97</v>
      </c>
      <c r="J866" s="89" t="s">
        <v>2135</v>
      </c>
      <c r="K866" s="89" t="s">
        <v>1655</v>
      </c>
      <c r="L866" s="89">
        <v>12</v>
      </c>
      <c r="M866" s="89">
        <v>0</v>
      </c>
      <c r="N866" s="89">
        <v>2</v>
      </c>
    </row>
    <row r="867" spans="1:14" ht="33.75" hidden="1" x14ac:dyDescent="0.2">
      <c r="A867" s="89" t="s">
        <v>2311</v>
      </c>
      <c r="B867" s="89" t="s">
        <v>2312</v>
      </c>
      <c r="C867" s="89" t="s">
        <v>2203</v>
      </c>
      <c r="D867" s="89" t="s">
        <v>2100</v>
      </c>
      <c r="E867" s="89" t="s">
        <v>1654</v>
      </c>
      <c r="F867" s="89" t="s">
        <v>2313</v>
      </c>
      <c r="G867" s="89" t="s">
        <v>1012</v>
      </c>
      <c r="H867" s="89" t="s">
        <v>5209</v>
      </c>
      <c r="I867" s="89" t="s">
        <v>97</v>
      </c>
      <c r="J867" s="89" t="s">
        <v>2135</v>
      </c>
      <c r="K867" s="89" t="s">
        <v>1655</v>
      </c>
      <c r="L867" s="89">
        <v>13</v>
      </c>
      <c r="M867" s="89">
        <v>0</v>
      </c>
      <c r="N867" s="89">
        <v>3</v>
      </c>
    </row>
    <row r="868" spans="1:14" ht="45" hidden="1" x14ac:dyDescent="0.2">
      <c r="A868" s="89" t="s">
        <v>2411</v>
      </c>
      <c r="B868" s="89" t="s">
        <v>2412</v>
      </c>
      <c r="C868" s="89" t="s">
        <v>2203</v>
      </c>
      <c r="D868" s="89" t="s">
        <v>2100</v>
      </c>
      <c r="E868" s="89" t="s">
        <v>1654</v>
      </c>
      <c r="F868" s="89" t="s">
        <v>2413</v>
      </c>
      <c r="G868" s="89" t="s">
        <v>321</v>
      </c>
      <c r="H868" s="89" t="s">
        <v>321</v>
      </c>
      <c r="I868" s="89" t="s">
        <v>2022</v>
      </c>
      <c r="J868" s="89" t="s">
        <v>2402</v>
      </c>
      <c r="K868" s="89" t="s">
        <v>2403</v>
      </c>
      <c r="L868" s="89">
        <v>9</v>
      </c>
      <c r="M868" s="89">
        <v>0</v>
      </c>
      <c r="N868" s="89">
        <v>3</v>
      </c>
    </row>
    <row r="869" spans="1:14" ht="22.5" hidden="1" x14ac:dyDescent="0.2">
      <c r="A869" s="89" t="s">
        <v>2352</v>
      </c>
      <c r="B869" s="89" t="s">
        <v>2353</v>
      </c>
      <c r="C869" s="89" t="s">
        <v>2203</v>
      </c>
      <c r="D869" s="89" t="s">
        <v>2100</v>
      </c>
      <c r="E869" s="89" t="s">
        <v>1654</v>
      </c>
      <c r="F869" s="89" t="s">
        <v>2354</v>
      </c>
      <c r="G869" s="89" t="s">
        <v>113</v>
      </c>
      <c r="H869" s="89" t="s">
        <v>113</v>
      </c>
      <c r="I869" s="89" t="s">
        <v>97</v>
      </c>
      <c r="J869" s="89" t="s">
        <v>2317</v>
      </c>
      <c r="K869" s="89" t="s">
        <v>2016</v>
      </c>
      <c r="L869" s="89">
        <v>9</v>
      </c>
      <c r="M869" s="89">
        <v>0</v>
      </c>
      <c r="N869" s="89">
        <v>3</v>
      </c>
    </row>
    <row r="870" spans="1:14" ht="22.5" hidden="1" x14ac:dyDescent="0.2">
      <c r="A870" s="89" t="s">
        <v>2479</v>
      </c>
      <c r="B870" s="89" t="s">
        <v>1201</v>
      </c>
      <c r="C870" s="89" t="s">
        <v>2203</v>
      </c>
      <c r="D870" s="89" t="s">
        <v>2100</v>
      </c>
      <c r="E870" s="89" t="s">
        <v>1654</v>
      </c>
      <c r="F870" s="89" t="s">
        <v>5283</v>
      </c>
      <c r="G870" s="89" t="s">
        <v>2480</v>
      </c>
      <c r="H870" s="89" t="s">
        <v>2480</v>
      </c>
      <c r="I870" s="89" t="s">
        <v>2022</v>
      </c>
      <c r="J870" s="89" t="s">
        <v>2471</v>
      </c>
      <c r="K870" s="89" t="s">
        <v>2472</v>
      </c>
      <c r="L870" s="89">
        <v>4</v>
      </c>
      <c r="M870" s="89">
        <v>0</v>
      </c>
      <c r="N870" s="89">
        <v>3</v>
      </c>
    </row>
    <row r="871" spans="1:14" ht="22.5" hidden="1" x14ac:dyDescent="0.2">
      <c r="A871" s="89" t="s">
        <v>5133</v>
      </c>
      <c r="B871" s="89" t="s">
        <v>1979</v>
      </c>
      <c r="C871" s="89" t="s">
        <v>1493</v>
      </c>
      <c r="D871" s="89" t="s">
        <v>2100</v>
      </c>
      <c r="E871" s="89" t="s">
        <v>1654</v>
      </c>
      <c r="F871" s="89" t="s">
        <v>2157</v>
      </c>
      <c r="G871" s="89" t="s">
        <v>2102</v>
      </c>
      <c r="H871" s="89" t="s">
        <v>5134</v>
      </c>
      <c r="I871" s="89" t="s">
        <v>2022</v>
      </c>
      <c r="J871" s="89" t="s">
        <v>2135</v>
      </c>
      <c r="K871" s="89" t="s">
        <v>1655</v>
      </c>
      <c r="L871" s="89"/>
      <c r="M871" s="89"/>
      <c r="N871" s="89"/>
    </row>
    <row r="872" spans="1:14" ht="45" hidden="1" x14ac:dyDescent="0.2">
      <c r="A872" s="89" t="s">
        <v>5212</v>
      </c>
      <c r="B872" s="89" t="s">
        <v>5213</v>
      </c>
      <c r="C872" s="89" t="s">
        <v>2203</v>
      </c>
      <c r="D872" s="89" t="s">
        <v>2100</v>
      </c>
      <c r="E872" s="89" t="s">
        <v>1654</v>
      </c>
      <c r="F872" s="89" t="s">
        <v>5284</v>
      </c>
      <c r="G872" s="89" t="s">
        <v>2102</v>
      </c>
      <c r="H872" s="89" t="s">
        <v>1035</v>
      </c>
      <c r="I872" s="89" t="s">
        <v>97</v>
      </c>
      <c r="J872" s="89" t="s">
        <v>2135</v>
      </c>
      <c r="K872" s="89" t="s">
        <v>1655</v>
      </c>
      <c r="L872" s="89"/>
      <c r="M872" s="89"/>
      <c r="N872" s="89"/>
    </row>
    <row r="873" spans="1:14" ht="45" hidden="1" x14ac:dyDescent="0.2">
      <c r="A873" s="89" t="s">
        <v>5214</v>
      </c>
      <c r="B873" s="89" t="s">
        <v>5215</v>
      </c>
      <c r="C873" s="89" t="s">
        <v>2203</v>
      </c>
      <c r="D873" s="89" t="s">
        <v>2100</v>
      </c>
      <c r="E873" s="89" t="s">
        <v>1654</v>
      </c>
      <c r="F873" s="89" t="s">
        <v>5285</v>
      </c>
      <c r="G873" s="89" t="s">
        <v>2102</v>
      </c>
      <c r="H873" s="89" t="s">
        <v>1057</v>
      </c>
      <c r="I873" s="89" t="s">
        <v>97</v>
      </c>
      <c r="J873" s="89" t="s">
        <v>2135</v>
      </c>
      <c r="K873" s="89" t="s">
        <v>1655</v>
      </c>
      <c r="L873" s="89"/>
      <c r="M873" s="89"/>
      <c r="N873" s="89"/>
    </row>
    <row r="874" spans="1:14" ht="22.5" hidden="1" x14ac:dyDescent="0.2">
      <c r="A874" s="89" t="s">
        <v>5085</v>
      </c>
      <c r="B874" s="89" t="s">
        <v>947</v>
      </c>
      <c r="C874" s="89" t="s">
        <v>2203</v>
      </c>
      <c r="D874" s="89" t="s">
        <v>2100</v>
      </c>
      <c r="E874" s="89" t="s">
        <v>1654</v>
      </c>
      <c r="F874" s="89" t="s">
        <v>947</v>
      </c>
      <c r="G874" s="89" t="s">
        <v>947</v>
      </c>
      <c r="H874" s="89" t="s">
        <v>947</v>
      </c>
      <c r="I874" s="89" t="s">
        <v>2022</v>
      </c>
      <c r="J874" s="89" t="s">
        <v>2441</v>
      </c>
      <c r="K874" s="89" t="s">
        <v>2442</v>
      </c>
      <c r="L874" s="89"/>
      <c r="M874" s="89"/>
      <c r="N874" s="89"/>
    </row>
    <row r="875" spans="1:14" ht="22.5" hidden="1" x14ac:dyDescent="0.2">
      <c r="A875" s="89" t="s">
        <v>4987</v>
      </c>
      <c r="B875" s="89" t="s">
        <v>4988</v>
      </c>
      <c r="C875" s="89" t="s">
        <v>2203</v>
      </c>
      <c r="D875" s="89" t="s">
        <v>2100</v>
      </c>
      <c r="E875" s="89" t="s">
        <v>1654</v>
      </c>
      <c r="F875" s="89" t="s">
        <v>794</v>
      </c>
      <c r="G875" s="89" t="s">
        <v>794</v>
      </c>
      <c r="H875" s="89" t="s">
        <v>794</v>
      </c>
      <c r="I875" s="89" t="s">
        <v>2022</v>
      </c>
      <c r="J875" s="89" t="s">
        <v>2383</v>
      </c>
      <c r="K875" s="89" t="s">
        <v>2384</v>
      </c>
      <c r="L875" s="89"/>
      <c r="M875" s="89"/>
      <c r="N875" s="89"/>
    </row>
    <row r="876" spans="1:14" ht="22.5" hidden="1" x14ac:dyDescent="0.2">
      <c r="A876" s="89" t="s">
        <v>4945</v>
      </c>
      <c r="B876" s="89" t="s">
        <v>259</v>
      </c>
      <c r="C876" s="89" t="s">
        <v>2203</v>
      </c>
      <c r="D876" s="89" t="s">
        <v>2100</v>
      </c>
      <c r="E876" s="89" t="s">
        <v>1654</v>
      </c>
      <c r="F876" s="89" t="s">
        <v>4946</v>
      </c>
      <c r="G876" s="89" t="s">
        <v>4946</v>
      </c>
      <c r="H876" s="89" t="s">
        <v>4946</v>
      </c>
      <c r="I876" s="89" t="s">
        <v>2022</v>
      </c>
      <c r="J876" s="89" t="s">
        <v>2374</v>
      </c>
      <c r="K876" s="89" t="s">
        <v>2375</v>
      </c>
      <c r="L876" s="89"/>
      <c r="M876" s="89"/>
      <c r="N876" s="89"/>
    </row>
    <row r="877" spans="1:14" ht="22.5" hidden="1" x14ac:dyDescent="0.2">
      <c r="A877" s="89" t="s">
        <v>4983</v>
      </c>
      <c r="B877" s="89" t="s">
        <v>4984</v>
      </c>
      <c r="C877" s="89" t="s">
        <v>2203</v>
      </c>
      <c r="D877" s="89" t="s">
        <v>2100</v>
      </c>
      <c r="E877" s="89" t="s">
        <v>1654</v>
      </c>
      <c r="F877" s="89" t="s">
        <v>811</v>
      </c>
      <c r="G877" s="89" t="s">
        <v>4984</v>
      </c>
      <c r="H877" s="89" t="s">
        <v>4984</v>
      </c>
      <c r="I877" s="89" t="s">
        <v>2022</v>
      </c>
      <c r="J877" s="89" t="s">
        <v>2383</v>
      </c>
      <c r="K877" s="89" t="s">
        <v>2384</v>
      </c>
      <c r="L877" s="89"/>
      <c r="M877" s="89"/>
      <c r="N877" s="89"/>
    </row>
    <row r="878" spans="1:14" ht="22.5" hidden="1" x14ac:dyDescent="0.2">
      <c r="A878" s="89" t="s">
        <v>4902</v>
      </c>
      <c r="B878" s="89" t="s">
        <v>4904</v>
      </c>
      <c r="C878" s="89" t="s">
        <v>2203</v>
      </c>
      <c r="D878" s="89" t="s">
        <v>2100</v>
      </c>
      <c r="E878" s="89" t="s">
        <v>1654</v>
      </c>
      <c r="F878" s="89" t="s">
        <v>4903</v>
      </c>
      <c r="G878" s="89" t="s">
        <v>4903</v>
      </c>
      <c r="H878" s="89" t="s">
        <v>4903</v>
      </c>
      <c r="I878" s="89" t="s">
        <v>2022</v>
      </c>
      <c r="J878" s="89" t="s">
        <v>2355</v>
      </c>
      <c r="K878" s="89" t="s">
        <v>2356</v>
      </c>
      <c r="L878" s="89"/>
      <c r="M878" s="89"/>
      <c r="N878" s="89"/>
    </row>
    <row r="879" spans="1:14" ht="22.5" hidden="1" x14ac:dyDescent="0.2">
      <c r="A879" s="89" t="s">
        <v>5103</v>
      </c>
      <c r="B879" s="89" t="s">
        <v>994</v>
      </c>
      <c r="C879" s="89" t="s">
        <v>2203</v>
      </c>
      <c r="D879" s="89" t="s">
        <v>2100</v>
      </c>
      <c r="E879" s="89" t="s">
        <v>1654</v>
      </c>
      <c r="F879" s="89" t="s">
        <v>5104</v>
      </c>
      <c r="G879" s="89" t="s">
        <v>5104</v>
      </c>
      <c r="H879" s="89" t="s">
        <v>5104</v>
      </c>
      <c r="I879" s="89" t="s">
        <v>2022</v>
      </c>
      <c r="J879" s="89" t="s">
        <v>2456</v>
      </c>
      <c r="K879" s="89" t="s">
        <v>1639</v>
      </c>
      <c r="L879" s="89"/>
      <c r="M879" s="89"/>
      <c r="N879" s="89"/>
    </row>
    <row r="880" spans="1:14" ht="22.5" hidden="1" x14ac:dyDescent="0.2">
      <c r="A880" s="89" t="s">
        <v>5105</v>
      </c>
      <c r="B880" s="89" t="s">
        <v>992</v>
      </c>
      <c r="C880" s="89" t="s">
        <v>2203</v>
      </c>
      <c r="D880" s="89" t="s">
        <v>2100</v>
      </c>
      <c r="E880" s="89" t="s">
        <v>1654</v>
      </c>
      <c r="F880" s="89" t="s">
        <v>992</v>
      </c>
      <c r="G880" s="89" t="s">
        <v>992</v>
      </c>
      <c r="H880" s="89" t="s">
        <v>992</v>
      </c>
      <c r="I880" s="89" t="s">
        <v>2022</v>
      </c>
      <c r="J880" s="89" t="s">
        <v>2456</v>
      </c>
      <c r="K880" s="89" t="s">
        <v>1639</v>
      </c>
      <c r="L880" s="89"/>
      <c r="M880" s="89"/>
      <c r="N880" s="89"/>
    </row>
    <row r="881" spans="1:13" ht="22.5" hidden="1" x14ac:dyDescent="0.2">
      <c r="A881" s="89" t="s">
        <v>4985</v>
      </c>
      <c r="B881" s="89" t="s">
        <v>4986</v>
      </c>
      <c r="C881" s="89" t="s">
        <v>2203</v>
      </c>
      <c r="D881" s="89" t="s">
        <v>2100</v>
      </c>
      <c r="E881" s="89" t="s">
        <v>1654</v>
      </c>
      <c r="F881" s="89" t="s">
        <v>315</v>
      </c>
      <c r="G881" s="89" t="s">
        <v>315</v>
      </c>
      <c r="H881" s="89" t="s">
        <v>315</v>
      </c>
      <c r="I881" s="89" t="s">
        <v>2022</v>
      </c>
      <c r="J881" s="89" t="s">
        <v>2383</v>
      </c>
      <c r="K881" s="89" t="s">
        <v>2384</v>
      </c>
      <c r="L881" s="87"/>
      <c r="M881" s="87"/>
    </row>
    <row r="882" spans="1:13" ht="22.5" hidden="1" x14ac:dyDescent="0.2">
      <c r="A882" s="89" t="s">
        <v>5101</v>
      </c>
      <c r="B882" s="89" t="s">
        <v>5102</v>
      </c>
      <c r="C882" s="89" t="s">
        <v>2203</v>
      </c>
      <c r="D882" s="89" t="s">
        <v>2100</v>
      </c>
      <c r="E882" s="89" t="s">
        <v>1654</v>
      </c>
      <c r="F882" s="89" t="s">
        <v>5102</v>
      </c>
      <c r="G882" s="89" t="s">
        <v>5102</v>
      </c>
      <c r="H882" s="89" t="s">
        <v>5102</v>
      </c>
      <c r="I882" s="89" t="s">
        <v>2022</v>
      </c>
      <c r="J882" s="89" t="s">
        <v>2456</v>
      </c>
      <c r="K882" s="89" t="s">
        <v>1639</v>
      </c>
      <c r="L882" s="87"/>
      <c r="M882" s="87"/>
    </row>
    <row r="883" spans="1:13" ht="45" hidden="1" x14ac:dyDescent="0.2">
      <c r="A883" s="89" t="s">
        <v>4884</v>
      </c>
      <c r="B883" s="89" t="s">
        <v>4885</v>
      </c>
      <c r="C883" s="89" t="s">
        <v>2203</v>
      </c>
      <c r="D883" s="89" t="s">
        <v>2100</v>
      </c>
      <c r="E883" s="89" t="s">
        <v>1654</v>
      </c>
      <c r="F883" s="89" t="s">
        <v>161</v>
      </c>
      <c r="G883" s="89" t="s">
        <v>161</v>
      </c>
      <c r="H883" s="89" t="s">
        <v>161</v>
      </c>
      <c r="I883" s="89" t="s">
        <v>2022</v>
      </c>
      <c r="J883" s="89" t="s">
        <v>2317</v>
      </c>
      <c r="K883" s="89" t="s">
        <v>2016</v>
      </c>
      <c r="L883" s="87"/>
      <c r="M883" s="87"/>
    </row>
    <row r="884" spans="1:13" ht="33.75" hidden="1" x14ac:dyDescent="0.2">
      <c r="A884" s="89" t="s">
        <v>4886</v>
      </c>
      <c r="B884" s="89" t="s">
        <v>4887</v>
      </c>
      <c r="C884" s="89" t="s">
        <v>2203</v>
      </c>
      <c r="D884" s="89" t="s">
        <v>2100</v>
      </c>
      <c r="E884" s="89" t="s">
        <v>1654</v>
      </c>
      <c r="F884" s="89" t="s">
        <v>217</v>
      </c>
      <c r="G884" s="89" t="s">
        <v>217</v>
      </c>
      <c r="H884" s="89" t="s">
        <v>217</v>
      </c>
      <c r="I884" s="89" t="s">
        <v>2022</v>
      </c>
      <c r="J884" s="89" t="s">
        <v>2317</v>
      </c>
      <c r="K884" s="89" t="s">
        <v>2016</v>
      </c>
      <c r="L884" s="87"/>
      <c r="M884" s="87"/>
    </row>
    <row r="885" spans="1:13" ht="33.75" hidden="1" x14ac:dyDescent="0.2">
      <c r="A885" s="89" t="s">
        <v>5210</v>
      </c>
      <c r="B885" s="89" t="s">
        <v>5211</v>
      </c>
      <c r="C885" s="89" t="s">
        <v>2203</v>
      </c>
      <c r="D885" s="89" t="s">
        <v>2100</v>
      </c>
      <c r="E885" s="89" t="s">
        <v>1654</v>
      </c>
      <c r="F885" s="89" t="s">
        <v>5286</v>
      </c>
      <c r="G885" s="89" t="s">
        <v>1016</v>
      </c>
      <c r="H885" s="89" t="s">
        <v>1016</v>
      </c>
      <c r="I885" s="89" t="s">
        <v>97</v>
      </c>
      <c r="J885" s="89" t="s">
        <v>2135</v>
      </c>
      <c r="K885" s="89" t="s">
        <v>1655</v>
      </c>
      <c r="L885" s="87"/>
      <c r="M885" s="87"/>
    </row>
    <row r="886" spans="1:13" ht="33.75" hidden="1" x14ac:dyDescent="0.2">
      <c r="A886" s="89" t="s">
        <v>5216</v>
      </c>
      <c r="B886" s="89" t="s">
        <v>5217</v>
      </c>
      <c r="C886" s="89" t="s">
        <v>2203</v>
      </c>
      <c r="D886" s="89" t="s">
        <v>2100</v>
      </c>
      <c r="E886" s="89" t="s">
        <v>1654</v>
      </c>
      <c r="F886" s="89" t="s">
        <v>5287</v>
      </c>
      <c r="G886" s="89" t="s">
        <v>2102</v>
      </c>
      <c r="H886" s="89" t="s">
        <v>481</v>
      </c>
      <c r="I886" s="89" t="s">
        <v>97</v>
      </c>
      <c r="J886" s="89" t="s">
        <v>2135</v>
      </c>
      <c r="K886" s="89" t="s">
        <v>1655</v>
      </c>
      <c r="L886" s="87"/>
      <c r="M886" s="87"/>
    </row>
    <row r="887" spans="1:13" ht="33.75" hidden="1" x14ac:dyDescent="0.2">
      <c r="A887" s="89" t="s">
        <v>4888</v>
      </c>
      <c r="B887" s="89" t="s">
        <v>4890</v>
      </c>
      <c r="C887" s="89" t="s">
        <v>2203</v>
      </c>
      <c r="D887" s="89" t="s">
        <v>2100</v>
      </c>
      <c r="E887" s="89" t="s">
        <v>1654</v>
      </c>
      <c r="F887" s="89" t="s">
        <v>4889</v>
      </c>
      <c r="G887" s="89" t="s">
        <v>4889</v>
      </c>
      <c r="H887" s="89" t="s">
        <v>4889</v>
      </c>
      <c r="I887" s="89" t="s">
        <v>2022</v>
      </c>
      <c r="J887" s="89" t="s">
        <v>2317</v>
      </c>
      <c r="K887" s="89" t="s">
        <v>2016</v>
      </c>
      <c r="L887" s="87"/>
      <c r="M887" s="87"/>
    </row>
    <row r="888" spans="1:13" ht="33.75" hidden="1" x14ac:dyDescent="0.2">
      <c r="A888" s="89" t="s">
        <v>5220</v>
      </c>
      <c r="B888" s="89" t="s">
        <v>5221</v>
      </c>
      <c r="C888" s="89" t="s">
        <v>2203</v>
      </c>
      <c r="D888" s="89" t="s">
        <v>2100</v>
      </c>
      <c r="E888" s="89" t="s">
        <v>1654</v>
      </c>
      <c r="F888" s="89" t="s">
        <v>5288</v>
      </c>
      <c r="G888" s="89" t="s">
        <v>1012</v>
      </c>
      <c r="H888" s="89" t="s">
        <v>1012</v>
      </c>
      <c r="I888" s="89" t="s">
        <v>97</v>
      </c>
      <c r="J888" s="89" t="s">
        <v>2135</v>
      </c>
      <c r="K888" s="89" t="s">
        <v>1655</v>
      </c>
      <c r="L888" s="87"/>
      <c r="M888" s="87"/>
    </row>
    <row r="889" spans="1:13" ht="45" hidden="1" x14ac:dyDescent="0.2">
      <c r="A889" s="89" t="s">
        <v>5222</v>
      </c>
      <c r="B889" s="89" t="s">
        <v>5223</v>
      </c>
      <c r="C889" s="89" t="s">
        <v>2203</v>
      </c>
      <c r="D889" s="89" t="s">
        <v>2100</v>
      </c>
      <c r="E889" s="89" t="s">
        <v>1654</v>
      </c>
      <c r="F889" s="89" t="s">
        <v>5289</v>
      </c>
      <c r="G889" s="89" t="s">
        <v>1758</v>
      </c>
      <c r="H889" s="89" t="s">
        <v>1758</v>
      </c>
      <c r="I889" s="89" t="s">
        <v>97</v>
      </c>
      <c r="J889" s="89" t="s">
        <v>2135</v>
      </c>
      <c r="K889" s="89" t="s">
        <v>1655</v>
      </c>
      <c r="L889" s="87"/>
      <c r="M889" s="87"/>
    </row>
    <row r="890" spans="1:13" ht="22.5" hidden="1" x14ac:dyDescent="0.2">
      <c r="A890" s="89" t="s">
        <v>4989</v>
      </c>
      <c r="B890" s="89" t="s">
        <v>4990</v>
      </c>
      <c r="C890" s="89" t="s">
        <v>2203</v>
      </c>
      <c r="D890" s="89" t="s">
        <v>2100</v>
      </c>
      <c r="E890" s="89" t="s">
        <v>1654</v>
      </c>
      <c r="F890" s="89" t="s">
        <v>812</v>
      </c>
      <c r="G890" s="89" t="s">
        <v>812</v>
      </c>
      <c r="H890" s="89" t="s">
        <v>812</v>
      </c>
      <c r="I890" s="89" t="s">
        <v>2022</v>
      </c>
      <c r="J890" s="89" t="s">
        <v>2383</v>
      </c>
      <c r="K890" s="89" t="s">
        <v>2384</v>
      </c>
      <c r="L890" s="87"/>
      <c r="M890" s="87"/>
    </row>
    <row r="891" spans="1:13" ht="33.75" hidden="1" x14ac:dyDescent="0.2">
      <c r="A891" s="89" t="s">
        <v>5218</v>
      </c>
      <c r="B891" s="89" t="s">
        <v>5219</v>
      </c>
      <c r="C891" s="89" t="s">
        <v>2203</v>
      </c>
      <c r="D891" s="89" t="s">
        <v>2100</v>
      </c>
      <c r="E891" s="89" t="s">
        <v>1654</v>
      </c>
      <c r="F891" s="89" t="s">
        <v>5290</v>
      </c>
      <c r="G891" s="89" t="s">
        <v>1009</v>
      </c>
      <c r="H891" s="89" t="s">
        <v>1009</v>
      </c>
      <c r="I891" s="89" t="s">
        <v>97</v>
      </c>
      <c r="J891" s="89" t="s">
        <v>2135</v>
      </c>
      <c r="K891" s="89" t="s">
        <v>1655</v>
      </c>
      <c r="L891" s="87"/>
      <c r="M891" s="87"/>
    </row>
    <row r="892" spans="1:13" ht="22.5" hidden="1" x14ac:dyDescent="0.2">
      <c r="A892" s="89" t="s">
        <v>4905</v>
      </c>
      <c r="B892" s="89" t="s">
        <v>4906</v>
      </c>
      <c r="C892" s="89" t="s">
        <v>2203</v>
      </c>
      <c r="D892" s="89" t="s">
        <v>2100</v>
      </c>
      <c r="E892" s="89" t="s">
        <v>1654</v>
      </c>
      <c r="F892" s="89" t="s">
        <v>222</v>
      </c>
      <c r="G892" s="89" t="s">
        <v>2358</v>
      </c>
      <c r="H892" s="89" t="s">
        <v>222</v>
      </c>
      <c r="I892" s="89" t="s">
        <v>2022</v>
      </c>
      <c r="J892" s="89" t="s">
        <v>2355</v>
      </c>
      <c r="K892" s="89" t="s">
        <v>2356</v>
      </c>
      <c r="L892" s="87"/>
      <c r="M892" s="87"/>
    </row>
    <row r="893" spans="1:13" ht="33.75" hidden="1" x14ac:dyDescent="0.2">
      <c r="A893" s="89" t="s">
        <v>5224</v>
      </c>
      <c r="B893" s="89" t="s">
        <v>5225</v>
      </c>
      <c r="C893" s="89" t="s">
        <v>2203</v>
      </c>
      <c r="D893" s="89" t="s">
        <v>2100</v>
      </c>
      <c r="E893" s="89" t="s">
        <v>1654</v>
      </c>
      <c r="F893" s="89" t="s">
        <v>5291</v>
      </c>
      <c r="G893" s="89" t="s">
        <v>1145</v>
      </c>
      <c r="H893" s="89" t="s">
        <v>1145</v>
      </c>
      <c r="I893" s="89" t="s">
        <v>97</v>
      </c>
      <c r="J893" s="89" t="s">
        <v>2135</v>
      </c>
      <c r="K893" s="89" t="s">
        <v>1655</v>
      </c>
      <c r="L893" s="87"/>
      <c r="M893" s="87"/>
    </row>
    <row r="894" spans="1:13" ht="33.75" hidden="1" x14ac:dyDescent="0.2">
      <c r="A894" s="89" t="s">
        <v>5226</v>
      </c>
      <c r="B894" s="89" t="s">
        <v>5227</v>
      </c>
      <c r="C894" s="89" t="s">
        <v>2203</v>
      </c>
      <c r="D894" s="89" t="s">
        <v>2100</v>
      </c>
      <c r="E894" s="89" t="s">
        <v>1654</v>
      </c>
      <c r="F894" s="89" t="s">
        <v>2190</v>
      </c>
      <c r="G894" s="89" t="s">
        <v>461</v>
      </c>
      <c r="H894" s="89" t="s">
        <v>461</v>
      </c>
      <c r="I894" s="89" t="s">
        <v>97</v>
      </c>
      <c r="J894" s="89" t="s">
        <v>2135</v>
      </c>
      <c r="K894" s="89" t="s">
        <v>1655</v>
      </c>
      <c r="L894" s="87"/>
      <c r="M894" s="87"/>
    </row>
    <row r="895" spans="1:13" ht="33.75" hidden="1" x14ac:dyDescent="0.2">
      <c r="A895" s="89" t="s">
        <v>5228</v>
      </c>
      <c r="B895" s="89" t="s">
        <v>5229</v>
      </c>
      <c r="C895" s="89" t="s">
        <v>2203</v>
      </c>
      <c r="D895" s="89" t="s">
        <v>2100</v>
      </c>
      <c r="E895" s="89" t="s">
        <v>1654</v>
      </c>
      <c r="F895" s="89" t="s">
        <v>5292</v>
      </c>
      <c r="G895" s="89" t="s">
        <v>89</v>
      </c>
      <c r="H895" s="89" t="s">
        <v>89</v>
      </c>
      <c r="I895" s="89" t="s">
        <v>97</v>
      </c>
      <c r="J895" s="89" t="s">
        <v>2135</v>
      </c>
      <c r="K895" s="89" t="s">
        <v>1655</v>
      </c>
      <c r="L895" s="87"/>
      <c r="M895" s="87"/>
    </row>
    <row r="896" spans="1:13" ht="33.75" hidden="1" x14ac:dyDescent="0.2">
      <c r="A896" s="89" t="s">
        <v>5230</v>
      </c>
      <c r="B896" s="89" t="s">
        <v>5231</v>
      </c>
      <c r="C896" s="89" t="s">
        <v>2203</v>
      </c>
      <c r="D896" s="89" t="s">
        <v>2100</v>
      </c>
      <c r="E896" s="89" t="s">
        <v>1654</v>
      </c>
      <c r="F896" s="89" t="s">
        <v>5293</v>
      </c>
      <c r="G896" s="89" t="s">
        <v>2139</v>
      </c>
      <c r="H896" s="89" t="s">
        <v>2139</v>
      </c>
      <c r="I896" s="89" t="s">
        <v>97</v>
      </c>
      <c r="J896" s="89" t="s">
        <v>2135</v>
      </c>
      <c r="K896" s="89" t="s">
        <v>1655</v>
      </c>
      <c r="L896" s="87"/>
      <c r="M896" s="87"/>
    </row>
    <row r="897" spans="1:14" ht="33.75" hidden="1" x14ac:dyDescent="0.2">
      <c r="A897" s="89" t="s">
        <v>5049</v>
      </c>
      <c r="B897" s="89" t="s">
        <v>5050</v>
      </c>
      <c r="C897" s="89" t="s">
        <v>2203</v>
      </c>
      <c r="D897" s="89" t="s">
        <v>2100</v>
      </c>
      <c r="E897" s="89" t="s">
        <v>1654</v>
      </c>
      <c r="F897" s="89" t="s">
        <v>1634</v>
      </c>
      <c r="G897" s="89" t="s">
        <v>382</v>
      </c>
      <c r="H897" s="89" t="s">
        <v>2421</v>
      </c>
      <c r="I897" s="89" t="s">
        <v>97</v>
      </c>
      <c r="J897" s="89" t="s">
        <v>2416</v>
      </c>
      <c r="K897" s="89" t="s">
        <v>1653</v>
      </c>
      <c r="L897" s="87"/>
      <c r="M897" s="87"/>
    </row>
    <row r="898" spans="1:14" ht="33.75" hidden="1" x14ac:dyDescent="0.2">
      <c r="A898" s="89" t="s">
        <v>5051</v>
      </c>
      <c r="B898" s="89" t="s">
        <v>5052</v>
      </c>
      <c r="C898" s="89" t="s">
        <v>2203</v>
      </c>
      <c r="D898" s="89" t="s">
        <v>2100</v>
      </c>
      <c r="E898" s="89" t="s">
        <v>1654</v>
      </c>
      <c r="F898" s="89" t="s">
        <v>1634</v>
      </c>
      <c r="G898" s="89" t="s">
        <v>382</v>
      </c>
      <c r="H898" s="89" t="s">
        <v>2421</v>
      </c>
      <c r="I898" s="89" t="s">
        <v>97</v>
      </c>
      <c r="J898" s="89" t="s">
        <v>2416</v>
      </c>
      <c r="K898" s="89" t="s">
        <v>1653</v>
      </c>
      <c r="L898" s="87"/>
      <c r="M898" s="87"/>
    </row>
    <row r="899" spans="1:14" ht="22.5" hidden="1" x14ac:dyDescent="0.2">
      <c r="A899" s="89" t="s">
        <v>5294</v>
      </c>
      <c r="B899" s="89" t="s">
        <v>5295</v>
      </c>
      <c r="C899" s="89" t="s">
        <v>2268</v>
      </c>
      <c r="D899" s="89" t="s">
        <v>2100</v>
      </c>
      <c r="E899" s="89" t="s">
        <v>1654</v>
      </c>
      <c r="F899" s="89" t="s">
        <v>5296</v>
      </c>
      <c r="G899" s="89" t="s">
        <v>2102</v>
      </c>
      <c r="H899" s="89" t="s">
        <v>94</v>
      </c>
      <c r="I899" s="89" t="s">
        <v>97</v>
      </c>
      <c r="J899" s="89" t="s">
        <v>2135</v>
      </c>
      <c r="K899" s="89" t="s">
        <v>1655</v>
      </c>
      <c r="L899" s="87"/>
      <c r="M899" s="87"/>
    </row>
    <row r="900" spans="1:14" ht="33.75" x14ac:dyDescent="0.2">
      <c r="A900" s="91" t="s">
        <v>1527</v>
      </c>
      <c r="B900" s="86" t="s">
        <v>4918</v>
      </c>
      <c r="C900" s="86" t="s">
        <v>1493</v>
      </c>
      <c r="D900" s="86" t="s">
        <v>5300</v>
      </c>
      <c r="E900" s="86" t="s">
        <v>5301</v>
      </c>
      <c r="F900" s="86" t="s">
        <v>3931</v>
      </c>
      <c r="H900" s="86" t="s">
        <v>3931</v>
      </c>
      <c r="I900" s="86" t="s">
        <v>2022</v>
      </c>
      <c r="J900" s="86" t="s">
        <v>2361</v>
      </c>
      <c r="K900" s="86" t="s">
        <v>2362</v>
      </c>
      <c r="L900" s="86">
        <v>92</v>
      </c>
      <c r="M900" s="86">
        <v>11</v>
      </c>
      <c r="N900" s="86">
        <v>5</v>
      </c>
    </row>
  </sheetData>
  <sheetProtection algorithmName="SHA-512" hashValue="7tcXH2aTq5xVhWyX2Sn3BamGm8lP6dU7bEkiVUbpjK6Bssl4ahFDfIn4SW2wF+UwpQXzM/UIFeQFNa17k+EHgw==" saltValue="qF2R30JUcyt4Tsj8Qb3yDQ==" spinCount="100000" sheet="1" objects="1" scenarios="1"/>
  <autoFilter ref="A1:N899">
    <filterColumn colId="1">
      <filters>
        <filter val="1218 NUEVO AMANECER DE BUENAVISTA"/>
        <filter val="DULCE AMANECER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88"/>
  <sheetViews>
    <sheetView showGridLines="0" topLeftCell="A10" workbookViewId="0">
      <selection activeCell="K9" sqref="K9"/>
    </sheetView>
  </sheetViews>
  <sheetFormatPr baseColWidth="10" defaultRowHeight="15" x14ac:dyDescent="0.25"/>
  <cols>
    <col min="1" max="1" width="8" style="53" customWidth="1"/>
    <col min="2" max="2" width="9.5703125" style="53" customWidth="1"/>
    <col min="3" max="3" width="9" style="53" customWidth="1"/>
    <col min="4" max="4" width="13.42578125" style="53" customWidth="1"/>
    <col min="5" max="5" width="13.5703125" style="53" customWidth="1"/>
    <col min="6" max="7" width="13.42578125" style="53" customWidth="1"/>
    <col min="8" max="8" width="16" style="53" customWidth="1"/>
    <col min="9" max="9" width="13.7109375" style="53" customWidth="1"/>
    <col min="10" max="10" width="13.42578125" style="53" customWidth="1"/>
    <col min="11" max="11" width="14.5703125" style="53" customWidth="1"/>
    <col min="12" max="13" width="11" style="53" customWidth="1"/>
    <col min="14" max="14" width="7.85546875" style="53" customWidth="1"/>
    <col min="15" max="15" width="7" style="53" customWidth="1"/>
    <col min="16" max="17" width="13.42578125" style="53" customWidth="1"/>
    <col min="18" max="18" width="13.5703125" style="53" customWidth="1"/>
    <col min="19" max="20" width="13.42578125" style="53" customWidth="1"/>
    <col min="21" max="16384" width="11.42578125" style="53"/>
  </cols>
  <sheetData>
    <row r="1" spans="1:20" ht="36" x14ac:dyDescent="0.25">
      <c r="A1" s="58" t="s">
        <v>82</v>
      </c>
      <c r="B1" s="58" t="s">
        <v>4344</v>
      </c>
      <c r="C1" s="58" t="s">
        <v>4343</v>
      </c>
      <c r="D1" s="58" t="s">
        <v>4342</v>
      </c>
      <c r="E1" s="58" t="s">
        <v>2080</v>
      </c>
      <c r="F1" s="58" t="s">
        <v>80</v>
      </c>
      <c r="G1" s="58" t="s">
        <v>81</v>
      </c>
      <c r="H1" s="58" t="s">
        <v>83</v>
      </c>
      <c r="I1" s="58" t="s">
        <v>84</v>
      </c>
      <c r="J1" s="58" t="s">
        <v>85</v>
      </c>
      <c r="K1" s="58" t="s">
        <v>86</v>
      </c>
      <c r="L1" s="58" t="s">
        <v>5298</v>
      </c>
      <c r="M1" s="58" t="s">
        <v>5299</v>
      </c>
      <c r="N1" s="58" t="s">
        <v>4339</v>
      </c>
      <c r="O1" s="58" t="s">
        <v>4338</v>
      </c>
      <c r="P1" s="58" t="s">
        <v>4336</v>
      </c>
      <c r="Q1" s="58" t="s">
        <v>4335</v>
      </c>
      <c r="R1" s="58" t="s">
        <v>4334</v>
      </c>
      <c r="S1" s="58" t="s">
        <v>4333</v>
      </c>
      <c r="T1" s="58" t="s">
        <v>4332</v>
      </c>
    </row>
    <row r="2" spans="1:20" ht="18" x14ac:dyDescent="0.25">
      <c r="A2" s="54" t="s">
        <v>1502</v>
      </c>
      <c r="B2" s="54" t="s">
        <v>2506</v>
      </c>
      <c r="C2" s="54" t="s">
        <v>2505</v>
      </c>
      <c r="D2" s="54" t="s">
        <v>94</v>
      </c>
      <c r="E2" s="54" t="s">
        <v>94</v>
      </c>
      <c r="F2" s="54" t="s">
        <v>113</v>
      </c>
      <c r="G2" s="54" t="s">
        <v>166</v>
      </c>
      <c r="H2" s="56" t="s">
        <v>1503</v>
      </c>
      <c r="I2" s="54" t="s">
        <v>2503</v>
      </c>
      <c r="J2" s="54" t="s">
        <v>116</v>
      </c>
      <c r="K2" s="54" t="s">
        <v>117</v>
      </c>
      <c r="L2" s="54">
        <v>8</v>
      </c>
      <c r="M2" s="54">
        <f>IFERROR(VLOOKUP(A2,rptDatosInstitucionesEducativas!$H$9:$O$985,8,0),0)</f>
        <v>6</v>
      </c>
      <c r="N2" s="54">
        <v>5</v>
      </c>
      <c r="O2" s="54">
        <v>5</v>
      </c>
      <c r="P2" s="54" t="s">
        <v>4173</v>
      </c>
      <c r="Q2" s="54" t="s">
        <v>4172</v>
      </c>
      <c r="R2" s="54" t="s">
        <v>4171</v>
      </c>
      <c r="S2" s="54">
        <v>9</v>
      </c>
      <c r="T2" s="54">
        <v>7</v>
      </c>
    </row>
    <row r="3" spans="1:20" ht="18" x14ac:dyDescent="0.25">
      <c r="A3" s="54" t="s">
        <v>1498</v>
      </c>
      <c r="B3" s="54" t="s">
        <v>2506</v>
      </c>
      <c r="C3" s="54" t="s">
        <v>2505</v>
      </c>
      <c r="D3" s="54" t="s">
        <v>94</v>
      </c>
      <c r="E3" s="54" t="s">
        <v>94</v>
      </c>
      <c r="F3" s="54" t="s">
        <v>113</v>
      </c>
      <c r="G3" s="54" t="s">
        <v>120</v>
      </c>
      <c r="H3" s="56" t="s">
        <v>1499</v>
      </c>
      <c r="I3" s="54" t="s">
        <v>2503</v>
      </c>
      <c r="J3" s="54" t="s">
        <v>116</v>
      </c>
      <c r="K3" s="54" t="s">
        <v>117</v>
      </c>
      <c r="L3" s="54">
        <v>60</v>
      </c>
      <c r="M3" s="54">
        <f>IFERROR(VLOOKUP(A3,rptDatosInstitucionesEducativas!$H$9:$O$985,8,0),0)</f>
        <v>78</v>
      </c>
      <c r="N3" s="54">
        <v>5</v>
      </c>
      <c r="O3" s="54">
        <v>6</v>
      </c>
      <c r="P3" s="54" t="s">
        <v>4176</v>
      </c>
      <c r="Q3" s="54" t="s">
        <v>4175</v>
      </c>
      <c r="R3" s="54">
        <v>51925991172</v>
      </c>
      <c r="S3" s="54">
        <v>26</v>
      </c>
      <c r="T3" s="54">
        <v>20</v>
      </c>
    </row>
    <row r="4" spans="1:20" ht="18" x14ac:dyDescent="0.25">
      <c r="A4" s="54" t="s">
        <v>1270</v>
      </c>
      <c r="B4" s="54" t="s">
        <v>2506</v>
      </c>
      <c r="C4" s="54" t="s">
        <v>2505</v>
      </c>
      <c r="D4" s="54" t="s">
        <v>94</v>
      </c>
      <c r="E4" s="54" t="s">
        <v>94</v>
      </c>
      <c r="F4" s="54" t="s">
        <v>113</v>
      </c>
      <c r="G4" s="54" t="s">
        <v>1269</v>
      </c>
      <c r="H4" s="56" t="s">
        <v>1863</v>
      </c>
      <c r="I4" s="54" t="s">
        <v>2510</v>
      </c>
      <c r="J4" s="54" t="s">
        <v>116</v>
      </c>
      <c r="K4" s="54" t="s">
        <v>117</v>
      </c>
      <c r="L4" s="54">
        <v>11</v>
      </c>
      <c r="M4" s="54">
        <f>IFERROR(VLOOKUP(A4,rptDatosInstitucionesEducativas!$H$9:$O$985,8,0),0)</f>
        <v>10</v>
      </c>
      <c r="N4" s="54">
        <v>6</v>
      </c>
      <c r="O4" s="54">
        <v>5</v>
      </c>
      <c r="P4" s="54" t="s">
        <v>4169</v>
      </c>
      <c r="Q4" s="54" t="s">
        <v>4807</v>
      </c>
      <c r="R4" s="54" t="s">
        <v>4167</v>
      </c>
      <c r="S4" s="54">
        <v>5</v>
      </c>
      <c r="T4" s="54">
        <v>3</v>
      </c>
    </row>
    <row r="5" spans="1:20" ht="18" x14ac:dyDescent="0.25">
      <c r="A5" s="54" t="s">
        <v>1513</v>
      </c>
      <c r="B5" s="54" t="s">
        <v>2506</v>
      </c>
      <c r="C5" s="54" t="s">
        <v>2505</v>
      </c>
      <c r="D5" s="54" t="s">
        <v>94</v>
      </c>
      <c r="E5" s="54" t="s">
        <v>94</v>
      </c>
      <c r="F5" s="54" t="s">
        <v>113</v>
      </c>
      <c r="G5" s="54" t="s">
        <v>169</v>
      </c>
      <c r="H5" s="56" t="s">
        <v>1135</v>
      </c>
      <c r="I5" s="54" t="s">
        <v>2503</v>
      </c>
      <c r="J5" s="54" t="s">
        <v>116</v>
      </c>
      <c r="K5" s="54" t="s">
        <v>117</v>
      </c>
      <c r="L5" s="54">
        <v>103</v>
      </c>
      <c r="M5" s="54">
        <f>IFERROR(VLOOKUP(A5,rptDatosInstitucionesEducativas!$H$9:$O$985,8,0),0)</f>
        <v>101</v>
      </c>
      <c r="N5" s="54">
        <v>5</v>
      </c>
      <c r="O5" s="54">
        <v>8</v>
      </c>
      <c r="P5" s="54" t="s">
        <v>4808</v>
      </c>
      <c r="Q5" s="54" t="s">
        <v>4160</v>
      </c>
      <c r="R5" s="54" t="s">
        <v>4159</v>
      </c>
      <c r="S5" s="54">
        <v>21</v>
      </c>
      <c r="T5" s="54">
        <v>23</v>
      </c>
    </row>
    <row r="6" spans="1:20" ht="18" x14ac:dyDescent="0.25">
      <c r="A6" s="57" t="s">
        <v>119</v>
      </c>
      <c r="B6" s="54" t="s">
        <v>2506</v>
      </c>
      <c r="C6" s="54" t="s">
        <v>2505</v>
      </c>
      <c r="D6" s="54" t="s">
        <v>94</v>
      </c>
      <c r="E6" s="54" t="s">
        <v>94</v>
      </c>
      <c r="F6" s="54" t="s">
        <v>113</v>
      </c>
      <c r="G6" s="54" t="s">
        <v>697</v>
      </c>
      <c r="H6" s="56" t="s">
        <v>1690</v>
      </c>
      <c r="I6" s="54" t="s">
        <v>2523</v>
      </c>
      <c r="J6" s="54" t="s">
        <v>116</v>
      </c>
      <c r="K6" s="54" t="s">
        <v>117</v>
      </c>
      <c r="L6" s="54">
        <v>13</v>
      </c>
      <c r="M6" s="54">
        <f>IFERROR(VLOOKUP(A6,rptDatosInstitucionesEducativas!$H$9:$O$985,8,0),0)</f>
        <v>15</v>
      </c>
      <c r="N6" s="54">
        <v>3</v>
      </c>
      <c r="O6" s="54">
        <v>3</v>
      </c>
      <c r="P6" s="54" t="s">
        <v>4158</v>
      </c>
      <c r="Q6" s="54" t="s">
        <v>4809</v>
      </c>
      <c r="R6" s="54" t="s">
        <v>4156</v>
      </c>
      <c r="S6" s="54">
        <v>0</v>
      </c>
      <c r="T6" s="54">
        <v>1</v>
      </c>
    </row>
    <row r="7" spans="1:20" ht="18" x14ac:dyDescent="0.25">
      <c r="A7" s="54" t="s">
        <v>1283</v>
      </c>
      <c r="B7" s="54" t="s">
        <v>2506</v>
      </c>
      <c r="C7" s="54" t="s">
        <v>2505</v>
      </c>
      <c r="D7" s="54" t="s">
        <v>94</v>
      </c>
      <c r="E7" s="54" t="s">
        <v>94</v>
      </c>
      <c r="F7" s="54" t="s">
        <v>113</v>
      </c>
      <c r="G7" s="54" t="s">
        <v>596</v>
      </c>
      <c r="H7" s="56" t="s">
        <v>1875</v>
      </c>
      <c r="I7" s="54" t="s">
        <v>2510</v>
      </c>
      <c r="J7" s="54" t="s">
        <v>116</v>
      </c>
      <c r="K7" s="54" t="s">
        <v>117</v>
      </c>
      <c r="L7" s="54">
        <v>14</v>
      </c>
      <c r="M7" s="54">
        <f>IFERROR(VLOOKUP(A7,rptDatosInstitucionesEducativas!$H$9:$O$985,8,0),0)</f>
        <v>17</v>
      </c>
      <c r="N7" s="54">
        <v>6</v>
      </c>
      <c r="O7" s="54">
        <v>6</v>
      </c>
      <c r="P7" s="54" t="s">
        <v>4170</v>
      </c>
      <c r="Q7" s="54" t="s">
        <v>4810</v>
      </c>
      <c r="R7" s="54" t="s">
        <v>4811</v>
      </c>
      <c r="S7" s="54">
        <v>2</v>
      </c>
      <c r="T7" s="54">
        <v>3</v>
      </c>
    </row>
    <row r="8" spans="1:20" ht="18" x14ac:dyDescent="0.25">
      <c r="A8" s="54" t="s">
        <v>1510</v>
      </c>
      <c r="B8" s="54" t="s">
        <v>2506</v>
      </c>
      <c r="C8" s="54" t="s">
        <v>2505</v>
      </c>
      <c r="D8" s="54" t="s">
        <v>94</v>
      </c>
      <c r="E8" s="54" t="s">
        <v>94</v>
      </c>
      <c r="F8" s="54" t="s">
        <v>113</v>
      </c>
      <c r="G8" s="54" t="s">
        <v>177</v>
      </c>
      <c r="H8" s="56" t="s">
        <v>1063</v>
      </c>
      <c r="I8" s="54" t="s">
        <v>2503</v>
      </c>
      <c r="J8" s="54" t="s">
        <v>116</v>
      </c>
      <c r="K8" s="54" t="s">
        <v>117</v>
      </c>
      <c r="L8" s="54">
        <v>45</v>
      </c>
      <c r="M8" s="54">
        <f>IFERROR(VLOOKUP(A8,rptDatosInstitucionesEducativas!$H$9:$O$985,8,0),0)</f>
        <v>52</v>
      </c>
      <c r="N8" s="54">
        <v>5</v>
      </c>
      <c r="O8" s="54">
        <v>5</v>
      </c>
      <c r="P8" s="54" t="s">
        <v>4144</v>
      </c>
      <c r="Q8" s="54" t="s">
        <v>4812</v>
      </c>
      <c r="R8" s="54" t="s">
        <v>4813</v>
      </c>
      <c r="S8" s="54">
        <v>11</v>
      </c>
      <c r="T8" s="54">
        <v>13</v>
      </c>
    </row>
    <row r="9" spans="1:20" ht="18" x14ac:dyDescent="0.25">
      <c r="A9" s="54" t="s">
        <v>1273</v>
      </c>
      <c r="B9" s="54" t="s">
        <v>2506</v>
      </c>
      <c r="C9" s="54" t="s">
        <v>2505</v>
      </c>
      <c r="D9" s="54" t="s">
        <v>94</v>
      </c>
      <c r="E9" s="54" t="s">
        <v>94</v>
      </c>
      <c r="F9" s="54" t="s">
        <v>113</v>
      </c>
      <c r="G9" s="54" t="s">
        <v>195</v>
      </c>
      <c r="H9" s="56" t="s">
        <v>1866</v>
      </c>
      <c r="I9" s="54" t="s">
        <v>2510</v>
      </c>
      <c r="J9" s="54" t="s">
        <v>116</v>
      </c>
      <c r="K9" s="54" t="s">
        <v>117</v>
      </c>
      <c r="L9" s="54">
        <v>7</v>
      </c>
      <c r="M9" s="54">
        <f>IFERROR(VLOOKUP(A9,rptDatosInstitucionesEducativas!$H$9:$O$985,8,0),0)</f>
        <v>9</v>
      </c>
      <c r="N9" s="54">
        <v>6</v>
      </c>
      <c r="O9" s="54">
        <v>6</v>
      </c>
      <c r="P9" s="54" t="s">
        <v>4142</v>
      </c>
      <c r="Q9" s="54" t="s">
        <v>4141</v>
      </c>
      <c r="R9" s="54" t="s">
        <v>4140</v>
      </c>
      <c r="S9" s="54">
        <v>1</v>
      </c>
      <c r="T9" s="54">
        <v>2</v>
      </c>
    </row>
    <row r="10" spans="1:20" ht="18" x14ac:dyDescent="0.25">
      <c r="A10" s="54" t="s">
        <v>1520</v>
      </c>
      <c r="B10" s="54" t="s">
        <v>2506</v>
      </c>
      <c r="C10" s="54" t="s">
        <v>2505</v>
      </c>
      <c r="D10" s="54" t="s">
        <v>94</v>
      </c>
      <c r="E10" s="54" t="s">
        <v>94</v>
      </c>
      <c r="F10" s="54" t="s">
        <v>113</v>
      </c>
      <c r="G10" s="54" t="s">
        <v>124</v>
      </c>
      <c r="H10" s="56" t="s">
        <v>1521</v>
      </c>
      <c r="I10" s="54" t="s">
        <v>2503</v>
      </c>
      <c r="J10" s="54" t="s">
        <v>116</v>
      </c>
      <c r="K10" s="54" t="s">
        <v>117</v>
      </c>
      <c r="L10" s="54">
        <v>46</v>
      </c>
      <c r="M10" s="54">
        <f>IFERROR(VLOOKUP(A10,rptDatosInstitucionesEducativas!$H$9:$O$985,8,0),0)</f>
        <v>49</v>
      </c>
      <c r="N10" s="54">
        <v>5</v>
      </c>
      <c r="O10" s="54">
        <v>5</v>
      </c>
      <c r="P10" s="54" t="s">
        <v>4007</v>
      </c>
      <c r="Q10" s="54" t="s">
        <v>4006</v>
      </c>
      <c r="R10" s="54" t="s">
        <v>4005</v>
      </c>
      <c r="S10" s="54">
        <v>7</v>
      </c>
      <c r="T10" s="54">
        <v>12</v>
      </c>
    </row>
    <row r="11" spans="1:20" ht="27" x14ac:dyDescent="0.25">
      <c r="A11" s="54" t="s">
        <v>1278</v>
      </c>
      <c r="B11" s="54" t="s">
        <v>2506</v>
      </c>
      <c r="C11" s="54" t="s">
        <v>2505</v>
      </c>
      <c r="D11" s="54" t="s">
        <v>94</v>
      </c>
      <c r="E11" s="54" t="s">
        <v>94</v>
      </c>
      <c r="F11" s="54" t="s">
        <v>113</v>
      </c>
      <c r="G11" s="54" t="s">
        <v>1277</v>
      </c>
      <c r="H11" s="56" t="s">
        <v>1870</v>
      </c>
      <c r="I11" s="54" t="s">
        <v>2510</v>
      </c>
      <c r="J11" s="54" t="s">
        <v>116</v>
      </c>
      <c r="K11" s="54" t="s">
        <v>117</v>
      </c>
      <c r="L11" s="54">
        <v>2</v>
      </c>
      <c r="M11" s="54">
        <f>IFERROR(VLOOKUP(A11,rptDatosInstitucionesEducativas!$H$9:$O$985,8,0),0)</f>
        <v>3</v>
      </c>
      <c r="N11" s="54">
        <v>6</v>
      </c>
      <c r="O11" s="54">
        <v>3</v>
      </c>
      <c r="P11" s="54" t="s">
        <v>4155</v>
      </c>
      <c r="Q11" s="54" t="s">
        <v>4814</v>
      </c>
      <c r="R11" s="54" t="s">
        <v>4153</v>
      </c>
      <c r="S11" s="54">
        <v>0</v>
      </c>
      <c r="T11" s="54">
        <v>1</v>
      </c>
    </row>
    <row r="12" spans="1:20" ht="18" x14ac:dyDescent="0.25">
      <c r="A12" s="54" t="s">
        <v>1268</v>
      </c>
      <c r="B12" s="54" t="s">
        <v>2506</v>
      </c>
      <c r="C12" s="54" t="s">
        <v>2505</v>
      </c>
      <c r="D12" s="54" t="s">
        <v>94</v>
      </c>
      <c r="E12" s="54" t="s">
        <v>94</v>
      </c>
      <c r="F12" s="54" t="s">
        <v>113</v>
      </c>
      <c r="G12" s="54" t="s">
        <v>1267</v>
      </c>
      <c r="H12" s="56" t="s">
        <v>1862</v>
      </c>
      <c r="I12" s="54" t="s">
        <v>2510</v>
      </c>
      <c r="J12" s="54" t="s">
        <v>116</v>
      </c>
      <c r="K12" s="54" t="s">
        <v>117</v>
      </c>
      <c r="L12" s="54">
        <v>1</v>
      </c>
      <c r="M12" s="54">
        <f>IFERROR(VLOOKUP(A12,rptDatosInstitucionesEducativas!$H$9:$O$985,8,0),0)</f>
        <v>2</v>
      </c>
      <c r="N12" s="54">
        <v>1</v>
      </c>
      <c r="O12" s="54">
        <v>1</v>
      </c>
      <c r="P12" s="54" t="s">
        <v>4164</v>
      </c>
      <c r="Q12" s="54" t="s">
        <v>4163</v>
      </c>
      <c r="R12" s="54" t="s">
        <v>4162</v>
      </c>
      <c r="S12" s="54">
        <v>0</v>
      </c>
      <c r="T12" s="54">
        <v>1</v>
      </c>
    </row>
    <row r="13" spans="1:20" ht="18" x14ac:dyDescent="0.25">
      <c r="A13" s="54" t="s">
        <v>1279</v>
      </c>
      <c r="B13" s="54" t="s">
        <v>2506</v>
      </c>
      <c r="C13" s="54" t="s">
        <v>2505</v>
      </c>
      <c r="D13" s="54" t="s">
        <v>94</v>
      </c>
      <c r="E13" s="54" t="s">
        <v>94</v>
      </c>
      <c r="F13" s="54" t="s">
        <v>113</v>
      </c>
      <c r="G13" s="54" t="s">
        <v>699</v>
      </c>
      <c r="H13" s="56" t="s">
        <v>1871</v>
      </c>
      <c r="I13" s="54" t="s">
        <v>2510</v>
      </c>
      <c r="J13" s="54" t="s">
        <v>116</v>
      </c>
      <c r="K13" s="54" t="s">
        <v>117</v>
      </c>
      <c r="L13" s="54">
        <v>9</v>
      </c>
      <c r="M13" s="54">
        <f>IFERROR(VLOOKUP(A13,rptDatosInstitucionesEducativas!$H$9:$O$985,8,0),0)</f>
        <v>7</v>
      </c>
      <c r="N13" s="54">
        <v>4</v>
      </c>
      <c r="O13" s="54">
        <v>4</v>
      </c>
      <c r="P13" s="54" t="s">
        <v>4166</v>
      </c>
      <c r="Q13" s="54" t="s">
        <v>4165</v>
      </c>
      <c r="R13" s="54" t="s">
        <v>2524</v>
      </c>
      <c r="S13" s="54">
        <v>0</v>
      </c>
      <c r="T13" s="54">
        <v>1</v>
      </c>
    </row>
    <row r="14" spans="1:20" ht="18" x14ac:dyDescent="0.25">
      <c r="A14" s="54" t="s">
        <v>213</v>
      </c>
      <c r="B14" s="54" t="s">
        <v>2506</v>
      </c>
      <c r="C14" s="54" t="s">
        <v>2505</v>
      </c>
      <c r="D14" s="54" t="s">
        <v>94</v>
      </c>
      <c r="E14" s="54" t="s">
        <v>94</v>
      </c>
      <c r="F14" s="54" t="s">
        <v>113</v>
      </c>
      <c r="G14" s="54" t="s">
        <v>113</v>
      </c>
      <c r="H14" s="56" t="s">
        <v>214</v>
      </c>
      <c r="I14" s="54" t="s">
        <v>2523</v>
      </c>
      <c r="J14" s="54" t="s">
        <v>116</v>
      </c>
      <c r="K14" s="54" t="s">
        <v>117</v>
      </c>
      <c r="L14" s="54">
        <v>80</v>
      </c>
      <c r="M14" s="54">
        <f>IFERROR(VLOOKUP(A14,rptDatosInstitucionesEducativas!$H$9:$O$985,8,0),0)</f>
        <v>101</v>
      </c>
      <c r="N14" s="54">
        <v>3</v>
      </c>
      <c r="O14" s="54">
        <v>6</v>
      </c>
      <c r="P14" s="54" t="s">
        <v>4124</v>
      </c>
      <c r="Q14" s="54" t="s">
        <v>4123</v>
      </c>
      <c r="R14" s="54" t="s">
        <v>4122</v>
      </c>
      <c r="S14" s="54">
        <v>32</v>
      </c>
      <c r="T14" s="54">
        <v>9</v>
      </c>
    </row>
    <row r="15" spans="1:20" ht="18" x14ac:dyDescent="0.25">
      <c r="A15" s="54" t="s">
        <v>115</v>
      </c>
      <c r="B15" s="54" t="s">
        <v>2506</v>
      </c>
      <c r="C15" s="54" t="s">
        <v>2505</v>
      </c>
      <c r="D15" s="54" t="s">
        <v>94</v>
      </c>
      <c r="E15" s="54" t="s">
        <v>94</v>
      </c>
      <c r="F15" s="54" t="s">
        <v>113</v>
      </c>
      <c r="G15" s="54" t="s">
        <v>114</v>
      </c>
      <c r="H15" s="56" t="s">
        <v>1689</v>
      </c>
      <c r="I15" s="54" t="s">
        <v>2523</v>
      </c>
      <c r="J15" s="54" t="s">
        <v>116</v>
      </c>
      <c r="K15" s="54" t="s">
        <v>117</v>
      </c>
      <c r="L15" s="54">
        <v>6</v>
      </c>
      <c r="M15" s="54">
        <f>IFERROR(VLOOKUP(A15,rptDatosInstitucionesEducativas!$H$9:$O$985,8,0),0)</f>
        <v>9</v>
      </c>
      <c r="N15" s="54">
        <v>3</v>
      </c>
      <c r="O15" s="54">
        <v>3</v>
      </c>
      <c r="P15" s="54" t="s">
        <v>3408</v>
      </c>
      <c r="Q15" s="54" t="s">
        <v>4815</v>
      </c>
      <c r="R15" s="54" t="s">
        <v>2524</v>
      </c>
      <c r="S15" s="54">
        <v>0</v>
      </c>
      <c r="T15" s="54">
        <v>1</v>
      </c>
    </row>
    <row r="16" spans="1:20" ht="27" x14ac:dyDescent="0.25">
      <c r="A16" s="54" t="s">
        <v>1222</v>
      </c>
      <c r="B16" s="54" t="s">
        <v>2506</v>
      </c>
      <c r="C16" s="54" t="s">
        <v>2505</v>
      </c>
      <c r="D16" s="54" t="s">
        <v>94</v>
      </c>
      <c r="E16" s="54" t="s">
        <v>94</v>
      </c>
      <c r="F16" s="54" t="s">
        <v>113</v>
      </c>
      <c r="G16" s="54" t="s">
        <v>128</v>
      </c>
      <c r="H16" s="56" t="s">
        <v>1826</v>
      </c>
      <c r="I16" s="54" t="s">
        <v>2510</v>
      </c>
      <c r="J16" s="54" t="s">
        <v>116</v>
      </c>
      <c r="K16" s="54" t="s">
        <v>117</v>
      </c>
      <c r="L16" s="54">
        <v>22</v>
      </c>
      <c r="M16" s="54">
        <f>IFERROR(VLOOKUP(A16,rptDatosInstitucionesEducativas!$H$9:$O$985,8,0),0)</f>
        <v>26</v>
      </c>
      <c r="N16" s="54">
        <v>6</v>
      </c>
      <c r="O16" s="54">
        <v>6</v>
      </c>
      <c r="P16" s="54" t="s">
        <v>4121</v>
      </c>
      <c r="Q16" s="54" t="s">
        <v>2525</v>
      </c>
      <c r="R16" s="54" t="s">
        <v>4120</v>
      </c>
      <c r="S16" s="54">
        <v>4</v>
      </c>
      <c r="T16" s="54">
        <v>4</v>
      </c>
    </row>
    <row r="17" spans="1:20" ht="18" x14ac:dyDescent="0.25">
      <c r="A17" s="54" t="s">
        <v>1223</v>
      </c>
      <c r="B17" s="54" t="s">
        <v>2506</v>
      </c>
      <c r="C17" s="54" t="s">
        <v>2505</v>
      </c>
      <c r="D17" s="54" t="s">
        <v>94</v>
      </c>
      <c r="E17" s="54" t="s">
        <v>94</v>
      </c>
      <c r="F17" s="54" t="s">
        <v>113</v>
      </c>
      <c r="G17" s="54" t="s">
        <v>155</v>
      </c>
      <c r="H17" s="56" t="s">
        <v>1827</v>
      </c>
      <c r="I17" s="54" t="s">
        <v>2510</v>
      </c>
      <c r="J17" s="54" t="s">
        <v>116</v>
      </c>
      <c r="K17" s="54" t="s">
        <v>117</v>
      </c>
      <c r="L17" s="54">
        <v>21</v>
      </c>
      <c r="M17" s="54">
        <f>IFERROR(VLOOKUP(A17,rptDatosInstitucionesEducativas!$H$9:$O$985,8,0),0)</f>
        <v>21</v>
      </c>
      <c r="N17" s="54">
        <v>6</v>
      </c>
      <c r="O17" s="54">
        <v>6</v>
      </c>
      <c r="P17" s="54" t="s">
        <v>4816</v>
      </c>
      <c r="Q17" s="54" t="s">
        <v>4118</v>
      </c>
      <c r="R17" s="54" t="s">
        <v>4117</v>
      </c>
      <c r="S17" s="54">
        <v>6</v>
      </c>
      <c r="T17" s="54">
        <v>7</v>
      </c>
    </row>
    <row r="18" spans="1:20" ht="18" x14ac:dyDescent="0.25">
      <c r="A18" s="54" t="s">
        <v>1224</v>
      </c>
      <c r="B18" s="54" t="s">
        <v>2506</v>
      </c>
      <c r="C18" s="54" t="s">
        <v>2505</v>
      </c>
      <c r="D18" s="54" t="s">
        <v>94</v>
      </c>
      <c r="E18" s="54" t="s">
        <v>94</v>
      </c>
      <c r="F18" s="54" t="s">
        <v>113</v>
      </c>
      <c r="G18" s="54" t="s">
        <v>136</v>
      </c>
      <c r="H18" s="56" t="s">
        <v>1693</v>
      </c>
      <c r="I18" s="54" t="s">
        <v>2510</v>
      </c>
      <c r="J18" s="54" t="s">
        <v>116</v>
      </c>
      <c r="K18" s="54" t="s">
        <v>117</v>
      </c>
      <c r="L18" s="54">
        <v>6</v>
      </c>
      <c r="M18" s="54">
        <f>IFERROR(VLOOKUP(A18,rptDatosInstitucionesEducativas!$H$9:$O$985,8,0),0)</f>
        <v>9</v>
      </c>
      <c r="N18" s="54">
        <v>6</v>
      </c>
      <c r="O18" s="54">
        <v>4</v>
      </c>
      <c r="P18" s="54" t="s">
        <v>4116</v>
      </c>
      <c r="Q18" s="54" t="s">
        <v>4115</v>
      </c>
      <c r="R18" s="54" t="s">
        <v>4114</v>
      </c>
      <c r="S18" s="54">
        <v>0</v>
      </c>
      <c r="T18" s="54">
        <v>1</v>
      </c>
    </row>
    <row r="19" spans="1:20" ht="18" x14ac:dyDescent="0.25">
      <c r="A19" s="54" t="s">
        <v>1221</v>
      </c>
      <c r="B19" s="54" t="s">
        <v>2506</v>
      </c>
      <c r="C19" s="54" t="s">
        <v>2505</v>
      </c>
      <c r="D19" s="54" t="s">
        <v>94</v>
      </c>
      <c r="E19" s="54" t="s">
        <v>94</v>
      </c>
      <c r="F19" s="54" t="s">
        <v>113</v>
      </c>
      <c r="G19" s="54" t="s">
        <v>113</v>
      </c>
      <c r="H19" s="56" t="s">
        <v>1825</v>
      </c>
      <c r="I19" s="54" t="s">
        <v>2510</v>
      </c>
      <c r="J19" s="54" t="s">
        <v>116</v>
      </c>
      <c r="K19" s="54" t="s">
        <v>117</v>
      </c>
      <c r="L19" s="54">
        <v>203</v>
      </c>
      <c r="M19" s="54">
        <f>IFERROR(VLOOKUP(A19,rptDatosInstitucionesEducativas!$H$9:$O$985,8,0),0)</f>
        <v>202</v>
      </c>
      <c r="N19" s="54">
        <v>6</v>
      </c>
      <c r="O19" s="54">
        <v>12</v>
      </c>
      <c r="P19" s="54" t="s">
        <v>4107</v>
      </c>
      <c r="Q19" s="54" t="s">
        <v>4106</v>
      </c>
      <c r="R19" s="54" t="s">
        <v>4105</v>
      </c>
      <c r="S19" s="54">
        <v>17</v>
      </c>
      <c r="T19" s="54">
        <v>15</v>
      </c>
    </row>
    <row r="20" spans="1:20" ht="18" x14ac:dyDescent="0.25">
      <c r="A20" s="54" t="s">
        <v>1219</v>
      </c>
      <c r="B20" s="54" t="s">
        <v>2506</v>
      </c>
      <c r="C20" s="54" t="s">
        <v>2505</v>
      </c>
      <c r="D20" s="54" t="s">
        <v>94</v>
      </c>
      <c r="E20" s="54" t="s">
        <v>94</v>
      </c>
      <c r="F20" s="54" t="s">
        <v>113</v>
      </c>
      <c r="G20" s="54" t="s">
        <v>113</v>
      </c>
      <c r="H20" s="56" t="s">
        <v>1824</v>
      </c>
      <c r="I20" s="54" t="s">
        <v>2510</v>
      </c>
      <c r="J20" s="54" t="s">
        <v>116</v>
      </c>
      <c r="K20" s="54" t="s">
        <v>117</v>
      </c>
      <c r="L20" s="54">
        <v>158</v>
      </c>
      <c r="M20" s="54">
        <f>IFERROR(VLOOKUP(A20,rptDatosInstitucionesEducativas!$H$9:$O$985,8,0),0)</f>
        <v>188</v>
      </c>
      <c r="N20" s="54">
        <v>6</v>
      </c>
      <c r="O20" s="54">
        <v>13</v>
      </c>
      <c r="P20" s="54" t="s">
        <v>4110</v>
      </c>
      <c r="Q20" s="54" t="s">
        <v>4109</v>
      </c>
      <c r="R20" s="54" t="s">
        <v>4108</v>
      </c>
      <c r="S20" s="54">
        <v>22</v>
      </c>
      <c r="T20" s="54">
        <v>16</v>
      </c>
    </row>
    <row r="21" spans="1:20" ht="18" x14ac:dyDescent="0.25">
      <c r="A21" s="54" t="s">
        <v>1225</v>
      </c>
      <c r="B21" s="54" t="s">
        <v>2506</v>
      </c>
      <c r="C21" s="54" t="s">
        <v>2505</v>
      </c>
      <c r="D21" s="54" t="s">
        <v>94</v>
      </c>
      <c r="E21" s="54" t="s">
        <v>94</v>
      </c>
      <c r="F21" s="54" t="s">
        <v>113</v>
      </c>
      <c r="G21" s="54" t="s">
        <v>166</v>
      </c>
      <c r="H21" s="56" t="s">
        <v>1828</v>
      </c>
      <c r="I21" s="54" t="s">
        <v>2510</v>
      </c>
      <c r="J21" s="54" t="s">
        <v>116</v>
      </c>
      <c r="K21" s="54" t="s">
        <v>117</v>
      </c>
      <c r="L21" s="54">
        <v>12</v>
      </c>
      <c r="M21" s="54">
        <f>IFERROR(VLOOKUP(A21,rptDatosInstitucionesEducativas!$H$9:$O$985,8,0),0)</f>
        <v>16</v>
      </c>
      <c r="N21" s="54">
        <v>6</v>
      </c>
      <c r="O21" s="54">
        <v>6</v>
      </c>
      <c r="P21" s="54" t="s">
        <v>4113</v>
      </c>
      <c r="Q21" s="54" t="s">
        <v>4112</v>
      </c>
      <c r="R21" s="54" t="s">
        <v>4111</v>
      </c>
      <c r="S21" s="54">
        <v>2</v>
      </c>
      <c r="T21" s="54">
        <v>3</v>
      </c>
    </row>
    <row r="22" spans="1:20" ht="27" x14ac:dyDescent="0.25">
      <c r="A22" s="54" t="s">
        <v>1226</v>
      </c>
      <c r="B22" s="54" t="s">
        <v>2506</v>
      </c>
      <c r="C22" s="54" t="s">
        <v>2505</v>
      </c>
      <c r="D22" s="54" t="s">
        <v>94</v>
      </c>
      <c r="E22" s="54" t="s">
        <v>94</v>
      </c>
      <c r="F22" s="54" t="s">
        <v>113</v>
      </c>
      <c r="G22" s="54" t="s">
        <v>217</v>
      </c>
      <c r="H22" s="56" t="s">
        <v>1829</v>
      </c>
      <c r="I22" s="54" t="s">
        <v>2510</v>
      </c>
      <c r="J22" s="54" t="s">
        <v>116</v>
      </c>
      <c r="K22" s="54" t="s">
        <v>117</v>
      </c>
      <c r="L22" s="54">
        <v>12</v>
      </c>
      <c r="M22" s="54">
        <f>IFERROR(VLOOKUP(A22,rptDatosInstitucionesEducativas!$H$9:$O$985,8,0),0)</f>
        <v>13</v>
      </c>
      <c r="N22" s="54">
        <v>5</v>
      </c>
      <c r="O22" s="54">
        <v>5</v>
      </c>
      <c r="P22" s="54" t="s">
        <v>4057</v>
      </c>
      <c r="Q22" s="54" t="s">
        <v>4056</v>
      </c>
      <c r="R22" s="54" t="s">
        <v>4055</v>
      </c>
      <c r="S22" s="54">
        <v>1</v>
      </c>
      <c r="T22" s="54">
        <v>2</v>
      </c>
    </row>
    <row r="23" spans="1:20" ht="18" x14ac:dyDescent="0.25">
      <c r="A23" s="54" t="s">
        <v>1227</v>
      </c>
      <c r="B23" s="54" t="s">
        <v>2506</v>
      </c>
      <c r="C23" s="54" t="s">
        <v>2505</v>
      </c>
      <c r="D23" s="54" t="s">
        <v>94</v>
      </c>
      <c r="E23" s="54" t="s">
        <v>94</v>
      </c>
      <c r="F23" s="54" t="s">
        <v>113</v>
      </c>
      <c r="G23" s="54" t="s">
        <v>690</v>
      </c>
      <c r="H23" s="56" t="s">
        <v>1830</v>
      </c>
      <c r="I23" s="54" t="s">
        <v>2510</v>
      </c>
      <c r="J23" s="54" t="s">
        <v>116</v>
      </c>
      <c r="K23" s="54" t="s">
        <v>117</v>
      </c>
      <c r="L23" s="54">
        <v>4</v>
      </c>
      <c r="M23" s="54">
        <f>IFERROR(VLOOKUP(A23,rptDatosInstitucionesEducativas!$H$9:$O$985,8,0),0)</f>
        <v>6</v>
      </c>
      <c r="N23" s="54">
        <v>4</v>
      </c>
      <c r="O23" s="54">
        <v>4</v>
      </c>
      <c r="P23" s="54" t="s">
        <v>4054</v>
      </c>
      <c r="Q23" s="54" t="s">
        <v>4053</v>
      </c>
      <c r="R23" s="54" t="s">
        <v>4052</v>
      </c>
      <c r="S23" s="54">
        <v>2</v>
      </c>
      <c r="T23" s="54">
        <v>2</v>
      </c>
    </row>
    <row r="24" spans="1:20" ht="18" x14ac:dyDescent="0.25">
      <c r="A24" s="54" t="s">
        <v>1228</v>
      </c>
      <c r="B24" s="54" t="s">
        <v>2506</v>
      </c>
      <c r="C24" s="54" t="s">
        <v>2505</v>
      </c>
      <c r="D24" s="54" t="s">
        <v>94</v>
      </c>
      <c r="E24" s="54" t="s">
        <v>94</v>
      </c>
      <c r="F24" s="54" t="s">
        <v>113</v>
      </c>
      <c r="G24" s="54" t="s">
        <v>215</v>
      </c>
      <c r="H24" s="56" t="s">
        <v>1831</v>
      </c>
      <c r="I24" s="54" t="s">
        <v>2510</v>
      </c>
      <c r="J24" s="54" t="s">
        <v>116</v>
      </c>
      <c r="K24" s="54" t="s">
        <v>117</v>
      </c>
      <c r="L24" s="54">
        <v>13</v>
      </c>
      <c r="M24" s="54">
        <f>IFERROR(VLOOKUP(A24,rptDatosInstitucionesEducativas!$H$9:$O$985,8,0),0)</f>
        <v>19</v>
      </c>
      <c r="N24" s="54">
        <v>6</v>
      </c>
      <c r="O24" s="54">
        <v>6</v>
      </c>
      <c r="P24" s="54" t="s">
        <v>4051</v>
      </c>
      <c r="Q24" s="54" t="s">
        <v>4817</v>
      </c>
      <c r="R24" s="54" t="s">
        <v>4818</v>
      </c>
      <c r="S24" s="54">
        <v>2</v>
      </c>
      <c r="T24" s="54">
        <v>3</v>
      </c>
    </row>
    <row r="25" spans="1:20" ht="27" x14ac:dyDescent="0.25">
      <c r="A25" s="54" t="s">
        <v>1230</v>
      </c>
      <c r="B25" s="54" t="s">
        <v>2506</v>
      </c>
      <c r="C25" s="54" t="s">
        <v>2505</v>
      </c>
      <c r="D25" s="54" t="s">
        <v>94</v>
      </c>
      <c r="E25" s="54" t="s">
        <v>94</v>
      </c>
      <c r="F25" s="54" t="s">
        <v>113</v>
      </c>
      <c r="G25" s="54" t="s">
        <v>1229</v>
      </c>
      <c r="H25" s="56" t="s">
        <v>1832</v>
      </c>
      <c r="I25" s="54" t="s">
        <v>2510</v>
      </c>
      <c r="J25" s="54" t="s">
        <v>116</v>
      </c>
      <c r="K25" s="54" t="s">
        <v>117</v>
      </c>
      <c r="L25" s="54">
        <v>11</v>
      </c>
      <c r="M25" s="54">
        <f>IFERROR(VLOOKUP(A25,rptDatosInstitucionesEducativas!$H$9:$O$985,8,0),0)</f>
        <v>13</v>
      </c>
      <c r="N25" s="54">
        <v>6</v>
      </c>
      <c r="O25" s="54">
        <v>6</v>
      </c>
      <c r="P25" s="54" t="s">
        <v>4819</v>
      </c>
      <c r="Q25" s="54" t="s">
        <v>4049</v>
      </c>
      <c r="R25" s="54" t="s">
        <v>4048</v>
      </c>
      <c r="S25" s="54">
        <v>1</v>
      </c>
      <c r="T25" s="54">
        <v>2</v>
      </c>
    </row>
    <row r="26" spans="1:20" ht="18" x14ac:dyDescent="0.25">
      <c r="A26" s="54" t="s">
        <v>1231</v>
      </c>
      <c r="B26" s="54" t="s">
        <v>2506</v>
      </c>
      <c r="C26" s="54" t="s">
        <v>2505</v>
      </c>
      <c r="D26" s="54" t="s">
        <v>94</v>
      </c>
      <c r="E26" s="54" t="s">
        <v>94</v>
      </c>
      <c r="F26" s="54" t="s">
        <v>113</v>
      </c>
      <c r="G26" s="54" t="s">
        <v>207</v>
      </c>
      <c r="H26" s="56" t="s">
        <v>1833</v>
      </c>
      <c r="I26" s="54" t="s">
        <v>2510</v>
      </c>
      <c r="J26" s="54" t="s">
        <v>116</v>
      </c>
      <c r="K26" s="54" t="s">
        <v>117</v>
      </c>
      <c r="L26" s="54">
        <v>18</v>
      </c>
      <c r="M26" s="54">
        <f>IFERROR(VLOOKUP(A26,rptDatosInstitucionesEducativas!$H$9:$O$985,8,0),0)</f>
        <v>21</v>
      </c>
      <c r="N26" s="54">
        <v>6</v>
      </c>
      <c r="O26" s="54">
        <v>6</v>
      </c>
      <c r="P26" s="54" t="s">
        <v>4047</v>
      </c>
      <c r="Q26" s="54" t="s">
        <v>4046</v>
      </c>
      <c r="R26" s="54" t="s">
        <v>4045</v>
      </c>
      <c r="S26" s="54">
        <v>2</v>
      </c>
      <c r="T26" s="54">
        <v>3</v>
      </c>
    </row>
    <row r="27" spans="1:20" ht="27" x14ac:dyDescent="0.25">
      <c r="A27" s="54" t="s">
        <v>1234</v>
      </c>
      <c r="B27" s="54" t="s">
        <v>2506</v>
      </c>
      <c r="C27" s="54" t="s">
        <v>2505</v>
      </c>
      <c r="D27" s="54" t="s">
        <v>94</v>
      </c>
      <c r="E27" s="54" t="s">
        <v>94</v>
      </c>
      <c r="F27" s="54" t="s">
        <v>113</v>
      </c>
      <c r="G27" s="54" t="s">
        <v>210</v>
      </c>
      <c r="H27" s="56" t="s">
        <v>1836</v>
      </c>
      <c r="I27" s="54" t="s">
        <v>2510</v>
      </c>
      <c r="J27" s="54" t="s">
        <v>116</v>
      </c>
      <c r="K27" s="54" t="s">
        <v>117</v>
      </c>
      <c r="L27" s="54">
        <v>11</v>
      </c>
      <c r="M27" s="54">
        <f>IFERROR(VLOOKUP(A27,rptDatosInstitucionesEducativas!$H$9:$O$985,8,0),0)</f>
        <v>16</v>
      </c>
      <c r="N27" s="54">
        <v>6</v>
      </c>
      <c r="O27" s="54">
        <v>6</v>
      </c>
      <c r="P27" s="54" t="s">
        <v>4039</v>
      </c>
      <c r="Q27" s="54" t="s">
        <v>4038</v>
      </c>
      <c r="R27" s="54" t="s">
        <v>4037</v>
      </c>
      <c r="S27" s="54">
        <v>3</v>
      </c>
      <c r="T27" s="54">
        <v>2</v>
      </c>
    </row>
    <row r="28" spans="1:20" ht="18" x14ac:dyDescent="0.25">
      <c r="A28" s="54" t="s">
        <v>1235</v>
      </c>
      <c r="B28" s="54" t="s">
        <v>2506</v>
      </c>
      <c r="C28" s="54" t="s">
        <v>2505</v>
      </c>
      <c r="D28" s="54" t="s">
        <v>94</v>
      </c>
      <c r="E28" s="54" t="s">
        <v>94</v>
      </c>
      <c r="F28" s="54" t="s">
        <v>113</v>
      </c>
      <c r="G28" s="54" t="s">
        <v>149</v>
      </c>
      <c r="H28" s="56" t="s">
        <v>1837</v>
      </c>
      <c r="I28" s="54" t="s">
        <v>2510</v>
      </c>
      <c r="J28" s="54" t="s">
        <v>116</v>
      </c>
      <c r="K28" s="54" t="s">
        <v>117</v>
      </c>
      <c r="L28" s="54">
        <v>10</v>
      </c>
      <c r="M28" s="54">
        <f>IFERROR(VLOOKUP(A28,rptDatosInstitucionesEducativas!$H$9:$O$985,8,0),0)</f>
        <v>12</v>
      </c>
      <c r="N28" s="54">
        <v>6</v>
      </c>
      <c r="O28" s="54">
        <v>6</v>
      </c>
      <c r="P28" s="54" t="s">
        <v>4036</v>
      </c>
      <c r="Q28" s="54" t="s">
        <v>4035</v>
      </c>
      <c r="R28" s="54" t="s">
        <v>4034</v>
      </c>
      <c r="S28" s="54">
        <v>1</v>
      </c>
      <c r="T28" s="54">
        <v>2</v>
      </c>
    </row>
    <row r="29" spans="1:20" ht="18" x14ac:dyDescent="0.25">
      <c r="A29" s="54" t="s">
        <v>1232</v>
      </c>
      <c r="B29" s="54" t="s">
        <v>2506</v>
      </c>
      <c r="C29" s="54" t="s">
        <v>2505</v>
      </c>
      <c r="D29" s="54" t="s">
        <v>94</v>
      </c>
      <c r="E29" s="54" t="s">
        <v>94</v>
      </c>
      <c r="F29" s="54" t="s">
        <v>113</v>
      </c>
      <c r="G29" s="54" t="s">
        <v>177</v>
      </c>
      <c r="H29" s="56" t="s">
        <v>1834</v>
      </c>
      <c r="I29" s="54" t="s">
        <v>2510</v>
      </c>
      <c r="J29" s="54" t="s">
        <v>116</v>
      </c>
      <c r="K29" s="54" t="s">
        <v>117</v>
      </c>
      <c r="L29" s="54">
        <v>28</v>
      </c>
      <c r="M29" s="54">
        <f>IFERROR(VLOOKUP(A29,rptDatosInstitucionesEducativas!$H$9:$O$985,8,0),0)</f>
        <v>33</v>
      </c>
      <c r="N29" s="54">
        <v>6</v>
      </c>
      <c r="O29" s="54">
        <v>6</v>
      </c>
      <c r="P29" s="54" t="s">
        <v>4820</v>
      </c>
      <c r="Q29" s="54" t="s">
        <v>4043</v>
      </c>
      <c r="R29" s="54" t="s">
        <v>4042</v>
      </c>
      <c r="S29" s="54">
        <v>3</v>
      </c>
      <c r="T29" s="54">
        <v>4</v>
      </c>
    </row>
    <row r="30" spans="1:20" ht="18" x14ac:dyDescent="0.25">
      <c r="A30" s="54" t="s">
        <v>1233</v>
      </c>
      <c r="B30" s="54" t="s">
        <v>2506</v>
      </c>
      <c r="C30" s="54" t="s">
        <v>2505</v>
      </c>
      <c r="D30" s="54" t="s">
        <v>94</v>
      </c>
      <c r="E30" s="54" t="s">
        <v>94</v>
      </c>
      <c r="F30" s="54" t="s">
        <v>113</v>
      </c>
      <c r="G30" s="54" t="s">
        <v>169</v>
      </c>
      <c r="H30" s="56" t="s">
        <v>1835</v>
      </c>
      <c r="I30" s="54" t="s">
        <v>2510</v>
      </c>
      <c r="J30" s="54" t="s">
        <v>116</v>
      </c>
      <c r="K30" s="54" t="s">
        <v>117</v>
      </c>
      <c r="L30" s="54">
        <v>25</v>
      </c>
      <c r="M30" s="54">
        <f>IFERROR(VLOOKUP(A30,rptDatosInstitucionesEducativas!$H$9:$O$985,8,0),0)</f>
        <v>26</v>
      </c>
      <c r="N30" s="54">
        <v>6</v>
      </c>
      <c r="O30" s="54">
        <v>6</v>
      </c>
      <c r="P30" s="54" t="s">
        <v>4041</v>
      </c>
      <c r="Q30" s="54" t="s">
        <v>4040</v>
      </c>
      <c r="R30" s="54" t="s">
        <v>2524</v>
      </c>
      <c r="S30" s="54">
        <v>2</v>
      </c>
      <c r="T30" s="54">
        <v>4</v>
      </c>
    </row>
    <row r="31" spans="1:20" ht="18" x14ac:dyDescent="0.25">
      <c r="A31" s="54" t="s">
        <v>1236</v>
      </c>
      <c r="B31" s="54" t="s">
        <v>2506</v>
      </c>
      <c r="C31" s="54" t="s">
        <v>2505</v>
      </c>
      <c r="D31" s="54" t="s">
        <v>94</v>
      </c>
      <c r="E31" s="54" t="s">
        <v>94</v>
      </c>
      <c r="F31" s="54" t="s">
        <v>113</v>
      </c>
      <c r="G31" s="54" t="s">
        <v>120</v>
      </c>
      <c r="H31" s="56" t="s">
        <v>1838</v>
      </c>
      <c r="I31" s="54" t="s">
        <v>2510</v>
      </c>
      <c r="J31" s="54" t="s">
        <v>116</v>
      </c>
      <c r="K31" s="54" t="s">
        <v>117</v>
      </c>
      <c r="L31" s="54">
        <v>15</v>
      </c>
      <c r="M31" s="54">
        <f>IFERROR(VLOOKUP(A31,rptDatosInstitucionesEducativas!$H$9:$O$985,8,0),0)</f>
        <v>22</v>
      </c>
      <c r="N31" s="54">
        <v>6</v>
      </c>
      <c r="O31" s="54">
        <v>6</v>
      </c>
      <c r="P31" s="54" t="s">
        <v>4033</v>
      </c>
      <c r="Q31" s="54" t="s">
        <v>4821</v>
      </c>
      <c r="R31" s="54" t="s">
        <v>4031</v>
      </c>
      <c r="S31" s="54">
        <v>2</v>
      </c>
      <c r="T31" s="54">
        <v>4</v>
      </c>
    </row>
    <row r="32" spans="1:20" ht="27" x14ac:dyDescent="0.25">
      <c r="A32" s="54" t="s">
        <v>1237</v>
      </c>
      <c r="B32" s="54" t="s">
        <v>2506</v>
      </c>
      <c r="C32" s="54" t="s">
        <v>2505</v>
      </c>
      <c r="D32" s="54" t="s">
        <v>94</v>
      </c>
      <c r="E32" s="54" t="s">
        <v>94</v>
      </c>
      <c r="F32" s="54" t="s">
        <v>113</v>
      </c>
      <c r="G32" s="54" t="s">
        <v>158</v>
      </c>
      <c r="H32" s="56" t="s">
        <v>1839</v>
      </c>
      <c r="I32" s="54" t="s">
        <v>2510</v>
      </c>
      <c r="J32" s="54" t="s">
        <v>116</v>
      </c>
      <c r="K32" s="54" t="s">
        <v>117</v>
      </c>
      <c r="L32" s="54">
        <v>42</v>
      </c>
      <c r="M32" s="54">
        <f>IFERROR(VLOOKUP(A32,rptDatosInstitucionesEducativas!$H$9:$O$985,8,0),0)</f>
        <v>50</v>
      </c>
      <c r="N32" s="54">
        <v>6</v>
      </c>
      <c r="O32" s="54">
        <v>6</v>
      </c>
      <c r="P32" s="54" t="s">
        <v>4026</v>
      </c>
      <c r="Q32" s="54" t="s">
        <v>4025</v>
      </c>
      <c r="R32" s="54" t="s">
        <v>4822</v>
      </c>
      <c r="S32" s="54">
        <v>6</v>
      </c>
      <c r="T32" s="54">
        <v>6</v>
      </c>
    </row>
    <row r="33" spans="1:20" ht="18" x14ac:dyDescent="0.25">
      <c r="A33" s="54" t="s">
        <v>1238</v>
      </c>
      <c r="B33" s="54" t="s">
        <v>2506</v>
      </c>
      <c r="C33" s="54" t="s">
        <v>2505</v>
      </c>
      <c r="D33" s="54" t="s">
        <v>94</v>
      </c>
      <c r="E33" s="54" t="s">
        <v>94</v>
      </c>
      <c r="F33" s="54" t="s">
        <v>113</v>
      </c>
      <c r="G33" s="54" t="s">
        <v>126</v>
      </c>
      <c r="H33" s="56" t="s">
        <v>1840</v>
      </c>
      <c r="I33" s="54" t="s">
        <v>2510</v>
      </c>
      <c r="J33" s="54" t="s">
        <v>116</v>
      </c>
      <c r="K33" s="54" t="s">
        <v>117</v>
      </c>
      <c r="L33" s="54">
        <v>12</v>
      </c>
      <c r="M33" s="54">
        <f>IFERROR(VLOOKUP(A33,rptDatosInstitucionesEducativas!$H$9:$O$985,8,0),0)</f>
        <v>13</v>
      </c>
      <c r="N33" s="54">
        <v>6</v>
      </c>
      <c r="O33" s="54">
        <v>6</v>
      </c>
      <c r="P33" s="54" t="s">
        <v>4030</v>
      </c>
      <c r="Q33" s="54" t="s">
        <v>3714</v>
      </c>
      <c r="R33" s="54" t="s">
        <v>3713</v>
      </c>
      <c r="S33" s="54">
        <v>1</v>
      </c>
      <c r="T33" s="54">
        <v>3</v>
      </c>
    </row>
    <row r="34" spans="1:20" ht="18" x14ac:dyDescent="0.25">
      <c r="A34" s="54" t="s">
        <v>1239</v>
      </c>
      <c r="B34" s="54" t="s">
        <v>2506</v>
      </c>
      <c r="C34" s="54" t="s">
        <v>2505</v>
      </c>
      <c r="D34" s="54" t="s">
        <v>94</v>
      </c>
      <c r="E34" s="54" t="s">
        <v>94</v>
      </c>
      <c r="F34" s="54" t="s">
        <v>113</v>
      </c>
      <c r="G34" s="54" t="s">
        <v>697</v>
      </c>
      <c r="H34" s="56" t="s">
        <v>1841</v>
      </c>
      <c r="I34" s="54" t="s">
        <v>2510</v>
      </c>
      <c r="J34" s="54" t="s">
        <v>116</v>
      </c>
      <c r="K34" s="54" t="s">
        <v>117</v>
      </c>
      <c r="L34" s="54">
        <v>54</v>
      </c>
      <c r="M34" s="54">
        <f>IFERROR(VLOOKUP(A34,rptDatosInstitucionesEducativas!$H$9:$O$985,8,0),0)</f>
        <v>61</v>
      </c>
      <c r="N34" s="54">
        <v>6</v>
      </c>
      <c r="O34" s="54">
        <v>6</v>
      </c>
      <c r="P34" s="54" t="s">
        <v>4823</v>
      </c>
      <c r="Q34" s="54" t="s">
        <v>4028</v>
      </c>
      <c r="R34" s="54" t="s">
        <v>4027</v>
      </c>
      <c r="S34" s="54">
        <v>6</v>
      </c>
      <c r="T34" s="54">
        <v>6</v>
      </c>
    </row>
    <row r="35" spans="1:20" ht="18" x14ac:dyDescent="0.25">
      <c r="A35" s="54" t="s">
        <v>1240</v>
      </c>
      <c r="B35" s="54" t="s">
        <v>2506</v>
      </c>
      <c r="C35" s="54" t="s">
        <v>2505</v>
      </c>
      <c r="D35" s="54" t="s">
        <v>94</v>
      </c>
      <c r="E35" s="54" t="s">
        <v>94</v>
      </c>
      <c r="F35" s="54" t="s">
        <v>113</v>
      </c>
      <c r="G35" s="54" t="s">
        <v>124</v>
      </c>
      <c r="H35" s="56" t="s">
        <v>1842</v>
      </c>
      <c r="I35" s="54" t="s">
        <v>2510</v>
      </c>
      <c r="J35" s="54" t="s">
        <v>116</v>
      </c>
      <c r="K35" s="54" t="s">
        <v>117</v>
      </c>
      <c r="L35" s="54">
        <v>34</v>
      </c>
      <c r="M35" s="54">
        <f>IFERROR(VLOOKUP(A35,rptDatosInstitucionesEducativas!$H$9:$O$985,8,0),0)</f>
        <v>42</v>
      </c>
      <c r="N35" s="54">
        <v>6</v>
      </c>
      <c r="O35" s="54">
        <v>6</v>
      </c>
      <c r="P35" s="54" t="s">
        <v>4023</v>
      </c>
      <c r="Q35" s="54" t="s">
        <v>4022</v>
      </c>
      <c r="R35" s="54" t="s">
        <v>4021</v>
      </c>
      <c r="S35" s="54">
        <v>15</v>
      </c>
      <c r="T35" s="54">
        <v>8</v>
      </c>
    </row>
    <row r="36" spans="1:20" ht="27" x14ac:dyDescent="0.25">
      <c r="A36" s="54" t="s">
        <v>1284</v>
      </c>
      <c r="B36" s="54" t="s">
        <v>2506</v>
      </c>
      <c r="C36" s="54" t="s">
        <v>2505</v>
      </c>
      <c r="D36" s="54" t="s">
        <v>94</v>
      </c>
      <c r="E36" s="54" t="s">
        <v>94</v>
      </c>
      <c r="F36" s="54" t="s">
        <v>113</v>
      </c>
      <c r="G36" s="54" t="s">
        <v>172</v>
      </c>
      <c r="H36" s="56" t="s">
        <v>1285</v>
      </c>
      <c r="I36" s="54" t="s">
        <v>2510</v>
      </c>
      <c r="J36" s="54" t="s">
        <v>116</v>
      </c>
      <c r="K36" s="54" t="s">
        <v>117</v>
      </c>
      <c r="L36" s="54">
        <v>26</v>
      </c>
      <c r="M36" s="54">
        <f>IFERROR(VLOOKUP(A36,rptDatosInstitucionesEducativas!$H$9:$O$985,8,0),0)</f>
        <v>27</v>
      </c>
      <c r="N36" s="54">
        <v>6</v>
      </c>
      <c r="O36" s="54">
        <v>6</v>
      </c>
      <c r="P36" s="54" t="s">
        <v>4824</v>
      </c>
      <c r="Q36" s="54" t="s">
        <v>3054</v>
      </c>
      <c r="R36" s="54" t="s">
        <v>4825</v>
      </c>
      <c r="S36" s="54">
        <v>3</v>
      </c>
      <c r="T36" s="54">
        <v>4</v>
      </c>
    </row>
    <row r="37" spans="1:20" ht="18" x14ac:dyDescent="0.25">
      <c r="A37" s="54" t="s">
        <v>1251</v>
      </c>
      <c r="B37" s="54" t="s">
        <v>2506</v>
      </c>
      <c r="C37" s="54" t="s">
        <v>2505</v>
      </c>
      <c r="D37" s="54" t="s">
        <v>94</v>
      </c>
      <c r="E37" s="54" t="s">
        <v>94</v>
      </c>
      <c r="F37" s="54" t="s">
        <v>113</v>
      </c>
      <c r="G37" s="54" t="s">
        <v>146</v>
      </c>
      <c r="H37" s="56" t="s">
        <v>1850</v>
      </c>
      <c r="I37" s="54" t="s">
        <v>2510</v>
      </c>
      <c r="J37" s="54" t="s">
        <v>116</v>
      </c>
      <c r="K37" s="54" t="s">
        <v>117</v>
      </c>
      <c r="L37" s="54">
        <v>14</v>
      </c>
      <c r="M37" s="54">
        <f>IFERROR(VLOOKUP(A37,rptDatosInstitucionesEducativas!$H$9:$O$985,8,0),0)</f>
        <v>15</v>
      </c>
      <c r="N37" s="54">
        <v>6</v>
      </c>
      <c r="O37" s="54">
        <v>4</v>
      </c>
      <c r="P37" s="54" t="s">
        <v>4101</v>
      </c>
      <c r="Q37" s="54" t="s">
        <v>4100</v>
      </c>
      <c r="R37" s="54" t="s">
        <v>2524</v>
      </c>
      <c r="S37" s="54">
        <v>1</v>
      </c>
      <c r="T37" s="54">
        <v>2</v>
      </c>
    </row>
    <row r="38" spans="1:20" ht="18" x14ac:dyDescent="0.25">
      <c r="A38" s="54" t="s">
        <v>1245</v>
      </c>
      <c r="B38" s="54" t="s">
        <v>2506</v>
      </c>
      <c r="C38" s="54" t="s">
        <v>2505</v>
      </c>
      <c r="D38" s="54" t="s">
        <v>94</v>
      </c>
      <c r="E38" s="54" t="s">
        <v>94</v>
      </c>
      <c r="F38" s="54" t="s">
        <v>113</v>
      </c>
      <c r="G38" s="54" t="s">
        <v>152</v>
      </c>
      <c r="H38" s="56" t="s">
        <v>1846</v>
      </c>
      <c r="I38" s="54" t="s">
        <v>2510</v>
      </c>
      <c r="J38" s="54" t="s">
        <v>116</v>
      </c>
      <c r="K38" s="54" t="s">
        <v>117</v>
      </c>
      <c r="L38" s="54">
        <v>7</v>
      </c>
      <c r="M38" s="54">
        <f>IFERROR(VLOOKUP(A38,rptDatosInstitucionesEducativas!$H$9:$O$985,8,0),0)</f>
        <v>11</v>
      </c>
      <c r="N38" s="54">
        <v>5</v>
      </c>
      <c r="O38" s="54">
        <v>8</v>
      </c>
      <c r="P38" s="54" t="s">
        <v>4084</v>
      </c>
      <c r="Q38" s="54" t="s">
        <v>4083</v>
      </c>
      <c r="R38" s="54" t="s">
        <v>4082</v>
      </c>
      <c r="S38" s="54">
        <v>2</v>
      </c>
      <c r="T38" s="54">
        <v>3</v>
      </c>
    </row>
    <row r="39" spans="1:20" ht="18" x14ac:dyDescent="0.25">
      <c r="A39" s="54" t="s">
        <v>1247</v>
      </c>
      <c r="B39" s="54" t="s">
        <v>2506</v>
      </c>
      <c r="C39" s="54" t="s">
        <v>2505</v>
      </c>
      <c r="D39" s="54" t="s">
        <v>94</v>
      </c>
      <c r="E39" s="54" t="s">
        <v>94</v>
      </c>
      <c r="F39" s="54" t="s">
        <v>113</v>
      </c>
      <c r="G39" s="54" t="s">
        <v>1246</v>
      </c>
      <c r="H39" s="56" t="s">
        <v>1847</v>
      </c>
      <c r="I39" s="54" t="s">
        <v>2510</v>
      </c>
      <c r="J39" s="54" t="s">
        <v>116</v>
      </c>
      <c r="K39" s="54" t="s">
        <v>117</v>
      </c>
      <c r="L39" s="54">
        <v>3</v>
      </c>
      <c r="M39" s="54">
        <f>IFERROR(VLOOKUP(A39,rptDatosInstitucionesEducativas!$H$9:$O$985,8,0),0)</f>
        <v>2</v>
      </c>
      <c r="N39" s="54">
        <v>6</v>
      </c>
      <c r="O39" s="54">
        <v>6</v>
      </c>
      <c r="P39" s="54" t="s">
        <v>4081</v>
      </c>
      <c r="Q39" s="54" t="s">
        <v>4080</v>
      </c>
      <c r="R39" s="54" t="s">
        <v>4079</v>
      </c>
      <c r="S39" s="54">
        <v>0</v>
      </c>
      <c r="T39" s="54">
        <v>1</v>
      </c>
    </row>
    <row r="40" spans="1:20" ht="18" x14ac:dyDescent="0.25">
      <c r="A40" s="54" t="s">
        <v>1249</v>
      </c>
      <c r="B40" s="54" t="s">
        <v>2506</v>
      </c>
      <c r="C40" s="54" t="s">
        <v>2505</v>
      </c>
      <c r="D40" s="54" t="s">
        <v>94</v>
      </c>
      <c r="E40" s="54" t="s">
        <v>94</v>
      </c>
      <c r="F40" s="54" t="s">
        <v>113</v>
      </c>
      <c r="G40" s="54" t="s">
        <v>1248</v>
      </c>
      <c r="H40" s="56" t="s">
        <v>1848</v>
      </c>
      <c r="I40" s="54" t="s">
        <v>2510</v>
      </c>
      <c r="J40" s="54" t="s">
        <v>116</v>
      </c>
      <c r="K40" s="54" t="s">
        <v>117</v>
      </c>
      <c r="L40" s="54">
        <v>7</v>
      </c>
      <c r="M40" s="54">
        <f>IFERROR(VLOOKUP(A40,rptDatosInstitucionesEducativas!$H$9:$O$985,8,0),0)</f>
        <v>8</v>
      </c>
      <c r="N40" s="54">
        <v>4</v>
      </c>
      <c r="O40" s="54">
        <v>4</v>
      </c>
      <c r="P40" s="54" t="s">
        <v>4078</v>
      </c>
      <c r="Q40" s="54" t="s">
        <v>4077</v>
      </c>
      <c r="R40" s="54" t="s">
        <v>4076</v>
      </c>
      <c r="S40" s="54">
        <v>3</v>
      </c>
      <c r="T40" s="54">
        <v>2</v>
      </c>
    </row>
    <row r="41" spans="1:20" ht="18" x14ac:dyDescent="0.25">
      <c r="A41" s="54" t="s">
        <v>1250</v>
      </c>
      <c r="B41" s="54" t="s">
        <v>2506</v>
      </c>
      <c r="C41" s="54" t="s">
        <v>2505</v>
      </c>
      <c r="D41" s="54" t="s">
        <v>94</v>
      </c>
      <c r="E41" s="54" t="s">
        <v>94</v>
      </c>
      <c r="F41" s="54" t="s">
        <v>113</v>
      </c>
      <c r="G41" s="54" t="s">
        <v>175</v>
      </c>
      <c r="H41" s="56" t="s">
        <v>1849</v>
      </c>
      <c r="I41" s="54" t="s">
        <v>2510</v>
      </c>
      <c r="J41" s="54" t="s">
        <v>116</v>
      </c>
      <c r="K41" s="54" t="s">
        <v>117</v>
      </c>
      <c r="L41" s="54">
        <v>25</v>
      </c>
      <c r="M41" s="54">
        <f>IFERROR(VLOOKUP(A41,rptDatosInstitucionesEducativas!$H$9:$O$985,8,0),0)</f>
        <v>27</v>
      </c>
      <c r="N41" s="54">
        <v>6</v>
      </c>
      <c r="O41" s="54">
        <v>6</v>
      </c>
      <c r="P41" s="54" t="s">
        <v>4075</v>
      </c>
      <c r="Q41" s="54" t="s">
        <v>4022</v>
      </c>
      <c r="R41" s="54" t="s">
        <v>4021</v>
      </c>
      <c r="S41" s="54">
        <v>8</v>
      </c>
      <c r="T41" s="54">
        <v>5</v>
      </c>
    </row>
    <row r="42" spans="1:20" ht="18" x14ac:dyDescent="0.25">
      <c r="A42" s="54" t="s">
        <v>1244</v>
      </c>
      <c r="B42" s="54" t="s">
        <v>2506</v>
      </c>
      <c r="C42" s="54" t="s">
        <v>2505</v>
      </c>
      <c r="D42" s="54" t="s">
        <v>94</v>
      </c>
      <c r="E42" s="54" t="s">
        <v>94</v>
      </c>
      <c r="F42" s="54" t="s">
        <v>113</v>
      </c>
      <c r="G42" s="54" t="s">
        <v>659</v>
      </c>
      <c r="H42" s="56" t="s">
        <v>1845</v>
      </c>
      <c r="I42" s="54" t="s">
        <v>2510</v>
      </c>
      <c r="J42" s="54" t="s">
        <v>116</v>
      </c>
      <c r="K42" s="54" t="s">
        <v>117</v>
      </c>
      <c r="L42" s="54">
        <v>10</v>
      </c>
      <c r="M42" s="54">
        <f>IFERROR(VLOOKUP(A42,rptDatosInstitucionesEducativas!$H$9:$O$985,8,0),0)</f>
        <v>15</v>
      </c>
      <c r="N42" s="54">
        <v>6</v>
      </c>
      <c r="O42" s="54">
        <v>6</v>
      </c>
      <c r="P42" s="54" t="s">
        <v>4089</v>
      </c>
      <c r="Q42" s="54" t="s">
        <v>4088</v>
      </c>
      <c r="R42" s="54" t="s">
        <v>4087</v>
      </c>
      <c r="S42" s="54">
        <v>1</v>
      </c>
      <c r="T42" s="54">
        <v>2</v>
      </c>
    </row>
    <row r="43" spans="1:20" ht="18" x14ac:dyDescent="0.25">
      <c r="A43" s="54" t="s">
        <v>1243</v>
      </c>
      <c r="B43" s="54" t="s">
        <v>2506</v>
      </c>
      <c r="C43" s="54" t="s">
        <v>2505</v>
      </c>
      <c r="D43" s="54" t="s">
        <v>94</v>
      </c>
      <c r="E43" s="54" t="s">
        <v>94</v>
      </c>
      <c r="F43" s="54" t="s">
        <v>113</v>
      </c>
      <c r="G43" s="54" t="s">
        <v>1242</v>
      </c>
      <c r="H43" s="56" t="s">
        <v>1844</v>
      </c>
      <c r="I43" s="54" t="s">
        <v>2510</v>
      </c>
      <c r="J43" s="54" t="s">
        <v>116</v>
      </c>
      <c r="K43" s="54" t="s">
        <v>117</v>
      </c>
      <c r="L43" s="54">
        <v>6</v>
      </c>
      <c r="M43" s="54">
        <f>IFERROR(VLOOKUP(A43,rptDatosInstitucionesEducativas!$H$9:$O$985,8,0),0)</f>
        <v>14</v>
      </c>
      <c r="N43" s="54">
        <v>5</v>
      </c>
      <c r="O43" s="54">
        <v>5</v>
      </c>
      <c r="P43" s="54" t="s">
        <v>4826</v>
      </c>
      <c r="Q43" s="54" t="s">
        <v>4085</v>
      </c>
      <c r="R43" s="54" t="s">
        <v>2524</v>
      </c>
      <c r="S43" s="54">
        <v>1</v>
      </c>
      <c r="T43" s="54">
        <v>3</v>
      </c>
    </row>
    <row r="44" spans="1:20" ht="18" x14ac:dyDescent="0.25">
      <c r="A44" s="54" t="s">
        <v>1241</v>
      </c>
      <c r="B44" s="54" t="s">
        <v>2506</v>
      </c>
      <c r="C44" s="54" t="s">
        <v>2505</v>
      </c>
      <c r="D44" s="54" t="s">
        <v>94</v>
      </c>
      <c r="E44" s="54" t="s">
        <v>94</v>
      </c>
      <c r="F44" s="54" t="s">
        <v>113</v>
      </c>
      <c r="G44" s="54" t="s">
        <v>140</v>
      </c>
      <c r="H44" s="56" t="s">
        <v>1843</v>
      </c>
      <c r="I44" s="54" t="s">
        <v>2510</v>
      </c>
      <c r="J44" s="54" t="s">
        <v>116</v>
      </c>
      <c r="K44" s="54" t="s">
        <v>117</v>
      </c>
      <c r="L44" s="54">
        <v>15</v>
      </c>
      <c r="M44" s="54">
        <f>IFERROR(VLOOKUP(A44,rptDatosInstitucionesEducativas!$H$9:$O$985,8,0),0)</f>
        <v>17</v>
      </c>
      <c r="N44" s="54">
        <v>6</v>
      </c>
      <c r="O44" s="54">
        <v>6</v>
      </c>
      <c r="P44" s="54" t="s">
        <v>4020</v>
      </c>
      <c r="Q44" s="54" t="s">
        <v>4019</v>
      </c>
      <c r="R44" s="54" t="s">
        <v>4018</v>
      </c>
      <c r="S44" s="54">
        <v>6</v>
      </c>
      <c r="T44" s="54">
        <v>4</v>
      </c>
    </row>
    <row r="45" spans="1:20" ht="27" x14ac:dyDescent="0.25">
      <c r="A45" s="54" t="s">
        <v>1252</v>
      </c>
      <c r="B45" s="54" t="s">
        <v>2506</v>
      </c>
      <c r="C45" s="54" t="s">
        <v>2505</v>
      </c>
      <c r="D45" s="54" t="s">
        <v>94</v>
      </c>
      <c r="E45" s="54" t="s">
        <v>94</v>
      </c>
      <c r="F45" s="54" t="s">
        <v>113</v>
      </c>
      <c r="G45" s="54" t="s">
        <v>161</v>
      </c>
      <c r="H45" s="56" t="s">
        <v>1851</v>
      </c>
      <c r="I45" s="54" t="s">
        <v>2510</v>
      </c>
      <c r="J45" s="54" t="s">
        <v>116</v>
      </c>
      <c r="K45" s="54" t="s">
        <v>117</v>
      </c>
      <c r="L45" s="54">
        <v>15</v>
      </c>
      <c r="M45" s="54">
        <f>IFERROR(VLOOKUP(A45,rptDatosInstitucionesEducativas!$H$9:$O$985,8,0),0)</f>
        <v>16</v>
      </c>
      <c r="N45" s="54">
        <v>6</v>
      </c>
      <c r="O45" s="54">
        <v>6</v>
      </c>
      <c r="P45" s="54" t="s">
        <v>4099</v>
      </c>
      <c r="Q45" s="54" t="s">
        <v>4827</v>
      </c>
      <c r="R45" s="54" t="s">
        <v>4097</v>
      </c>
      <c r="S45" s="54">
        <v>1</v>
      </c>
      <c r="T45" s="54">
        <v>3</v>
      </c>
    </row>
    <row r="46" spans="1:20" ht="18" x14ac:dyDescent="0.25">
      <c r="A46" s="54" t="s">
        <v>1253</v>
      </c>
      <c r="B46" s="54" t="s">
        <v>2506</v>
      </c>
      <c r="C46" s="54" t="s">
        <v>2505</v>
      </c>
      <c r="D46" s="54" t="s">
        <v>94</v>
      </c>
      <c r="E46" s="54" t="s">
        <v>94</v>
      </c>
      <c r="F46" s="54" t="s">
        <v>113</v>
      </c>
      <c r="G46" s="54" t="s">
        <v>204</v>
      </c>
      <c r="H46" s="56" t="s">
        <v>1852</v>
      </c>
      <c r="I46" s="54" t="s">
        <v>2510</v>
      </c>
      <c r="J46" s="54" t="s">
        <v>116</v>
      </c>
      <c r="K46" s="54" t="s">
        <v>117</v>
      </c>
      <c r="L46" s="54">
        <v>25</v>
      </c>
      <c r="M46" s="54">
        <f>IFERROR(VLOOKUP(A46,rptDatosInstitucionesEducativas!$H$9:$O$985,8,0),0)</f>
        <v>28</v>
      </c>
      <c r="N46" s="54">
        <v>6</v>
      </c>
      <c r="O46" s="54">
        <v>6</v>
      </c>
      <c r="P46" s="54" t="s">
        <v>4096</v>
      </c>
      <c r="Q46" s="54" t="s">
        <v>2525</v>
      </c>
      <c r="R46" s="54" t="s">
        <v>2524</v>
      </c>
      <c r="S46" s="54">
        <v>4</v>
      </c>
      <c r="T46" s="54">
        <v>4</v>
      </c>
    </row>
    <row r="47" spans="1:20" ht="27" x14ac:dyDescent="0.25">
      <c r="A47" s="54" t="s">
        <v>1254</v>
      </c>
      <c r="B47" s="54" t="s">
        <v>2506</v>
      </c>
      <c r="C47" s="54" t="s">
        <v>2505</v>
      </c>
      <c r="D47" s="54" t="s">
        <v>94</v>
      </c>
      <c r="E47" s="54" t="s">
        <v>94</v>
      </c>
      <c r="F47" s="54" t="s">
        <v>113</v>
      </c>
      <c r="G47" s="54" t="s">
        <v>201</v>
      </c>
      <c r="H47" s="56" t="s">
        <v>1853</v>
      </c>
      <c r="I47" s="54" t="s">
        <v>2510</v>
      </c>
      <c r="J47" s="54" t="s">
        <v>116</v>
      </c>
      <c r="K47" s="54" t="s">
        <v>117</v>
      </c>
      <c r="L47" s="54">
        <v>10</v>
      </c>
      <c r="M47" s="54">
        <f>IFERROR(VLOOKUP(A47,rptDatosInstitucionesEducativas!$H$9:$O$985,8,0),0)</f>
        <v>15</v>
      </c>
      <c r="N47" s="54">
        <v>6</v>
      </c>
      <c r="O47" s="54">
        <v>6</v>
      </c>
      <c r="P47" s="54" t="s">
        <v>4095</v>
      </c>
      <c r="Q47" s="54" t="s">
        <v>4094</v>
      </c>
      <c r="R47" s="54" t="s">
        <v>4093</v>
      </c>
      <c r="S47" s="54">
        <v>1</v>
      </c>
      <c r="T47" s="54">
        <v>3</v>
      </c>
    </row>
    <row r="48" spans="1:20" ht="18" x14ac:dyDescent="0.25">
      <c r="A48" s="54" t="s">
        <v>1255</v>
      </c>
      <c r="B48" s="54" t="s">
        <v>2506</v>
      </c>
      <c r="C48" s="54" t="s">
        <v>2505</v>
      </c>
      <c r="D48" s="54" t="s">
        <v>94</v>
      </c>
      <c r="E48" s="54" t="s">
        <v>94</v>
      </c>
      <c r="F48" s="54" t="s">
        <v>113</v>
      </c>
      <c r="G48" s="54" t="s">
        <v>623</v>
      </c>
      <c r="H48" s="56" t="s">
        <v>1854</v>
      </c>
      <c r="I48" s="54" t="s">
        <v>2510</v>
      </c>
      <c r="J48" s="54" t="s">
        <v>116</v>
      </c>
      <c r="K48" s="54" t="s">
        <v>117</v>
      </c>
      <c r="L48" s="54">
        <v>10</v>
      </c>
      <c r="M48" s="54">
        <f>IFERROR(VLOOKUP(A48,rptDatosInstitucionesEducativas!$H$9:$O$985,8,0),0)</f>
        <v>12</v>
      </c>
      <c r="N48" s="54">
        <v>6</v>
      </c>
      <c r="O48" s="54">
        <v>6</v>
      </c>
      <c r="P48" s="54" t="s">
        <v>4092</v>
      </c>
      <c r="Q48" s="54" t="s">
        <v>4091</v>
      </c>
      <c r="R48" s="54" t="s">
        <v>4090</v>
      </c>
      <c r="S48" s="54">
        <v>2</v>
      </c>
      <c r="T48" s="54">
        <v>3</v>
      </c>
    </row>
    <row r="49" spans="1:20" ht="18" x14ac:dyDescent="0.25">
      <c r="A49" s="54" t="s">
        <v>1257</v>
      </c>
      <c r="B49" s="54" t="s">
        <v>2506</v>
      </c>
      <c r="C49" s="54" t="s">
        <v>2505</v>
      </c>
      <c r="D49" s="54" t="s">
        <v>94</v>
      </c>
      <c r="E49" s="54" t="s">
        <v>94</v>
      </c>
      <c r="F49" s="54" t="s">
        <v>113</v>
      </c>
      <c r="G49" s="54" t="s">
        <v>1256</v>
      </c>
      <c r="H49" s="56" t="s">
        <v>1855</v>
      </c>
      <c r="I49" s="54" t="s">
        <v>2510</v>
      </c>
      <c r="J49" s="54" t="s">
        <v>116</v>
      </c>
      <c r="K49" s="54" t="s">
        <v>117</v>
      </c>
      <c r="L49" s="54">
        <v>6</v>
      </c>
      <c r="M49" s="54">
        <f>IFERROR(VLOOKUP(A49,rptDatosInstitucionesEducativas!$H$9:$O$985,8,0),0)</f>
        <v>5</v>
      </c>
      <c r="N49" s="54">
        <v>4</v>
      </c>
      <c r="O49" s="54">
        <v>4</v>
      </c>
      <c r="P49" s="54" t="s">
        <v>4067</v>
      </c>
      <c r="Q49" s="54" t="s">
        <v>2525</v>
      </c>
      <c r="R49" s="54" t="s">
        <v>2524</v>
      </c>
      <c r="S49" s="54">
        <v>0</v>
      </c>
      <c r="T49" s="54">
        <v>1</v>
      </c>
    </row>
    <row r="50" spans="1:20" ht="18" x14ac:dyDescent="0.25">
      <c r="A50" s="54" t="s">
        <v>1258</v>
      </c>
      <c r="B50" s="54" t="s">
        <v>2506</v>
      </c>
      <c r="C50" s="54" t="s">
        <v>2505</v>
      </c>
      <c r="D50" s="54" t="s">
        <v>94</v>
      </c>
      <c r="E50" s="54" t="s">
        <v>94</v>
      </c>
      <c r="F50" s="54" t="s">
        <v>113</v>
      </c>
      <c r="G50" s="54" t="s">
        <v>130</v>
      </c>
      <c r="H50" s="56" t="s">
        <v>1856</v>
      </c>
      <c r="I50" s="54" t="s">
        <v>2510</v>
      </c>
      <c r="J50" s="54" t="s">
        <v>116</v>
      </c>
      <c r="K50" s="54" t="s">
        <v>117</v>
      </c>
      <c r="L50" s="54">
        <v>12</v>
      </c>
      <c r="M50" s="54">
        <f>IFERROR(VLOOKUP(A50,rptDatosInstitucionesEducativas!$H$9:$O$985,8,0),0)</f>
        <v>10</v>
      </c>
      <c r="N50" s="54">
        <v>6</v>
      </c>
      <c r="O50" s="54">
        <v>6</v>
      </c>
      <c r="P50" s="54" t="s">
        <v>4828</v>
      </c>
      <c r="Q50" s="54" t="s">
        <v>4065</v>
      </c>
      <c r="R50" s="54" t="s">
        <v>4064</v>
      </c>
      <c r="S50" s="54">
        <v>0</v>
      </c>
      <c r="T50" s="54">
        <v>2</v>
      </c>
    </row>
    <row r="51" spans="1:20" ht="18" x14ac:dyDescent="0.25">
      <c r="A51" s="54" t="s">
        <v>1259</v>
      </c>
      <c r="B51" s="54" t="s">
        <v>2506</v>
      </c>
      <c r="C51" s="54" t="s">
        <v>2505</v>
      </c>
      <c r="D51" s="54" t="s">
        <v>94</v>
      </c>
      <c r="E51" s="54" t="s">
        <v>94</v>
      </c>
      <c r="F51" s="54" t="s">
        <v>113</v>
      </c>
      <c r="G51" s="54" t="s">
        <v>138</v>
      </c>
      <c r="H51" s="56" t="s">
        <v>1694</v>
      </c>
      <c r="I51" s="54" t="s">
        <v>2510</v>
      </c>
      <c r="J51" s="54" t="s">
        <v>116</v>
      </c>
      <c r="K51" s="54" t="s">
        <v>117</v>
      </c>
      <c r="L51" s="54">
        <v>15</v>
      </c>
      <c r="M51" s="54">
        <f>IFERROR(VLOOKUP(A51,rptDatosInstitucionesEducativas!$H$9:$O$985,8,0),0)</f>
        <v>23</v>
      </c>
      <c r="N51" s="54">
        <v>6</v>
      </c>
      <c r="O51" s="54">
        <v>6</v>
      </c>
      <c r="P51" s="54" t="s">
        <v>4829</v>
      </c>
      <c r="Q51" s="54" t="s">
        <v>4062</v>
      </c>
      <c r="R51" s="54" t="s">
        <v>4061</v>
      </c>
      <c r="S51" s="54">
        <v>2</v>
      </c>
      <c r="T51" s="54">
        <v>4</v>
      </c>
    </row>
    <row r="52" spans="1:20" ht="18" x14ac:dyDescent="0.25">
      <c r="A52" s="54" t="s">
        <v>1262</v>
      </c>
      <c r="B52" s="54" t="s">
        <v>2506</v>
      </c>
      <c r="C52" s="54" t="s">
        <v>2505</v>
      </c>
      <c r="D52" s="54" t="s">
        <v>94</v>
      </c>
      <c r="E52" s="54" t="s">
        <v>94</v>
      </c>
      <c r="F52" s="54" t="s">
        <v>113</v>
      </c>
      <c r="G52" s="54" t="s">
        <v>1261</v>
      </c>
      <c r="H52" s="56" t="s">
        <v>1858</v>
      </c>
      <c r="I52" s="54" t="s">
        <v>2510</v>
      </c>
      <c r="J52" s="54" t="s">
        <v>116</v>
      </c>
      <c r="K52" s="54" t="s">
        <v>117</v>
      </c>
      <c r="L52" s="54">
        <v>12</v>
      </c>
      <c r="M52" s="54">
        <f>IFERROR(VLOOKUP(A52,rptDatosInstitucionesEducativas!$H$9:$O$985,8,0),0)</f>
        <v>17</v>
      </c>
      <c r="N52" s="54">
        <v>5</v>
      </c>
      <c r="O52" s="54">
        <v>5</v>
      </c>
      <c r="P52" s="54" t="s">
        <v>4074</v>
      </c>
      <c r="Q52" s="54" t="s">
        <v>4830</v>
      </c>
      <c r="R52" s="54" t="s">
        <v>4831</v>
      </c>
      <c r="S52" s="54">
        <v>6</v>
      </c>
      <c r="T52" s="54">
        <v>4</v>
      </c>
    </row>
    <row r="53" spans="1:20" ht="18" x14ac:dyDescent="0.25">
      <c r="A53" s="54" t="s">
        <v>1264</v>
      </c>
      <c r="B53" s="54" t="s">
        <v>2506</v>
      </c>
      <c r="C53" s="54" t="s">
        <v>2505</v>
      </c>
      <c r="D53" s="54" t="s">
        <v>94</v>
      </c>
      <c r="E53" s="54" t="s">
        <v>94</v>
      </c>
      <c r="F53" s="54" t="s">
        <v>113</v>
      </c>
      <c r="G53" s="54" t="s">
        <v>1263</v>
      </c>
      <c r="H53" s="56" t="s">
        <v>1859</v>
      </c>
      <c r="I53" s="54" t="s">
        <v>2510</v>
      </c>
      <c r="J53" s="54" t="s">
        <v>116</v>
      </c>
      <c r="K53" s="54" t="s">
        <v>117</v>
      </c>
      <c r="L53" s="54">
        <v>1</v>
      </c>
      <c r="M53" s="54">
        <f>IFERROR(VLOOKUP(A53,rptDatosInstitucionesEducativas!$H$9:$O$985,8,0),0)</f>
        <v>2</v>
      </c>
      <c r="N53" s="54">
        <v>2</v>
      </c>
      <c r="O53" s="54">
        <v>2</v>
      </c>
      <c r="P53" s="54" t="s">
        <v>4071</v>
      </c>
      <c r="Q53" s="54" t="s">
        <v>4070</v>
      </c>
      <c r="R53" s="54" t="s">
        <v>4069</v>
      </c>
      <c r="S53" s="54">
        <v>0</v>
      </c>
      <c r="T53" s="54">
        <v>1</v>
      </c>
    </row>
    <row r="54" spans="1:20" ht="18" x14ac:dyDescent="0.25">
      <c r="A54" s="54" t="s">
        <v>1265</v>
      </c>
      <c r="B54" s="54" t="s">
        <v>2506</v>
      </c>
      <c r="C54" s="54" t="s">
        <v>2505</v>
      </c>
      <c r="D54" s="54" t="s">
        <v>94</v>
      </c>
      <c r="E54" s="54" t="s">
        <v>94</v>
      </c>
      <c r="F54" s="54" t="s">
        <v>113</v>
      </c>
      <c r="G54" s="54" t="s">
        <v>676</v>
      </c>
      <c r="H54" s="56" t="s">
        <v>1860</v>
      </c>
      <c r="I54" s="54" t="s">
        <v>2510</v>
      </c>
      <c r="J54" s="54" t="s">
        <v>116</v>
      </c>
      <c r="K54" s="54" t="s">
        <v>117</v>
      </c>
      <c r="L54" s="54">
        <v>9</v>
      </c>
      <c r="M54" s="54">
        <f>IFERROR(VLOOKUP(A54,rptDatosInstitucionesEducativas!$H$9:$O$985,8,0),0)</f>
        <v>10</v>
      </c>
      <c r="N54" s="54">
        <v>6</v>
      </c>
      <c r="O54" s="54">
        <v>6</v>
      </c>
      <c r="P54" s="54" t="s">
        <v>4068</v>
      </c>
      <c r="Q54" s="54" t="s">
        <v>2525</v>
      </c>
      <c r="R54" s="54" t="s">
        <v>2524</v>
      </c>
      <c r="S54" s="54">
        <v>0</v>
      </c>
      <c r="T54" s="54">
        <v>1</v>
      </c>
    </row>
    <row r="55" spans="1:20" ht="18" x14ac:dyDescent="0.25">
      <c r="A55" s="54" t="s">
        <v>1260</v>
      </c>
      <c r="B55" s="54" t="s">
        <v>2506</v>
      </c>
      <c r="C55" s="54" t="s">
        <v>2505</v>
      </c>
      <c r="D55" s="54" t="s">
        <v>94</v>
      </c>
      <c r="E55" s="54" t="s">
        <v>94</v>
      </c>
      <c r="F55" s="54" t="s">
        <v>113</v>
      </c>
      <c r="G55" s="54" t="s">
        <v>640</v>
      </c>
      <c r="H55" s="56" t="s">
        <v>1857</v>
      </c>
      <c r="I55" s="54" t="s">
        <v>2510</v>
      </c>
      <c r="J55" s="54" t="s">
        <v>116</v>
      </c>
      <c r="K55" s="54" t="s">
        <v>117</v>
      </c>
      <c r="L55" s="54">
        <v>10</v>
      </c>
      <c r="M55" s="54">
        <f>IFERROR(VLOOKUP(A55,rptDatosInstitucionesEducativas!$H$9:$O$985,8,0),0)</f>
        <v>12</v>
      </c>
      <c r="N55" s="54">
        <v>4</v>
      </c>
      <c r="O55" s="54">
        <v>4</v>
      </c>
      <c r="P55" s="54" t="s">
        <v>4060</v>
      </c>
      <c r="Q55" s="54" t="s">
        <v>4059</v>
      </c>
      <c r="R55" s="54" t="s">
        <v>4058</v>
      </c>
      <c r="S55" s="54">
        <v>1</v>
      </c>
      <c r="T55" s="54">
        <v>2</v>
      </c>
    </row>
    <row r="56" spans="1:20" ht="18" x14ac:dyDescent="0.25">
      <c r="A56" s="54" t="s">
        <v>1272</v>
      </c>
      <c r="B56" s="54" t="s">
        <v>2506</v>
      </c>
      <c r="C56" s="54" t="s">
        <v>2505</v>
      </c>
      <c r="D56" s="54" t="s">
        <v>94</v>
      </c>
      <c r="E56" s="54" t="s">
        <v>94</v>
      </c>
      <c r="F56" s="54" t="s">
        <v>113</v>
      </c>
      <c r="G56" s="54" t="s">
        <v>114</v>
      </c>
      <c r="H56" s="56" t="s">
        <v>1865</v>
      </c>
      <c r="I56" s="54" t="s">
        <v>2510</v>
      </c>
      <c r="J56" s="54" t="s">
        <v>116</v>
      </c>
      <c r="K56" s="54" t="s">
        <v>117</v>
      </c>
      <c r="L56" s="54">
        <v>16</v>
      </c>
      <c r="M56" s="54">
        <f>IFERROR(VLOOKUP(A56,rptDatosInstitucionesEducativas!$H$9:$O$985,8,0),0)</f>
        <v>18</v>
      </c>
      <c r="N56" s="54">
        <v>6</v>
      </c>
      <c r="O56" s="54">
        <v>6</v>
      </c>
      <c r="P56" s="54" t="s">
        <v>4017</v>
      </c>
      <c r="Q56" s="54" t="s">
        <v>4016</v>
      </c>
      <c r="R56" s="54" t="s">
        <v>4015</v>
      </c>
      <c r="S56" s="54">
        <v>3</v>
      </c>
      <c r="T56" s="54">
        <v>4</v>
      </c>
    </row>
    <row r="57" spans="1:20" ht="27" x14ac:dyDescent="0.25">
      <c r="A57" s="54" t="s">
        <v>1491</v>
      </c>
      <c r="B57" s="54" t="s">
        <v>2506</v>
      </c>
      <c r="C57" s="54" t="s">
        <v>2505</v>
      </c>
      <c r="D57" s="54" t="s">
        <v>94</v>
      </c>
      <c r="E57" s="54" t="s">
        <v>94</v>
      </c>
      <c r="F57" s="54" t="s">
        <v>113</v>
      </c>
      <c r="G57" s="54" t="s">
        <v>113</v>
      </c>
      <c r="H57" s="56" t="s">
        <v>1492</v>
      </c>
      <c r="I57" s="54" t="s">
        <v>2503</v>
      </c>
      <c r="J57" s="54" t="s">
        <v>116</v>
      </c>
      <c r="K57" s="54" t="s">
        <v>117</v>
      </c>
      <c r="L57" s="54">
        <v>332</v>
      </c>
      <c r="M57" s="54">
        <f>IFERROR(VLOOKUP(A57,rptDatosInstitucionesEducativas!$H$9:$O$985,8,0),0)</f>
        <v>335</v>
      </c>
      <c r="N57" s="54">
        <v>5</v>
      </c>
      <c r="O57" s="54">
        <v>20</v>
      </c>
      <c r="P57" s="54" t="s">
        <v>4832</v>
      </c>
      <c r="Q57" s="54" t="s">
        <v>4833</v>
      </c>
      <c r="R57" s="54" t="s">
        <v>4834</v>
      </c>
      <c r="S57" s="54">
        <v>71</v>
      </c>
      <c r="T57" s="54">
        <v>55</v>
      </c>
    </row>
    <row r="58" spans="1:20" ht="27" x14ac:dyDescent="0.25">
      <c r="A58" s="54" t="s">
        <v>1266</v>
      </c>
      <c r="B58" s="54" t="s">
        <v>2506</v>
      </c>
      <c r="C58" s="54" t="s">
        <v>2505</v>
      </c>
      <c r="D58" s="54" t="s">
        <v>94</v>
      </c>
      <c r="E58" s="54" t="s">
        <v>94</v>
      </c>
      <c r="F58" s="54" t="s">
        <v>113</v>
      </c>
      <c r="G58" s="54" t="s">
        <v>638</v>
      </c>
      <c r="H58" s="56" t="s">
        <v>1861</v>
      </c>
      <c r="I58" s="54" t="s">
        <v>2510</v>
      </c>
      <c r="J58" s="54" t="s">
        <v>116</v>
      </c>
      <c r="K58" s="54" t="s">
        <v>117</v>
      </c>
      <c r="L58" s="54">
        <v>8</v>
      </c>
      <c r="M58" s="54">
        <f>IFERROR(VLOOKUP(A58,rptDatosInstitucionesEducativas!$H$9:$O$985,8,0),0)</f>
        <v>10</v>
      </c>
      <c r="N58" s="54">
        <v>6</v>
      </c>
      <c r="O58" s="54">
        <v>6</v>
      </c>
      <c r="P58" s="54" t="s">
        <v>4008</v>
      </c>
      <c r="Q58" s="54" t="s">
        <v>2525</v>
      </c>
      <c r="R58" s="54" t="s">
        <v>2524</v>
      </c>
      <c r="S58" s="54">
        <v>0</v>
      </c>
      <c r="T58" s="54">
        <v>2</v>
      </c>
    </row>
    <row r="59" spans="1:20" ht="18" x14ac:dyDescent="0.25">
      <c r="A59" s="54" t="s">
        <v>1275</v>
      </c>
      <c r="B59" s="54" t="s">
        <v>2506</v>
      </c>
      <c r="C59" s="54" t="s">
        <v>2505</v>
      </c>
      <c r="D59" s="54" t="s">
        <v>94</v>
      </c>
      <c r="E59" s="54" t="s">
        <v>94</v>
      </c>
      <c r="F59" s="54" t="s">
        <v>113</v>
      </c>
      <c r="G59" s="54" t="s">
        <v>192</v>
      </c>
      <c r="H59" s="56" t="s">
        <v>1868</v>
      </c>
      <c r="I59" s="54" t="s">
        <v>2510</v>
      </c>
      <c r="J59" s="54" t="s">
        <v>116</v>
      </c>
      <c r="K59" s="54" t="s">
        <v>117</v>
      </c>
      <c r="L59" s="54">
        <v>15</v>
      </c>
      <c r="M59" s="54">
        <f>IFERROR(VLOOKUP(A59,rptDatosInstitucionesEducativas!$H$9:$O$985,8,0),0)</f>
        <v>15</v>
      </c>
      <c r="N59" s="54">
        <v>6</v>
      </c>
      <c r="O59" s="54">
        <v>6</v>
      </c>
      <c r="P59" s="54" t="s">
        <v>4011</v>
      </c>
      <c r="Q59" s="54" t="s">
        <v>4835</v>
      </c>
      <c r="R59" s="54" t="s">
        <v>2524</v>
      </c>
      <c r="S59" s="54">
        <v>2</v>
      </c>
      <c r="T59" s="54">
        <v>3</v>
      </c>
    </row>
    <row r="60" spans="1:20" ht="27" x14ac:dyDescent="0.25">
      <c r="A60" s="54" t="s">
        <v>1276</v>
      </c>
      <c r="B60" s="54" t="s">
        <v>2506</v>
      </c>
      <c r="C60" s="54" t="s">
        <v>2505</v>
      </c>
      <c r="D60" s="54" t="s">
        <v>94</v>
      </c>
      <c r="E60" s="54" t="s">
        <v>94</v>
      </c>
      <c r="F60" s="54" t="s">
        <v>113</v>
      </c>
      <c r="G60" s="54" t="s">
        <v>661</v>
      </c>
      <c r="H60" s="56" t="s">
        <v>1869</v>
      </c>
      <c r="I60" s="54" t="s">
        <v>2510</v>
      </c>
      <c r="J60" s="54" t="s">
        <v>116</v>
      </c>
      <c r="K60" s="54" t="s">
        <v>117</v>
      </c>
      <c r="L60" s="54">
        <v>6</v>
      </c>
      <c r="M60" s="54">
        <f>IFERROR(VLOOKUP(A60,rptDatosInstitucionesEducativas!$H$9:$O$985,8,0),0)</f>
        <v>8</v>
      </c>
      <c r="N60" s="54">
        <v>6</v>
      </c>
      <c r="O60" s="54">
        <v>6</v>
      </c>
      <c r="P60" s="54" t="s">
        <v>4009</v>
      </c>
      <c r="Q60" s="54" t="s">
        <v>2525</v>
      </c>
      <c r="R60" s="54" t="s">
        <v>2524</v>
      </c>
      <c r="S60" s="54">
        <v>0</v>
      </c>
      <c r="T60" s="54">
        <v>1</v>
      </c>
    </row>
    <row r="61" spans="1:20" ht="18" x14ac:dyDescent="0.25">
      <c r="A61" s="54" t="s">
        <v>1516</v>
      </c>
      <c r="B61" s="54" t="s">
        <v>2506</v>
      </c>
      <c r="C61" s="54" t="s">
        <v>2505</v>
      </c>
      <c r="D61" s="54" t="s">
        <v>94</v>
      </c>
      <c r="E61" s="54" t="s">
        <v>94</v>
      </c>
      <c r="F61" s="54" t="s">
        <v>113</v>
      </c>
      <c r="G61" s="54" t="s">
        <v>1517</v>
      </c>
      <c r="H61" s="56" t="s">
        <v>1517</v>
      </c>
      <c r="I61" s="54" t="s">
        <v>2503</v>
      </c>
      <c r="J61" s="54" t="s">
        <v>116</v>
      </c>
      <c r="K61" s="54" t="s">
        <v>117</v>
      </c>
      <c r="L61" s="54">
        <v>30</v>
      </c>
      <c r="M61" s="54">
        <f>IFERROR(VLOOKUP(A61,rptDatosInstitucionesEducativas!$H$9:$O$985,8,0),0)</f>
        <v>36</v>
      </c>
      <c r="N61" s="54">
        <v>5</v>
      </c>
      <c r="O61" s="54">
        <v>5</v>
      </c>
      <c r="P61" s="54" t="s">
        <v>3358</v>
      </c>
      <c r="Q61" s="54" t="s">
        <v>4189</v>
      </c>
      <c r="R61" s="54" t="s">
        <v>4188</v>
      </c>
      <c r="S61" s="54">
        <v>7</v>
      </c>
      <c r="T61" s="54">
        <v>8</v>
      </c>
    </row>
    <row r="62" spans="1:20" ht="18" x14ac:dyDescent="0.25">
      <c r="A62" s="54" t="s">
        <v>1497</v>
      </c>
      <c r="B62" s="54" t="s">
        <v>2506</v>
      </c>
      <c r="C62" s="54" t="s">
        <v>2505</v>
      </c>
      <c r="D62" s="54" t="s">
        <v>94</v>
      </c>
      <c r="E62" s="54" t="s">
        <v>94</v>
      </c>
      <c r="F62" s="54" t="s">
        <v>113</v>
      </c>
      <c r="G62" s="54" t="s">
        <v>143</v>
      </c>
      <c r="H62" s="56" t="s">
        <v>2106</v>
      </c>
      <c r="I62" s="54" t="s">
        <v>2503</v>
      </c>
      <c r="J62" s="54" t="s">
        <v>116</v>
      </c>
      <c r="K62" s="54" t="s">
        <v>117</v>
      </c>
      <c r="L62" s="54">
        <v>21</v>
      </c>
      <c r="M62" s="54">
        <f>IFERROR(VLOOKUP(A62,rptDatosInstitucionesEducativas!$H$9:$O$985,8,0),0)</f>
        <v>25</v>
      </c>
      <c r="N62" s="54">
        <v>5</v>
      </c>
      <c r="O62" s="54">
        <v>5</v>
      </c>
      <c r="P62" s="54" t="s">
        <v>4836</v>
      </c>
      <c r="Q62" s="54" t="s">
        <v>4837</v>
      </c>
      <c r="R62" s="54" t="s">
        <v>4838</v>
      </c>
      <c r="S62" s="54">
        <v>8</v>
      </c>
      <c r="T62" s="54">
        <v>8</v>
      </c>
    </row>
    <row r="63" spans="1:20" ht="18" x14ac:dyDescent="0.25">
      <c r="A63" s="54" t="s">
        <v>1519</v>
      </c>
      <c r="B63" s="54" t="s">
        <v>2506</v>
      </c>
      <c r="C63" s="54" t="s">
        <v>2505</v>
      </c>
      <c r="D63" s="54" t="s">
        <v>94</v>
      </c>
      <c r="E63" s="54" t="s">
        <v>94</v>
      </c>
      <c r="F63" s="54" t="s">
        <v>113</v>
      </c>
      <c r="G63" s="54" t="s">
        <v>126</v>
      </c>
      <c r="H63" s="56" t="s">
        <v>2011</v>
      </c>
      <c r="I63" s="54" t="s">
        <v>2503</v>
      </c>
      <c r="J63" s="54" t="s">
        <v>116</v>
      </c>
      <c r="K63" s="54" t="s">
        <v>117</v>
      </c>
      <c r="L63" s="54">
        <v>15</v>
      </c>
      <c r="M63" s="54">
        <f>IFERROR(VLOOKUP(A63,rptDatosInstitucionesEducativas!$H$9:$O$985,8,0),0)</f>
        <v>16</v>
      </c>
      <c r="N63" s="54">
        <v>5</v>
      </c>
      <c r="O63" s="54">
        <v>5</v>
      </c>
      <c r="P63" s="54" t="s">
        <v>2762</v>
      </c>
      <c r="Q63" s="54" t="s">
        <v>4839</v>
      </c>
      <c r="R63" s="54" t="s">
        <v>4840</v>
      </c>
      <c r="S63" s="54">
        <v>8</v>
      </c>
      <c r="T63" s="54">
        <v>9</v>
      </c>
    </row>
    <row r="64" spans="1:20" ht="27" x14ac:dyDescent="0.25">
      <c r="A64" s="54" t="s">
        <v>1506</v>
      </c>
      <c r="B64" s="54" t="s">
        <v>2506</v>
      </c>
      <c r="C64" s="54" t="s">
        <v>2505</v>
      </c>
      <c r="D64" s="54" t="s">
        <v>94</v>
      </c>
      <c r="E64" s="54" t="s">
        <v>94</v>
      </c>
      <c r="F64" s="54" t="s">
        <v>113</v>
      </c>
      <c r="G64" s="54" t="s">
        <v>114</v>
      </c>
      <c r="H64" s="56" t="s">
        <v>1507</v>
      </c>
      <c r="I64" s="54" t="s">
        <v>2503</v>
      </c>
      <c r="J64" s="54" t="s">
        <v>116</v>
      </c>
      <c r="K64" s="54" t="s">
        <v>117</v>
      </c>
      <c r="L64" s="54">
        <v>26</v>
      </c>
      <c r="M64" s="54">
        <f>IFERROR(VLOOKUP(A64,rptDatosInstitucionesEducativas!$H$9:$O$985,8,0),0)</f>
        <v>23</v>
      </c>
      <c r="N64" s="54">
        <v>5</v>
      </c>
      <c r="O64" s="54">
        <v>5</v>
      </c>
      <c r="P64" s="54" t="s">
        <v>4841</v>
      </c>
      <c r="Q64" s="54" t="s">
        <v>4183</v>
      </c>
      <c r="R64" s="54" t="s">
        <v>4182</v>
      </c>
      <c r="S64" s="54">
        <v>8</v>
      </c>
      <c r="T64" s="54">
        <v>11</v>
      </c>
    </row>
    <row r="65" spans="1:20" ht="18" x14ac:dyDescent="0.25">
      <c r="A65" s="54" t="s">
        <v>1514</v>
      </c>
      <c r="B65" s="54" t="s">
        <v>2506</v>
      </c>
      <c r="C65" s="54" t="s">
        <v>2505</v>
      </c>
      <c r="D65" s="54" t="s">
        <v>94</v>
      </c>
      <c r="E65" s="54" t="s">
        <v>94</v>
      </c>
      <c r="F65" s="54" t="s">
        <v>113</v>
      </c>
      <c r="G65" s="54" t="s">
        <v>155</v>
      </c>
      <c r="H65" s="56" t="s">
        <v>679</v>
      </c>
      <c r="I65" s="54" t="s">
        <v>2503</v>
      </c>
      <c r="J65" s="54" t="s">
        <v>116</v>
      </c>
      <c r="K65" s="54" t="s">
        <v>117</v>
      </c>
      <c r="L65" s="54">
        <v>32</v>
      </c>
      <c r="M65" s="54">
        <f>IFERROR(VLOOKUP(A65,rptDatosInstitucionesEducativas!$H$9:$O$985,8,0),0)</f>
        <v>33</v>
      </c>
      <c r="N65" s="54">
        <v>5</v>
      </c>
      <c r="O65" s="54">
        <v>5</v>
      </c>
      <c r="P65" s="54" t="s">
        <v>4181</v>
      </c>
      <c r="Q65" s="54" t="s">
        <v>2724</v>
      </c>
      <c r="R65" s="54" t="s">
        <v>2723</v>
      </c>
      <c r="S65" s="54">
        <v>13</v>
      </c>
      <c r="T65" s="54">
        <v>8</v>
      </c>
    </row>
    <row r="66" spans="1:20" ht="18" x14ac:dyDescent="0.25">
      <c r="A66" s="54" t="s">
        <v>1508</v>
      </c>
      <c r="B66" s="54" t="s">
        <v>2506</v>
      </c>
      <c r="C66" s="54" t="s">
        <v>2505</v>
      </c>
      <c r="D66" s="54" t="s">
        <v>94</v>
      </c>
      <c r="E66" s="54" t="s">
        <v>94</v>
      </c>
      <c r="F66" s="54" t="s">
        <v>113</v>
      </c>
      <c r="G66" s="54" t="s">
        <v>122</v>
      </c>
      <c r="H66" s="56" t="s">
        <v>1509</v>
      </c>
      <c r="I66" s="54" t="s">
        <v>2503</v>
      </c>
      <c r="J66" s="54" t="s">
        <v>116</v>
      </c>
      <c r="K66" s="54" t="s">
        <v>117</v>
      </c>
      <c r="L66" s="54">
        <v>12</v>
      </c>
      <c r="M66" s="54">
        <f>IFERROR(VLOOKUP(A66,rptDatosInstitucionesEducativas!$H$9:$O$985,8,0),0)</f>
        <v>14</v>
      </c>
      <c r="N66" s="54">
        <v>5</v>
      </c>
      <c r="O66" s="54">
        <v>5</v>
      </c>
      <c r="P66" s="54" t="s">
        <v>4180</v>
      </c>
      <c r="Q66" s="54" t="s">
        <v>4842</v>
      </c>
      <c r="R66" s="54" t="s">
        <v>4843</v>
      </c>
      <c r="S66" s="54">
        <v>7</v>
      </c>
      <c r="T66" s="54">
        <v>8</v>
      </c>
    </row>
    <row r="67" spans="1:20" ht="18" x14ac:dyDescent="0.25">
      <c r="A67" s="54" t="s">
        <v>1522</v>
      </c>
      <c r="B67" s="54" t="s">
        <v>2506</v>
      </c>
      <c r="C67" s="54" t="s">
        <v>2505</v>
      </c>
      <c r="D67" s="54" t="s">
        <v>94</v>
      </c>
      <c r="E67" s="54" t="s">
        <v>94</v>
      </c>
      <c r="F67" s="54" t="s">
        <v>113</v>
      </c>
      <c r="G67" s="54" t="s">
        <v>697</v>
      </c>
      <c r="H67" s="56" t="s">
        <v>1523</v>
      </c>
      <c r="I67" s="54" t="s">
        <v>2503</v>
      </c>
      <c r="J67" s="54" t="s">
        <v>116</v>
      </c>
      <c r="K67" s="54" t="s">
        <v>117</v>
      </c>
      <c r="L67" s="54">
        <v>40</v>
      </c>
      <c r="M67" s="54">
        <f>IFERROR(VLOOKUP(A67,rptDatosInstitucionesEducativas!$H$9:$O$985,8,0),0)</f>
        <v>34</v>
      </c>
      <c r="N67" s="54">
        <v>5</v>
      </c>
      <c r="O67" s="54">
        <v>5</v>
      </c>
      <c r="P67" s="54" t="s">
        <v>4139</v>
      </c>
      <c r="Q67" s="54" t="s">
        <v>4138</v>
      </c>
      <c r="R67" s="54" t="s">
        <v>2524</v>
      </c>
      <c r="S67" s="54">
        <v>46</v>
      </c>
      <c r="T67" s="54">
        <v>15</v>
      </c>
    </row>
    <row r="68" spans="1:20" ht="18" x14ac:dyDescent="0.25">
      <c r="A68" s="54" t="s">
        <v>1515</v>
      </c>
      <c r="B68" s="54" t="s">
        <v>2506</v>
      </c>
      <c r="C68" s="54" t="s">
        <v>2505</v>
      </c>
      <c r="D68" s="54" t="s">
        <v>94</v>
      </c>
      <c r="E68" s="54" t="s">
        <v>94</v>
      </c>
      <c r="F68" s="54" t="s">
        <v>113</v>
      </c>
      <c r="G68" s="54" t="s">
        <v>596</v>
      </c>
      <c r="H68" s="56" t="s">
        <v>1157</v>
      </c>
      <c r="I68" s="54" t="s">
        <v>2503</v>
      </c>
      <c r="J68" s="54" t="s">
        <v>116</v>
      </c>
      <c r="K68" s="54" t="s">
        <v>117</v>
      </c>
      <c r="L68" s="54">
        <v>33</v>
      </c>
      <c r="M68" s="54">
        <f>IFERROR(VLOOKUP(A68,rptDatosInstitucionesEducativas!$H$9:$O$985,8,0),0)</f>
        <v>37</v>
      </c>
      <c r="N68" s="54">
        <v>5</v>
      </c>
      <c r="O68" s="54">
        <v>5</v>
      </c>
      <c r="P68" s="54" t="s">
        <v>4844</v>
      </c>
      <c r="Q68" s="54" t="s">
        <v>4845</v>
      </c>
      <c r="R68" s="54" t="s">
        <v>4846</v>
      </c>
      <c r="S68" s="54">
        <v>4</v>
      </c>
      <c r="T68" s="54">
        <v>11</v>
      </c>
    </row>
    <row r="69" spans="1:20" ht="18" x14ac:dyDescent="0.25">
      <c r="A69" s="54" t="s">
        <v>1274</v>
      </c>
      <c r="B69" s="54" t="s">
        <v>2506</v>
      </c>
      <c r="C69" s="54" t="s">
        <v>2505</v>
      </c>
      <c r="D69" s="54" t="s">
        <v>94</v>
      </c>
      <c r="E69" s="54" t="s">
        <v>94</v>
      </c>
      <c r="F69" s="54" t="s">
        <v>113</v>
      </c>
      <c r="G69" s="54" t="s">
        <v>180</v>
      </c>
      <c r="H69" s="56" t="s">
        <v>1867</v>
      </c>
      <c r="I69" s="54" t="s">
        <v>2510</v>
      </c>
      <c r="J69" s="54" t="s">
        <v>116</v>
      </c>
      <c r="K69" s="54" t="s">
        <v>117</v>
      </c>
      <c r="L69" s="54">
        <v>16</v>
      </c>
      <c r="M69" s="54">
        <f>IFERROR(VLOOKUP(A69,rptDatosInstitucionesEducativas!$H$9:$O$985,8,0),0)</f>
        <v>19</v>
      </c>
      <c r="N69" s="54">
        <v>6</v>
      </c>
      <c r="O69" s="54">
        <v>6</v>
      </c>
      <c r="P69" s="54" t="s">
        <v>4152</v>
      </c>
      <c r="Q69" s="54" t="s">
        <v>4151</v>
      </c>
      <c r="R69" s="54" t="s">
        <v>4150</v>
      </c>
      <c r="S69" s="54">
        <v>1</v>
      </c>
      <c r="T69" s="54">
        <v>3</v>
      </c>
    </row>
    <row r="70" spans="1:20" ht="18" x14ac:dyDescent="0.25">
      <c r="A70" s="54" t="s">
        <v>1271</v>
      </c>
      <c r="B70" s="54" t="s">
        <v>2506</v>
      </c>
      <c r="C70" s="54" t="s">
        <v>2505</v>
      </c>
      <c r="D70" s="54" t="s">
        <v>94</v>
      </c>
      <c r="E70" s="54" t="s">
        <v>94</v>
      </c>
      <c r="F70" s="54" t="s">
        <v>113</v>
      </c>
      <c r="G70" s="54" t="s">
        <v>122</v>
      </c>
      <c r="H70" s="56" t="s">
        <v>1864</v>
      </c>
      <c r="I70" s="54" t="s">
        <v>2510</v>
      </c>
      <c r="J70" s="54" t="s">
        <v>116</v>
      </c>
      <c r="K70" s="54" t="s">
        <v>117</v>
      </c>
      <c r="L70" s="54">
        <v>8</v>
      </c>
      <c r="M70" s="54">
        <f>IFERROR(VLOOKUP(A70,rptDatosInstitucionesEducativas!$H$9:$O$985,8,0),0)</f>
        <v>7</v>
      </c>
      <c r="N70" s="54">
        <v>3</v>
      </c>
      <c r="O70" s="54">
        <v>3</v>
      </c>
      <c r="P70" s="54" t="s">
        <v>4847</v>
      </c>
      <c r="Q70" s="54" t="s">
        <v>2525</v>
      </c>
      <c r="R70" s="54" t="s">
        <v>4148</v>
      </c>
      <c r="S70" s="54">
        <v>1</v>
      </c>
      <c r="T70" s="54">
        <v>2</v>
      </c>
    </row>
    <row r="71" spans="1:20" ht="27" x14ac:dyDescent="0.25">
      <c r="A71" s="54" t="s">
        <v>1518</v>
      </c>
      <c r="B71" s="54" t="s">
        <v>2506</v>
      </c>
      <c r="C71" s="54" t="s">
        <v>2505</v>
      </c>
      <c r="D71" s="54" t="s">
        <v>94</v>
      </c>
      <c r="E71" s="54" t="s">
        <v>94</v>
      </c>
      <c r="F71" s="54" t="s">
        <v>113</v>
      </c>
      <c r="G71" s="54" t="s">
        <v>175</v>
      </c>
      <c r="H71" s="56" t="s">
        <v>175</v>
      </c>
      <c r="I71" s="54" t="s">
        <v>2503</v>
      </c>
      <c r="J71" s="54" t="s">
        <v>116</v>
      </c>
      <c r="K71" s="54" t="s">
        <v>117</v>
      </c>
      <c r="L71" s="54">
        <v>15</v>
      </c>
      <c r="M71" s="54">
        <f>IFERROR(VLOOKUP(A71,rptDatosInstitucionesEducativas!$H$9:$O$985,8,0),0)</f>
        <v>18</v>
      </c>
      <c r="N71" s="54">
        <v>5</v>
      </c>
      <c r="O71" s="54">
        <v>5</v>
      </c>
      <c r="P71" s="54" t="s">
        <v>4137</v>
      </c>
      <c r="Q71" s="54" t="s">
        <v>4136</v>
      </c>
      <c r="R71" s="54" t="s">
        <v>4135</v>
      </c>
      <c r="S71" s="54">
        <v>10</v>
      </c>
      <c r="T71" s="54">
        <v>10</v>
      </c>
    </row>
    <row r="72" spans="1:20" ht="18" x14ac:dyDescent="0.25">
      <c r="A72" s="54" t="s">
        <v>1280</v>
      </c>
      <c r="B72" s="54" t="s">
        <v>2506</v>
      </c>
      <c r="C72" s="54" t="s">
        <v>2505</v>
      </c>
      <c r="D72" s="54" t="s">
        <v>94</v>
      </c>
      <c r="E72" s="54" t="s">
        <v>94</v>
      </c>
      <c r="F72" s="54" t="s">
        <v>113</v>
      </c>
      <c r="G72" s="54" t="s">
        <v>678</v>
      </c>
      <c r="H72" s="56" t="s">
        <v>1872</v>
      </c>
      <c r="I72" s="54" t="s">
        <v>2510</v>
      </c>
      <c r="J72" s="54" t="s">
        <v>116</v>
      </c>
      <c r="K72" s="54" t="s">
        <v>117</v>
      </c>
      <c r="L72" s="54">
        <v>4</v>
      </c>
      <c r="M72" s="54">
        <f>IFERROR(VLOOKUP(A72,rptDatosInstitucionesEducativas!$H$9:$O$985,8,0),0)</f>
        <v>7</v>
      </c>
      <c r="N72" s="54">
        <v>3</v>
      </c>
      <c r="O72" s="54">
        <v>3</v>
      </c>
      <c r="P72" s="54" t="s">
        <v>4848</v>
      </c>
      <c r="Q72" s="54" t="s">
        <v>4133</v>
      </c>
      <c r="R72" s="54" t="s">
        <v>4132</v>
      </c>
      <c r="S72" s="54">
        <v>0</v>
      </c>
      <c r="T72" s="54">
        <v>1</v>
      </c>
    </row>
    <row r="73" spans="1:20" ht="18" x14ac:dyDescent="0.25">
      <c r="A73" s="54" t="s">
        <v>121</v>
      </c>
      <c r="B73" s="54" t="s">
        <v>2506</v>
      </c>
      <c r="C73" s="54" t="s">
        <v>2505</v>
      </c>
      <c r="D73" s="54" t="s">
        <v>94</v>
      </c>
      <c r="E73" s="54" t="s">
        <v>94</v>
      </c>
      <c r="F73" s="54" t="s">
        <v>113</v>
      </c>
      <c r="G73" s="54" t="s">
        <v>120</v>
      </c>
      <c r="H73" s="56" t="s">
        <v>1691</v>
      </c>
      <c r="I73" s="54" t="s">
        <v>2523</v>
      </c>
      <c r="J73" s="54" t="s">
        <v>116</v>
      </c>
      <c r="K73" s="54" t="s">
        <v>117</v>
      </c>
      <c r="L73" s="54">
        <v>9</v>
      </c>
      <c r="M73" s="54">
        <f>IFERROR(VLOOKUP(A73,rptDatosInstitucionesEducativas!$H$9:$O$985,8,0),0)</f>
        <v>6</v>
      </c>
      <c r="N73" s="54">
        <v>3</v>
      </c>
      <c r="O73" s="54">
        <v>3</v>
      </c>
      <c r="P73" s="54" t="s">
        <v>4131</v>
      </c>
      <c r="Q73" s="54" t="s">
        <v>4130</v>
      </c>
      <c r="R73" s="54" t="s">
        <v>4129</v>
      </c>
      <c r="S73" s="54">
        <v>0</v>
      </c>
      <c r="T73" s="54">
        <v>1</v>
      </c>
    </row>
    <row r="74" spans="1:20" ht="27" x14ac:dyDescent="0.25">
      <c r="A74" s="54" t="s">
        <v>1281</v>
      </c>
      <c r="B74" s="54" t="s">
        <v>2506</v>
      </c>
      <c r="C74" s="54" t="s">
        <v>2505</v>
      </c>
      <c r="D74" s="54" t="s">
        <v>94</v>
      </c>
      <c r="E74" s="54" t="s">
        <v>94</v>
      </c>
      <c r="F74" s="54" t="s">
        <v>113</v>
      </c>
      <c r="G74" s="54" t="s">
        <v>183</v>
      </c>
      <c r="H74" s="56" t="s">
        <v>1873</v>
      </c>
      <c r="I74" s="54" t="s">
        <v>2510</v>
      </c>
      <c r="J74" s="54" t="s">
        <v>116</v>
      </c>
      <c r="K74" s="54" t="s">
        <v>117</v>
      </c>
      <c r="L74" s="54">
        <v>8</v>
      </c>
      <c r="M74" s="54">
        <f>IFERROR(VLOOKUP(A74,rptDatosInstitucionesEducativas!$H$9:$O$985,8,0),0)</f>
        <v>10</v>
      </c>
      <c r="N74" s="54">
        <v>6</v>
      </c>
      <c r="O74" s="54">
        <v>5</v>
      </c>
      <c r="P74" s="54" t="s">
        <v>4849</v>
      </c>
      <c r="Q74" s="54" t="s">
        <v>4127</v>
      </c>
      <c r="R74" s="54" t="s">
        <v>4126</v>
      </c>
      <c r="S74" s="54">
        <v>1</v>
      </c>
      <c r="T74" s="54">
        <v>2</v>
      </c>
    </row>
    <row r="75" spans="1:20" ht="27" x14ac:dyDescent="0.25">
      <c r="A75" s="54" t="s">
        <v>632</v>
      </c>
      <c r="B75" s="54" t="s">
        <v>2506</v>
      </c>
      <c r="C75" s="54" t="s">
        <v>2505</v>
      </c>
      <c r="D75" s="54" t="s">
        <v>94</v>
      </c>
      <c r="E75" s="54" t="s">
        <v>94</v>
      </c>
      <c r="F75" s="54" t="s">
        <v>113</v>
      </c>
      <c r="G75" s="54" t="s">
        <v>631</v>
      </c>
      <c r="H75" s="56" t="s">
        <v>633</v>
      </c>
      <c r="I75" s="54" t="s">
        <v>2552</v>
      </c>
      <c r="J75" s="54" t="s">
        <v>116</v>
      </c>
      <c r="K75" s="54" t="s">
        <v>117</v>
      </c>
      <c r="L75" s="54">
        <v>4</v>
      </c>
      <c r="M75" s="54">
        <f>IFERROR(VLOOKUP(A75,rptDatosInstitucionesEducativas!$H$9:$O$985,8,0),0)</f>
        <v>3</v>
      </c>
      <c r="N75" s="54">
        <v>2</v>
      </c>
      <c r="O75" s="54">
        <v>2</v>
      </c>
      <c r="P75" s="54" t="s">
        <v>4316</v>
      </c>
      <c r="Q75" s="54" t="s">
        <v>2525</v>
      </c>
      <c r="R75" s="54" t="s">
        <v>2524</v>
      </c>
      <c r="S75" s="54">
        <v>0</v>
      </c>
      <c r="T75" s="54">
        <v>1</v>
      </c>
    </row>
    <row r="76" spans="1:20" ht="27" x14ac:dyDescent="0.25">
      <c r="A76" s="54" t="s">
        <v>622</v>
      </c>
      <c r="B76" s="54" t="s">
        <v>2506</v>
      </c>
      <c r="C76" s="54" t="s">
        <v>2505</v>
      </c>
      <c r="D76" s="54" t="s">
        <v>94</v>
      </c>
      <c r="E76" s="54" t="s">
        <v>94</v>
      </c>
      <c r="F76" s="54" t="s">
        <v>113</v>
      </c>
      <c r="G76" s="54" t="s">
        <v>172</v>
      </c>
      <c r="H76" s="56" t="s">
        <v>172</v>
      </c>
      <c r="I76" s="54" t="s">
        <v>2552</v>
      </c>
      <c r="J76" s="54" t="s">
        <v>116</v>
      </c>
      <c r="K76" s="54" t="s">
        <v>117</v>
      </c>
      <c r="L76" s="54">
        <v>8</v>
      </c>
      <c r="M76" s="54">
        <f>IFERROR(VLOOKUP(A76,rptDatosInstitucionesEducativas!$H$9:$O$985,8,0),0)</f>
        <v>9</v>
      </c>
      <c r="N76" s="54">
        <v>1</v>
      </c>
      <c r="O76" s="54">
        <v>3</v>
      </c>
      <c r="P76" s="54" t="s">
        <v>4316</v>
      </c>
      <c r="Q76" s="54" t="s">
        <v>2525</v>
      </c>
      <c r="R76" s="54" t="s">
        <v>2524</v>
      </c>
      <c r="S76" s="54">
        <v>0</v>
      </c>
      <c r="T76" s="54">
        <v>2</v>
      </c>
    </row>
    <row r="77" spans="1:20" ht="27" x14ac:dyDescent="0.25">
      <c r="A77" s="54" t="s">
        <v>595</v>
      </c>
      <c r="B77" s="54" t="s">
        <v>2506</v>
      </c>
      <c r="C77" s="54" t="s">
        <v>2505</v>
      </c>
      <c r="D77" s="54" t="s">
        <v>94</v>
      </c>
      <c r="E77" s="54" t="s">
        <v>94</v>
      </c>
      <c r="F77" s="54" t="s">
        <v>113</v>
      </c>
      <c r="G77" s="54" t="s">
        <v>594</v>
      </c>
      <c r="H77" s="56" t="s">
        <v>594</v>
      </c>
      <c r="I77" s="54" t="s">
        <v>2552</v>
      </c>
      <c r="J77" s="54" t="s">
        <v>116</v>
      </c>
      <c r="K77" s="54" t="s">
        <v>117</v>
      </c>
      <c r="L77" s="54">
        <v>4</v>
      </c>
      <c r="M77" s="54">
        <f>IFERROR(VLOOKUP(A77,rptDatosInstitucionesEducativas!$H$9:$O$985,8,0),0)</f>
        <v>6</v>
      </c>
      <c r="N77" s="54">
        <v>1</v>
      </c>
      <c r="O77" s="54">
        <v>2</v>
      </c>
      <c r="P77" s="54" t="s">
        <v>4316</v>
      </c>
      <c r="Q77" s="54" t="s">
        <v>2525</v>
      </c>
      <c r="R77" s="54" t="s">
        <v>2524</v>
      </c>
      <c r="S77" s="54">
        <v>0</v>
      </c>
      <c r="T77" s="54">
        <v>1</v>
      </c>
    </row>
    <row r="78" spans="1:20" ht="27" x14ac:dyDescent="0.25">
      <c r="A78" s="54" t="s">
        <v>599</v>
      </c>
      <c r="B78" s="54" t="s">
        <v>2506</v>
      </c>
      <c r="C78" s="54" t="s">
        <v>2505</v>
      </c>
      <c r="D78" s="54" t="s">
        <v>94</v>
      </c>
      <c r="E78" s="54" t="s">
        <v>94</v>
      </c>
      <c r="F78" s="54" t="s">
        <v>113</v>
      </c>
      <c r="G78" s="54" t="s">
        <v>598</v>
      </c>
      <c r="H78" s="56" t="s">
        <v>600</v>
      </c>
      <c r="I78" s="54" t="s">
        <v>2552</v>
      </c>
      <c r="J78" s="54" t="s">
        <v>116</v>
      </c>
      <c r="K78" s="54" t="s">
        <v>117</v>
      </c>
      <c r="L78" s="54">
        <v>5</v>
      </c>
      <c r="M78" s="54">
        <f>IFERROR(VLOOKUP(A78,rptDatosInstitucionesEducativas!$H$9:$O$985,8,0),0)</f>
        <v>6</v>
      </c>
      <c r="N78" s="54">
        <v>3</v>
      </c>
      <c r="O78" s="54">
        <v>3</v>
      </c>
      <c r="P78" s="54" t="s">
        <v>4319</v>
      </c>
      <c r="Q78" s="54" t="s">
        <v>4318</v>
      </c>
      <c r="R78" s="54" t="s">
        <v>4317</v>
      </c>
      <c r="S78" s="54">
        <v>1</v>
      </c>
      <c r="T78" s="54">
        <v>2</v>
      </c>
    </row>
    <row r="79" spans="1:20" ht="27" x14ac:dyDescent="0.25">
      <c r="A79" s="54" t="s">
        <v>612</v>
      </c>
      <c r="B79" s="54" t="s">
        <v>2506</v>
      </c>
      <c r="C79" s="54" t="s">
        <v>2505</v>
      </c>
      <c r="D79" s="54" t="s">
        <v>94</v>
      </c>
      <c r="E79" s="54" t="s">
        <v>94</v>
      </c>
      <c r="F79" s="54" t="s">
        <v>113</v>
      </c>
      <c r="G79" s="54" t="s">
        <v>169</v>
      </c>
      <c r="H79" s="56" t="s">
        <v>613</v>
      </c>
      <c r="I79" s="54" t="s">
        <v>2552</v>
      </c>
      <c r="J79" s="54" t="s">
        <v>116</v>
      </c>
      <c r="K79" s="54" t="s">
        <v>117</v>
      </c>
      <c r="L79" s="54">
        <v>5</v>
      </c>
      <c r="M79" s="54">
        <f>IFERROR(VLOOKUP(A79,rptDatosInstitucionesEducativas!$H$9:$O$985,8,0),0)</f>
        <v>7</v>
      </c>
      <c r="N79" s="54">
        <v>1</v>
      </c>
      <c r="O79" s="54">
        <v>3</v>
      </c>
      <c r="P79" s="54" t="s">
        <v>3380</v>
      </c>
      <c r="Q79" s="54" t="s">
        <v>3379</v>
      </c>
      <c r="R79" s="54" t="s">
        <v>3378</v>
      </c>
      <c r="S79" s="54">
        <v>1</v>
      </c>
      <c r="T79" s="54">
        <v>2</v>
      </c>
    </row>
    <row r="80" spans="1:20" ht="18" x14ac:dyDescent="0.25">
      <c r="A80" s="54" t="s">
        <v>672</v>
      </c>
      <c r="B80" s="54" t="s">
        <v>2506</v>
      </c>
      <c r="C80" s="54" t="s">
        <v>2505</v>
      </c>
      <c r="D80" s="54" t="s">
        <v>94</v>
      </c>
      <c r="E80" s="54" t="s">
        <v>94</v>
      </c>
      <c r="F80" s="54" t="s">
        <v>113</v>
      </c>
      <c r="G80" s="54" t="s">
        <v>671</v>
      </c>
      <c r="H80" s="56" t="s">
        <v>673</v>
      </c>
      <c r="I80" s="54" t="s">
        <v>2552</v>
      </c>
      <c r="J80" s="54" t="s">
        <v>116</v>
      </c>
      <c r="K80" s="54" t="s">
        <v>117</v>
      </c>
      <c r="L80" s="54">
        <v>6</v>
      </c>
      <c r="M80" s="54">
        <f>IFERROR(VLOOKUP(A80,rptDatosInstitucionesEducativas!$H$9:$O$985,8,0),0)</f>
        <v>7</v>
      </c>
      <c r="N80" s="54">
        <v>1</v>
      </c>
      <c r="O80" s="54">
        <v>3</v>
      </c>
      <c r="P80" s="54" t="s">
        <v>4850</v>
      </c>
      <c r="Q80" s="54" t="s">
        <v>3379</v>
      </c>
      <c r="R80" s="54" t="s">
        <v>3378</v>
      </c>
      <c r="S80" s="54">
        <v>0</v>
      </c>
      <c r="T80" s="54">
        <v>2</v>
      </c>
    </row>
    <row r="81" spans="1:20" ht="18" x14ac:dyDescent="0.25">
      <c r="A81" s="54" t="s">
        <v>639</v>
      </c>
      <c r="B81" s="54" t="s">
        <v>2506</v>
      </c>
      <c r="C81" s="54" t="s">
        <v>2505</v>
      </c>
      <c r="D81" s="54" t="s">
        <v>94</v>
      </c>
      <c r="E81" s="54" t="s">
        <v>94</v>
      </c>
      <c r="F81" s="54" t="s">
        <v>113</v>
      </c>
      <c r="G81" s="54" t="s">
        <v>177</v>
      </c>
      <c r="H81" s="56" t="s">
        <v>640</v>
      </c>
      <c r="I81" s="54" t="s">
        <v>2552</v>
      </c>
      <c r="J81" s="54" t="s">
        <v>116</v>
      </c>
      <c r="K81" s="54" t="s">
        <v>117</v>
      </c>
      <c r="L81" s="54">
        <v>5</v>
      </c>
      <c r="M81" s="54">
        <f>IFERROR(VLOOKUP(A81,rptDatosInstitucionesEducativas!$H$9:$O$985,8,0),0)</f>
        <v>4</v>
      </c>
      <c r="N81" s="54">
        <v>3</v>
      </c>
      <c r="O81" s="54">
        <v>3</v>
      </c>
      <c r="P81" s="54" t="s">
        <v>4309</v>
      </c>
      <c r="Q81" s="54" t="s">
        <v>4308</v>
      </c>
      <c r="R81" s="54" t="s">
        <v>4307</v>
      </c>
      <c r="S81" s="54">
        <v>1</v>
      </c>
      <c r="T81" s="54">
        <v>1</v>
      </c>
    </row>
    <row r="82" spans="1:20" ht="18" x14ac:dyDescent="0.25">
      <c r="A82" s="54" t="s">
        <v>691</v>
      </c>
      <c r="B82" s="54" t="s">
        <v>2506</v>
      </c>
      <c r="C82" s="54" t="s">
        <v>2505</v>
      </c>
      <c r="D82" s="54" t="s">
        <v>94</v>
      </c>
      <c r="E82" s="54" t="s">
        <v>94</v>
      </c>
      <c r="F82" s="54" t="s">
        <v>113</v>
      </c>
      <c r="G82" s="54" t="s">
        <v>690</v>
      </c>
      <c r="H82" s="56" t="s">
        <v>692</v>
      </c>
      <c r="I82" s="54" t="s">
        <v>2552</v>
      </c>
      <c r="J82" s="54" t="s">
        <v>116</v>
      </c>
      <c r="K82" s="54" t="s">
        <v>117</v>
      </c>
      <c r="L82" s="54">
        <v>5</v>
      </c>
      <c r="M82" s="54">
        <f>IFERROR(VLOOKUP(A82,rptDatosInstitucionesEducativas!$H$9:$O$985,8,0),0)</f>
        <v>9</v>
      </c>
      <c r="N82" s="54">
        <v>1</v>
      </c>
      <c r="O82" s="54">
        <v>3</v>
      </c>
      <c r="P82" s="54" t="s">
        <v>4851</v>
      </c>
      <c r="Q82" s="54" t="s">
        <v>3389</v>
      </c>
      <c r="R82" s="54" t="s">
        <v>3388</v>
      </c>
      <c r="S82" s="54">
        <v>0</v>
      </c>
      <c r="T82" s="54">
        <v>1</v>
      </c>
    </row>
    <row r="83" spans="1:20" ht="18" x14ac:dyDescent="0.25">
      <c r="A83" s="54" t="s">
        <v>652</v>
      </c>
      <c r="B83" s="54" t="s">
        <v>2506</v>
      </c>
      <c r="C83" s="54" t="s">
        <v>2505</v>
      </c>
      <c r="D83" s="54" t="s">
        <v>94</v>
      </c>
      <c r="E83" s="54" t="s">
        <v>94</v>
      </c>
      <c r="F83" s="54" t="s">
        <v>113</v>
      </c>
      <c r="G83" s="54" t="s">
        <v>136</v>
      </c>
      <c r="H83" s="56" t="s">
        <v>653</v>
      </c>
      <c r="I83" s="54" t="s">
        <v>2552</v>
      </c>
      <c r="J83" s="54" t="s">
        <v>116</v>
      </c>
      <c r="K83" s="54" t="s">
        <v>117</v>
      </c>
      <c r="L83" s="54">
        <v>4</v>
      </c>
      <c r="M83" s="54">
        <f>IFERROR(VLOOKUP(A83,rptDatosInstitucionesEducativas!$H$9:$O$985,8,0),0)</f>
        <v>4</v>
      </c>
      <c r="N83" s="54">
        <v>1</v>
      </c>
      <c r="O83" s="54">
        <v>3</v>
      </c>
      <c r="P83" s="54" t="s">
        <v>4851</v>
      </c>
      <c r="Q83" s="54" t="s">
        <v>3389</v>
      </c>
      <c r="R83" s="54" t="s">
        <v>3388</v>
      </c>
      <c r="S83" s="54">
        <v>0</v>
      </c>
      <c r="T83" s="54">
        <v>1</v>
      </c>
    </row>
    <row r="84" spans="1:20" ht="18" x14ac:dyDescent="0.25">
      <c r="A84" s="54" t="s">
        <v>693</v>
      </c>
      <c r="B84" s="54" t="s">
        <v>2506</v>
      </c>
      <c r="C84" s="54" t="s">
        <v>2505</v>
      </c>
      <c r="D84" s="54" t="s">
        <v>94</v>
      </c>
      <c r="E84" s="54" t="s">
        <v>94</v>
      </c>
      <c r="F84" s="54" t="s">
        <v>113</v>
      </c>
      <c r="G84" s="54" t="s">
        <v>175</v>
      </c>
      <c r="H84" s="56" t="s">
        <v>175</v>
      </c>
      <c r="I84" s="54" t="s">
        <v>2552</v>
      </c>
      <c r="J84" s="54" t="s">
        <v>116</v>
      </c>
      <c r="K84" s="54" t="s">
        <v>117</v>
      </c>
      <c r="L84" s="54">
        <v>10</v>
      </c>
      <c r="M84" s="54">
        <f>IFERROR(VLOOKUP(A84,rptDatosInstitucionesEducativas!$H$9:$O$985,8,0),0)</f>
        <v>8</v>
      </c>
      <c r="N84" s="54">
        <v>1</v>
      </c>
      <c r="O84" s="54">
        <v>3</v>
      </c>
      <c r="P84" s="54" t="s">
        <v>4851</v>
      </c>
      <c r="Q84" s="54" t="s">
        <v>3389</v>
      </c>
      <c r="R84" s="54" t="s">
        <v>3388</v>
      </c>
      <c r="S84" s="54">
        <v>0</v>
      </c>
      <c r="T84" s="54">
        <v>1</v>
      </c>
    </row>
    <row r="85" spans="1:20" ht="18" x14ac:dyDescent="0.25">
      <c r="A85" s="54" t="s">
        <v>597</v>
      </c>
      <c r="B85" s="54" t="s">
        <v>2506</v>
      </c>
      <c r="C85" s="54" t="s">
        <v>2505</v>
      </c>
      <c r="D85" s="54" t="s">
        <v>94</v>
      </c>
      <c r="E85" s="54" t="s">
        <v>94</v>
      </c>
      <c r="F85" s="54" t="s">
        <v>113</v>
      </c>
      <c r="G85" s="54" t="s">
        <v>596</v>
      </c>
      <c r="H85" s="56" t="s">
        <v>596</v>
      </c>
      <c r="I85" s="54" t="s">
        <v>2552</v>
      </c>
      <c r="J85" s="54" t="s">
        <v>116</v>
      </c>
      <c r="K85" s="54" t="s">
        <v>117</v>
      </c>
      <c r="L85" s="54">
        <v>7</v>
      </c>
      <c r="M85" s="54">
        <f>IFERROR(VLOOKUP(A85,rptDatosInstitucionesEducativas!$H$9:$O$985,8,0),0)</f>
        <v>8</v>
      </c>
      <c r="N85" s="54">
        <v>1</v>
      </c>
      <c r="O85" s="54">
        <v>3</v>
      </c>
      <c r="P85" s="54" t="s">
        <v>4850</v>
      </c>
      <c r="Q85" s="54" t="s">
        <v>3379</v>
      </c>
      <c r="R85" s="54" t="s">
        <v>2524</v>
      </c>
      <c r="S85" s="54">
        <v>0</v>
      </c>
      <c r="T85" s="54">
        <v>2</v>
      </c>
    </row>
    <row r="86" spans="1:20" ht="27" x14ac:dyDescent="0.25">
      <c r="A86" s="54" t="s">
        <v>696</v>
      </c>
      <c r="B86" s="54" t="s">
        <v>2506</v>
      </c>
      <c r="C86" s="54" t="s">
        <v>2505</v>
      </c>
      <c r="D86" s="54" t="s">
        <v>94</v>
      </c>
      <c r="E86" s="54" t="s">
        <v>94</v>
      </c>
      <c r="F86" s="54" t="s">
        <v>113</v>
      </c>
      <c r="G86" s="54" t="s">
        <v>113</v>
      </c>
      <c r="H86" s="56" t="s">
        <v>537</v>
      </c>
      <c r="I86" s="54" t="s">
        <v>2552</v>
      </c>
      <c r="J86" s="54" t="s">
        <v>116</v>
      </c>
      <c r="K86" s="54" t="s">
        <v>117</v>
      </c>
      <c r="L86" s="54">
        <v>11</v>
      </c>
      <c r="M86" s="54">
        <f>IFERROR(VLOOKUP(A86,rptDatosInstitucionesEducativas!$H$9:$O$985,8,0),0)</f>
        <v>10</v>
      </c>
      <c r="N86" s="54">
        <v>1</v>
      </c>
      <c r="O86" s="54">
        <v>3</v>
      </c>
      <c r="P86" s="54" t="s">
        <v>3383</v>
      </c>
      <c r="Q86" s="54" t="s">
        <v>3384</v>
      </c>
      <c r="R86" s="54" t="s">
        <v>3381</v>
      </c>
      <c r="S86" s="54">
        <v>0</v>
      </c>
      <c r="T86" s="54">
        <v>2</v>
      </c>
    </row>
    <row r="87" spans="1:20" ht="27" x14ac:dyDescent="0.25">
      <c r="A87" s="54" t="s">
        <v>620</v>
      </c>
      <c r="B87" s="54" t="s">
        <v>2506</v>
      </c>
      <c r="C87" s="54" t="s">
        <v>2505</v>
      </c>
      <c r="D87" s="54" t="s">
        <v>94</v>
      </c>
      <c r="E87" s="54" t="s">
        <v>94</v>
      </c>
      <c r="F87" s="54" t="s">
        <v>113</v>
      </c>
      <c r="G87" s="54" t="s">
        <v>619</v>
      </c>
      <c r="H87" s="56" t="s">
        <v>619</v>
      </c>
      <c r="I87" s="54" t="s">
        <v>2552</v>
      </c>
      <c r="J87" s="54" t="s">
        <v>116</v>
      </c>
      <c r="K87" s="54" t="s">
        <v>117</v>
      </c>
      <c r="L87" s="54">
        <v>3</v>
      </c>
      <c r="M87" s="54">
        <f>IFERROR(VLOOKUP(A87,rptDatosInstitucionesEducativas!$H$9:$O$985,8,0),0)</f>
        <v>5</v>
      </c>
      <c r="N87" s="54">
        <v>3</v>
      </c>
      <c r="O87" s="54">
        <v>3</v>
      </c>
      <c r="P87" s="54" t="s">
        <v>4319</v>
      </c>
      <c r="Q87" s="54" t="s">
        <v>4318</v>
      </c>
      <c r="R87" s="54" t="s">
        <v>4317</v>
      </c>
      <c r="S87" s="54">
        <v>1</v>
      </c>
      <c r="T87" s="54">
        <v>2</v>
      </c>
    </row>
    <row r="88" spans="1:20" ht="27" x14ac:dyDescent="0.25">
      <c r="A88" s="54" t="s">
        <v>626</v>
      </c>
      <c r="B88" s="54" t="s">
        <v>2506</v>
      </c>
      <c r="C88" s="54" t="s">
        <v>2505</v>
      </c>
      <c r="D88" s="54" t="s">
        <v>94</v>
      </c>
      <c r="E88" s="54" t="s">
        <v>94</v>
      </c>
      <c r="F88" s="54" t="s">
        <v>113</v>
      </c>
      <c r="G88" s="54" t="s">
        <v>124</v>
      </c>
      <c r="H88" s="56" t="s">
        <v>627</v>
      </c>
      <c r="I88" s="54" t="s">
        <v>2552</v>
      </c>
      <c r="J88" s="54" t="s">
        <v>116</v>
      </c>
      <c r="K88" s="54" t="s">
        <v>117</v>
      </c>
      <c r="L88" s="54">
        <v>4</v>
      </c>
      <c r="M88" s="54">
        <f>IFERROR(VLOOKUP(A88,rptDatosInstitucionesEducativas!$H$9:$O$985,8,0),0)</f>
        <v>5</v>
      </c>
      <c r="N88" s="54">
        <v>1</v>
      </c>
      <c r="O88" s="54">
        <v>3</v>
      </c>
      <c r="P88" s="54" t="s">
        <v>4312</v>
      </c>
      <c r="Q88" s="54" t="s">
        <v>4311</v>
      </c>
      <c r="R88" s="54" t="s">
        <v>4310</v>
      </c>
      <c r="S88" s="54">
        <v>0</v>
      </c>
      <c r="T88" s="54">
        <v>2</v>
      </c>
    </row>
    <row r="89" spans="1:20" ht="27" x14ac:dyDescent="0.25">
      <c r="A89" s="54" t="s">
        <v>646</v>
      </c>
      <c r="B89" s="54" t="s">
        <v>2506</v>
      </c>
      <c r="C89" s="54" t="s">
        <v>2505</v>
      </c>
      <c r="D89" s="54" t="s">
        <v>94</v>
      </c>
      <c r="E89" s="54" t="s">
        <v>94</v>
      </c>
      <c r="F89" s="54" t="s">
        <v>113</v>
      </c>
      <c r="G89" s="54" t="s">
        <v>120</v>
      </c>
      <c r="H89" s="56" t="s">
        <v>647</v>
      </c>
      <c r="I89" s="54" t="s">
        <v>2552</v>
      </c>
      <c r="J89" s="54" t="s">
        <v>116</v>
      </c>
      <c r="K89" s="54" t="s">
        <v>117</v>
      </c>
      <c r="L89" s="54">
        <v>3</v>
      </c>
      <c r="M89" s="54">
        <f>IFERROR(VLOOKUP(A89,rptDatosInstitucionesEducativas!$H$9:$O$985,8,0),0)</f>
        <v>2</v>
      </c>
      <c r="N89" s="54">
        <v>1</v>
      </c>
      <c r="O89" s="54">
        <v>1</v>
      </c>
      <c r="P89" s="54" t="s">
        <v>4316</v>
      </c>
      <c r="Q89" s="54" t="s">
        <v>4325</v>
      </c>
      <c r="R89" s="54" t="s">
        <v>2524</v>
      </c>
      <c r="S89" s="54">
        <v>0</v>
      </c>
      <c r="T89" s="54">
        <v>1</v>
      </c>
    </row>
    <row r="90" spans="1:20" ht="27" x14ac:dyDescent="0.25">
      <c r="A90" s="54" t="s">
        <v>700</v>
      </c>
      <c r="B90" s="54" t="s">
        <v>2506</v>
      </c>
      <c r="C90" s="54" t="s">
        <v>2505</v>
      </c>
      <c r="D90" s="54" t="s">
        <v>94</v>
      </c>
      <c r="E90" s="54" t="s">
        <v>94</v>
      </c>
      <c r="F90" s="54" t="s">
        <v>113</v>
      </c>
      <c r="G90" s="54" t="s">
        <v>699</v>
      </c>
      <c r="H90" s="56" t="s">
        <v>699</v>
      </c>
      <c r="I90" s="54" t="s">
        <v>2552</v>
      </c>
      <c r="J90" s="54" t="s">
        <v>116</v>
      </c>
      <c r="K90" s="54" t="s">
        <v>117</v>
      </c>
      <c r="L90" s="54">
        <v>2</v>
      </c>
      <c r="M90" s="54">
        <f>IFERROR(VLOOKUP(A90,rptDatosInstitucionesEducativas!$H$9:$O$985,8,0),0)</f>
        <v>6</v>
      </c>
      <c r="N90" s="54">
        <v>2</v>
      </c>
      <c r="O90" s="54">
        <v>2</v>
      </c>
      <c r="P90" s="54" t="s">
        <v>4316</v>
      </c>
      <c r="Q90" s="54" t="s">
        <v>2525</v>
      </c>
      <c r="R90" s="54" t="s">
        <v>4324</v>
      </c>
      <c r="S90" s="54">
        <v>0</v>
      </c>
      <c r="T90" s="54">
        <v>2</v>
      </c>
    </row>
    <row r="91" spans="1:20" ht="27" x14ac:dyDescent="0.25">
      <c r="A91" s="54" t="s">
        <v>636</v>
      </c>
      <c r="B91" s="54" t="s">
        <v>2506</v>
      </c>
      <c r="C91" s="54" t="s">
        <v>2505</v>
      </c>
      <c r="D91" s="54" t="s">
        <v>94</v>
      </c>
      <c r="E91" s="54" t="s">
        <v>94</v>
      </c>
      <c r="F91" s="54" t="s">
        <v>113</v>
      </c>
      <c r="G91" s="54" t="s">
        <v>4852</v>
      </c>
      <c r="H91" s="56" t="s">
        <v>637</v>
      </c>
      <c r="I91" s="54" t="s">
        <v>2552</v>
      </c>
      <c r="J91" s="54" t="s">
        <v>116</v>
      </c>
      <c r="K91" s="54" t="s">
        <v>117</v>
      </c>
      <c r="L91" s="54">
        <v>4</v>
      </c>
      <c r="M91" s="54">
        <f>IFERROR(VLOOKUP(A91,rptDatosInstitucionesEducativas!$H$9:$O$985,8,0),0)</f>
        <v>9</v>
      </c>
      <c r="N91" s="54">
        <v>3</v>
      </c>
      <c r="O91" s="54">
        <v>3</v>
      </c>
      <c r="P91" s="54" t="s">
        <v>4319</v>
      </c>
      <c r="Q91" s="54" t="s">
        <v>4318</v>
      </c>
      <c r="R91" s="54" t="s">
        <v>4317</v>
      </c>
      <c r="S91" s="54">
        <v>1</v>
      </c>
      <c r="T91" s="54">
        <v>2</v>
      </c>
    </row>
    <row r="92" spans="1:20" ht="18" x14ac:dyDescent="0.25">
      <c r="A92" s="54" t="s">
        <v>660</v>
      </c>
      <c r="B92" s="54" t="s">
        <v>2506</v>
      </c>
      <c r="C92" s="54" t="s">
        <v>2505</v>
      </c>
      <c r="D92" s="54" t="s">
        <v>94</v>
      </c>
      <c r="E92" s="54" t="s">
        <v>94</v>
      </c>
      <c r="F92" s="54" t="s">
        <v>113</v>
      </c>
      <c r="G92" s="54" t="s">
        <v>659</v>
      </c>
      <c r="H92" s="56" t="s">
        <v>659</v>
      </c>
      <c r="I92" s="54" t="s">
        <v>2552</v>
      </c>
      <c r="J92" s="54" t="s">
        <v>116</v>
      </c>
      <c r="K92" s="54" t="s">
        <v>117</v>
      </c>
      <c r="L92" s="54">
        <v>3</v>
      </c>
      <c r="M92" s="54">
        <f>IFERROR(VLOOKUP(A92,rptDatosInstitucionesEducativas!$H$9:$O$985,8,0),0)</f>
        <v>3</v>
      </c>
      <c r="N92" s="54">
        <v>3</v>
      </c>
      <c r="O92" s="54">
        <v>3</v>
      </c>
      <c r="P92" s="54" t="s">
        <v>4309</v>
      </c>
      <c r="Q92" s="54" t="s">
        <v>4308</v>
      </c>
      <c r="R92" s="54" t="s">
        <v>4307</v>
      </c>
      <c r="S92" s="54">
        <v>2</v>
      </c>
      <c r="T92" s="54">
        <v>2</v>
      </c>
    </row>
    <row r="93" spans="1:20" ht="27" x14ac:dyDescent="0.25">
      <c r="A93" s="54" t="s">
        <v>624</v>
      </c>
      <c r="B93" s="54" t="s">
        <v>2506</v>
      </c>
      <c r="C93" s="54" t="s">
        <v>2505</v>
      </c>
      <c r="D93" s="54" t="s">
        <v>94</v>
      </c>
      <c r="E93" s="54" t="s">
        <v>94</v>
      </c>
      <c r="F93" s="54" t="s">
        <v>113</v>
      </c>
      <c r="G93" s="54" t="s">
        <v>623</v>
      </c>
      <c r="H93" s="56" t="s">
        <v>625</v>
      </c>
      <c r="I93" s="54" t="s">
        <v>2552</v>
      </c>
      <c r="J93" s="54" t="s">
        <v>116</v>
      </c>
      <c r="K93" s="54" t="s">
        <v>117</v>
      </c>
      <c r="L93" s="54">
        <v>6</v>
      </c>
      <c r="M93" s="54">
        <f>IFERROR(VLOOKUP(A93,rptDatosInstitucionesEducativas!$H$9:$O$985,8,0),0)</f>
        <v>7</v>
      </c>
      <c r="N93" s="54">
        <v>3</v>
      </c>
      <c r="O93" s="54">
        <v>3</v>
      </c>
      <c r="P93" s="54" t="s">
        <v>3380</v>
      </c>
      <c r="Q93" s="54" t="s">
        <v>3379</v>
      </c>
      <c r="R93" s="54" t="s">
        <v>3378</v>
      </c>
      <c r="S93" s="54">
        <v>0</v>
      </c>
      <c r="T93" s="54">
        <v>2</v>
      </c>
    </row>
    <row r="94" spans="1:20" ht="27" x14ac:dyDescent="0.25">
      <c r="A94" s="54" t="s">
        <v>649</v>
      </c>
      <c r="B94" s="54" t="s">
        <v>2506</v>
      </c>
      <c r="C94" s="54" t="s">
        <v>2505</v>
      </c>
      <c r="D94" s="54" t="s">
        <v>94</v>
      </c>
      <c r="E94" s="54" t="s">
        <v>94</v>
      </c>
      <c r="F94" s="54" t="s">
        <v>113</v>
      </c>
      <c r="G94" s="54" t="s">
        <v>648</v>
      </c>
      <c r="H94" s="56" t="s">
        <v>648</v>
      </c>
      <c r="I94" s="54" t="s">
        <v>2552</v>
      </c>
      <c r="J94" s="54" t="s">
        <v>116</v>
      </c>
      <c r="K94" s="54" t="s">
        <v>117</v>
      </c>
      <c r="L94" s="54">
        <v>7</v>
      </c>
      <c r="M94" s="54">
        <f>IFERROR(VLOOKUP(A94,rptDatosInstitucionesEducativas!$H$9:$O$985,8,0),0)</f>
        <v>6</v>
      </c>
      <c r="N94" s="54">
        <v>4</v>
      </c>
      <c r="O94" s="54">
        <v>3</v>
      </c>
      <c r="P94" s="54" t="s">
        <v>3380</v>
      </c>
      <c r="Q94" s="54" t="s">
        <v>3379</v>
      </c>
      <c r="R94" s="54" t="s">
        <v>3378</v>
      </c>
      <c r="S94" s="54">
        <v>1</v>
      </c>
      <c r="T94" s="54">
        <v>2</v>
      </c>
    </row>
    <row r="95" spans="1:20" ht="18" x14ac:dyDescent="0.25">
      <c r="A95" s="54" t="s">
        <v>604</v>
      </c>
      <c r="B95" s="54" t="s">
        <v>2506</v>
      </c>
      <c r="C95" s="54" t="s">
        <v>2505</v>
      </c>
      <c r="D95" s="54" t="s">
        <v>94</v>
      </c>
      <c r="E95" s="54" t="s">
        <v>94</v>
      </c>
      <c r="F95" s="54" t="s">
        <v>113</v>
      </c>
      <c r="G95" s="54" t="s">
        <v>1779</v>
      </c>
      <c r="H95" s="56" t="s">
        <v>605</v>
      </c>
      <c r="I95" s="54" t="s">
        <v>2552</v>
      </c>
      <c r="J95" s="54" t="s">
        <v>116</v>
      </c>
      <c r="K95" s="54" t="s">
        <v>117</v>
      </c>
      <c r="L95" s="54">
        <v>4</v>
      </c>
      <c r="M95" s="54">
        <f>IFERROR(VLOOKUP(A95,rptDatosInstitucionesEducativas!$H$9:$O$985,8,0),0)</f>
        <v>5</v>
      </c>
      <c r="N95" s="54">
        <v>3</v>
      </c>
      <c r="O95" s="54">
        <v>3</v>
      </c>
      <c r="P95" s="54" t="s">
        <v>4309</v>
      </c>
      <c r="Q95" s="54" t="s">
        <v>4308</v>
      </c>
      <c r="R95" s="54" t="s">
        <v>4307</v>
      </c>
      <c r="S95" s="54">
        <v>1</v>
      </c>
      <c r="T95" s="54">
        <v>2</v>
      </c>
    </row>
    <row r="96" spans="1:20" ht="27" x14ac:dyDescent="0.25">
      <c r="A96" s="54" t="s">
        <v>681</v>
      </c>
      <c r="B96" s="54" t="s">
        <v>2506</v>
      </c>
      <c r="C96" s="54" t="s">
        <v>2505</v>
      </c>
      <c r="D96" s="54" t="s">
        <v>94</v>
      </c>
      <c r="E96" s="54" t="s">
        <v>94</v>
      </c>
      <c r="F96" s="54" t="s">
        <v>113</v>
      </c>
      <c r="G96" s="54" t="s">
        <v>2230</v>
      </c>
      <c r="H96" s="56" t="s">
        <v>530</v>
      </c>
      <c r="I96" s="54" t="s">
        <v>2552</v>
      </c>
      <c r="J96" s="54" t="s">
        <v>116</v>
      </c>
      <c r="K96" s="54" t="s">
        <v>117</v>
      </c>
      <c r="L96" s="54">
        <v>10</v>
      </c>
      <c r="M96" s="54">
        <f>IFERROR(VLOOKUP(A96,rptDatosInstitucionesEducativas!$H$9:$O$985,8,0),0)</f>
        <v>9</v>
      </c>
      <c r="N96" s="54">
        <v>1</v>
      </c>
      <c r="O96" s="54">
        <v>3</v>
      </c>
      <c r="P96" s="54" t="s">
        <v>3383</v>
      </c>
      <c r="Q96" s="54" t="s">
        <v>3384</v>
      </c>
      <c r="R96" s="54" t="s">
        <v>3381</v>
      </c>
      <c r="S96" s="54">
        <v>0</v>
      </c>
      <c r="T96" s="54">
        <v>2</v>
      </c>
    </row>
    <row r="97" spans="1:20" ht="27" x14ac:dyDescent="0.25">
      <c r="A97" s="54" t="s">
        <v>657</v>
      </c>
      <c r="B97" s="54" t="s">
        <v>2506</v>
      </c>
      <c r="C97" s="54" t="s">
        <v>2505</v>
      </c>
      <c r="D97" s="54" t="s">
        <v>94</v>
      </c>
      <c r="E97" s="54" t="s">
        <v>94</v>
      </c>
      <c r="F97" s="54" t="s">
        <v>113</v>
      </c>
      <c r="G97" s="54" t="s">
        <v>4853</v>
      </c>
      <c r="H97" s="56" t="s">
        <v>658</v>
      </c>
      <c r="I97" s="54" t="s">
        <v>2552</v>
      </c>
      <c r="J97" s="54" t="s">
        <v>116</v>
      </c>
      <c r="K97" s="54" t="s">
        <v>117</v>
      </c>
      <c r="L97" s="54">
        <v>15</v>
      </c>
      <c r="M97" s="54">
        <f>IFERROR(VLOOKUP(A97,rptDatosInstitucionesEducativas!$H$9:$O$985,8,0),0)</f>
        <v>12</v>
      </c>
      <c r="N97" s="54">
        <v>1</v>
      </c>
      <c r="O97" s="54">
        <v>2</v>
      </c>
      <c r="P97" s="54" t="s">
        <v>3383</v>
      </c>
      <c r="Q97" s="54" t="s">
        <v>3382</v>
      </c>
      <c r="R97" s="54" t="s">
        <v>3381</v>
      </c>
      <c r="S97" s="54">
        <v>0</v>
      </c>
      <c r="T97" s="54">
        <v>2</v>
      </c>
    </row>
    <row r="98" spans="1:20" ht="27" x14ac:dyDescent="0.25">
      <c r="A98" s="54" t="s">
        <v>606</v>
      </c>
      <c r="B98" s="54" t="s">
        <v>2506</v>
      </c>
      <c r="C98" s="54" t="s">
        <v>2505</v>
      </c>
      <c r="D98" s="54" t="s">
        <v>94</v>
      </c>
      <c r="E98" s="54" t="s">
        <v>94</v>
      </c>
      <c r="F98" s="54" t="s">
        <v>113</v>
      </c>
      <c r="G98" s="54" t="s">
        <v>113</v>
      </c>
      <c r="H98" s="56" t="s">
        <v>607</v>
      </c>
      <c r="I98" s="54" t="s">
        <v>2552</v>
      </c>
      <c r="J98" s="54" t="s">
        <v>116</v>
      </c>
      <c r="K98" s="54" t="s">
        <v>117</v>
      </c>
      <c r="L98" s="54">
        <v>11</v>
      </c>
      <c r="M98" s="54">
        <f>IFERROR(VLOOKUP(A98,rptDatosInstitucionesEducativas!$H$9:$O$985,8,0),0)</f>
        <v>14</v>
      </c>
      <c r="N98" s="54">
        <v>1</v>
      </c>
      <c r="O98" s="54">
        <v>3</v>
      </c>
      <c r="P98" s="54" t="s">
        <v>3383</v>
      </c>
      <c r="Q98" s="54" t="s">
        <v>3382</v>
      </c>
      <c r="R98" s="54" t="s">
        <v>3381</v>
      </c>
      <c r="S98" s="54">
        <v>0</v>
      </c>
      <c r="T98" s="54">
        <v>2</v>
      </c>
    </row>
    <row r="99" spans="1:20" ht="27" x14ac:dyDescent="0.25">
      <c r="A99" s="54" t="s">
        <v>680</v>
      </c>
      <c r="B99" s="54" t="s">
        <v>2506</v>
      </c>
      <c r="C99" s="54" t="s">
        <v>2505</v>
      </c>
      <c r="D99" s="54" t="s">
        <v>94</v>
      </c>
      <c r="E99" s="54" t="s">
        <v>94</v>
      </c>
      <c r="F99" s="54" t="s">
        <v>113</v>
      </c>
      <c r="G99" s="54" t="s">
        <v>4854</v>
      </c>
      <c r="H99" s="56" t="s">
        <v>679</v>
      </c>
      <c r="I99" s="54" t="s">
        <v>2552</v>
      </c>
      <c r="J99" s="54" t="s">
        <v>116</v>
      </c>
      <c r="K99" s="54" t="s">
        <v>117</v>
      </c>
      <c r="L99" s="54">
        <v>10</v>
      </c>
      <c r="M99" s="54">
        <f>IFERROR(VLOOKUP(A99,rptDatosInstitucionesEducativas!$H$9:$O$985,8,0),0)</f>
        <v>12</v>
      </c>
      <c r="N99" s="54">
        <v>1</v>
      </c>
      <c r="O99" s="54">
        <v>3</v>
      </c>
      <c r="P99" s="54" t="s">
        <v>3383</v>
      </c>
      <c r="Q99" s="54" t="s">
        <v>3384</v>
      </c>
      <c r="R99" s="54" t="s">
        <v>3381</v>
      </c>
      <c r="S99" s="54">
        <v>0</v>
      </c>
      <c r="T99" s="54">
        <v>2</v>
      </c>
    </row>
    <row r="100" spans="1:20" ht="27" x14ac:dyDescent="0.25">
      <c r="A100" s="54" t="s">
        <v>674</v>
      </c>
      <c r="B100" s="54" t="s">
        <v>2506</v>
      </c>
      <c r="C100" s="54" t="s">
        <v>2505</v>
      </c>
      <c r="D100" s="54" t="s">
        <v>94</v>
      </c>
      <c r="E100" s="54" t="s">
        <v>94</v>
      </c>
      <c r="F100" s="54" t="s">
        <v>113</v>
      </c>
      <c r="G100" s="54" t="s">
        <v>113</v>
      </c>
      <c r="H100" s="56" t="s">
        <v>675</v>
      </c>
      <c r="I100" s="54" t="s">
        <v>2552</v>
      </c>
      <c r="J100" s="54" t="s">
        <v>116</v>
      </c>
      <c r="K100" s="54" t="s">
        <v>117</v>
      </c>
      <c r="L100" s="54">
        <v>11</v>
      </c>
      <c r="M100" s="54">
        <f>IFERROR(VLOOKUP(A100,rptDatosInstitucionesEducativas!$H$9:$O$985,8,0),0)</f>
        <v>15</v>
      </c>
      <c r="N100" s="54">
        <v>1</v>
      </c>
      <c r="O100" s="54">
        <v>3</v>
      </c>
      <c r="P100" s="54" t="s">
        <v>3383</v>
      </c>
      <c r="Q100" s="54" t="s">
        <v>3382</v>
      </c>
      <c r="R100" s="54" t="s">
        <v>3381</v>
      </c>
      <c r="S100" s="54">
        <v>1</v>
      </c>
      <c r="T100" s="54">
        <v>2</v>
      </c>
    </row>
    <row r="101" spans="1:20" ht="27" x14ac:dyDescent="0.25">
      <c r="A101" s="54" t="s">
        <v>682</v>
      </c>
      <c r="B101" s="54" t="s">
        <v>2506</v>
      </c>
      <c r="C101" s="54" t="s">
        <v>2505</v>
      </c>
      <c r="D101" s="54" t="s">
        <v>94</v>
      </c>
      <c r="E101" s="54" t="s">
        <v>94</v>
      </c>
      <c r="F101" s="54" t="s">
        <v>113</v>
      </c>
      <c r="G101" s="54" t="s">
        <v>113</v>
      </c>
      <c r="H101" s="56" t="s">
        <v>683</v>
      </c>
      <c r="I101" s="54" t="s">
        <v>2552</v>
      </c>
      <c r="J101" s="54" t="s">
        <v>116</v>
      </c>
      <c r="K101" s="54" t="s">
        <v>117</v>
      </c>
      <c r="L101" s="54">
        <v>10</v>
      </c>
      <c r="M101" s="54">
        <f>IFERROR(VLOOKUP(A101,rptDatosInstitucionesEducativas!$H$9:$O$985,8,0),0)</f>
        <v>8</v>
      </c>
      <c r="N101" s="54">
        <v>1</v>
      </c>
      <c r="O101" s="54">
        <v>3</v>
      </c>
      <c r="P101" s="54" t="s">
        <v>3383</v>
      </c>
      <c r="Q101" s="54" t="s">
        <v>3384</v>
      </c>
      <c r="R101" s="54" t="s">
        <v>3381</v>
      </c>
      <c r="S101" s="54">
        <v>0</v>
      </c>
      <c r="T101" s="54">
        <v>2</v>
      </c>
    </row>
    <row r="102" spans="1:20" ht="27" x14ac:dyDescent="0.25">
      <c r="A102" s="54" t="s">
        <v>668</v>
      </c>
      <c r="B102" s="54" t="s">
        <v>2506</v>
      </c>
      <c r="C102" s="54" t="s">
        <v>2505</v>
      </c>
      <c r="D102" s="54" t="s">
        <v>94</v>
      </c>
      <c r="E102" s="54" t="s">
        <v>94</v>
      </c>
      <c r="F102" s="54" t="s">
        <v>113</v>
      </c>
      <c r="G102" s="54" t="s">
        <v>667</v>
      </c>
      <c r="H102" s="56" t="s">
        <v>667</v>
      </c>
      <c r="I102" s="54" t="s">
        <v>2552</v>
      </c>
      <c r="J102" s="54" t="s">
        <v>116</v>
      </c>
      <c r="K102" s="54" t="s">
        <v>117</v>
      </c>
      <c r="L102" s="54">
        <v>5</v>
      </c>
      <c r="M102" s="54">
        <f>IFERROR(VLOOKUP(A102,rptDatosInstitucionesEducativas!$H$9:$O$985,8,0),0)</f>
        <v>4</v>
      </c>
      <c r="N102" s="54">
        <v>4</v>
      </c>
      <c r="O102" s="54">
        <v>3</v>
      </c>
      <c r="P102" s="54" t="s">
        <v>4312</v>
      </c>
      <c r="Q102" s="54" t="s">
        <v>4311</v>
      </c>
      <c r="R102" s="54" t="s">
        <v>4310</v>
      </c>
      <c r="S102" s="54">
        <v>0</v>
      </c>
      <c r="T102" s="54">
        <v>2</v>
      </c>
    </row>
    <row r="103" spans="1:20" ht="18" x14ac:dyDescent="0.25">
      <c r="A103" s="54" t="s">
        <v>694</v>
      </c>
      <c r="B103" s="54" t="s">
        <v>2506</v>
      </c>
      <c r="C103" s="54" t="s">
        <v>2505</v>
      </c>
      <c r="D103" s="54" t="s">
        <v>94</v>
      </c>
      <c r="E103" s="54" t="s">
        <v>94</v>
      </c>
      <c r="F103" s="54" t="s">
        <v>113</v>
      </c>
      <c r="G103" s="54" t="s">
        <v>158</v>
      </c>
      <c r="H103" s="56" t="s">
        <v>695</v>
      </c>
      <c r="I103" s="54" t="s">
        <v>2552</v>
      </c>
      <c r="J103" s="54" t="s">
        <v>116</v>
      </c>
      <c r="K103" s="54" t="s">
        <v>117</v>
      </c>
      <c r="L103" s="54">
        <v>6</v>
      </c>
      <c r="M103" s="54">
        <f>IFERROR(VLOOKUP(A103,rptDatosInstitucionesEducativas!$H$9:$O$985,8,0),0)</f>
        <v>6</v>
      </c>
      <c r="N103" s="54">
        <v>3</v>
      </c>
      <c r="O103" s="54">
        <v>3</v>
      </c>
      <c r="P103" s="54" t="s">
        <v>4850</v>
      </c>
      <c r="Q103" s="54" t="s">
        <v>4323</v>
      </c>
      <c r="R103" s="54" t="s">
        <v>4322</v>
      </c>
      <c r="S103" s="54">
        <v>0</v>
      </c>
      <c r="T103" s="54">
        <v>2</v>
      </c>
    </row>
    <row r="104" spans="1:20" ht="18" x14ac:dyDescent="0.25">
      <c r="A104" s="54" t="s">
        <v>643</v>
      </c>
      <c r="B104" s="54" t="s">
        <v>2506</v>
      </c>
      <c r="C104" s="54" t="s">
        <v>2505</v>
      </c>
      <c r="D104" s="54" t="s">
        <v>94</v>
      </c>
      <c r="E104" s="54" t="s">
        <v>94</v>
      </c>
      <c r="F104" s="54" t="s">
        <v>113</v>
      </c>
      <c r="G104" s="54" t="s">
        <v>172</v>
      </c>
      <c r="H104" s="56" t="s">
        <v>644</v>
      </c>
      <c r="I104" s="54" t="s">
        <v>2552</v>
      </c>
      <c r="J104" s="54" t="s">
        <v>116</v>
      </c>
      <c r="K104" s="54" t="s">
        <v>117</v>
      </c>
      <c r="L104" s="54">
        <v>6</v>
      </c>
      <c r="M104" s="54">
        <f>IFERROR(VLOOKUP(A104,rptDatosInstitucionesEducativas!$H$9:$O$985,8,0),0)</f>
        <v>3</v>
      </c>
      <c r="N104" s="54">
        <v>3</v>
      </c>
      <c r="O104" s="54">
        <v>3</v>
      </c>
      <c r="P104" s="54" t="s">
        <v>4850</v>
      </c>
      <c r="Q104" s="54" t="s">
        <v>4321</v>
      </c>
      <c r="R104" s="54" t="s">
        <v>4320</v>
      </c>
      <c r="S104" s="54">
        <v>0</v>
      </c>
      <c r="T104" s="54">
        <v>2</v>
      </c>
    </row>
    <row r="105" spans="1:20" ht="27" x14ac:dyDescent="0.25">
      <c r="A105" s="54" t="s">
        <v>616</v>
      </c>
      <c r="B105" s="54" t="s">
        <v>2506</v>
      </c>
      <c r="C105" s="54" t="s">
        <v>2505</v>
      </c>
      <c r="D105" s="54" t="s">
        <v>94</v>
      </c>
      <c r="E105" s="54" t="s">
        <v>94</v>
      </c>
      <c r="F105" s="54" t="s">
        <v>113</v>
      </c>
      <c r="G105" s="54" t="s">
        <v>2334</v>
      </c>
      <c r="H105" s="56" t="s">
        <v>615</v>
      </c>
      <c r="I105" s="54" t="s">
        <v>2552</v>
      </c>
      <c r="J105" s="54" t="s">
        <v>116</v>
      </c>
      <c r="K105" s="54" t="s">
        <v>117</v>
      </c>
      <c r="L105" s="54">
        <v>6</v>
      </c>
      <c r="M105" s="54">
        <f>IFERROR(VLOOKUP(A105,rptDatosInstitucionesEducativas!$H$9:$O$985,8,0),0)</f>
        <v>9</v>
      </c>
      <c r="N105" s="54">
        <v>3</v>
      </c>
      <c r="O105" s="54">
        <v>3</v>
      </c>
      <c r="P105" s="54" t="s">
        <v>4319</v>
      </c>
      <c r="Q105" s="54" t="s">
        <v>4318</v>
      </c>
      <c r="R105" s="54" t="s">
        <v>4317</v>
      </c>
      <c r="S105" s="54">
        <v>1</v>
      </c>
      <c r="T105" s="54">
        <v>2</v>
      </c>
    </row>
    <row r="106" spans="1:20" ht="18" x14ac:dyDescent="0.25">
      <c r="A106" s="54" t="s">
        <v>677</v>
      </c>
      <c r="B106" s="54" t="s">
        <v>2506</v>
      </c>
      <c r="C106" s="54" t="s">
        <v>2505</v>
      </c>
      <c r="D106" s="54" t="s">
        <v>94</v>
      </c>
      <c r="E106" s="54" t="s">
        <v>94</v>
      </c>
      <c r="F106" s="54" t="s">
        <v>113</v>
      </c>
      <c r="G106" s="54" t="s">
        <v>676</v>
      </c>
      <c r="H106" s="56" t="s">
        <v>676</v>
      </c>
      <c r="I106" s="54" t="s">
        <v>2552</v>
      </c>
      <c r="J106" s="54" t="s">
        <v>116</v>
      </c>
      <c r="K106" s="54" t="s">
        <v>117</v>
      </c>
      <c r="L106" s="54">
        <v>4</v>
      </c>
      <c r="M106" s="54">
        <f>IFERROR(VLOOKUP(A106,rptDatosInstitucionesEducativas!$H$9:$O$985,8,0),0)</f>
        <v>4</v>
      </c>
      <c r="N106" s="54">
        <v>3</v>
      </c>
      <c r="O106" s="54">
        <v>3</v>
      </c>
      <c r="P106" s="54" t="s">
        <v>4309</v>
      </c>
      <c r="Q106" s="54" t="s">
        <v>4308</v>
      </c>
      <c r="R106" s="54" t="s">
        <v>4307</v>
      </c>
      <c r="S106" s="54">
        <v>1</v>
      </c>
      <c r="T106" s="54">
        <v>2</v>
      </c>
    </row>
    <row r="107" spans="1:20" ht="27" x14ac:dyDescent="0.25">
      <c r="A107" s="54" t="s">
        <v>702</v>
      </c>
      <c r="B107" s="54" t="s">
        <v>2506</v>
      </c>
      <c r="C107" s="54" t="s">
        <v>2505</v>
      </c>
      <c r="D107" s="54" t="s">
        <v>94</v>
      </c>
      <c r="E107" s="54" t="s">
        <v>94</v>
      </c>
      <c r="F107" s="54" t="s">
        <v>113</v>
      </c>
      <c r="G107" s="54" t="s">
        <v>701</v>
      </c>
      <c r="H107" s="56" t="s">
        <v>701</v>
      </c>
      <c r="I107" s="54" t="s">
        <v>2552</v>
      </c>
      <c r="J107" s="54" t="s">
        <v>116</v>
      </c>
      <c r="K107" s="54" t="s">
        <v>117</v>
      </c>
      <c r="L107" s="54">
        <v>9</v>
      </c>
      <c r="M107" s="54">
        <f>IFERROR(VLOOKUP(A107,rptDatosInstitucionesEducativas!$H$9:$O$985,8,0),0)</f>
        <v>7</v>
      </c>
      <c r="N107" s="54">
        <v>3</v>
      </c>
      <c r="O107" s="54">
        <v>3</v>
      </c>
      <c r="P107" s="54" t="s">
        <v>4319</v>
      </c>
      <c r="Q107" s="54" t="s">
        <v>4318</v>
      </c>
      <c r="R107" s="54" t="s">
        <v>4317</v>
      </c>
      <c r="S107" s="54">
        <v>1</v>
      </c>
      <c r="T107" s="54">
        <v>2</v>
      </c>
    </row>
    <row r="108" spans="1:20" ht="18" x14ac:dyDescent="0.25">
      <c r="A108" s="54" t="s">
        <v>617</v>
      </c>
      <c r="B108" s="54" t="s">
        <v>2506</v>
      </c>
      <c r="C108" s="54" t="s">
        <v>2505</v>
      </c>
      <c r="D108" s="54" t="s">
        <v>94</v>
      </c>
      <c r="E108" s="54" t="s">
        <v>94</v>
      </c>
      <c r="F108" s="54" t="s">
        <v>113</v>
      </c>
      <c r="G108" s="54" t="s">
        <v>140</v>
      </c>
      <c r="H108" s="56" t="s">
        <v>618</v>
      </c>
      <c r="I108" s="54" t="s">
        <v>2552</v>
      </c>
      <c r="J108" s="54" t="s">
        <v>116</v>
      </c>
      <c r="K108" s="54" t="s">
        <v>117</v>
      </c>
      <c r="L108" s="54">
        <v>5</v>
      </c>
      <c r="M108" s="54">
        <f>IFERROR(VLOOKUP(A108,rptDatosInstitucionesEducativas!$H$9:$O$985,8,0),0)</f>
        <v>8</v>
      </c>
      <c r="N108" s="54">
        <v>1</v>
      </c>
      <c r="O108" s="54">
        <v>3</v>
      </c>
      <c r="P108" s="54" t="s">
        <v>4851</v>
      </c>
      <c r="Q108" s="54" t="s">
        <v>4855</v>
      </c>
      <c r="R108" s="54" t="s">
        <v>4856</v>
      </c>
      <c r="S108" s="54">
        <v>1</v>
      </c>
      <c r="T108" s="54">
        <v>1</v>
      </c>
    </row>
    <row r="109" spans="1:20" ht="27" x14ac:dyDescent="0.25">
      <c r="A109" s="54" t="s">
        <v>602</v>
      </c>
      <c r="B109" s="54" t="s">
        <v>2506</v>
      </c>
      <c r="C109" s="54" t="s">
        <v>2505</v>
      </c>
      <c r="D109" s="54" t="s">
        <v>94</v>
      </c>
      <c r="E109" s="54" t="s">
        <v>94</v>
      </c>
      <c r="F109" s="54" t="s">
        <v>113</v>
      </c>
      <c r="G109" s="54" t="s">
        <v>601</v>
      </c>
      <c r="H109" s="56" t="s">
        <v>603</v>
      </c>
      <c r="I109" s="54" t="s">
        <v>2552</v>
      </c>
      <c r="J109" s="54" t="s">
        <v>116</v>
      </c>
      <c r="K109" s="54" t="s">
        <v>117</v>
      </c>
      <c r="L109" s="54">
        <v>3</v>
      </c>
      <c r="M109" s="54">
        <f>IFERROR(VLOOKUP(A109,rptDatosInstitucionesEducativas!$H$9:$O$985,8,0),0)</f>
        <v>4</v>
      </c>
      <c r="N109" s="54">
        <v>2</v>
      </c>
      <c r="O109" s="54">
        <v>2</v>
      </c>
      <c r="P109" s="54" t="s">
        <v>4316</v>
      </c>
      <c r="Q109" s="54" t="s">
        <v>2525</v>
      </c>
      <c r="R109" s="54" t="s">
        <v>2524</v>
      </c>
      <c r="S109" s="54">
        <v>0</v>
      </c>
      <c r="T109" s="54">
        <v>1</v>
      </c>
    </row>
    <row r="110" spans="1:20" ht="18" x14ac:dyDescent="0.25">
      <c r="A110" s="54" t="s">
        <v>655</v>
      </c>
      <c r="B110" s="54" t="s">
        <v>2506</v>
      </c>
      <c r="C110" s="54" t="s">
        <v>2505</v>
      </c>
      <c r="D110" s="54" t="s">
        <v>94</v>
      </c>
      <c r="E110" s="54" t="s">
        <v>94</v>
      </c>
      <c r="F110" s="54" t="s">
        <v>113</v>
      </c>
      <c r="G110" s="54" t="s">
        <v>654</v>
      </c>
      <c r="H110" s="56" t="s">
        <v>654</v>
      </c>
      <c r="I110" s="54" t="s">
        <v>2552</v>
      </c>
      <c r="J110" s="54" t="s">
        <v>116</v>
      </c>
      <c r="K110" s="54" t="s">
        <v>117</v>
      </c>
      <c r="L110" s="54">
        <v>6</v>
      </c>
      <c r="M110" s="54">
        <f>IFERROR(VLOOKUP(A110,rptDatosInstitucionesEducativas!$H$9:$O$985,8,0),0)</f>
        <v>7</v>
      </c>
      <c r="N110" s="54">
        <v>3</v>
      </c>
      <c r="O110" s="54">
        <v>3</v>
      </c>
      <c r="P110" s="54" t="s">
        <v>4850</v>
      </c>
      <c r="Q110" s="54" t="s">
        <v>4314</v>
      </c>
      <c r="R110" s="54" t="s">
        <v>4313</v>
      </c>
      <c r="S110" s="54">
        <v>0</v>
      </c>
      <c r="T110" s="54">
        <v>2</v>
      </c>
    </row>
    <row r="111" spans="1:20" ht="18" x14ac:dyDescent="0.25">
      <c r="A111" s="54" t="s">
        <v>651</v>
      </c>
      <c r="B111" s="54" t="s">
        <v>2506</v>
      </c>
      <c r="C111" s="54" t="s">
        <v>2505</v>
      </c>
      <c r="D111" s="54" t="s">
        <v>94</v>
      </c>
      <c r="E111" s="54" t="s">
        <v>94</v>
      </c>
      <c r="F111" s="54" t="s">
        <v>113</v>
      </c>
      <c r="G111" s="54" t="s">
        <v>650</v>
      </c>
      <c r="H111" s="56" t="s">
        <v>650</v>
      </c>
      <c r="I111" s="54" t="s">
        <v>2552</v>
      </c>
      <c r="J111" s="54" t="s">
        <v>116</v>
      </c>
      <c r="K111" s="54" t="s">
        <v>117</v>
      </c>
      <c r="L111" s="54">
        <v>4</v>
      </c>
      <c r="M111" s="54">
        <f>IFERROR(VLOOKUP(A111,rptDatosInstitucionesEducativas!$H$9:$O$985,8,0),0)</f>
        <v>5</v>
      </c>
      <c r="N111" s="54">
        <v>3</v>
      </c>
      <c r="O111" s="54">
        <v>2</v>
      </c>
      <c r="P111" s="54" t="s">
        <v>4309</v>
      </c>
      <c r="Q111" s="54" t="s">
        <v>4308</v>
      </c>
      <c r="R111" s="54" t="s">
        <v>4307</v>
      </c>
      <c r="S111" s="54">
        <v>1</v>
      </c>
      <c r="T111" s="54">
        <v>2</v>
      </c>
    </row>
    <row r="112" spans="1:20" ht="27" x14ac:dyDescent="0.25">
      <c r="A112" s="54" t="s">
        <v>663</v>
      </c>
      <c r="B112" s="54" t="s">
        <v>2506</v>
      </c>
      <c r="C112" s="54" t="s">
        <v>2505</v>
      </c>
      <c r="D112" s="54" t="s">
        <v>94</v>
      </c>
      <c r="E112" s="54" t="s">
        <v>94</v>
      </c>
      <c r="F112" s="54" t="s">
        <v>113</v>
      </c>
      <c r="G112" s="54" t="s">
        <v>152</v>
      </c>
      <c r="H112" s="56" t="s">
        <v>664</v>
      </c>
      <c r="I112" s="54" t="s">
        <v>2552</v>
      </c>
      <c r="J112" s="54" t="s">
        <v>116</v>
      </c>
      <c r="K112" s="54" t="s">
        <v>117</v>
      </c>
      <c r="L112" s="54">
        <v>5</v>
      </c>
      <c r="M112" s="54">
        <f>IFERROR(VLOOKUP(A112,rptDatosInstitucionesEducativas!$H$9:$O$985,8,0),0)</f>
        <v>7</v>
      </c>
      <c r="N112" s="54">
        <v>4</v>
      </c>
      <c r="O112" s="54">
        <v>3</v>
      </c>
      <c r="P112" s="54" t="s">
        <v>4312</v>
      </c>
      <c r="Q112" s="54" t="s">
        <v>4311</v>
      </c>
      <c r="R112" s="54" t="s">
        <v>4310</v>
      </c>
      <c r="S112" s="54">
        <v>0</v>
      </c>
      <c r="T112" s="54">
        <v>2</v>
      </c>
    </row>
    <row r="113" spans="1:20" ht="27" x14ac:dyDescent="0.25">
      <c r="A113" s="54" t="s">
        <v>665</v>
      </c>
      <c r="B113" s="54" t="s">
        <v>2506</v>
      </c>
      <c r="C113" s="54" t="s">
        <v>2505</v>
      </c>
      <c r="D113" s="54" t="s">
        <v>94</v>
      </c>
      <c r="E113" s="54" t="s">
        <v>94</v>
      </c>
      <c r="F113" s="54" t="s">
        <v>113</v>
      </c>
      <c r="G113" s="54" t="s">
        <v>152</v>
      </c>
      <c r="H113" s="56" t="s">
        <v>666</v>
      </c>
      <c r="I113" s="54" t="s">
        <v>2552</v>
      </c>
      <c r="J113" s="54" t="s">
        <v>116</v>
      </c>
      <c r="K113" s="54" t="s">
        <v>117</v>
      </c>
      <c r="L113" s="54">
        <v>8</v>
      </c>
      <c r="M113" s="54">
        <f>IFERROR(VLOOKUP(A113,rptDatosInstitucionesEducativas!$H$9:$O$985,8,0),0)</f>
        <v>9</v>
      </c>
      <c r="N113" s="54">
        <v>4</v>
      </c>
      <c r="O113" s="54">
        <v>3</v>
      </c>
      <c r="P113" s="54" t="s">
        <v>4312</v>
      </c>
      <c r="Q113" s="54" t="s">
        <v>4311</v>
      </c>
      <c r="R113" s="54" t="s">
        <v>4310</v>
      </c>
      <c r="S113" s="54">
        <v>0</v>
      </c>
      <c r="T113" s="54">
        <v>3</v>
      </c>
    </row>
    <row r="114" spans="1:20" ht="27" x14ac:dyDescent="0.25">
      <c r="A114" s="54" t="s">
        <v>608</v>
      </c>
      <c r="B114" s="54" t="s">
        <v>2506</v>
      </c>
      <c r="C114" s="54" t="s">
        <v>2505</v>
      </c>
      <c r="D114" s="54" t="s">
        <v>94</v>
      </c>
      <c r="E114" s="54" t="s">
        <v>94</v>
      </c>
      <c r="F114" s="54" t="s">
        <v>113</v>
      </c>
      <c r="G114" s="54" t="s">
        <v>158</v>
      </c>
      <c r="H114" s="56" t="s">
        <v>609</v>
      </c>
      <c r="I114" s="54" t="s">
        <v>2552</v>
      </c>
      <c r="J114" s="54" t="s">
        <v>116</v>
      </c>
      <c r="K114" s="54" t="s">
        <v>117</v>
      </c>
      <c r="L114" s="54">
        <v>7</v>
      </c>
      <c r="M114" s="54">
        <f>IFERROR(VLOOKUP(A114,rptDatosInstitucionesEducativas!$H$9:$O$985,8,0),0)</f>
        <v>7</v>
      </c>
      <c r="N114" s="54">
        <v>1</v>
      </c>
      <c r="O114" s="54">
        <v>3</v>
      </c>
      <c r="P114" s="54" t="s">
        <v>4312</v>
      </c>
      <c r="Q114" s="54" t="s">
        <v>4311</v>
      </c>
      <c r="R114" s="54" t="s">
        <v>4310</v>
      </c>
      <c r="S114" s="54">
        <v>1</v>
      </c>
      <c r="T114" s="54">
        <v>2</v>
      </c>
    </row>
    <row r="115" spans="1:20" ht="27" x14ac:dyDescent="0.25">
      <c r="A115" s="54" t="s">
        <v>614</v>
      </c>
      <c r="B115" s="54" t="s">
        <v>2506</v>
      </c>
      <c r="C115" s="54" t="s">
        <v>2505</v>
      </c>
      <c r="D115" s="54" t="s">
        <v>94</v>
      </c>
      <c r="E115" s="54" t="s">
        <v>94</v>
      </c>
      <c r="F115" s="54" t="s">
        <v>113</v>
      </c>
      <c r="G115" s="54" t="s">
        <v>215</v>
      </c>
      <c r="H115" s="56" t="s">
        <v>215</v>
      </c>
      <c r="I115" s="54" t="s">
        <v>2552</v>
      </c>
      <c r="J115" s="54" t="s">
        <v>116</v>
      </c>
      <c r="K115" s="54" t="s">
        <v>117</v>
      </c>
      <c r="L115" s="54">
        <v>5</v>
      </c>
      <c r="M115" s="54">
        <f>IFERROR(VLOOKUP(A115,rptDatosInstitucionesEducativas!$H$9:$O$985,8,0),0)</f>
        <v>5</v>
      </c>
      <c r="N115" s="54">
        <v>1</v>
      </c>
      <c r="O115" s="54">
        <v>1</v>
      </c>
      <c r="P115" s="54" t="s">
        <v>4312</v>
      </c>
      <c r="Q115" s="54" t="s">
        <v>4311</v>
      </c>
      <c r="R115" s="54" t="s">
        <v>4310</v>
      </c>
      <c r="S115" s="54">
        <v>0</v>
      </c>
      <c r="T115" s="54">
        <v>2</v>
      </c>
    </row>
    <row r="116" spans="1:20" ht="18" x14ac:dyDescent="0.25">
      <c r="A116" s="54" t="s">
        <v>610</v>
      </c>
      <c r="B116" s="54" t="s">
        <v>2506</v>
      </c>
      <c r="C116" s="54" t="s">
        <v>2505</v>
      </c>
      <c r="D116" s="54" t="s">
        <v>94</v>
      </c>
      <c r="E116" s="54" t="s">
        <v>94</v>
      </c>
      <c r="F116" s="54" t="s">
        <v>113</v>
      </c>
      <c r="G116" s="54" t="s">
        <v>158</v>
      </c>
      <c r="H116" s="56" t="s">
        <v>611</v>
      </c>
      <c r="I116" s="54" t="s">
        <v>2552</v>
      </c>
      <c r="J116" s="54" t="s">
        <v>116</v>
      </c>
      <c r="K116" s="54" t="s">
        <v>117</v>
      </c>
      <c r="L116" s="54">
        <v>10</v>
      </c>
      <c r="M116" s="54">
        <f>IFERROR(VLOOKUP(A116,rptDatosInstitucionesEducativas!$H$9:$O$985,8,0),0)</f>
        <v>9</v>
      </c>
      <c r="N116" s="54">
        <v>1</v>
      </c>
      <c r="O116" s="54">
        <v>3</v>
      </c>
      <c r="P116" s="54" t="s">
        <v>4851</v>
      </c>
      <c r="Q116" s="54" t="s">
        <v>4855</v>
      </c>
      <c r="R116" s="54" t="s">
        <v>4856</v>
      </c>
      <c r="S116" s="54">
        <v>1</v>
      </c>
      <c r="T116" s="54">
        <v>1</v>
      </c>
    </row>
    <row r="117" spans="1:20" ht="18" x14ac:dyDescent="0.25">
      <c r="A117" s="54" t="s">
        <v>670</v>
      </c>
      <c r="B117" s="54" t="s">
        <v>2506</v>
      </c>
      <c r="C117" s="54" t="s">
        <v>2505</v>
      </c>
      <c r="D117" s="54" t="s">
        <v>94</v>
      </c>
      <c r="E117" s="54" t="s">
        <v>94</v>
      </c>
      <c r="F117" s="54" t="s">
        <v>113</v>
      </c>
      <c r="G117" s="54" t="s">
        <v>669</v>
      </c>
      <c r="H117" s="56" t="s">
        <v>669</v>
      </c>
      <c r="I117" s="54" t="s">
        <v>2552</v>
      </c>
      <c r="J117" s="54" t="s">
        <v>116</v>
      </c>
      <c r="K117" s="54" t="s">
        <v>117</v>
      </c>
      <c r="L117" s="54">
        <v>7</v>
      </c>
      <c r="M117" s="54">
        <f>IFERROR(VLOOKUP(A117,rptDatosInstitucionesEducativas!$H$9:$O$985,8,0),0)</f>
        <v>5</v>
      </c>
      <c r="N117" s="54">
        <v>1</v>
      </c>
      <c r="O117" s="54">
        <v>3</v>
      </c>
      <c r="P117" s="54" t="s">
        <v>4851</v>
      </c>
      <c r="Q117" s="54" t="s">
        <v>3389</v>
      </c>
      <c r="R117" s="54" t="s">
        <v>3388</v>
      </c>
      <c r="S117" s="54">
        <v>0</v>
      </c>
      <c r="T117" s="54">
        <v>1</v>
      </c>
    </row>
    <row r="118" spans="1:20" ht="18" x14ac:dyDescent="0.25">
      <c r="A118" s="54" t="s">
        <v>634</v>
      </c>
      <c r="B118" s="54" t="s">
        <v>2506</v>
      </c>
      <c r="C118" s="54" t="s">
        <v>2505</v>
      </c>
      <c r="D118" s="54" t="s">
        <v>94</v>
      </c>
      <c r="E118" s="54" t="s">
        <v>94</v>
      </c>
      <c r="F118" s="54" t="s">
        <v>113</v>
      </c>
      <c r="G118" s="54" t="s">
        <v>4857</v>
      </c>
      <c r="H118" s="56" t="s">
        <v>635</v>
      </c>
      <c r="I118" s="54" t="s">
        <v>2552</v>
      </c>
      <c r="J118" s="54" t="s">
        <v>116</v>
      </c>
      <c r="K118" s="54" t="s">
        <v>117</v>
      </c>
      <c r="L118" s="54">
        <v>11</v>
      </c>
      <c r="M118" s="54">
        <f>IFERROR(VLOOKUP(A118,rptDatosInstitucionesEducativas!$H$9:$O$985,8,0),0)</f>
        <v>13</v>
      </c>
      <c r="N118" s="54">
        <v>3</v>
      </c>
      <c r="O118" s="54">
        <v>3</v>
      </c>
      <c r="P118" s="54" t="s">
        <v>4309</v>
      </c>
      <c r="Q118" s="54" t="s">
        <v>4308</v>
      </c>
      <c r="R118" s="54" t="s">
        <v>4307</v>
      </c>
      <c r="S118" s="54">
        <v>1</v>
      </c>
      <c r="T118" s="54">
        <v>2</v>
      </c>
    </row>
    <row r="119" spans="1:20" ht="18" x14ac:dyDescent="0.25">
      <c r="A119" s="54" t="s">
        <v>220</v>
      </c>
      <c r="B119" s="54" t="s">
        <v>2506</v>
      </c>
      <c r="C119" s="54" t="s">
        <v>2505</v>
      </c>
      <c r="D119" s="54" t="s">
        <v>94</v>
      </c>
      <c r="E119" s="54" t="s">
        <v>94</v>
      </c>
      <c r="F119" s="54" t="s">
        <v>113</v>
      </c>
      <c r="G119" s="54" t="s">
        <v>113</v>
      </c>
      <c r="H119" s="56" t="s">
        <v>221</v>
      </c>
      <c r="I119" s="54" t="s">
        <v>2523</v>
      </c>
      <c r="J119" s="54" t="s">
        <v>116</v>
      </c>
      <c r="K119" s="54" t="s">
        <v>117</v>
      </c>
      <c r="L119" s="54">
        <v>20</v>
      </c>
      <c r="M119" s="54">
        <f>IFERROR(VLOOKUP(A119,rptDatosInstitucionesEducativas!$H$9:$O$985,8,0),0)</f>
        <v>18</v>
      </c>
      <c r="N119" s="54">
        <v>3</v>
      </c>
      <c r="O119" s="54">
        <v>3</v>
      </c>
      <c r="P119" s="54" t="s">
        <v>4283</v>
      </c>
      <c r="Q119" s="54" t="s">
        <v>4305</v>
      </c>
      <c r="R119" s="54" t="s">
        <v>4304</v>
      </c>
      <c r="S119" s="54">
        <v>1</v>
      </c>
      <c r="T119" s="54">
        <v>2</v>
      </c>
    </row>
    <row r="120" spans="1:20" ht="18" x14ac:dyDescent="0.25">
      <c r="A120" s="54" t="s">
        <v>216</v>
      </c>
      <c r="B120" s="54" t="s">
        <v>2506</v>
      </c>
      <c r="C120" s="54" t="s">
        <v>2505</v>
      </c>
      <c r="D120" s="54" t="s">
        <v>94</v>
      </c>
      <c r="E120" s="54" t="s">
        <v>94</v>
      </c>
      <c r="F120" s="54" t="s">
        <v>113</v>
      </c>
      <c r="G120" s="54" t="s">
        <v>215</v>
      </c>
      <c r="H120" s="56" t="s">
        <v>215</v>
      </c>
      <c r="I120" s="54" t="s">
        <v>2523</v>
      </c>
      <c r="J120" s="54" t="s">
        <v>116</v>
      </c>
      <c r="K120" s="54" t="s">
        <v>117</v>
      </c>
      <c r="L120" s="54">
        <v>7</v>
      </c>
      <c r="M120" s="54">
        <f>IFERROR(VLOOKUP(A120,rptDatosInstitucionesEducativas!$H$9:$O$985,8,0),0)</f>
        <v>3</v>
      </c>
      <c r="N120" s="54">
        <v>3</v>
      </c>
      <c r="O120" s="54">
        <v>3</v>
      </c>
      <c r="P120" s="54" t="s">
        <v>4303</v>
      </c>
      <c r="Q120" s="54" t="s">
        <v>4858</v>
      </c>
      <c r="R120" s="54" t="s">
        <v>4200</v>
      </c>
      <c r="S120" s="54">
        <v>0</v>
      </c>
      <c r="T120" s="54">
        <v>1</v>
      </c>
    </row>
    <row r="121" spans="1:20" ht="27" x14ac:dyDescent="0.25">
      <c r="A121" s="54" t="s">
        <v>621</v>
      </c>
      <c r="B121" s="54" t="s">
        <v>2506</v>
      </c>
      <c r="C121" s="54" t="s">
        <v>2505</v>
      </c>
      <c r="D121" s="54" t="s">
        <v>94</v>
      </c>
      <c r="E121" s="54" t="s">
        <v>94</v>
      </c>
      <c r="F121" s="54" t="s">
        <v>113</v>
      </c>
      <c r="G121" s="54" t="s">
        <v>598</v>
      </c>
      <c r="H121" s="56" t="s">
        <v>598</v>
      </c>
      <c r="I121" s="54" t="s">
        <v>2552</v>
      </c>
      <c r="J121" s="54" t="s">
        <v>116</v>
      </c>
      <c r="K121" s="54" t="s">
        <v>117</v>
      </c>
      <c r="L121" s="54">
        <v>7</v>
      </c>
      <c r="M121" s="54">
        <f>IFERROR(VLOOKUP(A121,rptDatosInstitucionesEducativas!$H$9:$O$985,8,0),0)</f>
        <v>6</v>
      </c>
      <c r="N121" s="54">
        <v>1</v>
      </c>
      <c r="O121" s="54">
        <v>3</v>
      </c>
      <c r="P121" s="54" t="s">
        <v>4312</v>
      </c>
      <c r="Q121" s="54" t="s">
        <v>4311</v>
      </c>
      <c r="R121" s="54" t="s">
        <v>4310</v>
      </c>
      <c r="S121" s="54">
        <v>0</v>
      </c>
      <c r="T121" s="54">
        <v>3</v>
      </c>
    </row>
    <row r="122" spans="1:20" ht="27" x14ac:dyDescent="0.25">
      <c r="A122" s="54" t="s">
        <v>642</v>
      </c>
      <c r="B122" s="54" t="s">
        <v>2506</v>
      </c>
      <c r="C122" s="54" t="s">
        <v>2505</v>
      </c>
      <c r="D122" s="54" t="s">
        <v>94</v>
      </c>
      <c r="E122" s="54" t="s">
        <v>94</v>
      </c>
      <c r="F122" s="54" t="s">
        <v>113</v>
      </c>
      <c r="G122" s="54" t="s">
        <v>641</v>
      </c>
      <c r="H122" s="56" t="s">
        <v>641</v>
      </c>
      <c r="I122" s="54" t="s">
        <v>2552</v>
      </c>
      <c r="J122" s="54" t="s">
        <v>116</v>
      </c>
      <c r="K122" s="54" t="s">
        <v>117</v>
      </c>
      <c r="L122" s="54">
        <v>7</v>
      </c>
      <c r="M122" s="54">
        <f>IFERROR(VLOOKUP(A122,rptDatosInstitucionesEducativas!$H$9:$O$985,8,0),0)</f>
        <v>7</v>
      </c>
      <c r="N122" s="54">
        <v>4</v>
      </c>
      <c r="O122" s="54">
        <v>3</v>
      </c>
      <c r="P122" s="54" t="s">
        <v>3380</v>
      </c>
      <c r="Q122" s="54" t="s">
        <v>3379</v>
      </c>
      <c r="R122" s="54" t="s">
        <v>3378</v>
      </c>
      <c r="S122" s="54">
        <v>1</v>
      </c>
      <c r="T122" s="54">
        <v>2</v>
      </c>
    </row>
    <row r="123" spans="1:20" ht="27" x14ac:dyDescent="0.25">
      <c r="A123" s="54" t="s">
        <v>187</v>
      </c>
      <c r="B123" s="54" t="s">
        <v>2506</v>
      </c>
      <c r="C123" s="54" t="s">
        <v>2505</v>
      </c>
      <c r="D123" s="54" t="s">
        <v>94</v>
      </c>
      <c r="E123" s="54" t="s">
        <v>94</v>
      </c>
      <c r="F123" s="54" t="s">
        <v>113</v>
      </c>
      <c r="G123" s="54" t="s">
        <v>186</v>
      </c>
      <c r="H123" s="56" t="s">
        <v>188</v>
      </c>
      <c r="I123" s="54" t="s">
        <v>2523</v>
      </c>
      <c r="J123" s="54" t="s">
        <v>116</v>
      </c>
      <c r="K123" s="54" t="s">
        <v>117</v>
      </c>
      <c r="L123" s="54">
        <v>5</v>
      </c>
      <c r="M123" s="54">
        <f>IFERROR(VLOOKUP(A123,rptDatosInstitucionesEducativas!$H$9:$O$985,8,0),0)</f>
        <v>5</v>
      </c>
      <c r="N123" s="54">
        <v>3</v>
      </c>
      <c r="O123" s="54">
        <v>3</v>
      </c>
      <c r="P123" s="54" t="s">
        <v>4300</v>
      </c>
      <c r="Q123" s="54" t="s">
        <v>4299</v>
      </c>
      <c r="R123" s="54" t="s">
        <v>4298</v>
      </c>
      <c r="S123" s="54">
        <v>0</v>
      </c>
      <c r="T123" s="54">
        <v>1</v>
      </c>
    </row>
    <row r="124" spans="1:20" ht="18" x14ac:dyDescent="0.25">
      <c r="A124" s="54" t="s">
        <v>190</v>
      </c>
      <c r="B124" s="54" t="s">
        <v>2506</v>
      </c>
      <c r="C124" s="54" t="s">
        <v>2505</v>
      </c>
      <c r="D124" s="54" t="s">
        <v>94</v>
      </c>
      <c r="E124" s="54" t="s">
        <v>94</v>
      </c>
      <c r="F124" s="54" t="s">
        <v>113</v>
      </c>
      <c r="G124" s="54" t="s">
        <v>189</v>
      </c>
      <c r="H124" s="56" t="s">
        <v>191</v>
      </c>
      <c r="I124" s="54" t="s">
        <v>2523</v>
      </c>
      <c r="J124" s="54" t="s">
        <v>116</v>
      </c>
      <c r="K124" s="54" t="s">
        <v>117</v>
      </c>
      <c r="L124" s="54">
        <v>3</v>
      </c>
      <c r="M124" s="54">
        <f>IFERROR(VLOOKUP(A124,rptDatosInstitucionesEducativas!$H$9:$O$985,8,0),0)</f>
        <v>4</v>
      </c>
      <c r="N124" s="54">
        <v>3</v>
      </c>
      <c r="O124" s="54">
        <v>3</v>
      </c>
      <c r="P124" s="54" t="s">
        <v>4297</v>
      </c>
      <c r="Q124" s="54" t="s">
        <v>4296</v>
      </c>
      <c r="R124" s="54" t="s">
        <v>4295</v>
      </c>
      <c r="S124" s="54">
        <v>0</v>
      </c>
      <c r="T124" s="54">
        <v>1</v>
      </c>
    </row>
    <row r="125" spans="1:20" ht="18" x14ac:dyDescent="0.25">
      <c r="A125" s="54" t="s">
        <v>193</v>
      </c>
      <c r="B125" s="54" t="s">
        <v>2506</v>
      </c>
      <c r="C125" s="54" t="s">
        <v>2505</v>
      </c>
      <c r="D125" s="54" t="s">
        <v>94</v>
      </c>
      <c r="E125" s="54" t="s">
        <v>94</v>
      </c>
      <c r="F125" s="54" t="s">
        <v>113</v>
      </c>
      <c r="G125" s="54" t="s">
        <v>192</v>
      </c>
      <c r="H125" s="56" t="s">
        <v>194</v>
      </c>
      <c r="I125" s="54" t="s">
        <v>2523</v>
      </c>
      <c r="J125" s="54" t="s">
        <v>116</v>
      </c>
      <c r="K125" s="54" t="s">
        <v>117</v>
      </c>
      <c r="L125" s="54">
        <v>10</v>
      </c>
      <c r="M125" s="54">
        <f>IFERROR(VLOOKUP(A125,rptDatosInstitucionesEducativas!$H$9:$O$985,8,0),0)</f>
        <v>7</v>
      </c>
      <c r="N125" s="54">
        <v>3</v>
      </c>
      <c r="O125" s="54">
        <v>3</v>
      </c>
      <c r="P125" s="54" t="s">
        <v>4294</v>
      </c>
      <c r="Q125" s="54" t="s">
        <v>4859</v>
      </c>
      <c r="R125" s="54" t="s">
        <v>4292</v>
      </c>
      <c r="S125" s="54">
        <v>0</v>
      </c>
      <c r="T125" s="54">
        <v>1</v>
      </c>
    </row>
    <row r="126" spans="1:20" ht="18" x14ac:dyDescent="0.25">
      <c r="A126" s="54" t="s">
        <v>196</v>
      </c>
      <c r="B126" s="54" t="s">
        <v>2506</v>
      </c>
      <c r="C126" s="54" t="s">
        <v>2505</v>
      </c>
      <c r="D126" s="54" t="s">
        <v>94</v>
      </c>
      <c r="E126" s="54" t="s">
        <v>94</v>
      </c>
      <c r="F126" s="54" t="s">
        <v>113</v>
      </c>
      <c r="G126" s="54" t="s">
        <v>195</v>
      </c>
      <c r="H126" s="56" t="s">
        <v>197</v>
      </c>
      <c r="I126" s="54" t="s">
        <v>2523</v>
      </c>
      <c r="J126" s="54" t="s">
        <v>116</v>
      </c>
      <c r="K126" s="54" t="s">
        <v>117</v>
      </c>
      <c r="L126" s="54">
        <v>6</v>
      </c>
      <c r="M126" s="54">
        <f>IFERROR(VLOOKUP(A126,rptDatosInstitucionesEducativas!$H$9:$O$985,8,0),0)</f>
        <v>5</v>
      </c>
      <c r="N126" s="54">
        <v>3</v>
      </c>
      <c r="O126" s="54">
        <v>3</v>
      </c>
      <c r="P126" s="54" t="s">
        <v>4291</v>
      </c>
      <c r="Q126" s="54" t="s">
        <v>2525</v>
      </c>
      <c r="R126" s="54" t="s">
        <v>4290</v>
      </c>
      <c r="S126" s="54">
        <v>0</v>
      </c>
      <c r="T126" s="54">
        <v>1</v>
      </c>
    </row>
    <row r="127" spans="1:20" ht="27" x14ac:dyDescent="0.25">
      <c r="A127" s="54" t="s">
        <v>170</v>
      </c>
      <c r="B127" s="54" t="s">
        <v>2506</v>
      </c>
      <c r="C127" s="54" t="s">
        <v>2505</v>
      </c>
      <c r="D127" s="54" t="s">
        <v>94</v>
      </c>
      <c r="E127" s="54" t="s">
        <v>94</v>
      </c>
      <c r="F127" s="54" t="s">
        <v>113</v>
      </c>
      <c r="G127" s="54" t="s">
        <v>169</v>
      </c>
      <c r="H127" s="56" t="s">
        <v>171</v>
      </c>
      <c r="I127" s="54" t="s">
        <v>2523</v>
      </c>
      <c r="J127" s="54" t="s">
        <v>116</v>
      </c>
      <c r="K127" s="54" t="s">
        <v>117</v>
      </c>
      <c r="L127" s="54">
        <v>9</v>
      </c>
      <c r="M127" s="54">
        <f>IFERROR(VLOOKUP(A127,rptDatosInstitucionesEducativas!$H$9:$O$985,8,0),0)</f>
        <v>6</v>
      </c>
      <c r="N127" s="54">
        <v>3</v>
      </c>
      <c r="O127" s="54">
        <v>3</v>
      </c>
      <c r="P127" s="54" t="s">
        <v>4275</v>
      </c>
      <c r="Q127" s="54" t="s">
        <v>4274</v>
      </c>
      <c r="R127" s="54" t="s">
        <v>4273</v>
      </c>
      <c r="S127" s="54">
        <v>0</v>
      </c>
      <c r="T127" s="54">
        <v>1</v>
      </c>
    </row>
    <row r="128" spans="1:20" ht="18" x14ac:dyDescent="0.25">
      <c r="A128" s="54" t="s">
        <v>131</v>
      </c>
      <c r="B128" s="54" t="s">
        <v>2506</v>
      </c>
      <c r="C128" s="54" t="s">
        <v>2505</v>
      </c>
      <c r="D128" s="54" t="s">
        <v>94</v>
      </c>
      <c r="E128" s="54" t="s">
        <v>94</v>
      </c>
      <c r="F128" s="54" t="s">
        <v>113</v>
      </c>
      <c r="G128" s="54" t="s">
        <v>130</v>
      </c>
      <c r="H128" s="56" t="s">
        <v>1685</v>
      </c>
      <c r="I128" s="54" t="s">
        <v>2523</v>
      </c>
      <c r="J128" s="54" t="s">
        <v>116</v>
      </c>
      <c r="K128" s="54" t="s">
        <v>117</v>
      </c>
      <c r="L128" s="54">
        <v>6</v>
      </c>
      <c r="M128" s="54">
        <f>IFERROR(VLOOKUP(A128,rptDatosInstitucionesEducativas!$H$9:$O$985,8,0),0)</f>
        <v>8</v>
      </c>
      <c r="N128" s="54">
        <v>3</v>
      </c>
      <c r="O128" s="54">
        <v>3</v>
      </c>
      <c r="P128" s="54" t="s">
        <v>4860</v>
      </c>
      <c r="Q128" s="54" t="s">
        <v>4271</v>
      </c>
      <c r="R128" s="54" t="s">
        <v>4270</v>
      </c>
      <c r="S128" s="54">
        <v>0</v>
      </c>
      <c r="T128" s="54">
        <v>1</v>
      </c>
    </row>
    <row r="129" spans="1:20" ht="18" x14ac:dyDescent="0.25">
      <c r="A129" s="54" t="s">
        <v>173</v>
      </c>
      <c r="B129" s="54" t="s">
        <v>2506</v>
      </c>
      <c r="C129" s="54" t="s">
        <v>2505</v>
      </c>
      <c r="D129" s="54" t="s">
        <v>94</v>
      </c>
      <c r="E129" s="54" t="s">
        <v>94</v>
      </c>
      <c r="F129" s="54" t="s">
        <v>113</v>
      </c>
      <c r="G129" s="54" t="s">
        <v>172</v>
      </c>
      <c r="H129" s="56" t="s">
        <v>174</v>
      </c>
      <c r="I129" s="54" t="s">
        <v>2523</v>
      </c>
      <c r="J129" s="54" t="s">
        <v>116</v>
      </c>
      <c r="K129" s="54" t="s">
        <v>117</v>
      </c>
      <c r="L129" s="54">
        <v>8</v>
      </c>
      <c r="M129" s="54">
        <f>IFERROR(VLOOKUP(A129,rptDatosInstitucionesEducativas!$H$9:$O$985,8,0),0)</f>
        <v>8</v>
      </c>
      <c r="N129" s="54">
        <v>3</v>
      </c>
      <c r="O129" s="54">
        <v>3</v>
      </c>
      <c r="P129" s="54" t="s">
        <v>4861</v>
      </c>
      <c r="Q129" s="54" t="s">
        <v>4862</v>
      </c>
      <c r="R129" s="54" t="s">
        <v>4863</v>
      </c>
      <c r="S129" s="54">
        <v>0</v>
      </c>
      <c r="T129" s="54">
        <v>1</v>
      </c>
    </row>
    <row r="130" spans="1:20" ht="18" x14ac:dyDescent="0.25">
      <c r="A130" s="54" t="s">
        <v>178</v>
      </c>
      <c r="B130" s="54" t="s">
        <v>2506</v>
      </c>
      <c r="C130" s="54" t="s">
        <v>2505</v>
      </c>
      <c r="D130" s="54" t="s">
        <v>94</v>
      </c>
      <c r="E130" s="54" t="s">
        <v>94</v>
      </c>
      <c r="F130" s="54" t="s">
        <v>113</v>
      </c>
      <c r="G130" s="54" t="s">
        <v>177</v>
      </c>
      <c r="H130" s="56" t="s">
        <v>179</v>
      </c>
      <c r="I130" s="54" t="s">
        <v>2523</v>
      </c>
      <c r="J130" s="54" t="s">
        <v>116</v>
      </c>
      <c r="K130" s="54" t="s">
        <v>117</v>
      </c>
      <c r="L130" s="54">
        <v>4</v>
      </c>
      <c r="M130" s="54">
        <f>IFERROR(VLOOKUP(A130,rptDatosInstitucionesEducativas!$H$9:$O$985,8,0),0)</f>
        <v>8</v>
      </c>
      <c r="N130" s="54">
        <v>2</v>
      </c>
      <c r="O130" s="54">
        <v>2</v>
      </c>
      <c r="P130" s="54" t="s">
        <v>4864</v>
      </c>
      <c r="Q130" s="54" t="s">
        <v>2525</v>
      </c>
      <c r="R130" s="54" t="s">
        <v>4282</v>
      </c>
      <c r="S130" s="54">
        <v>0</v>
      </c>
      <c r="T130" s="54">
        <v>1</v>
      </c>
    </row>
    <row r="131" spans="1:20" ht="18" x14ac:dyDescent="0.25">
      <c r="A131" s="54" t="s">
        <v>176</v>
      </c>
      <c r="B131" s="54" t="s">
        <v>2506</v>
      </c>
      <c r="C131" s="54" t="s">
        <v>2505</v>
      </c>
      <c r="D131" s="54" t="s">
        <v>94</v>
      </c>
      <c r="E131" s="54" t="s">
        <v>94</v>
      </c>
      <c r="F131" s="54" t="s">
        <v>113</v>
      </c>
      <c r="G131" s="54" t="s">
        <v>175</v>
      </c>
      <c r="H131" s="56" t="s">
        <v>1686</v>
      </c>
      <c r="I131" s="54" t="s">
        <v>2523</v>
      </c>
      <c r="J131" s="54" t="s">
        <v>116</v>
      </c>
      <c r="K131" s="54" t="s">
        <v>117</v>
      </c>
      <c r="L131" s="54">
        <v>7</v>
      </c>
      <c r="M131" s="54">
        <f>IFERROR(VLOOKUP(A131,rptDatosInstitucionesEducativas!$H$9:$O$985,8,0),0)</f>
        <v>9</v>
      </c>
      <c r="N131" s="54">
        <v>3</v>
      </c>
      <c r="O131" s="54">
        <v>3</v>
      </c>
      <c r="P131" s="54" t="s">
        <v>4865</v>
      </c>
      <c r="Q131" s="54" t="s">
        <v>4866</v>
      </c>
      <c r="R131" s="54" t="s">
        <v>4867</v>
      </c>
      <c r="S131" s="54">
        <v>0</v>
      </c>
      <c r="T131" s="54">
        <v>1</v>
      </c>
    </row>
    <row r="132" spans="1:20" ht="18" x14ac:dyDescent="0.25">
      <c r="A132" s="54" t="s">
        <v>181</v>
      </c>
      <c r="B132" s="54" t="s">
        <v>2506</v>
      </c>
      <c r="C132" s="54" t="s">
        <v>2505</v>
      </c>
      <c r="D132" s="54" t="s">
        <v>94</v>
      </c>
      <c r="E132" s="54" t="s">
        <v>94</v>
      </c>
      <c r="F132" s="54" t="s">
        <v>113</v>
      </c>
      <c r="G132" s="54" t="s">
        <v>180</v>
      </c>
      <c r="H132" s="56" t="s">
        <v>182</v>
      </c>
      <c r="I132" s="54" t="s">
        <v>2523</v>
      </c>
      <c r="J132" s="54" t="s">
        <v>116</v>
      </c>
      <c r="K132" s="54" t="s">
        <v>117</v>
      </c>
      <c r="L132" s="54">
        <v>6</v>
      </c>
      <c r="M132" s="54">
        <f>IFERROR(VLOOKUP(A132,rptDatosInstitucionesEducativas!$H$9:$O$985,8,0),0)</f>
        <v>7</v>
      </c>
      <c r="N132" s="54">
        <v>3</v>
      </c>
      <c r="O132" s="54">
        <v>3</v>
      </c>
      <c r="P132" s="54" t="s">
        <v>4281</v>
      </c>
      <c r="Q132" s="54" t="s">
        <v>2525</v>
      </c>
      <c r="R132" s="54" t="s">
        <v>4280</v>
      </c>
      <c r="S132" s="54">
        <v>0</v>
      </c>
      <c r="T132" s="54">
        <v>1</v>
      </c>
    </row>
    <row r="133" spans="1:20" ht="18" x14ac:dyDescent="0.25">
      <c r="A133" s="54" t="s">
        <v>133</v>
      </c>
      <c r="B133" s="54" t="s">
        <v>2506</v>
      </c>
      <c r="C133" s="54" t="s">
        <v>2505</v>
      </c>
      <c r="D133" s="54" t="s">
        <v>94</v>
      </c>
      <c r="E133" s="54" t="s">
        <v>94</v>
      </c>
      <c r="F133" s="54" t="s">
        <v>113</v>
      </c>
      <c r="G133" s="54" t="s">
        <v>132</v>
      </c>
      <c r="H133" s="56" t="s">
        <v>1687</v>
      </c>
      <c r="I133" s="54" t="s">
        <v>2523</v>
      </c>
      <c r="J133" s="54" t="s">
        <v>116</v>
      </c>
      <c r="K133" s="54" t="s">
        <v>117</v>
      </c>
      <c r="L133" s="54">
        <v>6</v>
      </c>
      <c r="M133" s="54">
        <f>IFERROR(VLOOKUP(A133,rptDatosInstitucionesEducativas!$H$9:$O$985,8,0),0)</f>
        <v>8</v>
      </c>
      <c r="N133" s="54">
        <v>3</v>
      </c>
      <c r="O133" s="54">
        <v>3</v>
      </c>
      <c r="P133" s="54" t="s">
        <v>4279</v>
      </c>
      <c r="Q133" s="54" t="s">
        <v>4278</v>
      </c>
      <c r="R133" s="54" t="s">
        <v>4277</v>
      </c>
      <c r="S133" s="54">
        <v>0</v>
      </c>
      <c r="T133" s="54">
        <v>1</v>
      </c>
    </row>
    <row r="134" spans="1:20" ht="18" x14ac:dyDescent="0.25">
      <c r="A134" s="54" t="s">
        <v>184</v>
      </c>
      <c r="B134" s="54" t="s">
        <v>2506</v>
      </c>
      <c r="C134" s="54" t="s">
        <v>2505</v>
      </c>
      <c r="D134" s="54" t="s">
        <v>94</v>
      </c>
      <c r="E134" s="54" t="s">
        <v>94</v>
      </c>
      <c r="F134" s="54" t="s">
        <v>113</v>
      </c>
      <c r="G134" s="54" t="s">
        <v>183</v>
      </c>
      <c r="H134" s="56" t="s">
        <v>185</v>
      </c>
      <c r="I134" s="54" t="s">
        <v>2523</v>
      </c>
      <c r="J134" s="54" t="s">
        <v>116</v>
      </c>
      <c r="K134" s="54" t="s">
        <v>117</v>
      </c>
      <c r="L134" s="54">
        <v>3</v>
      </c>
      <c r="M134" s="54">
        <f>IFERROR(VLOOKUP(A134,rptDatosInstitucionesEducativas!$H$9:$O$985,8,0),0)</f>
        <v>4</v>
      </c>
      <c r="N134" s="54">
        <v>3</v>
      </c>
      <c r="O134" s="54">
        <v>3</v>
      </c>
      <c r="P134" s="54" t="s">
        <v>3495</v>
      </c>
      <c r="Q134" s="54" t="s">
        <v>4868</v>
      </c>
      <c r="R134" s="54" t="s">
        <v>4869</v>
      </c>
      <c r="S134" s="54">
        <v>0</v>
      </c>
      <c r="T134" s="54">
        <v>1</v>
      </c>
    </row>
    <row r="135" spans="1:20" ht="18" x14ac:dyDescent="0.25">
      <c r="A135" s="54" t="s">
        <v>199</v>
      </c>
      <c r="B135" s="54" t="s">
        <v>2506</v>
      </c>
      <c r="C135" s="54" t="s">
        <v>2505</v>
      </c>
      <c r="D135" s="54" t="s">
        <v>94</v>
      </c>
      <c r="E135" s="54" t="s">
        <v>94</v>
      </c>
      <c r="F135" s="54" t="s">
        <v>113</v>
      </c>
      <c r="G135" s="54" t="s">
        <v>198</v>
      </c>
      <c r="H135" s="56" t="s">
        <v>200</v>
      </c>
      <c r="I135" s="54" t="s">
        <v>2523</v>
      </c>
      <c r="J135" s="54" t="s">
        <v>116</v>
      </c>
      <c r="K135" s="54" t="s">
        <v>117</v>
      </c>
      <c r="L135" s="54">
        <v>9</v>
      </c>
      <c r="M135" s="54">
        <f>IFERROR(VLOOKUP(A135,rptDatosInstitucionesEducativas!$H$9:$O$985,8,0),0)</f>
        <v>8</v>
      </c>
      <c r="N135" s="54">
        <v>3</v>
      </c>
      <c r="O135" s="54">
        <v>3</v>
      </c>
      <c r="P135" s="54" t="s">
        <v>4269</v>
      </c>
      <c r="Q135" s="54" t="s">
        <v>4268</v>
      </c>
      <c r="R135" s="54" t="s">
        <v>4267</v>
      </c>
      <c r="S135" s="54">
        <v>0</v>
      </c>
      <c r="T135" s="54">
        <v>1</v>
      </c>
    </row>
    <row r="136" spans="1:20" ht="18" x14ac:dyDescent="0.25">
      <c r="A136" s="54" t="s">
        <v>164</v>
      </c>
      <c r="B136" s="54" t="s">
        <v>2506</v>
      </c>
      <c r="C136" s="54" t="s">
        <v>2505</v>
      </c>
      <c r="D136" s="54" t="s">
        <v>94</v>
      </c>
      <c r="E136" s="54" t="s">
        <v>94</v>
      </c>
      <c r="F136" s="54" t="s">
        <v>113</v>
      </c>
      <c r="G136" s="54" t="s">
        <v>1248</v>
      </c>
      <c r="H136" s="56" t="s">
        <v>165</v>
      </c>
      <c r="I136" s="54" t="s">
        <v>2523</v>
      </c>
      <c r="J136" s="54" t="s">
        <v>116</v>
      </c>
      <c r="K136" s="54" t="s">
        <v>117</v>
      </c>
      <c r="L136" s="54">
        <v>1</v>
      </c>
      <c r="M136" s="54">
        <f>IFERROR(VLOOKUP(A136,rptDatosInstitucionesEducativas!$H$9:$O$985,8,0),0)</f>
        <v>1</v>
      </c>
      <c r="N136" s="54">
        <v>1</v>
      </c>
      <c r="O136" s="54">
        <v>1</v>
      </c>
      <c r="P136" s="54" t="s">
        <v>4215</v>
      </c>
      <c r="Q136" s="54" t="s">
        <v>4214</v>
      </c>
      <c r="R136" s="54" t="s">
        <v>4213</v>
      </c>
      <c r="S136" s="54">
        <v>0</v>
      </c>
      <c r="T136" s="54">
        <v>1</v>
      </c>
    </row>
    <row r="137" spans="1:20" ht="18" x14ac:dyDescent="0.25">
      <c r="A137" s="54" t="s">
        <v>129</v>
      </c>
      <c r="B137" s="54" t="s">
        <v>2506</v>
      </c>
      <c r="C137" s="54" t="s">
        <v>2505</v>
      </c>
      <c r="D137" s="54" t="s">
        <v>94</v>
      </c>
      <c r="E137" s="54" t="s">
        <v>94</v>
      </c>
      <c r="F137" s="54" t="s">
        <v>113</v>
      </c>
      <c r="G137" s="54" t="s">
        <v>128</v>
      </c>
      <c r="H137" s="56" t="s">
        <v>1684</v>
      </c>
      <c r="I137" s="54" t="s">
        <v>2523</v>
      </c>
      <c r="J137" s="54" t="s">
        <v>116</v>
      </c>
      <c r="K137" s="54" t="s">
        <v>117</v>
      </c>
      <c r="L137" s="54">
        <v>7</v>
      </c>
      <c r="M137" s="54">
        <f>IFERROR(VLOOKUP(A137,rptDatosInstitucionesEducativas!$H$9:$O$985,8,0),0)</f>
        <v>8</v>
      </c>
      <c r="N137" s="54">
        <v>3</v>
      </c>
      <c r="O137" s="54">
        <v>3</v>
      </c>
      <c r="P137" s="54" t="s">
        <v>4212</v>
      </c>
      <c r="Q137" s="54" t="s">
        <v>2525</v>
      </c>
      <c r="R137" s="54" t="s">
        <v>4211</v>
      </c>
      <c r="S137" s="54">
        <v>0</v>
      </c>
      <c r="T137" s="54">
        <v>1</v>
      </c>
    </row>
    <row r="138" spans="1:20" ht="18" x14ac:dyDescent="0.25">
      <c r="A138" s="54" t="s">
        <v>167</v>
      </c>
      <c r="B138" s="54" t="s">
        <v>2506</v>
      </c>
      <c r="C138" s="54" t="s">
        <v>2505</v>
      </c>
      <c r="D138" s="54" t="s">
        <v>94</v>
      </c>
      <c r="E138" s="54" t="s">
        <v>94</v>
      </c>
      <c r="F138" s="54" t="s">
        <v>113</v>
      </c>
      <c r="G138" s="54" t="s">
        <v>166</v>
      </c>
      <c r="H138" s="56" t="s">
        <v>168</v>
      </c>
      <c r="I138" s="54" t="s">
        <v>2523</v>
      </c>
      <c r="J138" s="54" t="s">
        <v>116</v>
      </c>
      <c r="K138" s="54" t="s">
        <v>117</v>
      </c>
      <c r="L138" s="54">
        <v>3</v>
      </c>
      <c r="M138" s="54">
        <f>IFERROR(VLOOKUP(A138,rptDatosInstitucionesEducativas!$H$9:$O$985,8,0),0)</f>
        <v>4</v>
      </c>
      <c r="N138" s="54">
        <v>3</v>
      </c>
      <c r="O138" s="54">
        <v>3</v>
      </c>
      <c r="P138" s="54" t="s">
        <v>3567</v>
      </c>
      <c r="Q138" s="54" t="s">
        <v>4870</v>
      </c>
      <c r="R138" s="54" t="s">
        <v>4871</v>
      </c>
      <c r="S138" s="54">
        <v>0</v>
      </c>
      <c r="T138" s="54">
        <v>2</v>
      </c>
    </row>
    <row r="139" spans="1:20" ht="27" x14ac:dyDescent="0.25">
      <c r="A139" s="54" t="s">
        <v>1282</v>
      </c>
      <c r="B139" s="54" t="s">
        <v>2506</v>
      </c>
      <c r="C139" s="54" t="s">
        <v>2505</v>
      </c>
      <c r="D139" s="54" t="s">
        <v>94</v>
      </c>
      <c r="E139" s="54" t="s">
        <v>94</v>
      </c>
      <c r="F139" s="54" t="s">
        <v>113</v>
      </c>
      <c r="G139" s="54" t="s">
        <v>132</v>
      </c>
      <c r="H139" s="56" t="s">
        <v>1874</v>
      </c>
      <c r="I139" s="54" t="s">
        <v>2510</v>
      </c>
      <c r="J139" s="54" t="s">
        <v>116</v>
      </c>
      <c r="K139" s="54" t="s">
        <v>117</v>
      </c>
      <c r="L139" s="54">
        <v>12</v>
      </c>
      <c r="M139" s="54">
        <f>IFERROR(VLOOKUP(A139,rptDatosInstitucionesEducativas!$H$9:$O$985,8,0),0)</f>
        <v>9</v>
      </c>
      <c r="N139" s="54">
        <v>5</v>
      </c>
      <c r="O139" s="54">
        <v>5</v>
      </c>
      <c r="P139" s="54" t="s">
        <v>4872</v>
      </c>
      <c r="Q139" s="54" t="s">
        <v>4220</v>
      </c>
      <c r="R139" s="54" t="s">
        <v>4219</v>
      </c>
      <c r="S139" s="54">
        <v>1</v>
      </c>
      <c r="T139" s="54">
        <v>2</v>
      </c>
    </row>
    <row r="140" spans="1:20" ht="27" x14ac:dyDescent="0.25">
      <c r="A140" s="54" t="s">
        <v>1511</v>
      </c>
      <c r="B140" s="54" t="s">
        <v>2506</v>
      </c>
      <c r="C140" s="54" t="s">
        <v>2505</v>
      </c>
      <c r="D140" s="54" t="s">
        <v>94</v>
      </c>
      <c r="E140" s="54" t="s">
        <v>94</v>
      </c>
      <c r="F140" s="54" t="s">
        <v>113</v>
      </c>
      <c r="G140" s="54" t="s">
        <v>132</v>
      </c>
      <c r="H140" s="56" t="s">
        <v>1512</v>
      </c>
      <c r="I140" s="54" t="s">
        <v>2503</v>
      </c>
      <c r="J140" s="54" t="s">
        <v>116</v>
      </c>
      <c r="K140" s="54" t="s">
        <v>117</v>
      </c>
      <c r="L140" s="54">
        <v>7</v>
      </c>
      <c r="M140" s="54">
        <f>IFERROR(VLOOKUP(A140,rptDatosInstitucionesEducativas!$H$9:$O$985,8,0),0)</f>
        <v>9</v>
      </c>
      <c r="N140" s="54">
        <v>5</v>
      </c>
      <c r="O140" s="54">
        <v>5</v>
      </c>
      <c r="P140" s="54" t="s">
        <v>4873</v>
      </c>
      <c r="Q140" s="54" t="s">
        <v>4217</v>
      </c>
      <c r="R140" s="54" t="s">
        <v>4216</v>
      </c>
      <c r="S140" s="54">
        <v>11</v>
      </c>
      <c r="T140" s="54">
        <v>9</v>
      </c>
    </row>
    <row r="141" spans="1:20" ht="27" x14ac:dyDescent="0.25">
      <c r="A141" s="54" t="s">
        <v>139</v>
      </c>
      <c r="B141" s="54" t="s">
        <v>2506</v>
      </c>
      <c r="C141" s="54" t="s">
        <v>2505</v>
      </c>
      <c r="D141" s="54" t="s">
        <v>94</v>
      </c>
      <c r="E141" s="54" t="s">
        <v>94</v>
      </c>
      <c r="F141" s="54" t="s">
        <v>113</v>
      </c>
      <c r="G141" s="54" t="s">
        <v>138</v>
      </c>
      <c r="H141" s="56" t="s">
        <v>1694</v>
      </c>
      <c r="I141" s="54" t="s">
        <v>2523</v>
      </c>
      <c r="J141" s="54" t="s">
        <v>116</v>
      </c>
      <c r="K141" s="54" t="s">
        <v>117</v>
      </c>
      <c r="L141" s="54">
        <v>8</v>
      </c>
      <c r="M141" s="54">
        <f>IFERROR(VLOOKUP(A141,rptDatosInstitucionesEducativas!$H$9:$O$985,8,0),0)</f>
        <v>6</v>
      </c>
      <c r="N141" s="54">
        <v>3</v>
      </c>
      <c r="O141" s="54">
        <v>3</v>
      </c>
      <c r="P141" s="54" t="s">
        <v>4266</v>
      </c>
      <c r="Q141" s="54" t="s">
        <v>4252</v>
      </c>
      <c r="R141" s="54" t="s">
        <v>4251</v>
      </c>
      <c r="S141" s="54">
        <v>0</v>
      </c>
      <c r="T141" s="54">
        <v>1</v>
      </c>
    </row>
    <row r="142" spans="1:20" ht="18" x14ac:dyDescent="0.25">
      <c r="A142" s="54" t="s">
        <v>137</v>
      </c>
      <c r="B142" s="54" t="s">
        <v>2506</v>
      </c>
      <c r="C142" s="54" t="s">
        <v>2505</v>
      </c>
      <c r="D142" s="54" t="s">
        <v>94</v>
      </c>
      <c r="E142" s="54" t="s">
        <v>94</v>
      </c>
      <c r="F142" s="54" t="s">
        <v>113</v>
      </c>
      <c r="G142" s="54" t="s">
        <v>136</v>
      </c>
      <c r="H142" s="56" t="s">
        <v>1693</v>
      </c>
      <c r="I142" s="54" t="s">
        <v>2523</v>
      </c>
      <c r="J142" s="54" t="s">
        <v>116</v>
      </c>
      <c r="K142" s="54" t="s">
        <v>117</v>
      </c>
      <c r="L142" s="54">
        <v>2</v>
      </c>
      <c r="M142" s="54">
        <f>IFERROR(VLOOKUP(A142,rptDatosInstitucionesEducativas!$H$9:$O$985,8,0),0)</f>
        <v>2</v>
      </c>
      <c r="N142" s="54">
        <v>3</v>
      </c>
      <c r="O142" s="54">
        <v>3</v>
      </c>
      <c r="P142" s="54" t="s">
        <v>4874</v>
      </c>
      <c r="Q142" s="54" t="s">
        <v>4249</v>
      </c>
      <c r="R142" s="54" t="s">
        <v>4248</v>
      </c>
      <c r="S142" s="54">
        <v>0</v>
      </c>
      <c r="T142" s="54">
        <v>1</v>
      </c>
    </row>
    <row r="143" spans="1:20" ht="18" x14ac:dyDescent="0.25">
      <c r="A143" s="54" t="s">
        <v>202</v>
      </c>
      <c r="B143" s="54" t="s">
        <v>2506</v>
      </c>
      <c r="C143" s="54" t="s">
        <v>2505</v>
      </c>
      <c r="D143" s="54" t="s">
        <v>94</v>
      </c>
      <c r="E143" s="54" t="s">
        <v>94</v>
      </c>
      <c r="F143" s="54" t="s">
        <v>113</v>
      </c>
      <c r="G143" s="54" t="s">
        <v>201</v>
      </c>
      <c r="H143" s="56" t="s">
        <v>203</v>
      </c>
      <c r="I143" s="54" t="s">
        <v>2523</v>
      </c>
      <c r="J143" s="54" t="s">
        <v>116</v>
      </c>
      <c r="K143" s="54" t="s">
        <v>117</v>
      </c>
      <c r="L143" s="54">
        <v>3</v>
      </c>
      <c r="M143" s="54">
        <f>IFERROR(VLOOKUP(A143,rptDatosInstitucionesEducativas!$H$9:$O$985,8,0),0)</f>
        <v>4</v>
      </c>
      <c r="N143" s="54">
        <v>2</v>
      </c>
      <c r="O143" s="54">
        <v>2</v>
      </c>
      <c r="P143" s="54" t="s">
        <v>4263</v>
      </c>
      <c r="Q143" s="54" t="s">
        <v>4262</v>
      </c>
      <c r="R143" s="54" t="s">
        <v>4261</v>
      </c>
      <c r="S143" s="54">
        <v>0</v>
      </c>
      <c r="T143" s="54">
        <v>1</v>
      </c>
    </row>
    <row r="144" spans="1:20" ht="18" x14ac:dyDescent="0.25">
      <c r="A144" s="54" t="s">
        <v>205</v>
      </c>
      <c r="B144" s="54" t="s">
        <v>2506</v>
      </c>
      <c r="C144" s="54" t="s">
        <v>2505</v>
      </c>
      <c r="D144" s="54" t="s">
        <v>94</v>
      </c>
      <c r="E144" s="54" t="s">
        <v>94</v>
      </c>
      <c r="F144" s="54" t="s">
        <v>113</v>
      </c>
      <c r="G144" s="54" t="s">
        <v>204</v>
      </c>
      <c r="H144" s="56" t="s">
        <v>206</v>
      </c>
      <c r="I144" s="54" t="s">
        <v>2523</v>
      </c>
      <c r="J144" s="54" t="s">
        <v>116</v>
      </c>
      <c r="K144" s="54" t="s">
        <v>117</v>
      </c>
      <c r="L144" s="54">
        <v>8</v>
      </c>
      <c r="M144" s="54">
        <f>IFERROR(VLOOKUP(A144,rptDatosInstitucionesEducativas!$H$9:$O$985,8,0),0)</f>
        <v>13</v>
      </c>
      <c r="N144" s="54">
        <v>3</v>
      </c>
      <c r="O144" s="54">
        <v>2</v>
      </c>
      <c r="P144" s="54" t="s">
        <v>4260</v>
      </c>
      <c r="Q144" s="54" t="s">
        <v>4259</v>
      </c>
      <c r="R144" s="54" t="s">
        <v>4258</v>
      </c>
      <c r="S144" s="54">
        <v>0</v>
      </c>
      <c r="T144" s="54">
        <v>1</v>
      </c>
    </row>
    <row r="145" spans="1:20" ht="27" x14ac:dyDescent="0.25">
      <c r="A145" s="54" t="s">
        <v>208</v>
      </c>
      <c r="B145" s="54" t="s">
        <v>2506</v>
      </c>
      <c r="C145" s="54" t="s">
        <v>2505</v>
      </c>
      <c r="D145" s="54" t="s">
        <v>94</v>
      </c>
      <c r="E145" s="54" t="s">
        <v>94</v>
      </c>
      <c r="F145" s="54" t="s">
        <v>113</v>
      </c>
      <c r="G145" s="54" t="s">
        <v>207</v>
      </c>
      <c r="H145" s="56" t="s">
        <v>209</v>
      </c>
      <c r="I145" s="54" t="s">
        <v>2523</v>
      </c>
      <c r="J145" s="54" t="s">
        <v>116</v>
      </c>
      <c r="K145" s="54" t="s">
        <v>117</v>
      </c>
      <c r="L145" s="54">
        <v>15</v>
      </c>
      <c r="M145" s="54">
        <f>IFERROR(VLOOKUP(A145,rptDatosInstitucionesEducativas!$H$9:$O$985,8,0),0)</f>
        <v>11</v>
      </c>
      <c r="N145" s="54">
        <v>3</v>
      </c>
      <c r="O145" s="54">
        <v>3</v>
      </c>
      <c r="P145" s="54" t="s">
        <v>4257</v>
      </c>
      <c r="Q145" s="54" t="s">
        <v>4252</v>
      </c>
      <c r="R145" s="54" t="s">
        <v>4251</v>
      </c>
      <c r="S145" s="54">
        <v>0</v>
      </c>
      <c r="T145" s="54">
        <v>1</v>
      </c>
    </row>
    <row r="146" spans="1:20" ht="18" x14ac:dyDescent="0.25">
      <c r="A146" s="54" t="s">
        <v>211</v>
      </c>
      <c r="B146" s="54" t="s">
        <v>2506</v>
      </c>
      <c r="C146" s="54" t="s">
        <v>2505</v>
      </c>
      <c r="D146" s="54" t="s">
        <v>94</v>
      </c>
      <c r="E146" s="54" t="s">
        <v>94</v>
      </c>
      <c r="F146" s="54" t="s">
        <v>113</v>
      </c>
      <c r="G146" s="54" t="s">
        <v>210</v>
      </c>
      <c r="H146" s="56" t="s">
        <v>212</v>
      </c>
      <c r="I146" s="54" t="s">
        <v>2523</v>
      </c>
      <c r="J146" s="54" t="s">
        <v>116</v>
      </c>
      <c r="K146" s="54" t="s">
        <v>117</v>
      </c>
      <c r="L146" s="54">
        <v>2</v>
      </c>
      <c r="M146" s="54">
        <f>IFERROR(VLOOKUP(A146,rptDatosInstitucionesEducativas!$H$9:$O$985,8,0),0)</f>
        <v>2</v>
      </c>
      <c r="N146" s="54">
        <v>3</v>
      </c>
      <c r="O146" s="54">
        <v>3</v>
      </c>
      <c r="P146" s="54" t="s">
        <v>4875</v>
      </c>
      <c r="Q146" s="54" t="s">
        <v>4265</v>
      </c>
      <c r="R146" s="54" t="s">
        <v>4264</v>
      </c>
      <c r="S146" s="54">
        <v>0</v>
      </c>
      <c r="T146" s="54">
        <v>1</v>
      </c>
    </row>
    <row r="147" spans="1:20" ht="18" x14ac:dyDescent="0.25">
      <c r="A147" s="54" t="s">
        <v>135</v>
      </c>
      <c r="B147" s="54" t="s">
        <v>2506</v>
      </c>
      <c r="C147" s="54" t="s">
        <v>2505</v>
      </c>
      <c r="D147" s="54" t="s">
        <v>94</v>
      </c>
      <c r="E147" s="54" t="s">
        <v>94</v>
      </c>
      <c r="F147" s="54" t="s">
        <v>113</v>
      </c>
      <c r="G147" s="54" t="s">
        <v>134</v>
      </c>
      <c r="H147" s="56" t="s">
        <v>1688</v>
      </c>
      <c r="I147" s="54" t="s">
        <v>2523</v>
      </c>
      <c r="J147" s="54" t="s">
        <v>116</v>
      </c>
      <c r="K147" s="54" t="s">
        <v>117</v>
      </c>
      <c r="L147" s="54">
        <v>7</v>
      </c>
      <c r="M147" s="54">
        <f>IFERROR(VLOOKUP(A147,rptDatosInstitucionesEducativas!$H$9:$O$985,8,0),0)</f>
        <v>7</v>
      </c>
      <c r="N147" s="54">
        <v>3</v>
      </c>
      <c r="O147" s="54">
        <v>3</v>
      </c>
      <c r="P147" s="54" t="s">
        <v>4256</v>
      </c>
      <c r="Q147" s="54" t="s">
        <v>4255</v>
      </c>
      <c r="R147" s="54" t="s">
        <v>4254</v>
      </c>
      <c r="S147" s="54">
        <v>0</v>
      </c>
      <c r="T147" s="54">
        <v>1</v>
      </c>
    </row>
    <row r="148" spans="1:20" ht="18" x14ac:dyDescent="0.25">
      <c r="A148" s="54" t="s">
        <v>218</v>
      </c>
      <c r="B148" s="54" t="s">
        <v>2506</v>
      </c>
      <c r="C148" s="54" t="s">
        <v>2505</v>
      </c>
      <c r="D148" s="54" t="s">
        <v>94</v>
      </c>
      <c r="E148" s="54" t="s">
        <v>94</v>
      </c>
      <c r="F148" s="54" t="s">
        <v>113</v>
      </c>
      <c r="G148" s="54" t="s">
        <v>217</v>
      </c>
      <c r="H148" s="56" t="s">
        <v>219</v>
      </c>
      <c r="I148" s="54" t="s">
        <v>2523</v>
      </c>
      <c r="J148" s="54" t="s">
        <v>116</v>
      </c>
      <c r="K148" s="54" t="s">
        <v>117</v>
      </c>
      <c r="L148" s="54">
        <v>11</v>
      </c>
      <c r="M148" s="54">
        <f>IFERROR(VLOOKUP(A148,rptDatosInstitucionesEducativas!$H$9:$O$985,8,0),0)</f>
        <v>9</v>
      </c>
      <c r="N148" s="54">
        <v>3</v>
      </c>
      <c r="O148" s="54">
        <v>3</v>
      </c>
      <c r="P148" s="54" t="s">
        <v>4247</v>
      </c>
      <c r="Q148" s="54" t="s">
        <v>2525</v>
      </c>
      <c r="R148" s="54" t="s">
        <v>2524</v>
      </c>
      <c r="S148" s="54">
        <v>0</v>
      </c>
      <c r="T148" s="54">
        <v>1</v>
      </c>
    </row>
    <row r="149" spans="1:20" ht="18" x14ac:dyDescent="0.25">
      <c r="A149" s="54" t="s">
        <v>144</v>
      </c>
      <c r="B149" s="54" t="s">
        <v>2506</v>
      </c>
      <c r="C149" s="54" t="s">
        <v>2505</v>
      </c>
      <c r="D149" s="54" t="s">
        <v>94</v>
      </c>
      <c r="E149" s="54" t="s">
        <v>94</v>
      </c>
      <c r="F149" s="54" t="s">
        <v>113</v>
      </c>
      <c r="G149" s="54" t="s">
        <v>143</v>
      </c>
      <c r="H149" s="56" t="s">
        <v>145</v>
      </c>
      <c r="I149" s="54" t="s">
        <v>2523</v>
      </c>
      <c r="J149" s="54" t="s">
        <v>116</v>
      </c>
      <c r="K149" s="54" t="s">
        <v>117</v>
      </c>
      <c r="L149" s="54">
        <v>2</v>
      </c>
      <c r="M149" s="54">
        <f>IFERROR(VLOOKUP(A149,rptDatosInstitucionesEducativas!$H$9:$O$985,8,0),0)</f>
        <v>2</v>
      </c>
      <c r="N149" s="54">
        <v>3</v>
      </c>
      <c r="O149" s="54">
        <v>3</v>
      </c>
      <c r="P149" s="54" t="s">
        <v>4243</v>
      </c>
      <c r="Q149" s="54" t="s">
        <v>4242</v>
      </c>
      <c r="R149" s="54" t="s">
        <v>4241</v>
      </c>
      <c r="S149" s="54">
        <v>0</v>
      </c>
      <c r="T149" s="54">
        <v>1</v>
      </c>
    </row>
    <row r="150" spans="1:20" ht="18" x14ac:dyDescent="0.25">
      <c r="A150" s="54" t="s">
        <v>147</v>
      </c>
      <c r="B150" s="54" t="s">
        <v>2506</v>
      </c>
      <c r="C150" s="54" t="s">
        <v>2505</v>
      </c>
      <c r="D150" s="54" t="s">
        <v>94</v>
      </c>
      <c r="E150" s="54" t="s">
        <v>94</v>
      </c>
      <c r="F150" s="54" t="s">
        <v>113</v>
      </c>
      <c r="G150" s="54" t="s">
        <v>146</v>
      </c>
      <c r="H150" s="56" t="s">
        <v>148</v>
      </c>
      <c r="I150" s="54" t="s">
        <v>2523</v>
      </c>
      <c r="J150" s="54" t="s">
        <v>116</v>
      </c>
      <c r="K150" s="54" t="s">
        <v>117</v>
      </c>
      <c r="L150" s="54">
        <v>6</v>
      </c>
      <c r="M150" s="54">
        <f>IFERROR(VLOOKUP(A150,rptDatosInstitucionesEducativas!$H$9:$O$985,8,0),0)</f>
        <v>4</v>
      </c>
      <c r="N150" s="54">
        <v>3</v>
      </c>
      <c r="O150" s="54">
        <v>3</v>
      </c>
      <c r="P150" s="54" t="s">
        <v>4240</v>
      </c>
      <c r="Q150" s="54" t="s">
        <v>4239</v>
      </c>
      <c r="R150" s="54" t="s">
        <v>4238</v>
      </c>
      <c r="S150" s="54">
        <v>0</v>
      </c>
      <c r="T150" s="54">
        <v>1</v>
      </c>
    </row>
    <row r="151" spans="1:20" ht="18" x14ac:dyDescent="0.25">
      <c r="A151" s="54" t="s">
        <v>141</v>
      </c>
      <c r="B151" s="54" t="s">
        <v>2506</v>
      </c>
      <c r="C151" s="54" t="s">
        <v>2505</v>
      </c>
      <c r="D151" s="54" t="s">
        <v>94</v>
      </c>
      <c r="E151" s="54" t="s">
        <v>94</v>
      </c>
      <c r="F151" s="54" t="s">
        <v>113</v>
      </c>
      <c r="G151" s="54" t="s">
        <v>140</v>
      </c>
      <c r="H151" s="56" t="s">
        <v>142</v>
      </c>
      <c r="I151" s="54" t="s">
        <v>2523</v>
      </c>
      <c r="J151" s="54" t="s">
        <v>116</v>
      </c>
      <c r="K151" s="54" t="s">
        <v>117</v>
      </c>
      <c r="L151" s="54">
        <v>6</v>
      </c>
      <c r="M151" s="54">
        <f>IFERROR(VLOOKUP(A151,rptDatosInstitucionesEducativas!$H$9:$O$985,8,0),0)</f>
        <v>5</v>
      </c>
      <c r="N151" s="54">
        <v>3</v>
      </c>
      <c r="O151" s="54">
        <v>3</v>
      </c>
      <c r="P151" s="54" t="s">
        <v>4246</v>
      </c>
      <c r="Q151" s="54" t="s">
        <v>4245</v>
      </c>
      <c r="R151" s="54" t="s">
        <v>4244</v>
      </c>
      <c r="S151" s="54">
        <v>0</v>
      </c>
      <c r="T151" s="54">
        <v>1</v>
      </c>
    </row>
    <row r="152" spans="1:20" ht="27" x14ac:dyDescent="0.25">
      <c r="A152" s="54" t="s">
        <v>125</v>
      </c>
      <c r="B152" s="54" t="s">
        <v>2506</v>
      </c>
      <c r="C152" s="54" t="s">
        <v>2505</v>
      </c>
      <c r="D152" s="54" t="s">
        <v>94</v>
      </c>
      <c r="E152" s="54" t="s">
        <v>94</v>
      </c>
      <c r="F152" s="54" t="s">
        <v>113</v>
      </c>
      <c r="G152" s="54" t="s">
        <v>124</v>
      </c>
      <c r="H152" s="56" t="s">
        <v>1682</v>
      </c>
      <c r="I152" s="54" t="s">
        <v>2523</v>
      </c>
      <c r="J152" s="54" t="s">
        <v>116</v>
      </c>
      <c r="K152" s="54" t="s">
        <v>117</v>
      </c>
      <c r="L152" s="54">
        <v>6</v>
      </c>
      <c r="M152" s="54">
        <f>IFERROR(VLOOKUP(A152,rptDatosInstitucionesEducativas!$H$9:$O$985,8,0),0)</f>
        <v>9</v>
      </c>
      <c r="N152" s="54">
        <v>3</v>
      </c>
      <c r="O152" s="54">
        <v>3</v>
      </c>
      <c r="P152" s="54" t="s">
        <v>4237</v>
      </c>
      <c r="Q152" s="54" t="s">
        <v>4236</v>
      </c>
      <c r="R152" s="54" t="s">
        <v>4235</v>
      </c>
      <c r="S152" s="54">
        <v>1</v>
      </c>
      <c r="T152" s="54">
        <v>1</v>
      </c>
    </row>
    <row r="153" spans="1:20" ht="27" x14ac:dyDescent="0.25">
      <c r="A153" s="54" t="s">
        <v>150</v>
      </c>
      <c r="B153" s="54" t="s">
        <v>2506</v>
      </c>
      <c r="C153" s="54" t="s">
        <v>2505</v>
      </c>
      <c r="D153" s="54" t="s">
        <v>94</v>
      </c>
      <c r="E153" s="54" t="s">
        <v>94</v>
      </c>
      <c r="F153" s="54" t="s">
        <v>113</v>
      </c>
      <c r="G153" s="54" t="s">
        <v>149</v>
      </c>
      <c r="H153" s="56" t="s">
        <v>151</v>
      </c>
      <c r="I153" s="54" t="s">
        <v>2523</v>
      </c>
      <c r="J153" s="54" t="s">
        <v>116</v>
      </c>
      <c r="K153" s="54" t="s">
        <v>117</v>
      </c>
      <c r="L153" s="54">
        <v>1</v>
      </c>
      <c r="M153" s="54">
        <f>IFERROR(VLOOKUP(A153,rptDatosInstitucionesEducativas!$H$9:$O$985,8,0),0)</f>
        <v>3</v>
      </c>
      <c r="N153" s="54">
        <v>3</v>
      </c>
      <c r="O153" s="54">
        <v>3</v>
      </c>
      <c r="P153" s="54" t="s">
        <v>4234</v>
      </c>
      <c r="Q153" s="54" t="s">
        <v>2525</v>
      </c>
      <c r="R153" s="54" t="s">
        <v>2524</v>
      </c>
      <c r="S153" s="54">
        <v>0</v>
      </c>
      <c r="T153" s="54">
        <v>1</v>
      </c>
    </row>
    <row r="154" spans="1:20" ht="27" x14ac:dyDescent="0.25">
      <c r="A154" s="54" t="s">
        <v>1504</v>
      </c>
      <c r="B154" s="54" t="s">
        <v>2506</v>
      </c>
      <c r="C154" s="54" t="s">
        <v>2505</v>
      </c>
      <c r="D154" s="54" t="s">
        <v>94</v>
      </c>
      <c r="E154" s="54" t="s">
        <v>94</v>
      </c>
      <c r="F154" s="54" t="s">
        <v>113</v>
      </c>
      <c r="G154" s="54" t="s">
        <v>158</v>
      </c>
      <c r="H154" s="56" t="s">
        <v>1505</v>
      </c>
      <c r="I154" s="54" t="s">
        <v>2503</v>
      </c>
      <c r="J154" s="54" t="s">
        <v>116</v>
      </c>
      <c r="K154" s="54" t="s">
        <v>117</v>
      </c>
      <c r="L154" s="54">
        <v>28</v>
      </c>
      <c r="M154" s="54">
        <f>IFERROR(VLOOKUP(A154,rptDatosInstitucionesEducativas!$H$9:$O$985,8,0),0)</f>
        <v>37</v>
      </c>
      <c r="N154" s="54">
        <v>5</v>
      </c>
      <c r="O154" s="54">
        <v>5</v>
      </c>
      <c r="P154" s="54" t="s">
        <v>4876</v>
      </c>
      <c r="Q154" s="54" t="s">
        <v>4877</v>
      </c>
      <c r="R154" s="54" t="s">
        <v>4878</v>
      </c>
      <c r="S154" s="54">
        <v>0</v>
      </c>
      <c r="T154" s="54">
        <v>8</v>
      </c>
    </row>
    <row r="155" spans="1:20" ht="18" x14ac:dyDescent="0.25">
      <c r="A155" s="54" t="s">
        <v>159</v>
      </c>
      <c r="B155" s="54" t="s">
        <v>2506</v>
      </c>
      <c r="C155" s="54" t="s">
        <v>2505</v>
      </c>
      <c r="D155" s="54" t="s">
        <v>94</v>
      </c>
      <c r="E155" s="54" t="s">
        <v>94</v>
      </c>
      <c r="F155" s="54" t="s">
        <v>113</v>
      </c>
      <c r="G155" s="54" t="s">
        <v>158</v>
      </c>
      <c r="H155" s="56" t="s">
        <v>160</v>
      </c>
      <c r="I155" s="54" t="s">
        <v>2523</v>
      </c>
      <c r="J155" s="54" t="s">
        <v>116</v>
      </c>
      <c r="K155" s="54" t="s">
        <v>117</v>
      </c>
      <c r="L155" s="54">
        <v>6</v>
      </c>
      <c r="M155" s="54">
        <f>IFERROR(VLOOKUP(A155,rptDatosInstitucionesEducativas!$H$9:$O$985,8,0),0)</f>
        <v>10</v>
      </c>
      <c r="N155" s="54">
        <v>3</v>
      </c>
      <c r="O155" s="54">
        <v>3</v>
      </c>
      <c r="P155" s="54" t="s">
        <v>4199</v>
      </c>
      <c r="Q155" s="54" t="s">
        <v>2525</v>
      </c>
      <c r="R155" s="54" t="s">
        <v>4198</v>
      </c>
      <c r="S155" s="54">
        <v>0</v>
      </c>
      <c r="T155" s="54">
        <v>1</v>
      </c>
    </row>
    <row r="156" spans="1:20" ht="18" x14ac:dyDescent="0.25">
      <c r="A156" s="54" t="s">
        <v>156</v>
      </c>
      <c r="B156" s="54" t="s">
        <v>2506</v>
      </c>
      <c r="C156" s="54" t="s">
        <v>2505</v>
      </c>
      <c r="D156" s="54" t="s">
        <v>94</v>
      </c>
      <c r="E156" s="54" t="s">
        <v>94</v>
      </c>
      <c r="F156" s="54" t="s">
        <v>113</v>
      </c>
      <c r="G156" s="54" t="s">
        <v>155</v>
      </c>
      <c r="H156" s="56" t="s">
        <v>157</v>
      </c>
      <c r="I156" s="54" t="s">
        <v>2523</v>
      </c>
      <c r="J156" s="54" t="s">
        <v>116</v>
      </c>
      <c r="K156" s="54" t="s">
        <v>117</v>
      </c>
      <c r="L156" s="54">
        <v>11</v>
      </c>
      <c r="M156" s="54">
        <f>IFERROR(VLOOKUP(A156,rptDatosInstitucionesEducativas!$H$9:$O$985,8,0),0)</f>
        <v>7</v>
      </c>
      <c r="N156" s="54">
        <v>3</v>
      </c>
      <c r="O156" s="54">
        <v>3</v>
      </c>
      <c r="P156" s="54" t="s">
        <v>4879</v>
      </c>
      <c r="Q156" s="54" t="s">
        <v>4196</v>
      </c>
      <c r="R156" s="54" t="s">
        <v>4195</v>
      </c>
      <c r="S156" s="54">
        <v>0</v>
      </c>
      <c r="T156" s="54">
        <v>1</v>
      </c>
    </row>
    <row r="157" spans="1:20" ht="27" x14ac:dyDescent="0.25">
      <c r="A157" s="54" t="s">
        <v>162</v>
      </c>
      <c r="B157" s="54" t="s">
        <v>2506</v>
      </c>
      <c r="C157" s="54" t="s">
        <v>2505</v>
      </c>
      <c r="D157" s="54" t="s">
        <v>94</v>
      </c>
      <c r="E157" s="54" t="s">
        <v>94</v>
      </c>
      <c r="F157" s="54" t="s">
        <v>113</v>
      </c>
      <c r="G157" s="54" t="s">
        <v>161</v>
      </c>
      <c r="H157" s="56" t="s">
        <v>163</v>
      </c>
      <c r="I157" s="54" t="s">
        <v>2523</v>
      </c>
      <c r="J157" s="54" t="s">
        <v>116</v>
      </c>
      <c r="K157" s="54" t="s">
        <v>117</v>
      </c>
      <c r="L157" s="54">
        <v>10</v>
      </c>
      <c r="M157" s="54">
        <f>IFERROR(VLOOKUP(A157,rptDatosInstitucionesEducativas!$H$9:$O$985,8,0),0)</f>
        <v>12</v>
      </c>
      <c r="N157" s="54">
        <v>3</v>
      </c>
      <c r="O157" s="54">
        <v>3</v>
      </c>
      <c r="P157" s="54" t="s">
        <v>4194</v>
      </c>
      <c r="Q157" s="54" t="s">
        <v>2525</v>
      </c>
      <c r="R157" s="54" t="s">
        <v>2524</v>
      </c>
      <c r="S157" s="54">
        <v>0</v>
      </c>
      <c r="T157" s="54">
        <v>1</v>
      </c>
    </row>
    <row r="158" spans="1:20" ht="18" x14ac:dyDescent="0.25">
      <c r="A158" s="54" t="s">
        <v>153</v>
      </c>
      <c r="B158" s="54" t="s">
        <v>2506</v>
      </c>
      <c r="C158" s="54" t="s">
        <v>2505</v>
      </c>
      <c r="D158" s="54" t="s">
        <v>94</v>
      </c>
      <c r="E158" s="54" t="s">
        <v>94</v>
      </c>
      <c r="F158" s="54" t="s">
        <v>113</v>
      </c>
      <c r="G158" s="54" t="s">
        <v>152</v>
      </c>
      <c r="H158" s="56" t="s">
        <v>154</v>
      </c>
      <c r="I158" s="54" t="s">
        <v>2523</v>
      </c>
      <c r="J158" s="54" t="s">
        <v>116</v>
      </c>
      <c r="K158" s="54" t="s">
        <v>117</v>
      </c>
      <c r="L158" s="54">
        <v>4</v>
      </c>
      <c r="M158" s="54">
        <f>IFERROR(VLOOKUP(A158,rptDatosInstitucionesEducativas!$H$9:$O$985,8,0),0)</f>
        <v>12</v>
      </c>
      <c r="N158" s="54">
        <v>3</v>
      </c>
      <c r="O158" s="54">
        <v>3</v>
      </c>
      <c r="P158" s="54" t="s">
        <v>4204</v>
      </c>
      <c r="Q158" s="54" t="s">
        <v>4203</v>
      </c>
      <c r="R158" s="54" t="s">
        <v>4202</v>
      </c>
      <c r="S158" s="54">
        <v>1</v>
      </c>
      <c r="T158" s="54">
        <v>1</v>
      </c>
    </row>
    <row r="159" spans="1:20" ht="18" x14ac:dyDescent="0.25">
      <c r="A159" s="54" t="s">
        <v>127</v>
      </c>
      <c r="B159" s="54" t="s">
        <v>2506</v>
      </c>
      <c r="C159" s="54" t="s">
        <v>2505</v>
      </c>
      <c r="D159" s="54" t="s">
        <v>94</v>
      </c>
      <c r="E159" s="54" t="s">
        <v>94</v>
      </c>
      <c r="F159" s="54" t="s">
        <v>113</v>
      </c>
      <c r="G159" s="54" t="s">
        <v>126</v>
      </c>
      <c r="H159" s="56" t="s">
        <v>1683</v>
      </c>
      <c r="I159" s="54" t="s">
        <v>2523</v>
      </c>
      <c r="J159" s="54" t="s">
        <v>116</v>
      </c>
      <c r="K159" s="54" t="s">
        <v>117</v>
      </c>
      <c r="L159" s="54">
        <v>5</v>
      </c>
      <c r="M159" s="54">
        <f>IFERROR(VLOOKUP(A159,rptDatosInstitucionesEducativas!$H$9:$O$985,8,0),0)</f>
        <v>7</v>
      </c>
      <c r="N159" s="54">
        <v>2</v>
      </c>
      <c r="O159" s="54">
        <v>2</v>
      </c>
      <c r="P159" s="54" t="s">
        <v>4201</v>
      </c>
      <c r="Q159" s="54" t="s">
        <v>2525</v>
      </c>
      <c r="R159" s="54" t="s">
        <v>4200</v>
      </c>
      <c r="S159" s="54">
        <v>0</v>
      </c>
      <c r="T159" s="54">
        <v>1</v>
      </c>
    </row>
    <row r="160" spans="1:20" ht="18" x14ac:dyDescent="0.25">
      <c r="A160" s="54" t="s">
        <v>123</v>
      </c>
      <c r="B160" s="54" t="s">
        <v>2506</v>
      </c>
      <c r="C160" s="54" t="s">
        <v>2505</v>
      </c>
      <c r="D160" s="54" t="s">
        <v>94</v>
      </c>
      <c r="E160" s="54" t="s">
        <v>94</v>
      </c>
      <c r="F160" s="54" t="s">
        <v>113</v>
      </c>
      <c r="G160" s="54" t="s">
        <v>122</v>
      </c>
      <c r="H160" s="56" t="s">
        <v>1692</v>
      </c>
      <c r="I160" s="54" t="s">
        <v>2523</v>
      </c>
      <c r="J160" s="54" t="s">
        <v>116</v>
      </c>
      <c r="K160" s="54" t="s">
        <v>117</v>
      </c>
      <c r="L160" s="54">
        <v>10</v>
      </c>
      <c r="M160" s="54">
        <f>IFERROR(VLOOKUP(A160,rptDatosInstitucionesEducativas!$H$9:$O$985,8,0),0)</f>
        <v>8</v>
      </c>
      <c r="N160" s="54">
        <v>3</v>
      </c>
      <c r="O160" s="54">
        <v>3</v>
      </c>
      <c r="P160" s="54" t="s">
        <v>4880</v>
      </c>
      <c r="Q160" s="54" t="s">
        <v>4232</v>
      </c>
      <c r="R160" s="54" t="s">
        <v>4231</v>
      </c>
      <c r="S160" s="54">
        <v>0</v>
      </c>
      <c r="T160" s="54">
        <v>1</v>
      </c>
    </row>
    <row r="161" spans="1:20" ht="18" x14ac:dyDescent="0.25">
      <c r="A161" s="54" t="s">
        <v>1500</v>
      </c>
      <c r="B161" s="54" t="s">
        <v>2506</v>
      </c>
      <c r="C161" s="54" t="s">
        <v>2505</v>
      </c>
      <c r="D161" s="54" t="s">
        <v>94</v>
      </c>
      <c r="E161" s="54" t="s">
        <v>94</v>
      </c>
      <c r="F161" s="54" t="s">
        <v>113</v>
      </c>
      <c r="G161" s="54" t="s">
        <v>1248</v>
      </c>
      <c r="H161" s="56" t="s">
        <v>1501</v>
      </c>
      <c r="I161" s="54" t="s">
        <v>2503</v>
      </c>
      <c r="J161" s="54" t="s">
        <v>116</v>
      </c>
      <c r="K161" s="54" t="s">
        <v>117</v>
      </c>
      <c r="L161" s="54">
        <v>26</v>
      </c>
      <c r="M161" s="54">
        <f>IFERROR(VLOOKUP(A161,rptDatosInstitucionesEducativas!$H$9:$O$985,8,0),0)</f>
        <v>29</v>
      </c>
      <c r="N161" s="54">
        <v>5</v>
      </c>
      <c r="O161" s="54">
        <v>5</v>
      </c>
      <c r="P161" s="54" t="s">
        <v>4179</v>
      </c>
      <c r="Q161" s="54" t="s">
        <v>4178</v>
      </c>
      <c r="R161" s="54" t="s">
        <v>4177</v>
      </c>
      <c r="S161" s="54">
        <v>7</v>
      </c>
      <c r="T161" s="54">
        <v>8</v>
      </c>
    </row>
    <row r="162" spans="1:20" ht="18" x14ac:dyDescent="0.25">
      <c r="A162" s="54" t="s">
        <v>1494</v>
      </c>
      <c r="B162" s="54" t="s">
        <v>2506</v>
      </c>
      <c r="C162" s="54" t="s">
        <v>2505</v>
      </c>
      <c r="D162" s="54" t="s">
        <v>94</v>
      </c>
      <c r="E162" s="54" t="s">
        <v>94</v>
      </c>
      <c r="F162" s="54" t="s">
        <v>113</v>
      </c>
      <c r="G162" s="54" t="s">
        <v>113</v>
      </c>
      <c r="H162" s="56" t="s">
        <v>1495</v>
      </c>
      <c r="I162" s="54" t="s">
        <v>2503</v>
      </c>
      <c r="J162" s="54" t="s">
        <v>116</v>
      </c>
      <c r="K162" s="54" t="s">
        <v>1496</v>
      </c>
      <c r="L162" s="54">
        <v>169</v>
      </c>
      <c r="M162" s="54">
        <f>IFERROR(VLOOKUP(A162,rptDatosInstitucionesEducativas!$H$9:$O$985,8,0),0)</f>
        <v>165</v>
      </c>
      <c r="N162" s="54">
        <v>5</v>
      </c>
      <c r="O162" s="54">
        <v>9</v>
      </c>
      <c r="P162" s="54" t="s">
        <v>4881</v>
      </c>
      <c r="Q162" s="54" t="s">
        <v>4882</v>
      </c>
      <c r="R162" s="54" t="s">
        <v>4883</v>
      </c>
      <c r="S162" s="54">
        <v>15</v>
      </c>
      <c r="T162" s="54">
        <v>16</v>
      </c>
    </row>
    <row r="163" spans="1:20" ht="27" x14ac:dyDescent="0.25">
      <c r="A163" s="54" t="s">
        <v>645</v>
      </c>
      <c r="B163" s="54" t="s">
        <v>2506</v>
      </c>
      <c r="C163" s="54" t="s">
        <v>2505</v>
      </c>
      <c r="D163" s="54" t="s">
        <v>94</v>
      </c>
      <c r="E163" s="54" t="s">
        <v>94</v>
      </c>
      <c r="F163" s="54" t="s">
        <v>113</v>
      </c>
      <c r="G163" s="54" t="s">
        <v>207</v>
      </c>
      <c r="H163" s="56" t="s">
        <v>207</v>
      </c>
      <c r="I163" s="54" t="s">
        <v>2552</v>
      </c>
      <c r="J163" s="54" t="s">
        <v>116</v>
      </c>
      <c r="K163" s="54" t="s">
        <v>117</v>
      </c>
      <c r="L163" s="54">
        <v>8</v>
      </c>
      <c r="M163" s="54">
        <f>IFERROR(VLOOKUP(A163,rptDatosInstitucionesEducativas!$H$9:$O$985,8,0),0)</f>
        <v>9</v>
      </c>
      <c r="N163" s="54">
        <v>1</v>
      </c>
      <c r="O163" s="54">
        <v>3</v>
      </c>
      <c r="P163" s="54" t="s">
        <v>4316</v>
      </c>
      <c r="Q163" s="54" t="s">
        <v>2525</v>
      </c>
      <c r="R163" s="54" t="s">
        <v>2524</v>
      </c>
      <c r="S163" s="54">
        <v>0</v>
      </c>
      <c r="T163" s="54">
        <v>2</v>
      </c>
    </row>
    <row r="164" spans="1:20" ht="27" x14ac:dyDescent="0.25">
      <c r="A164" s="54" t="s">
        <v>629</v>
      </c>
      <c r="B164" s="54" t="s">
        <v>2506</v>
      </c>
      <c r="C164" s="54" t="s">
        <v>2505</v>
      </c>
      <c r="D164" s="54" t="s">
        <v>94</v>
      </c>
      <c r="E164" s="54" t="s">
        <v>94</v>
      </c>
      <c r="F164" s="54" t="s">
        <v>113</v>
      </c>
      <c r="G164" s="54" t="s">
        <v>628</v>
      </c>
      <c r="H164" s="56" t="s">
        <v>630</v>
      </c>
      <c r="I164" s="54" t="s">
        <v>2552</v>
      </c>
      <c r="J164" s="54" t="s">
        <v>116</v>
      </c>
      <c r="K164" s="54" t="s">
        <v>117</v>
      </c>
      <c r="L164" s="54">
        <v>9</v>
      </c>
      <c r="M164" s="54">
        <f>IFERROR(VLOOKUP(A164,rptDatosInstitucionesEducativas!$H$9:$O$985,8,0),0)</f>
        <v>11</v>
      </c>
      <c r="N164" s="54">
        <v>3</v>
      </c>
      <c r="O164" s="54">
        <v>3</v>
      </c>
      <c r="P164" s="54" t="s">
        <v>4319</v>
      </c>
      <c r="Q164" s="54" t="s">
        <v>4318</v>
      </c>
      <c r="R164" s="54" t="s">
        <v>4331</v>
      </c>
      <c r="S164" s="54">
        <v>1</v>
      </c>
      <c r="T164" s="54">
        <v>2</v>
      </c>
    </row>
    <row r="165" spans="1:20" ht="18" x14ac:dyDescent="0.25">
      <c r="A165" s="54" t="s">
        <v>662</v>
      </c>
      <c r="B165" s="54" t="s">
        <v>2506</v>
      </c>
      <c r="C165" s="54" t="s">
        <v>2505</v>
      </c>
      <c r="D165" s="54" t="s">
        <v>94</v>
      </c>
      <c r="E165" s="54" t="s">
        <v>94</v>
      </c>
      <c r="F165" s="54" t="s">
        <v>113</v>
      </c>
      <c r="G165" s="54" t="s">
        <v>661</v>
      </c>
      <c r="H165" s="56" t="s">
        <v>661</v>
      </c>
      <c r="I165" s="54" t="s">
        <v>2552</v>
      </c>
      <c r="J165" s="54" t="s">
        <v>116</v>
      </c>
      <c r="K165" s="54" t="s">
        <v>117</v>
      </c>
      <c r="L165" s="54">
        <v>4</v>
      </c>
      <c r="M165" s="54">
        <f>IFERROR(VLOOKUP(A165,rptDatosInstitucionesEducativas!$H$9:$O$985,8,0),0)</f>
        <v>3</v>
      </c>
      <c r="N165" s="54">
        <v>3</v>
      </c>
      <c r="O165" s="54">
        <v>3</v>
      </c>
      <c r="P165" s="54" t="s">
        <v>4309</v>
      </c>
      <c r="Q165" s="54" t="s">
        <v>4308</v>
      </c>
      <c r="R165" s="54" t="s">
        <v>4307</v>
      </c>
      <c r="S165" s="54">
        <v>1</v>
      </c>
      <c r="T165" s="54">
        <v>2</v>
      </c>
    </row>
    <row r="166" spans="1:20" ht="18" x14ac:dyDescent="0.25">
      <c r="A166" s="54" t="s">
        <v>685</v>
      </c>
      <c r="B166" s="54" t="s">
        <v>2506</v>
      </c>
      <c r="C166" s="54" t="s">
        <v>2505</v>
      </c>
      <c r="D166" s="54" t="s">
        <v>94</v>
      </c>
      <c r="E166" s="54" t="s">
        <v>94</v>
      </c>
      <c r="F166" s="54" t="s">
        <v>113</v>
      </c>
      <c r="G166" s="54" t="s">
        <v>684</v>
      </c>
      <c r="H166" s="56" t="s">
        <v>684</v>
      </c>
      <c r="I166" s="54" t="s">
        <v>2552</v>
      </c>
      <c r="J166" s="54" t="s">
        <v>116</v>
      </c>
      <c r="K166" s="54" t="s">
        <v>117</v>
      </c>
      <c r="L166" s="54">
        <v>4</v>
      </c>
      <c r="M166" s="54">
        <f>IFERROR(VLOOKUP(A166,rptDatosInstitucionesEducativas!$H$9:$O$985,8,0),0)</f>
        <v>4</v>
      </c>
      <c r="N166" s="54">
        <v>3</v>
      </c>
      <c r="O166" s="54">
        <v>3</v>
      </c>
      <c r="P166" s="54" t="s">
        <v>4850</v>
      </c>
      <c r="Q166" s="54" t="s">
        <v>4330</v>
      </c>
      <c r="R166" s="54" t="s">
        <v>4329</v>
      </c>
      <c r="S166" s="54">
        <v>0</v>
      </c>
      <c r="T166" s="54">
        <v>2</v>
      </c>
    </row>
    <row r="167" spans="1:20" ht="18" x14ac:dyDescent="0.25">
      <c r="A167" s="54" t="s">
        <v>698</v>
      </c>
      <c r="B167" s="54" t="s">
        <v>2506</v>
      </c>
      <c r="C167" s="54" t="s">
        <v>2505</v>
      </c>
      <c r="D167" s="54" t="s">
        <v>94</v>
      </c>
      <c r="E167" s="54" t="s">
        <v>94</v>
      </c>
      <c r="F167" s="54" t="s">
        <v>113</v>
      </c>
      <c r="G167" s="54" t="s">
        <v>697</v>
      </c>
      <c r="H167" s="56" t="s">
        <v>697</v>
      </c>
      <c r="I167" s="54" t="s">
        <v>2552</v>
      </c>
      <c r="J167" s="54" t="s">
        <v>116</v>
      </c>
      <c r="K167" s="54" t="s">
        <v>117</v>
      </c>
      <c r="L167" s="54">
        <v>9</v>
      </c>
      <c r="M167" s="54">
        <f>IFERROR(VLOOKUP(A167,rptDatosInstitucionesEducativas!$H$9:$O$985,8,0),0)</f>
        <v>10</v>
      </c>
      <c r="N167" s="54">
        <v>1</v>
      </c>
      <c r="O167" s="54">
        <v>3</v>
      </c>
      <c r="P167" s="54" t="s">
        <v>4309</v>
      </c>
      <c r="Q167" s="54" t="s">
        <v>4308</v>
      </c>
      <c r="R167" s="54" t="s">
        <v>4307</v>
      </c>
      <c r="S167" s="54">
        <v>1</v>
      </c>
      <c r="T167" s="54">
        <v>2</v>
      </c>
    </row>
    <row r="168" spans="1:20" ht="27" x14ac:dyDescent="0.25">
      <c r="A168" s="54" t="s">
        <v>689</v>
      </c>
      <c r="B168" s="54" t="s">
        <v>2506</v>
      </c>
      <c r="C168" s="54" t="s">
        <v>2505</v>
      </c>
      <c r="D168" s="54" t="s">
        <v>94</v>
      </c>
      <c r="E168" s="54" t="s">
        <v>94</v>
      </c>
      <c r="F168" s="54" t="s">
        <v>113</v>
      </c>
      <c r="G168" s="54" t="s">
        <v>688</v>
      </c>
      <c r="H168" s="56" t="s">
        <v>688</v>
      </c>
      <c r="I168" s="54" t="s">
        <v>2552</v>
      </c>
      <c r="J168" s="54" t="s">
        <v>116</v>
      </c>
      <c r="K168" s="54" t="s">
        <v>117</v>
      </c>
      <c r="L168" s="54">
        <v>5</v>
      </c>
      <c r="M168" s="54">
        <f>IFERROR(VLOOKUP(A168,rptDatosInstitucionesEducativas!$H$9:$O$985,8,0),0)</f>
        <v>10</v>
      </c>
      <c r="N168" s="54">
        <v>1</v>
      </c>
      <c r="O168" s="54">
        <v>3</v>
      </c>
      <c r="P168" s="54" t="s">
        <v>3380</v>
      </c>
      <c r="Q168" s="54" t="s">
        <v>3379</v>
      </c>
      <c r="R168" s="54" t="s">
        <v>3378</v>
      </c>
      <c r="S168" s="54">
        <v>0</v>
      </c>
      <c r="T168" s="54">
        <v>2</v>
      </c>
    </row>
    <row r="169" spans="1:20" ht="27" x14ac:dyDescent="0.25">
      <c r="A169" s="54" t="s">
        <v>1782</v>
      </c>
      <c r="B169" s="54" t="s">
        <v>2506</v>
      </c>
      <c r="C169" s="54" t="s">
        <v>2505</v>
      </c>
      <c r="D169" s="54" t="s">
        <v>94</v>
      </c>
      <c r="E169" s="54" t="s">
        <v>94</v>
      </c>
      <c r="F169" s="54" t="s">
        <v>113</v>
      </c>
      <c r="G169" s="54" t="s">
        <v>638</v>
      </c>
      <c r="H169" s="56" t="s">
        <v>1783</v>
      </c>
      <c r="I169" s="54" t="s">
        <v>2552</v>
      </c>
      <c r="J169" s="54" t="s">
        <v>116</v>
      </c>
      <c r="K169" s="54" t="s">
        <v>117</v>
      </c>
      <c r="L169" s="54">
        <v>7</v>
      </c>
      <c r="M169" s="54">
        <f>IFERROR(VLOOKUP(A169,rptDatosInstitucionesEducativas!$H$9:$O$985,8,0),0)</f>
        <v>7</v>
      </c>
      <c r="N169" s="54">
        <v>1</v>
      </c>
      <c r="O169" s="54">
        <v>3</v>
      </c>
      <c r="P169" s="54" t="s">
        <v>4319</v>
      </c>
      <c r="Q169" s="54" t="s">
        <v>4318</v>
      </c>
      <c r="R169" s="54" t="s">
        <v>4317</v>
      </c>
      <c r="S169" s="54">
        <v>1</v>
      </c>
      <c r="T169" s="54">
        <v>2</v>
      </c>
    </row>
    <row r="170" spans="1:20" ht="18" x14ac:dyDescent="0.25">
      <c r="A170" s="54" t="s">
        <v>1781</v>
      </c>
      <c r="B170" s="54" t="s">
        <v>2506</v>
      </c>
      <c r="C170" s="54" t="s">
        <v>2505</v>
      </c>
      <c r="D170" s="54" t="s">
        <v>94</v>
      </c>
      <c r="E170" s="54" t="s">
        <v>94</v>
      </c>
      <c r="F170" s="54" t="s">
        <v>113</v>
      </c>
      <c r="G170" s="54" t="s">
        <v>1780</v>
      </c>
      <c r="H170" s="56" t="s">
        <v>1780</v>
      </c>
      <c r="I170" s="54" t="s">
        <v>2552</v>
      </c>
      <c r="J170" s="54" t="s">
        <v>116</v>
      </c>
      <c r="K170" s="54" t="s">
        <v>117</v>
      </c>
      <c r="L170" s="54">
        <v>6</v>
      </c>
      <c r="M170" s="54">
        <f>IFERROR(VLOOKUP(A170,rptDatosInstitucionesEducativas!$H$9:$O$985,8,0),0)</f>
        <v>8</v>
      </c>
      <c r="N170" s="54">
        <v>1</v>
      </c>
      <c r="O170" s="54">
        <v>3</v>
      </c>
      <c r="P170" s="54" t="s">
        <v>4851</v>
      </c>
      <c r="Q170" s="54" t="s">
        <v>3389</v>
      </c>
      <c r="R170" s="54" t="s">
        <v>3388</v>
      </c>
      <c r="S170" s="54">
        <v>1</v>
      </c>
      <c r="T170" s="54">
        <v>1</v>
      </c>
    </row>
    <row r="171" spans="1:20" ht="27" x14ac:dyDescent="0.25">
      <c r="A171" s="54" t="s">
        <v>2350</v>
      </c>
      <c r="B171" s="54" t="s">
        <v>2506</v>
      </c>
      <c r="C171" s="54" t="s">
        <v>2505</v>
      </c>
      <c r="D171" s="54" t="s">
        <v>94</v>
      </c>
      <c r="E171" s="54" t="s">
        <v>94</v>
      </c>
      <c r="F171" s="54" t="s">
        <v>113</v>
      </c>
      <c r="G171" s="54" t="s">
        <v>2351</v>
      </c>
      <c r="H171" s="56" t="s">
        <v>2351</v>
      </c>
      <c r="I171" s="54" t="s">
        <v>2552</v>
      </c>
      <c r="J171" s="54" t="s">
        <v>116</v>
      </c>
      <c r="K171" s="54" t="s">
        <v>117</v>
      </c>
      <c r="L171" s="54">
        <v>7</v>
      </c>
      <c r="M171" s="54">
        <f>IFERROR(VLOOKUP(A171,rptDatosInstitucionesEducativas!$H$9:$O$985,8,0),0)</f>
        <v>8</v>
      </c>
      <c r="N171" s="54">
        <v>1</v>
      </c>
      <c r="O171" s="54">
        <v>3</v>
      </c>
      <c r="P171" s="54" t="s">
        <v>4312</v>
      </c>
      <c r="Q171" s="54" t="s">
        <v>4328</v>
      </c>
      <c r="R171" s="54" t="s">
        <v>4310</v>
      </c>
      <c r="S171" s="54">
        <v>0</v>
      </c>
      <c r="T171" s="54">
        <v>2</v>
      </c>
    </row>
    <row r="172" spans="1:20" ht="18" x14ac:dyDescent="0.25">
      <c r="A172" s="54" t="s">
        <v>2348</v>
      </c>
      <c r="B172" s="54" t="s">
        <v>2506</v>
      </c>
      <c r="C172" s="54" t="s">
        <v>2505</v>
      </c>
      <c r="D172" s="54" t="s">
        <v>94</v>
      </c>
      <c r="E172" s="54" t="s">
        <v>94</v>
      </c>
      <c r="F172" s="54" t="s">
        <v>113</v>
      </c>
      <c r="G172" s="54" t="s">
        <v>650</v>
      </c>
      <c r="H172" s="56" t="s">
        <v>2349</v>
      </c>
      <c r="I172" s="54" t="s">
        <v>2552</v>
      </c>
      <c r="J172" s="54" t="s">
        <v>116</v>
      </c>
      <c r="K172" s="54" t="s">
        <v>117</v>
      </c>
      <c r="L172" s="54">
        <v>8</v>
      </c>
      <c r="M172" s="54">
        <f>IFERROR(VLOOKUP(A172,rptDatosInstitucionesEducativas!$H$9:$O$985,8,0),0)</f>
        <v>7</v>
      </c>
      <c r="N172" s="54">
        <v>1</v>
      </c>
      <c r="O172" s="54">
        <v>3</v>
      </c>
      <c r="P172" s="54" t="s">
        <v>4850</v>
      </c>
      <c r="Q172" s="54" t="s">
        <v>2525</v>
      </c>
      <c r="R172" s="54" t="s">
        <v>2524</v>
      </c>
      <c r="S172" s="54">
        <v>0</v>
      </c>
      <c r="T172" s="54">
        <v>2</v>
      </c>
    </row>
    <row r="173" spans="1:20" ht="27" x14ac:dyDescent="0.25">
      <c r="A173" s="54" t="s">
        <v>2352</v>
      </c>
      <c r="B173" s="54" t="s">
        <v>2506</v>
      </c>
      <c r="C173" s="54" t="s">
        <v>2505</v>
      </c>
      <c r="D173" s="54" t="s">
        <v>94</v>
      </c>
      <c r="E173" s="54" t="s">
        <v>94</v>
      </c>
      <c r="F173" s="54" t="s">
        <v>113</v>
      </c>
      <c r="G173" s="54" t="s">
        <v>113</v>
      </c>
      <c r="H173" s="56" t="s">
        <v>2353</v>
      </c>
      <c r="I173" s="54" t="s">
        <v>2552</v>
      </c>
      <c r="J173" s="54" t="s">
        <v>116</v>
      </c>
      <c r="K173" s="54" t="s">
        <v>117</v>
      </c>
      <c r="L173" s="54">
        <v>10</v>
      </c>
      <c r="M173" s="54">
        <f>IFERROR(VLOOKUP(A173,rptDatosInstitucionesEducativas!$H$9:$O$985,8,0),0)</f>
        <v>9</v>
      </c>
      <c r="N173" s="54">
        <v>4</v>
      </c>
      <c r="O173" s="54">
        <v>3</v>
      </c>
      <c r="P173" s="54" t="s">
        <v>4312</v>
      </c>
      <c r="Q173" s="54" t="s">
        <v>2525</v>
      </c>
      <c r="R173" s="54" t="s">
        <v>4310</v>
      </c>
      <c r="S173" s="54">
        <v>0</v>
      </c>
      <c r="T173" s="54">
        <v>2</v>
      </c>
    </row>
    <row r="174" spans="1:20" ht="27" x14ac:dyDescent="0.25">
      <c r="A174" s="54" t="s">
        <v>4884</v>
      </c>
      <c r="B174" s="54" t="s">
        <v>2506</v>
      </c>
      <c r="C174" s="54" t="s">
        <v>2505</v>
      </c>
      <c r="D174" s="54" t="s">
        <v>94</v>
      </c>
      <c r="E174" s="54" t="s">
        <v>94</v>
      </c>
      <c r="F174" s="54" t="s">
        <v>113</v>
      </c>
      <c r="G174" s="54" t="s">
        <v>161</v>
      </c>
      <c r="H174" s="56" t="s">
        <v>4885</v>
      </c>
      <c r="I174" s="54" t="s">
        <v>2552</v>
      </c>
      <c r="J174" s="54" t="s">
        <v>116</v>
      </c>
      <c r="K174" s="54" t="s">
        <v>117</v>
      </c>
      <c r="L174" s="54">
        <v>8</v>
      </c>
      <c r="M174" s="54">
        <f>IFERROR(VLOOKUP(A174,rptDatosInstitucionesEducativas!$H$9:$O$985,8,0),0)</f>
        <v>0</v>
      </c>
      <c r="N174" s="54">
        <v>1</v>
      </c>
      <c r="O174" s="54">
        <v>3</v>
      </c>
      <c r="P174" s="54" t="s">
        <v>2525</v>
      </c>
      <c r="Q174" s="54" t="s">
        <v>2525</v>
      </c>
      <c r="R174" s="54" t="s">
        <v>2524</v>
      </c>
      <c r="S174" s="54">
        <v>0</v>
      </c>
      <c r="T174" s="54">
        <v>2</v>
      </c>
    </row>
    <row r="175" spans="1:20" ht="27" x14ac:dyDescent="0.25">
      <c r="A175" s="54" t="s">
        <v>4886</v>
      </c>
      <c r="B175" s="54" t="s">
        <v>2506</v>
      </c>
      <c r="C175" s="54" t="s">
        <v>2505</v>
      </c>
      <c r="D175" s="54" t="s">
        <v>94</v>
      </c>
      <c r="E175" s="54" t="s">
        <v>94</v>
      </c>
      <c r="F175" s="54" t="s">
        <v>113</v>
      </c>
      <c r="G175" s="54" t="s">
        <v>217</v>
      </c>
      <c r="H175" s="56" t="s">
        <v>4887</v>
      </c>
      <c r="I175" s="54" t="s">
        <v>2552</v>
      </c>
      <c r="J175" s="54" t="s">
        <v>116</v>
      </c>
      <c r="K175" s="54" t="s">
        <v>117</v>
      </c>
      <c r="L175" s="54">
        <v>7</v>
      </c>
      <c r="M175" s="54">
        <f>IFERROR(VLOOKUP(A175,rptDatosInstitucionesEducativas!$H$9:$O$985,8,0),0)</f>
        <v>0</v>
      </c>
      <c r="N175" s="54">
        <v>1</v>
      </c>
      <c r="O175" s="54">
        <v>3</v>
      </c>
      <c r="P175" s="54" t="s">
        <v>4316</v>
      </c>
      <c r="Q175" s="54" t="s">
        <v>2525</v>
      </c>
      <c r="R175" s="54" t="s">
        <v>2524</v>
      </c>
      <c r="S175" s="54">
        <v>0</v>
      </c>
      <c r="T175" s="54">
        <v>1</v>
      </c>
    </row>
    <row r="176" spans="1:20" ht="18" x14ac:dyDescent="0.25">
      <c r="A176" s="54" t="s">
        <v>4888</v>
      </c>
      <c r="B176" s="54" t="s">
        <v>2506</v>
      </c>
      <c r="C176" s="54" t="s">
        <v>2505</v>
      </c>
      <c r="D176" s="54" t="s">
        <v>94</v>
      </c>
      <c r="E176" s="54" t="s">
        <v>94</v>
      </c>
      <c r="F176" s="54" t="s">
        <v>113</v>
      </c>
      <c r="G176" s="54" t="s">
        <v>4889</v>
      </c>
      <c r="H176" s="56" t="s">
        <v>4890</v>
      </c>
      <c r="I176" s="54" t="s">
        <v>2552</v>
      </c>
      <c r="J176" s="54" t="s">
        <v>116</v>
      </c>
      <c r="K176" s="54" t="s">
        <v>117</v>
      </c>
      <c r="L176" s="54">
        <v>10</v>
      </c>
      <c r="M176" s="54">
        <f>IFERROR(VLOOKUP(A176,rptDatosInstitucionesEducativas!$H$9:$O$985,8,0),0)</f>
        <v>0</v>
      </c>
      <c r="N176" s="54">
        <v>1</v>
      </c>
      <c r="O176" s="54">
        <v>3</v>
      </c>
      <c r="P176" s="54" t="s">
        <v>2525</v>
      </c>
      <c r="Q176" s="54" t="s">
        <v>2525</v>
      </c>
      <c r="R176" s="54" t="s">
        <v>2524</v>
      </c>
      <c r="S176" s="54">
        <v>0</v>
      </c>
      <c r="T176" s="54">
        <v>3</v>
      </c>
    </row>
    <row r="177" spans="1:20" ht="18" x14ac:dyDescent="0.25">
      <c r="A177" s="54" t="s">
        <v>227</v>
      </c>
      <c r="B177" s="54" t="s">
        <v>2506</v>
      </c>
      <c r="C177" s="54" t="s">
        <v>2505</v>
      </c>
      <c r="D177" s="54" t="s">
        <v>94</v>
      </c>
      <c r="E177" s="54" t="s">
        <v>94</v>
      </c>
      <c r="F177" s="54" t="s">
        <v>222</v>
      </c>
      <c r="G177" s="54" t="s">
        <v>222</v>
      </c>
      <c r="H177" s="56" t="s">
        <v>228</v>
      </c>
      <c r="I177" s="54" t="s">
        <v>2523</v>
      </c>
      <c r="J177" s="54" t="s">
        <v>116</v>
      </c>
      <c r="K177" s="54" t="s">
        <v>117</v>
      </c>
      <c r="L177" s="54">
        <v>4</v>
      </c>
      <c r="M177" s="54">
        <f>IFERROR(VLOOKUP(A177,rptDatosInstitucionesEducativas!$H$9:$O$985,8,0),0)</f>
        <v>6</v>
      </c>
      <c r="N177" s="54">
        <v>2</v>
      </c>
      <c r="O177" s="54">
        <v>2</v>
      </c>
      <c r="P177" s="54" t="s">
        <v>4004</v>
      </c>
      <c r="Q177" s="54" t="s">
        <v>3965</v>
      </c>
      <c r="R177" s="54" t="s">
        <v>3964</v>
      </c>
      <c r="S177" s="54">
        <v>0</v>
      </c>
      <c r="T177" s="54">
        <v>1</v>
      </c>
    </row>
    <row r="178" spans="1:20" ht="18" x14ac:dyDescent="0.25">
      <c r="A178" s="54" t="s">
        <v>225</v>
      </c>
      <c r="B178" s="54" t="s">
        <v>2506</v>
      </c>
      <c r="C178" s="54" t="s">
        <v>2505</v>
      </c>
      <c r="D178" s="54" t="s">
        <v>94</v>
      </c>
      <c r="E178" s="54" t="s">
        <v>94</v>
      </c>
      <c r="F178" s="54" t="s">
        <v>222</v>
      </c>
      <c r="G178" s="54" t="s">
        <v>222</v>
      </c>
      <c r="H178" s="56" t="s">
        <v>226</v>
      </c>
      <c r="I178" s="54" t="s">
        <v>2523</v>
      </c>
      <c r="J178" s="54" t="s">
        <v>116</v>
      </c>
      <c r="K178" s="54" t="s">
        <v>117</v>
      </c>
      <c r="L178" s="54">
        <v>4</v>
      </c>
      <c r="M178" s="54">
        <f>IFERROR(VLOOKUP(A178,rptDatosInstitucionesEducativas!$H$9:$O$985,8,0),0)</f>
        <v>5</v>
      </c>
      <c r="N178" s="54">
        <v>3</v>
      </c>
      <c r="O178" s="54">
        <v>3</v>
      </c>
      <c r="P178" s="54" t="s">
        <v>4891</v>
      </c>
      <c r="Q178" s="54" t="s">
        <v>4892</v>
      </c>
      <c r="R178" s="54" t="s">
        <v>3962</v>
      </c>
      <c r="S178" s="54">
        <v>0</v>
      </c>
      <c r="T178" s="54">
        <v>1</v>
      </c>
    </row>
    <row r="179" spans="1:20" ht="18" x14ac:dyDescent="0.25">
      <c r="A179" s="54" t="s">
        <v>238</v>
      </c>
      <c r="B179" s="54" t="s">
        <v>2506</v>
      </c>
      <c r="C179" s="54" t="s">
        <v>2505</v>
      </c>
      <c r="D179" s="54" t="s">
        <v>94</v>
      </c>
      <c r="E179" s="54" t="s">
        <v>94</v>
      </c>
      <c r="F179" s="54" t="s">
        <v>222</v>
      </c>
      <c r="G179" s="54" t="s">
        <v>237</v>
      </c>
      <c r="H179" s="56" t="s">
        <v>239</v>
      </c>
      <c r="I179" s="54" t="s">
        <v>2523</v>
      </c>
      <c r="J179" s="54" t="s">
        <v>116</v>
      </c>
      <c r="K179" s="54" t="s">
        <v>117</v>
      </c>
      <c r="L179" s="54">
        <v>4</v>
      </c>
      <c r="M179" s="54">
        <f>IFERROR(VLOOKUP(A179,rptDatosInstitucionesEducativas!$H$9:$O$985,8,0),0)</f>
        <v>6</v>
      </c>
      <c r="N179" s="54">
        <v>3</v>
      </c>
      <c r="O179" s="54">
        <v>3</v>
      </c>
      <c r="P179" s="54" t="s">
        <v>4001</v>
      </c>
      <c r="Q179" s="54" t="s">
        <v>2525</v>
      </c>
      <c r="R179" s="54" t="s">
        <v>2524</v>
      </c>
      <c r="S179" s="54">
        <v>0</v>
      </c>
      <c r="T179" s="54">
        <v>1</v>
      </c>
    </row>
    <row r="180" spans="1:20" ht="18" x14ac:dyDescent="0.25">
      <c r="A180" s="54" t="s">
        <v>235</v>
      </c>
      <c r="B180" s="54" t="s">
        <v>2506</v>
      </c>
      <c r="C180" s="54" t="s">
        <v>2505</v>
      </c>
      <c r="D180" s="54" t="s">
        <v>94</v>
      </c>
      <c r="E180" s="54" t="s">
        <v>94</v>
      </c>
      <c r="F180" s="54" t="s">
        <v>222</v>
      </c>
      <c r="G180" s="54" t="s">
        <v>234</v>
      </c>
      <c r="H180" s="56" t="s">
        <v>236</v>
      </c>
      <c r="I180" s="54" t="s">
        <v>2523</v>
      </c>
      <c r="J180" s="54" t="s">
        <v>116</v>
      </c>
      <c r="K180" s="54" t="s">
        <v>117</v>
      </c>
      <c r="L180" s="54">
        <v>6</v>
      </c>
      <c r="M180" s="54">
        <f>IFERROR(VLOOKUP(A180,rptDatosInstitucionesEducativas!$H$9:$O$985,8,0),0)</f>
        <v>8</v>
      </c>
      <c r="N180" s="54">
        <v>3</v>
      </c>
      <c r="O180" s="54">
        <v>3</v>
      </c>
      <c r="P180" s="54" t="s">
        <v>4000</v>
      </c>
      <c r="Q180" s="54" t="s">
        <v>3999</v>
      </c>
      <c r="R180" s="54" t="s">
        <v>3998</v>
      </c>
      <c r="S180" s="54">
        <v>0</v>
      </c>
      <c r="T180" s="54">
        <v>1</v>
      </c>
    </row>
    <row r="181" spans="1:20" ht="18" x14ac:dyDescent="0.25">
      <c r="A181" s="54" t="s">
        <v>232</v>
      </c>
      <c r="B181" s="54" t="s">
        <v>2506</v>
      </c>
      <c r="C181" s="54" t="s">
        <v>2505</v>
      </c>
      <c r="D181" s="54" t="s">
        <v>94</v>
      </c>
      <c r="E181" s="54" t="s">
        <v>94</v>
      </c>
      <c r="F181" s="54" t="s">
        <v>222</v>
      </c>
      <c r="G181" s="54" t="s">
        <v>1286</v>
      </c>
      <c r="H181" s="56" t="s">
        <v>233</v>
      </c>
      <c r="I181" s="54" t="s">
        <v>2523</v>
      </c>
      <c r="J181" s="54" t="s">
        <v>116</v>
      </c>
      <c r="K181" s="54" t="s">
        <v>117</v>
      </c>
      <c r="L181" s="54">
        <v>7</v>
      </c>
      <c r="M181" s="54">
        <f>IFERROR(VLOOKUP(A181,rptDatosInstitucionesEducativas!$H$9:$O$985,8,0),0)</f>
        <v>8</v>
      </c>
      <c r="N181" s="54">
        <v>3</v>
      </c>
      <c r="O181" s="54">
        <v>3</v>
      </c>
      <c r="P181" s="54" t="s">
        <v>3997</v>
      </c>
      <c r="Q181" s="54" t="s">
        <v>3996</v>
      </c>
      <c r="R181" s="54" t="s">
        <v>3995</v>
      </c>
      <c r="S181" s="54">
        <v>0</v>
      </c>
      <c r="T181" s="54">
        <v>1</v>
      </c>
    </row>
    <row r="182" spans="1:20" ht="18" x14ac:dyDescent="0.25">
      <c r="A182" s="54" t="s">
        <v>230</v>
      </c>
      <c r="B182" s="54" t="s">
        <v>2506</v>
      </c>
      <c r="C182" s="54" t="s">
        <v>2505</v>
      </c>
      <c r="D182" s="54" t="s">
        <v>94</v>
      </c>
      <c r="E182" s="54" t="s">
        <v>94</v>
      </c>
      <c r="F182" s="54" t="s">
        <v>222</v>
      </c>
      <c r="G182" s="54" t="s">
        <v>229</v>
      </c>
      <c r="H182" s="56" t="s">
        <v>231</v>
      </c>
      <c r="I182" s="54" t="s">
        <v>2523</v>
      </c>
      <c r="J182" s="54" t="s">
        <v>116</v>
      </c>
      <c r="K182" s="54" t="s">
        <v>117</v>
      </c>
      <c r="L182" s="54">
        <v>8</v>
      </c>
      <c r="M182" s="54">
        <f>IFERROR(VLOOKUP(A182,rptDatosInstitucionesEducativas!$H$9:$O$985,8,0),0)</f>
        <v>11</v>
      </c>
      <c r="N182" s="54">
        <v>3</v>
      </c>
      <c r="O182" s="54">
        <v>3</v>
      </c>
      <c r="P182" s="54" t="s">
        <v>4893</v>
      </c>
      <c r="Q182" s="54" t="s">
        <v>4003</v>
      </c>
      <c r="R182" s="54" t="s">
        <v>4894</v>
      </c>
      <c r="S182" s="54">
        <v>0</v>
      </c>
      <c r="T182" s="54">
        <v>1</v>
      </c>
    </row>
    <row r="183" spans="1:20" ht="27" x14ac:dyDescent="0.25">
      <c r="A183" s="54" t="s">
        <v>710</v>
      </c>
      <c r="B183" s="54" t="s">
        <v>2506</v>
      </c>
      <c r="C183" s="54" t="s">
        <v>2505</v>
      </c>
      <c r="D183" s="54" t="s">
        <v>94</v>
      </c>
      <c r="E183" s="54" t="s">
        <v>94</v>
      </c>
      <c r="F183" s="54" t="s">
        <v>222</v>
      </c>
      <c r="G183" s="54" t="s">
        <v>709</v>
      </c>
      <c r="H183" s="56" t="s">
        <v>711</v>
      </c>
      <c r="I183" s="54" t="s">
        <v>2552</v>
      </c>
      <c r="J183" s="54" t="s">
        <v>116</v>
      </c>
      <c r="K183" s="54" t="s">
        <v>117</v>
      </c>
      <c r="L183" s="54">
        <v>16</v>
      </c>
      <c r="M183" s="54">
        <f>IFERROR(VLOOKUP(A183,rptDatosInstitucionesEducativas!$H$9:$O$985,8,0),0)</f>
        <v>17</v>
      </c>
      <c r="N183" s="54">
        <v>3</v>
      </c>
      <c r="O183" s="54">
        <v>3</v>
      </c>
      <c r="P183" s="54" t="s">
        <v>3994</v>
      </c>
      <c r="Q183" s="54" t="s">
        <v>3993</v>
      </c>
      <c r="R183" s="54" t="s">
        <v>3992</v>
      </c>
      <c r="S183" s="54">
        <v>0</v>
      </c>
      <c r="T183" s="54">
        <v>2</v>
      </c>
    </row>
    <row r="184" spans="1:20" ht="27" x14ac:dyDescent="0.25">
      <c r="A184" s="54" t="s">
        <v>704</v>
      </c>
      <c r="B184" s="54" t="s">
        <v>2506</v>
      </c>
      <c r="C184" s="54" t="s">
        <v>2505</v>
      </c>
      <c r="D184" s="54" t="s">
        <v>94</v>
      </c>
      <c r="E184" s="54" t="s">
        <v>94</v>
      </c>
      <c r="F184" s="54" t="s">
        <v>222</v>
      </c>
      <c r="G184" s="54" t="s">
        <v>703</v>
      </c>
      <c r="H184" s="56" t="s">
        <v>703</v>
      </c>
      <c r="I184" s="54" t="s">
        <v>2552</v>
      </c>
      <c r="J184" s="54" t="s">
        <v>116</v>
      </c>
      <c r="K184" s="54" t="s">
        <v>117</v>
      </c>
      <c r="L184" s="54">
        <v>7</v>
      </c>
      <c r="M184" s="54">
        <f>IFERROR(VLOOKUP(A184,rptDatosInstitucionesEducativas!$H$9:$O$985,8,0),0)</f>
        <v>5</v>
      </c>
      <c r="N184" s="54">
        <v>3</v>
      </c>
      <c r="O184" s="54">
        <v>3</v>
      </c>
      <c r="P184" s="54" t="s">
        <v>3994</v>
      </c>
      <c r="Q184" s="54" t="s">
        <v>3993</v>
      </c>
      <c r="R184" s="54" t="s">
        <v>3992</v>
      </c>
      <c r="S184" s="54">
        <v>0</v>
      </c>
      <c r="T184" s="54">
        <v>2</v>
      </c>
    </row>
    <row r="185" spans="1:20" ht="27" x14ac:dyDescent="0.25">
      <c r="A185" s="54" t="s">
        <v>714</v>
      </c>
      <c r="B185" s="54" t="s">
        <v>2506</v>
      </c>
      <c r="C185" s="54" t="s">
        <v>2505</v>
      </c>
      <c r="D185" s="54" t="s">
        <v>94</v>
      </c>
      <c r="E185" s="54" t="s">
        <v>94</v>
      </c>
      <c r="F185" s="54" t="s">
        <v>222</v>
      </c>
      <c r="G185" s="54" t="s">
        <v>222</v>
      </c>
      <c r="H185" s="56" t="s">
        <v>715</v>
      </c>
      <c r="I185" s="54" t="s">
        <v>2552</v>
      </c>
      <c r="J185" s="54" t="s">
        <v>116</v>
      </c>
      <c r="K185" s="54" t="s">
        <v>117</v>
      </c>
      <c r="L185" s="54">
        <v>9</v>
      </c>
      <c r="M185" s="54">
        <f>IFERROR(VLOOKUP(A185,rptDatosInstitucionesEducativas!$H$9:$O$985,8,0),0)</f>
        <v>13</v>
      </c>
      <c r="N185" s="54">
        <v>3</v>
      </c>
      <c r="O185" s="54">
        <v>3</v>
      </c>
      <c r="P185" s="54" t="s">
        <v>3994</v>
      </c>
      <c r="Q185" s="54" t="s">
        <v>3993</v>
      </c>
      <c r="R185" s="54" t="s">
        <v>3992</v>
      </c>
      <c r="S185" s="54">
        <v>0</v>
      </c>
      <c r="T185" s="54">
        <v>3</v>
      </c>
    </row>
    <row r="186" spans="1:20" ht="27" x14ac:dyDescent="0.25">
      <c r="A186" s="54" t="s">
        <v>706</v>
      </c>
      <c r="B186" s="54" t="s">
        <v>2506</v>
      </c>
      <c r="C186" s="54" t="s">
        <v>2505</v>
      </c>
      <c r="D186" s="54" t="s">
        <v>94</v>
      </c>
      <c r="E186" s="54" t="s">
        <v>94</v>
      </c>
      <c r="F186" s="54" t="s">
        <v>222</v>
      </c>
      <c r="G186" s="54" t="s">
        <v>705</v>
      </c>
      <c r="H186" s="56" t="s">
        <v>705</v>
      </c>
      <c r="I186" s="54" t="s">
        <v>2552</v>
      </c>
      <c r="J186" s="54" t="s">
        <v>116</v>
      </c>
      <c r="K186" s="54" t="s">
        <v>117</v>
      </c>
      <c r="L186" s="54">
        <v>11</v>
      </c>
      <c r="M186" s="54">
        <f>IFERROR(VLOOKUP(A186,rptDatosInstitucionesEducativas!$H$9:$O$985,8,0),0)</f>
        <v>13</v>
      </c>
      <c r="N186" s="54">
        <v>3</v>
      </c>
      <c r="O186" s="54">
        <v>3</v>
      </c>
      <c r="P186" s="54" t="s">
        <v>3994</v>
      </c>
      <c r="Q186" s="54" t="s">
        <v>3993</v>
      </c>
      <c r="R186" s="54" t="s">
        <v>3992</v>
      </c>
      <c r="S186" s="54">
        <v>0</v>
      </c>
      <c r="T186" s="54">
        <v>2</v>
      </c>
    </row>
    <row r="187" spans="1:20" ht="27" x14ac:dyDescent="0.25">
      <c r="A187" s="54" t="s">
        <v>707</v>
      </c>
      <c r="B187" s="54" t="s">
        <v>2506</v>
      </c>
      <c r="C187" s="54" t="s">
        <v>2505</v>
      </c>
      <c r="D187" s="54" t="s">
        <v>94</v>
      </c>
      <c r="E187" s="54" t="s">
        <v>94</v>
      </c>
      <c r="F187" s="54" t="s">
        <v>222</v>
      </c>
      <c r="G187" s="54" t="s">
        <v>237</v>
      </c>
      <c r="H187" s="56" t="s">
        <v>708</v>
      </c>
      <c r="I187" s="54" t="s">
        <v>2552</v>
      </c>
      <c r="J187" s="54" t="s">
        <v>116</v>
      </c>
      <c r="K187" s="54" t="s">
        <v>117</v>
      </c>
      <c r="L187" s="54">
        <v>9</v>
      </c>
      <c r="M187" s="54">
        <f>IFERROR(VLOOKUP(A187,rptDatosInstitucionesEducativas!$H$9:$O$985,8,0),0)</f>
        <v>7</v>
      </c>
      <c r="N187" s="54">
        <v>1</v>
      </c>
      <c r="O187" s="54">
        <v>3</v>
      </c>
      <c r="P187" s="54" t="s">
        <v>3994</v>
      </c>
      <c r="Q187" s="54" t="s">
        <v>3993</v>
      </c>
      <c r="R187" s="54" t="s">
        <v>3992</v>
      </c>
      <c r="S187" s="54">
        <v>0</v>
      </c>
      <c r="T187" s="54">
        <v>2</v>
      </c>
    </row>
    <row r="188" spans="1:20" ht="27" x14ac:dyDescent="0.25">
      <c r="A188" s="54" t="s">
        <v>224</v>
      </c>
      <c r="B188" s="54" t="s">
        <v>2506</v>
      </c>
      <c r="C188" s="54" t="s">
        <v>2505</v>
      </c>
      <c r="D188" s="54" t="s">
        <v>94</v>
      </c>
      <c r="E188" s="54" t="s">
        <v>94</v>
      </c>
      <c r="F188" s="54" t="s">
        <v>222</v>
      </c>
      <c r="G188" s="54" t="s">
        <v>1695</v>
      </c>
      <c r="H188" s="56" t="s">
        <v>1696</v>
      </c>
      <c r="I188" s="54" t="s">
        <v>2523</v>
      </c>
      <c r="J188" s="54" t="s">
        <v>116</v>
      </c>
      <c r="K188" s="54" t="s">
        <v>117</v>
      </c>
      <c r="L188" s="54">
        <v>36</v>
      </c>
      <c r="M188" s="54">
        <f>IFERROR(VLOOKUP(A188,rptDatosInstitucionesEducativas!$H$9:$O$985,8,0),0)</f>
        <v>30</v>
      </c>
      <c r="N188" s="54">
        <v>3</v>
      </c>
      <c r="O188" s="54">
        <v>3</v>
      </c>
      <c r="P188" s="54" t="s">
        <v>4895</v>
      </c>
      <c r="Q188" s="54" t="s">
        <v>3971</v>
      </c>
      <c r="R188" s="54" t="s">
        <v>3970</v>
      </c>
      <c r="S188" s="54">
        <v>2</v>
      </c>
      <c r="T188" s="54">
        <v>3</v>
      </c>
    </row>
    <row r="189" spans="1:20" ht="18" x14ac:dyDescent="0.25">
      <c r="A189" s="54" t="s">
        <v>1526</v>
      </c>
      <c r="B189" s="54" t="s">
        <v>2506</v>
      </c>
      <c r="C189" s="54" t="s">
        <v>2505</v>
      </c>
      <c r="D189" s="54" t="s">
        <v>94</v>
      </c>
      <c r="E189" s="54" t="s">
        <v>94</v>
      </c>
      <c r="F189" s="54" t="s">
        <v>222</v>
      </c>
      <c r="G189" s="54" t="s">
        <v>223</v>
      </c>
      <c r="H189" s="56" t="s">
        <v>223</v>
      </c>
      <c r="I189" s="54" t="s">
        <v>2503</v>
      </c>
      <c r="J189" s="54" t="s">
        <v>116</v>
      </c>
      <c r="K189" s="54" t="s">
        <v>117</v>
      </c>
      <c r="L189" s="54">
        <v>90</v>
      </c>
      <c r="M189" s="54">
        <f>IFERROR(VLOOKUP(A189,rptDatosInstitucionesEducativas!$H$9:$O$985,8,0),0)</f>
        <v>101</v>
      </c>
      <c r="N189" s="54">
        <v>5</v>
      </c>
      <c r="O189" s="54">
        <v>7</v>
      </c>
      <c r="P189" s="54" t="s">
        <v>4896</v>
      </c>
      <c r="Q189" s="54" t="s">
        <v>3968</v>
      </c>
      <c r="R189" s="54" t="s">
        <v>3967</v>
      </c>
      <c r="S189" s="54">
        <v>20</v>
      </c>
      <c r="T189" s="54">
        <v>16</v>
      </c>
    </row>
    <row r="190" spans="1:20" ht="27" x14ac:dyDescent="0.25">
      <c r="A190" s="54" t="s">
        <v>1287</v>
      </c>
      <c r="B190" s="54" t="s">
        <v>2506</v>
      </c>
      <c r="C190" s="54" t="s">
        <v>2505</v>
      </c>
      <c r="D190" s="54" t="s">
        <v>94</v>
      </c>
      <c r="E190" s="54" t="s">
        <v>94</v>
      </c>
      <c r="F190" s="54" t="s">
        <v>222</v>
      </c>
      <c r="G190" s="54" t="s">
        <v>1286</v>
      </c>
      <c r="H190" s="56" t="s">
        <v>1876</v>
      </c>
      <c r="I190" s="54" t="s">
        <v>2510</v>
      </c>
      <c r="J190" s="54" t="s">
        <v>116</v>
      </c>
      <c r="K190" s="54" t="s">
        <v>117</v>
      </c>
      <c r="L190" s="54">
        <v>20</v>
      </c>
      <c r="M190" s="54">
        <f>IFERROR(VLOOKUP(A190,rptDatosInstitucionesEducativas!$H$9:$O$985,8,0),0)</f>
        <v>20</v>
      </c>
      <c r="N190" s="54">
        <v>5</v>
      </c>
      <c r="O190" s="54">
        <v>5</v>
      </c>
      <c r="P190" s="54" t="s">
        <v>3983</v>
      </c>
      <c r="Q190" s="54" t="s">
        <v>3982</v>
      </c>
      <c r="R190" s="54" t="s">
        <v>4897</v>
      </c>
      <c r="S190" s="54">
        <v>4</v>
      </c>
      <c r="T190" s="54">
        <v>4</v>
      </c>
    </row>
    <row r="191" spans="1:20" ht="18" x14ac:dyDescent="0.25">
      <c r="A191" s="54" t="s">
        <v>1290</v>
      </c>
      <c r="B191" s="54" t="s">
        <v>2506</v>
      </c>
      <c r="C191" s="54" t="s">
        <v>2505</v>
      </c>
      <c r="D191" s="54" t="s">
        <v>94</v>
      </c>
      <c r="E191" s="54" t="s">
        <v>94</v>
      </c>
      <c r="F191" s="54" t="s">
        <v>222</v>
      </c>
      <c r="G191" s="54" t="s">
        <v>222</v>
      </c>
      <c r="H191" s="56" t="s">
        <v>1291</v>
      </c>
      <c r="I191" s="54" t="s">
        <v>2510</v>
      </c>
      <c r="J191" s="54" t="s">
        <v>116</v>
      </c>
      <c r="K191" s="54" t="s">
        <v>117</v>
      </c>
      <c r="L191" s="54">
        <v>98</v>
      </c>
      <c r="M191" s="54">
        <f>IFERROR(VLOOKUP(A191,rptDatosInstitucionesEducativas!$H$9:$O$985,8,0),0)</f>
        <v>95</v>
      </c>
      <c r="N191" s="54">
        <v>6</v>
      </c>
      <c r="O191" s="54">
        <v>7</v>
      </c>
      <c r="P191" s="54" t="s">
        <v>4898</v>
      </c>
      <c r="Q191" s="54" t="s">
        <v>4899</v>
      </c>
      <c r="R191" s="54" t="s">
        <v>4900</v>
      </c>
      <c r="S191" s="54">
        <v>11</v>
      </c>
      <c r="T191" s="54">
        <v>10</v>
      </c>
    </row>
    <row r="192" spans="1:20" ht="18" x14ac:dyDescent="0.25">
      <c r="A192" s="54" t="s">
        <v>1292</v>
      </c>
      <c r="B192" s="54" t="s">
        <v>2506</v>
      </c>
      <c r="C192" s="54" t="s">
        <v>2505</v>
      </c>
      <c r="D192" s="54" t="s">
        <v>94</v>
      </c>
      <c r="E192" s="54" t="s">
        <v>94</v>
      </c>
      <c r="F192" s="54" t="s">
        <v>222</v>
      </c>
      <c r="G192" s="54" t="s">
        <v>229</v>
      </c>
      <c r="H192" s="56" t="s">
        <v>1293</v>
      </c>
      <c r="I192" s="54" t="s">
        <v>2510</v>
      </c>
      <c r="J192" s="54" t="s">
        <v>116</v>
      </c>
      <c r="K192" s="54" t="s">
        <v>117</v>
      </c>
      <c r="L192" s="54">
        <v>28</v>
      </c>
      <c r="M192" s="54">
        <f>IFERROR(VLOOKUP(A192,rptDatosInstitucionesEducativas!$H$9:$O$985,8,0),0)</f>
        <v>33</v>
      </c>
      <c r="N192" s="54">
        <v>6</v>
      </c>
      <c r="O192" s="54">
        <v>6</v>
      </c>
      <c r="P192" s="54" t="s">
        <v>3986</v>
      </c>
      <c r="Q192" s="54" t="s">
        <v>3985</v>
      </c>
      <c r="R192" s="54" t="s">
        <v>3984</v>
      </c>
      <c r="S192" s="54">
        <v>5</v>
      </c>
      <c r="T192" s="54">
        <v>4</v>
      </c>
    </row>
    <row r="193" spans="1:20" ht="27" x14ac:dyDescent="0.25">
      <c r="A193" s="54" t="s">
        <v>1288</v>
      </c>
      <c r="B193" s="54" t="s">
        <v>2506</v>
      </c>
      <c r="C193" s="54" t="s">
        <v>2505</v>
      </c>
      <c r="D193" s="54" t="s">
        <v>94</v>
      </c>
      <c r="E193" s="54" t="s">
        <v>94</v>
      </c>
      <c r="F193" s="54" t="s">
        <v>222</v>
      </c>
      <c r="G193" s="54" t="s">
        <v>223</v>
      </c>
      <c r="H193" s="56" t="s">
        <v>1289</v>
      </c>
      <c r="I193" s="54" t="s">
        <v>2510</v>
      </c>
      <c r="J193" s="54" t="s">
        <v>116</v>
      </c>
      <c r="K193" s="54" t="s">
        <v>117</v>
      </c>
      <c r="L193" s="54">
        <v>115</v>
      </c>
      <c r="M193" s="54">
        <f>IFERROR(VLOOKUP(A193,rptDatosInstitucionesEducativas!$H$9:$O$985,8,0),0)</f>
        <v>113</v>
      </c>
      <c r="N193" s="54">
        <v>6</v>
      </c>
      <c r="O193" s="54">
        <v>9</v>
      </c>
      <c r="P193" s="54" t="s">
        <v>4901</v>
      </c>
      <c r="Q193" s="54" t="s">
        <v>3976</v>
      </c>
      <c r="R193" s="54" t="s">
        <v>3975</v>
      </c>
      <c r="S193" s="54">
        <v>14</v>
      </c>
      <c r="T193" s="54">
        <v>12</v>
      </c>
    </row>
    <row r="194" spans="1:20" ht="18" x14ac:dyDescent="0.25">
      <c r="A194" s="54" t="s">
        <v>1524</v>
      </c>
      <c r="B194" s="54" t="s">
        <v>2506</v>
      </c>
      <c r="C194" s="54" t="s">
        <v>2505</v>
      </c>
      <c r="D194" s="54" t="s">
        <v>94</v>
      </c>
      <c r="E194" s="54" t="s">
        <v>94</v>
      </c>
      <c r="F194" s="54" t="s">
        <v>222</v>
      </c>
      <c r="G194" s="54" t="s">
        <v>222</v>
      </c>
      <c r="H194" s="56" t="s">
        <v>1525</v>
      </c>
      <c r="I194" s="54" t="s">
        <v>2503</v>
      </c>
      <c r="J194" s="54" t="s">
        <v>116</v>
      </c>
      <c r="K194" s="54" t="s">
        <v>117</v>
      </c>
      <c r="L194" s="54">
        <v>119</v>
      </c>
      <c r="M194" s="54">
        <f>IFERROR(VLOOKUP(A194,rptDatosInstitucionesEducativas!$H$9:$O$985,8,0),0)</f>
        <v>135</v>
      </c>
      <c r="N194" s="54">
        <v>5</v>
      </c>
      <c r="O194" s="54">
        <v>10</v>
      </c>
      <c r="P194" s="54" t="s">
        <v>3326</v>
      </c>
      <c r="Q194" s="54" t="s">
        <v>2525</v>
      </c>
      <c r="R194" s="54" t="s">
        <v>3973</v>
      </c>
      <c r="S194" s="54">
        <v>25</v>
      </c>
      <c r="T194" s="54">
        <v>24</v>
      </c>
    </row>
    <row r="195" spans="1:20" ht="18" x14ac:dyDescent="0.25">
      <c r="A195" s="54" t="s">
        <v>4902</v>
      </c>
      <c r="B195" s="54" t="s">
        <v>2506</v>
      </c>
      <c r="C195" s="54" t="s">
        <v>2505</v>
      </c>
      <c r="D195" s="54" t="s">
        <v>94</v>
      </c>
      <c r="E195" s="54" t="s">
        <v>94</v>
      </c>
      <c r="F195" s="54" t="s">
        <v>222</v>
      </c>
      <c r="G195" s="54" t="s">
        <v>4903</v>
      </c>
      <c r="H195" s="56" t="s">
        <v>4904</v>
      </c>
      <c r="I195" s="54" t="s">
        <v>2552</v>
      </c>
      <c r="J195" s="54" t="s">
        <v>116</v>
      </c>
      <c r="K195" s="54" t="s">
        <v>117</v>
      </c>
      <c r="L195" s="54">
        <v>11</v>
      </c>
      <c r="M195" s="54">
        <f>IFERROR(VLOOKUP(A195,rptDatosInstitucionesEducativas!$H$9:$O$985,8,0),0)</f>
        <v>0</v>
      </c>
      <c r="N195" s="54">
        <v>1</v>
      </c>
      <c r="O195" s="54">
        <v>3</v>
      </c>
      <c r="P195" s="54" t="s">
        <v>2525</v>
      </c>
      <c r="Q195" s="54" t="s">
        <v>2525</v>
      </c>
      <c r="R195" s="54" t="s">
        <v>2524</v>
      </c>
      <c r="S195" s="54">
        <v>0</v>
      </c>
      <c r="T195" s="54">
        <v>2</v>
      </c>
    </row>
    <row r="196" spans="1:20" ht="18" x14ac:dyDescent="0.25">
      <c r="A196" s="54" t="s">
        <v>4905</v>
      </c>
      <c r="B196" s="54" t="s">
        <v>2506</v>
      </c>
      <c r="C196" s="54" t="s">
        <v>2505</v>
      </c>
      <c r="D196" s="54" t="s">
        <v>94</v>
      </c>
      <c r="E196" s="54" t="s">
        <v>94</v>
      </c>
      <c r="F196" s="54" t="s">
        <v>222</v>
      </c>
      <c r="G196" s="54" t="s">
        <v>222</v>
      </c>
      <c r="H196" s="56" t="s">
        <v>4906</v>
      </c>
      <c r="I196" s="54" t="s">
        <v>2552</v>
      </c>
      <c r="J196" s="54" t="s">
        <v>116</v>
      </c>
      <c r="K196" s="54" t="s">
        <v>117</v>
      </c>
      <c r="L196" s="54">
        <v>9</v>
      </c>
      <c r="M196" s="54">
        <f>IFERROR(VLOOKUP(A196,rptDatosInstitucionesEducativas!$H$9:$O$985,8,0),0)</f>
        <v>0</v>
      </c>
      <c r="N196" s="54">
        <v>1</v>
      </c>
      <c r="O196" s="54">
        <v>3</v>
      </c>
      <c r="P196" s="54" t="s">
        <v>2525</v>
      </c>
      <c r="Q196" s="54" t="s">
        <v>2525</v>
      </c>
      <c r="R196" s="54" t="s">
        <v>2524</v>
      </c>
      <c r="S196" s="54">
        <v>0</v>
      </c>
      <c r="T196" s="54">
        <v>2</v>
      </c>
    </row>
    <row r="197" spans="1:20" ht="27" x14ac:dyDescent="0.25">
      <c r="A197" s="54" t="s">
        <v>716</v>
      </c>
      <c r="B197" s="54" t="s">
        <v>2506</v>
      </c>
      <c r="C197" s="54" t="s">
        <v>2505</v>
      </c>
      <c r="D197" s="54" t="s">
        <v>94</v>
      </c>
      <c r="E197" s="54" t="s">
        <v>94</v>
      </c>
      <c r="F197" s="54" t="s">
        <v>222</v>
      </c>
      <c r="G197" s="54" t="s">
        <v>223</v>
      </c>
      <c r="H197" s="56" t="s">
        <v>717</v>
      </c>
      <c r="I197" s="54" t="s">
        <v>2552</v>
      </c>
      <c r="J197" s="54" t="s">
        <v>116</v>
      </c>
      <c r="K197" s="54" t="s">
        <v>117</v>
      </c>
      <c r="L197" s="54">
        <v>9</v>
      </c>
      <c r="M197" s="54">
        <f>IFERROR(VLOOKUP(A197,rptDatosInstitucionesEducativas!$H$9:$O$985,8,0),0)</f>
        <v>10</v>
      </c>
      <c r="N197" s="54">
        <v>1</v>
      </c>
      <c r="O197" s="54">
        <v>3</v>
      </c>
      <c r="P197" s="54" t="s">
        <v>3994</v>
      </c>
      <c r="Q197" s="54" t="s">
        <v>3993</v>
      </c>
      <c r="R197" s="54" t="s">
        <v>3992</v>
      </c>
      <c r="S197" s="54">
        <v>0</v>
      </c>
      <c r="T197" s="54">
        <v>2</v>
      </c>
    </row>
    <row r="198" spans="1:20" ht="27" x14ac:dyDescent="0.25">
      <c r="A198" s="54" t="s">
        <v>718</v>
      </c>
      <c r="B198" s="54" t="s">
        <v>2506</v>
      </c>
      <c r="C198" s="54" t="s">
        <v>2505</v>
      </c>
      <c r="D198" s="54" t="s">
        <v>94</v>
      </c>
      <c r="E198" s="54" t="s">
        <v>94</v>
      </c>
      <c r="F198" s="54" t="s">
        <v>222</v>
      </c>
      <c r="G198" s="54" t="s">
        <v>382</v>
      </c>
      <c r="H198" s="56" t="s">
        <v>719</v>
      </c>
      <c r="I198" s="54" t="s">
        <v>2552</v>
      </c>
      <c r="J198" s="54" t="s">
        <v>116</v>
      </c>
      <c r="K198" s="54" t="s">
        <v>117</v>
      </c>
      <c r="L198" s="54">
        <v>10</v>
      </c>
      <c r="M198" s="54">
        <f>IFERROR(VLOOKUP(A198,rptDatosInstitucionesEducativas!$H$9:$O$985,8,0),0)</f>
        <v>9</v>
      </c>
      <c r="N198" s="54">
        <v>1</v>
      </c>
      <c r="O198" s="54">
        <v>3</v>
      </c>
      <c r="P198" s="54" t="s">
        <v>3994</v>
      </c>
      <c r="Q198" s="54" t="s">
        <v>3993</v>
      </c>
      <c r="R198" s="54" t="s">
        <v>3992</v>
      </c>
      <c r="S198" s="54">
        <v>0</v>
      </c>
      <c r="T198" s="54">
        <v>2</v>
      </c>
    </row>
    <row r="199" spans="1:20" ht="18" x14ac:dyDescent="0.25">
      <c r="A199" s="54" t="s">
        <v>1296</v>
      </c>
      <c r="B199" s="54" t="s">
        <v>2506</v>
      </c>
      <c r="C199" s="54" t="s">
        <v>2505</v>
      </c>
      <c r="D199" s="54" t="s">
        <v>94</v>
      </c>
      <c r="E199" s="54" t="s">
        <v>94</v>
      </c>
      <c r="F199" s="54" t="s">
        <v>30</v>
      </c>
      <c r="G199" s="54" t="s">
        <v>1700</v>
      </c>
      <c r="H199" s="56" t="s">
        <v>1878</v>
      </c>
      <c r="I199" s="54" t="s">
        <v>2510</v>
      </c>
      <c r="J199" s="54" t="s">
        <v>116</v>
      </c>
      <c r="K199" s="54" t="s">
        <v>117</v>
      </c>
      <c r="L199" s="54">
        <v>10</v>
      </c>
      <c r="M199" s="54">
        <f>IFERROR(VLOOKUP(A199,rptDatosInstitucionesEducativas!$H$9:$O$985,8,0),0)</f>
        <v>13</v>
      </c>
      <c r="N199" s="54">
        <v>6</v>
      </c>
      <c r="O199" s="54">
        <v>6</v>
      </c>
      <c r="P199" s="54" t="s">
        <v>3924</v>
      </c>
      <c r="Q199" s="54" t="s">
        <v>3923</v>
      </c>
      <c r="R199" s="54" t="s">
        <v>3922</v>
      </c>
      <c r="S199" s="54">
        <v>2</v>
      </c>
      <c r="T199" s="54">
        <v>3</v>
      </c>
    </row>
    <row r="200" spans="1:20" ht="18" x14ac:dyDescent="0.25">
      <c r="A200" s="54" t="s">
        <v>1301</v>
      </c>
      <c r="B200" s="54" t="s">
        <v>2506</v>
      </c>
      <c r="C200" s="54" t="s">
        <v>2505</v>
      </c>
      <c r="D200" s="54" t="s">
        <v>94</v>
      </c>
      <c r="E200" s="54" t="s">
        <v>94</v>
      </c>
      <c r="F200" s="54" t="s">
        <v>30</v>
      </c>
      <c r="G200" s="54" t="s">
        <v>247</v>
      </c>
      <c r="H200" s="56" t="s">
        <v>1868</v>
      </c>
      <c r="I200" s="54" t="s">
        <v>2510</v>
      </c>
      <c r="J200" s="54" t="s">
        <v>116</v>
      </c>
      <c r="K200" s="54" t="s">
        <v>117</v>
      </c>
      <c r="L200" s="54">
        <v>18</v>
      </c>
      <c r="M200" s="54">
        <f>IFERROR(VLOOKUP(A200,rptDatosInstitucionesEducativas!$H$9:$O$985,8,0),0)</f>
        <v>23</v>
      </c>
      <c r="N200" s="54">
        <v>6</v>
      </c>
      <c r="O200" s="54">
        <v>6</v>
      </c>
      <c r="P200" s="54" t="s">
        <v>3927</v>
      </c>
      <c r="Q200" s="54" t="s">
        <v>3926</v>
      </c>
      <c r="R200" s="54" t="s">
        <v>3925</v>
      </c>
      <c r="S200" s="54">
        <v>4</v>
      </c>
      <c r="T200" s="54">
        <v>5</v>
      </c>
    </row>
    <row r="201" spans="1:20" ht="18" x14ac:dyDescent="0.25">
      <c r="A201" s="54" t="s">
        <v>1530</v>
      </c>
      <c r="B201" s="54" t="s">
        <v>2506</v>
      </c>
      <c r="C201" s="54" t="s">
        <v>2505</v>
      </c>
      <c r="D201" s="54" t="s">
        <v>94</v>
      </c>
      <c r="E201" s="54" t="s">
        <v>94</v>
      </c>
      <c r="F201" s="54" t="s">
        <v>30</v>
      </c>
      <c r="G201" s="54" t="s">
        <v>30</v>
      </c>
      <c r="H201" s="56" t="s">
        <v>1531</v>
      </c>
      <c r="I201" s="54" t="s">
        <v>2503</v>
      </c>
      <c r="J201" s="54" t="s">
        <v>116</v>
      </c>
      <c r="K201" s="54" t="s">
        <v>117</v>
      </c>
      <c r="L201" s="54">
        <v>221</v>
      </c>
      <c r="M201" s="54">
        <f>IFERROR(VLOOKUP(A201,rptDatosInstitucionesEducativas!$H$9:$O$985,8,0),0)</f>
        <v>220</v>
      </c>
      <c r="N201" s="54">
        <v>5</v>
      </c>
      <c r="O201" s="54">
        <v>14</v>
      </c>
      <c r="P201" s="54" t="s">
        <v>3904</v>
      </c>
      <c r="Q201" s="54" t="s">
        <v>3903</v>
      </c>
      <c r="R201" s="54" t="s">
        <v>3902</v>
      </c>
      <c r="S201" s="54">
        <v>51</v>
      </c>
      <c r="T201" s="54">
        <v>38</v>
      </c>
    </row>
    <row r="202" spans="1:20" ht="18" x14ac:dyDescent="0.25">
      <c r="A202" s="54" t="s">
        <v>1295</v>
      </c>
      <c r="B202" s="54" t="s">
        <v>2506</v>
      </c>
      <c r="C202" s="54" t="s">
        <v>2505</v>
      </c>
      <c r="D202" s="54" t="s">
        <v>94</v>
      </c>
      <c r="E202" s="54" t="s">
        <v>94</v>
      </c>
      <c r="F202" s="54" t="s">
        <v>30</v>
      </c>
      <c r="G202" s="54" t="s">
        <v>1294</v>
      </c>
      <c r="H202" s="56" t="s">
        <v>1877</v>
      </c>
      <c r="I202" s="54" t="s">
        <v>2510</v>
      </c>
      <c r="J202" s="54" t="s">
        <v>116</v>
      </c>
      <c r="K202" s="54" t="s">
        <v>117</v>
      </c>
      <c r="L202" s="54">
        <v>44</v>
      </c>
      <c r="M202" s="54">
        <f>IFERROR(VLOOKUP(A202,rptDatosInstitucionesEducativas!$H$9:$O$985,8,0),0)</f>
        <v>45</v>
      </c>
      <c r="N202" s="54">
        <v>6</v>
      </c>
      <c r="O202" s="54">
        <v>6</v>
      </c>
      <c r="P202" s="54" t="s">
        <v>3915</v>
      </c>
      <c r="Q202" s="54" t="s">
        <v>3914</v>
      </c>
      <c r="R202" s="54" t="s">
        <v>2524</v>
      </c>
      <c r="S202" s="54">
        <v>6</v>
      </c>
      <c r="T202" s="54">
        <v>7</v>
      </c>
    </row>
    <row r="203" spans="1:20" ht="18" x14ac:dyDescent="0.25">
      <c r="A203" s="54" t="s">
        <v>1302</v>
      </c>
      <c r="B203" s="54" t="s">
        <v>2506</v>
      </c>
      <c r="C203" s="54" t="s">
        <v>2505</v>
      </c>
      <c r="D203" s="54" t="s">
        <v>94</v>
      </c>
      <c r="E203" s="54" t="s">
        <v>94</v>
      </c>
      <c r="F203" s="54" t="s">
        <v>30</v>
      </c>
      <c r="G203" s="54" t="s">
        <v>30</v>
      </c>
      <c r="H203" s="56" t="s">
        <v>1303</v>
      </c>
      <c r="I203" s="54" t="s">
        <v>2510</v>
      </c>
      <c r="J203" s="54" t="s">
        <v>116</v>
      </c>
      <c r="K203" s="54" t="s">
        <v>117</v>
      </c>
      <c r="L203" s="54">
        <v>183</v>
      </c>
      <c r="M203" s="54">
        <f>IFERROR(VLOOKUP(A203,rptDatosInstitucionesEducativas!$H$9:$O$985,8,0),0)</f>
        <v>178</v>
      </c>
      <c r="N203" s="54">
        <v>6</v>
      </c>
      <c r="O203" s="54">
        <v>12</v>
      </c>
      <c r="P203" s="54" t="s">
        <v>3918</v>
      </c>
      <c r="Q203" s="54" t="s">
        <v>3917</v>
      </c>
      <c r="R203" s="54" t="s">
        <v>3916</v>
      </c>
      <c r="S203" s="54">
        <v>15</v>
      </c>
      <c r="T203" s="54">
        <v>18</v>
      </c>
    </row>
    <row r="204" spans="1:20" ht="18" x14ac:dyDescent="0.25">
      <c r="A204" s="54" t="s">
        <v>1298</v>
      </c>
      <c r="B204" s="54" t="s">
        <v>2506</v>
      </c>
      <c r="C204" s="54" t="s">
        <v>2505</v>
      </c>
      <c r="D204" s="54" t="s">
        <v>94</v>
      </c>
      <c r="E204" s="54" t="s">
        <v>94</v>
      </c>
      <c r="F204" s="54" t="s">
        <v>30</v>
      </c>
      <c r="G204" s="54" t="s">
        <v>252</v>
      </c>
      <c r="H204" s="56" t="s">
        <v>1867</v>
      </c>
      <c r="I204" s="54" t="s">
        <v>2510</v>
      </c>
      <c r="J204" s="54" t="s">
        <v>116</v>
      </c>
      <c r="K204" s="54" t="s">
        <v>117</v>
      </c>
      <c r="L204" s="54">
        <v>37</v>
      </c>
      <c r="M204" s="54">
        <f>IFERROR(VLOOKUP(A204,rptDatosInstitucionesEducativas!$H$9:$O$985,8,0),0)</f>
        <v>42</v>
      </c>
      <c r="N204" s="54">
        <v>6</v>
      </c>
      <c r="O204" s="54">
        <v>6</v>
      </c>
      <c r="P204" s="54" t="s">
        <v>3913</v>
      </c>
      <c r="Q204" s="54" t="s">
        <v>3912</v>
      </c>
      <c r="R204" s="54" t="s">
        <v>3911</v>
      </c>
      <c r="S204" s="54">
        <v>3</v>
      </c>
      <c r="T204" s="54">
        <v>5</v>
      </c>
    </row>
    <row r="205" spans="1:20" ht="18" x14ac:dyDescent="0.25">
      <c r="A205" s="54" t="s">
        <v>1299</v>
      </c>
      <c r="B205" s="54" t="s">
        <v>2506</v>
      </c>
      <c r="C205" s="54" t="s">
        <v>2505</v>
      </c>
      <c r="D205" s="54" t="s">
        <v>94</v>
      </c>
      <c r="E205" s="54" t="s">
        <v>94</v>
      </c>
      <c r="F205" s="54" t="s">
        <v>30</v>
      </c>
      <c r="G205" s="54" t="s">
        <v>241</v>
      </c>
      <c r="H205" s="56" t="s">
        <v>1880</v>
      </c>
      <c r="I205" s="54" t="s">
        <v>2510</v>
      </c>
      <c r="J205" s="54" t="s">
        <v>116</v>
      </c>
      <c r="K205" s="54" t="s">
        <v>117</v>
      </c>
      <c r="L205" s="54">
        <v>71</v>
      </c>
      <c r="M205" s="54">
        <f>IFERROR(VLOOKUP(A205,rptDatosInstitucionesEducativas!$H$9:$O$985,8,0),0)</f>
        <v>81</v>
      </c>
      <c r="N205" s="54">
        <v>6</v>
      </c>
      <c r="O205" s="54">
        <v>6</v>
      </c>
      <c r="P205" s="54" t="s">
        <v>4907</v>
      </c>
      <c r="Q205" s="54" t="s">
        <v>3906</v>
      </c>
      <c r="R205" s="54" t="s">
        <v>3905</v>
      </c>
      <c r="S205" s="54">
        <v>7</v>
      </c>
      <c r="T205" s="54">
        <v>9</v>
      </c>
    </row>
    <row r="206" spans="1:20" ht="18" x14ac:dyDescent="0.25">
      <c r="A206" s="54" t="s">
        <v>1300</v>
      </c>
      <c r="B206" s="54" t="s">
        <v>2506</v>
      </c>
      <c r="C206" s="54" t="s">
        <v>2505</v>
      </c>
      <c r="D206" s="54" t="s">
        <v>94</v>
      </c>
      <c r="E206" s="54" t="s">
        <v>94</v>
      </c>
      <c r="F206" s="54" t="s">
        <v>30</v>
      </c>
      <c r="G206" s="54" t="s">
        <v>245</v>
      </c>
      <c r="H206" s="56" t="s">
        <v>1881</v>
      </c>
      <c r="I206" s="54" t="s">
        <v>2510</v>
      </c>
      <c r="J206" s="54" t="s">
        <v>116</v>
      </c>
      <c r="K206" s="54" t="s">
        <v>117</v>
      </c>
      <c r="L206" s="54">
        <v>32</v>
      </c>
      <c r="M206" s="54">
        <f>IFERROR(VLOOKUP(A206,rptDatosInstitucionesEducativas!$H$9:$O$985,8,0),0)</f>
        <v>31</v>
      </c>
      <c r="N206" s="54">
        <v>6</v>
      </c>
      <c r="O206" s="54">
        <v>6</v>
      </c>
      <c r="P206" s="54" t="s">
        <v>3910</v>
      </c>
      <c r="Q206" s="54" t="s">
        <v>3909</v>
      </c>
      <c r="R206" s="54" t="s">
        <v>3908</v>
      </c>
      <c r="S206" s="54">
        <v>0</v>
      </c>
      <c r="T206" s="54">
        <v>4</v>
      </c>
    </row>
    <row r="207" spans="1:20" ht="27" x14ac:dyDescent="0.25">
      <c r="A207" s="54" t="s">
        <v>240</v>
      </c>
      <c r="B207" s="54" t="s">
        <v>2506</v>
      </c>
      <c r="C207" s="54" t="s">
        <v>2505</v>
      </c>
      <c r="D207" s="54" t="s">
        <v>94</v>
      </c>
      <c r="E207" s="54" t="s">
        <v>94</v>
      </c>
      <c r="F207" s="54" t="s">
        <v>30</v>
      </c>
      <c r="G207" s="54" t="s">
        <v>30</v>
      </c>
      <c r="H207" s="56" t="s">
        <v>1703</v>
      </c>
      <c r="I207" s="54" t="s">
        <v>2523</v>
      </c>
      <c r="J207" s="54" t="s">
        <v>116</v>
      </c>
      <c r="K207" s="54" t="s">
        <v>117</v>
      </c>
      <c r="L207" s="54">
        <v>20</v>
      </c>
      <c r="M207" s="54">
        <f>IFERROR(VLOOKUP(A207,rptDatosInstitucionesEducativas!$H$9:$O$985,8,0),0)</f>
        <v>27</v>
      </c>
      <c r="N207" s="54">
        <v>3</v>
      </c>
      <c r="O207" s="54">
        <v>3</v>
      </c>
      <c r="P207" s="54" t="s">
        <v>4908</v>
      </c>
      <c r="Q207" s="54" t="s">
        <v>3247</v>
      </c>
      <c r="R207" s="54" t="s">
        <v>3246</v>
      </c>
      <c r="S207" s="54">
        <v>1</v>
      </c>
      <c r="T207" s="54">
        <v>3</v>
      </c>
    </row>
    <row r="208" spans="1:20" ht="18" x14ac:dyDescent="0.25">
      <c r="A208" s="54" t="s">
        <v>1297</v>
      </c>
      <c r="B208" s="54" t="s">
        <v>2506</v>
      </c>
      <c r="C208" s="54" t="s">
        <v>2505</v>
      </c>
      <c r="D208" s="54" t="s">
        <v>94</v>
      </c>
      <c r="E208" s="54" t="s">
        <v>94</v>
      </c>
      <c r="F208" s="54" t="s">
        <v>30</v>
      </c>
      <c r="G208" s="54" t="s">
        <v>1701</v>
      </c>
      <c r="H208" s="56" t="s">
        <v>1879</v>
      </c>
      <c r="I208" s="54" t="s">
        <v>2510</v>
      </c>
      <c r="J208" s="54" t="s">
        <v>116</v>
      </c>
      <c r="K208" s="54" t="s">
        <v>117</v>
      </c>
      <c r="L208" s="54">
        <v>13</v>
      </c>
      <c r="M208" s="54">
        <f>IFERROR(VLOOKUP(A208,rptDatosInstitucionesEducativas!$H$9:$O$985,8,0),0)</f>
        <v>14</v>
      </c>
      <c r="N208" s="54">
        <v>6</v>
      </c>
      <c r="O208" s="54">
        <v>6</v>
      </c>
      <c r="P208" s="54" t="s">
        <v>3921</v>
      </c>
      <c r="Q208" s="54" t="s">
        <v>3920</v>
      </c>
      <c r="R208" s="54" t="s">
        <v>3919</v>
      </c>
      <c r="S208" s="54">
        <v>4</v>
      </c>
      <c r="T208" s="54">
        <v>2</v>
      </c>
    </row>
    <row r="209" spans="1:20" ht="18" x14ac:dyDescent="0.25">
      <c r="A209" s="54" t="s">
        <v>742</v>
      </c>
      <c r="B209" s="54" t="s">
        <v>2506</v>
      </c>
      <c r="C209" s="54" t="s">
        <v>2505</v>
      </c>
      <c r="D209" s="54" t="s">
        <v>94</v>
      </c>
      <c r="E209" s="54" t="s">
        <v>94</v>
      </c>
      <c r="F209" s="54" t="s">
        <v>30</v>
      </c>
      <c r="G209" s="54" t="s">
        <v>741</v>
      </c>
      <c r="H209" s="56" t="s">
        <v>743</v>
      </c>
      <c r="I209" s="54" t="s">
        <v>2552</v>
      </c>
      <c r="J209" s="54" t="s">
        <v>116</v>
      </c>
      <c r="K209" s="54" t="s">
        <v>117</v>
      </c>
      <c r="L209" s="54">
        <v>9</v>
      </c>
      <c r="M209" s="54">
        <f>IFERROR(VLOOKUP(A209,rptDatosInstitucionesEducativas!$H$9:$O$985,8,0),0)</f>
        <v>10</v>
      </c>
      <c r="N209" s="54">
        <v>1</v>
      </c>
      <c r="O209" s="54">
        <v>2</v>
      </c>
      <c r="P209" s="54" t="s">
        <v>3686</v>
      </c>
      <c r="Q209" s="54" t="s">
        <v>3507</v>
      </c>
      <c r="R209" s="54" t="s">
        <v>3685</v>
      </c>
      <c r="S209" s="54">
        <v>1</v>
      </c>
      <c r="T209" s="54">
        <v>1</v>
      </c>
    </row>
    <row r="210" spans="1:20" ht="18" x14ac:dyDescent="0.25">
      <c r="A210" s="54" t="s">
        <v>730</v>
      </c>
      <c r="B210" s="54" t="s">
        <v>2506</v>
      </c>
      <c r="C210" s="54" t="s">
        <v>2505</v>
      </c>
      <c r="D210" s="54" t="s">
        <v>94</v>
      </c>
      <c r="E210" s="54" t="s">
        <v>94</v>
      </c>
      <c r="F210" s="54" t="s">
        <v>30</v>
      </c>
      <c r="G210" s="54" t="s">
        <v>252</v>
      </c>
      <c r="H210" s="56" t="s">
        <v>731</v>
      </c>
      <c r="I210" s="54" t="s">
        <v>2552</v>
      </c>
      <c r="J210" s="54" t="s">
        <v>116</v>
      </c>
      <c r="K210" s="54" t="s">
        <v>117</v>
      </c>
      <c r="L210" s="54">
        <v>8</v>
      </c>
      <c r="M210" s="54">
        <f>IFERROR(VLOOKUP(A210,rptDatosInstitucionesEducativas!$H$9:$O$985,8,0),0)</f>
        <v>10</v>
      </c>
      <c r="N210" s="54">
        <v>1</v>
      </c>
      <c r="O210" s="54">
        <v>3</v>
      </c>
      <c r="P210" s="54" t="s">
        <v>3960</v>
      </c>
      <c r="Q210" s="54" t="s">
        <v>2525</v>
      </c>
      <c r="R210" s="54" t="s">
        <v>2524</v>
      </c>
      <c r="S210" s="54">
        <v>0</v>
      </c>
      <c r="T210" s="54">
        <v>1</v>
      </c>
    </row>
    <row r="211" spans="1:20" ht="18" x14ac:dyDescent="0.25">
      <c r="A211" s="54" t="s">
        <v>751</v>
      </c>
      <c r="B211" s="54" t="s">
        <v>2506</v>
      </c>
      <c r="C211" s="54" t="s">
        <v>2505</v>
      </c>
      <c r="D211" s="54" t="s">
        <v>94</v>
      </c>
      <c r="E211" s="54" t="s">
        <v>94</v>
      </c>
      <c r="F211" s="54" t="s">
        <v>30</v>
      </c>
      <c r="G211" s="54" t="s">
        <v>750</v>
      </c>
      <c r="H211" s="56" t="s">
        <v>752</v>
      </c>
      <c r="I211" s="54" t="s">
        <v>2552</v>
      </c>
      <c r="J211" s="54" t="s">
        <v>116</v>
      </c>
      <c r="K211" s="54" t="s">
        <v>117</v>
      </c>
      <c r="L211" s="54">
        <v>8</v>
      </c>
      <c r="M211" s="54">
        <f>IFERROR(VLOOKUP(A211,rptDatosInstitucionesEducativas!$H$9:$O$985,8,0),0)</f>
        <v>9</v>
      </c>
      <c r="N211" s="54">
        <v>1</v>
      </c>
      <c r="O211" s="54">
        <v>3</v>
      </c>
      <c r="P211" s="54" t="s">
        <v>3960</v>
      </c>
      <c r="Q211" s="54" t="s">
        <v>2525</v>
      </c>
      <c r="R211" s="54" t="s">
        <v>2524</v>
      </c>
      <c r="S211" s="54">
        <v>0</v>
      </c>
      <c r="T211" s="54">
        <v>1</v>
      </c>
    </row>
    <row r="212" spans="1:20" ht="18" x14ac:dyDescent="0.25">
      <c r="A212" s="54" t="s">
        <v>746</v>
      </c>
      <c r="B212" s="54" t="s">
        <v>2506</v>
      </c>
      <c r="C212" s="54" t="s">
        <v>2505</v>
      </c>
      <c r="D212" s="54" t="s">
        <v>94</v>
      </c>
      <c r="E212" s="54" t="s">
        <v>94</v>
      </c>
      <c r="F212" s="54" t="s">
        <v>30</v>
      </c>
      <c r="G212" s="54" t="s">
        <v>744</v>
      </c>
      <c r="H212" s="56" t="s">
        <v>747</v>
      </c>
      <c r="I212" s="54" t="s">
        <v>2552</v>
      </c>
      <c r="J212" s="54" t="s">
        <v>116</v>
      </c>
      <c r="K212" s="54" t="s">
        <v>117</v>
      </c>
      <c r="L212" s="54">
        <v>11</v>
      </c>
      <c r="M212" s="54">
        <f>IFERROR(VLOOKUP(A212,rptDatosInstitucionesEducativas!$H$9:$O$985,8,0),0)</f>
        <v>10</v>
      </c>
      <c r="N212" s="54">
        <v>1</v>
      </c>
      <c r="O212" s="54">
        <v>3</v>
      </c>
      <c r="P212" s="54" t="s">
        <v>3960</v>
      </c>
      <c r="Q212" s="54" t="s">
        <v>3959</v>
      </c>
      <c r="R212" s="54" t="s">
        <v>3958</v>
      </c>
      <c r="S212" s="54">
        <v>0</v>
      </c>
      <c r="T212" s="54">
        <v>1</v>
      </c>
    </row>
    <row r="213" spans="1:20" ht="18" x14ac:dyDescent="0.25">
      <c r="A213" s="54" t="s">
        <v>733</v>
      </c>
      <c r="B213" s="54" t="s">
        <v>2506</v>
      </c>
      <c r="C213" s="54" t="s">
        <v>2505</v>
      </c>
      <c r="D213" s="54" t="s">
        <v>94</v>
      </c>
      <c r="E213" s="54" t="s">
        <v>94</v>
      </c>
      <c r="F213" s="54" t="s">
        <v>30</v>
      </c>
      <c r="G213" s="54" t="s">
        <v>732</v>
      </c>
      <c r="H213" s="56" t="s">
        <v>734</v>
      </c>
      <c r="I213" s="54" t="s">
        <v>2552</v>
      </c>
      <c r="J213" s="54" t="s">
        <v>116</v>
      </c>
      <c r="K213" s="54" t="s">
        <v>117</v>
      </c>
      <c r="L213" s="54">
        <v>11</v>
      </c>
      <c r="M213" s="54">
        <f>IFERROR(VLOOKUP(A213,rptDatosInstitucionesEducativas!$H$9:$O$985,8,0),0)</f>
        <v>10</v>
      </c>
      <c r="N213" s="54">
        <v>1</v>
      </c>
      <c r="O213" s="54">
        <v>3</v>
      </c>
      <c r="P213" s="54" t="s">
        <v>3960</v>
      </c>
      <c r="Q213" s="54" t="s">
        <v>2525</v>
      </c>
      <c r="R213" s="54" t="s">
        <v>2524</v>
      </c>
      <c r="S213" s="54">
        <v>0</v>
      </c>
      <c r="T213" s="54">
        <v>1</v>
      </c>
    </row>
    <row r="214" spans="1:20" ht="18" x14ac:dyDescent="0.25">
      <c r="A214" s="54" t="s">
        <v>739</v>
      </c>
      <c r="B214" s="54" t="s">
        <v>2506</v>
      </c>
      <c r="C214" s="54" t="s">
        <v>2505</v>
      </c>
      <c r="D214" s="54" t="s">
        <v>94</v>
      </c>
      <c r="E214" s="54" t="s">
        <v>94</v>
      </c>
      <c r="F214" s="54" t="s">
        <v>30</v>
      </c>
      <c r="G214" s="54" t="s">
        <v>720</v>
      </c>
      <c r="H214" s="56" t="s">
        <v>740</v>
      </c>
      <c r="I214" s="54" t="s">
        <v>2552</v>
      </c>
      <c r="J214" s="54" t="s">
        <v>116</v>
      </c>
      <c r="K214" s="54" t="s">
        <v>117</v>
      </c>
      <c r="L214" s="54">
        <v>9</v>
      </c>
      <c r="M214" s="54">
        <f>IFERROR(VLOOKUP(A214,rptDatosInstitucionesEducativas!$H$9:$O$985,8,0),0)</f>
        <v>9</v>
      </c>
      <c r="N214" s="54">
        <v>1</v>
      </c>
      <c r="O214" s="54">
        <v>3</v>
      </c>
      <c r="P214" s="54" t="s">
        <v>3960</v>
      </c>
      <c r="Q214" s="54" t="s">
        <v>3959</v>
      </c>
      <c r="R214" s="54" t="s">
        <v>3958</v>
      </c>
      <c r="S214" s="54">
        <v>0</v>
      </c>
      <c r="T214" s="54">
        <v>1</v>
      </c>
    </row>
    <row r="215" spans="1:20" ht="18" x14ac:dyDescent="0.25">
      <c r="A215" s="54" t="s">
        <v>736</v>
      </c>
      <c r="B215" s="54" t="s">
        <v>2506</v>
      </c>
      <c r="C215" s="54" t="s">
        <v>2505</v>
      </c>
      <c r="D215" s="54" t="s">
        <v>94</v>
      </c>
      <c r="E215" s="54" t="s">
        <v>94</v>
      </c>
      <c r="F215" s="54" t="s">
        <v>30</v>
      </c>
      <c r="G215" s="54" t="s">
        <v>735</v>
      </c>
      <c r="H215" s="56" t="s">
        <v>735</v>
      </c>
      <c r="I215" s="54" t="s">
        <v>2552</v>
      </c>
      <c r="J215" s="54" t="s">
        <v>116</v>
      </c>
      <c r="K215" s="54" t="s">
        <v>117</v>
      </c>
      <c r="L215" s="54">
        <v>6</v>
      </c>
      <c r="M215" s="54">
        <f>IFERROR(VLOOKUP(A215,rptDatosInstitucionesEducativas!$H$9:$O$985,8,0),0)</f>
        <v>13</v>
      </c>
      <c r="N215" s="54">
        <v>3</v>
      </c>
      <c r="O215" s="54">
        <v>3</v>
      </c>
      <c r="P215" s="54" t="s">
        <v>3960</v>
      </c>
      <c r="Q215" s="54" t="s">
        <v>2525</v>
      </c>
      <c r="R215" s="54" t="s">
        <v>2524</v>
      </c>
      <c r="S215" s="54">
        <v>1</v>
      </c>
      <c r="T215" s="54">
        <v>1</v>
      </c>
    </row>
    <row r="216" spans="1:20" ht="18" x14ac:dyDescent="0.25">
      <c r="A216" s="54" t="s">
        <v>722</v>
      </c>
      <c r="B216" s="54" t="s">
        <v>2506</v>
      </c>
      <c r="C216" s="54" t="s">
        <v>2505</v>
      </c>
      <c r="D216" s="54" t="s">
        <v>94</v>
      </c>
      <c r="E216" s="54" t="s">
        <v>94</v>
      </c>
      <c r="F216" s="54" t="s">
        <v>30</v>
      </c>
      <c r="G216" s="54" t="s">
        <v>247</v>
      </c>
      <c r="H216" s="56" t="s">
        <v>723</v>
      </c>
      <c r="I216" s="54" t="s">
        <v>2552</v>
      </c>
      <c r="J216" s="54" t="s">
        <v>116</v>
      </c>
      <c r="K216" s="54" t="s">
        <v>117</v>
      </c>
      <c r="L216" s="54">
        <v>4</v>
      </c>
      <c r="M216" s="54">
        <f>IFERROR(VLOOKUP(A216,rptDatosInstitucionesEducativas!$H$9:$O$985,8,0),0)</f>
        <v>3</v>
      </c>
      <c r="N216" s="54">
        <v>3</v>
      </c>
      <c r="O216" s="54">
        <v>3</v>
      </c>
      <c r="P216" s="54" t="s">
        <v>3686</v>
      </c>
      <c r="Q216" s="54" t="s">
        <v>3507</v>
      </c>
      <c r="R216" s="54" t="s">
        <v>3685</v>
      </c>
      <c r="S216" s="54">
        <v>1</v>
      </c>
      <c r="T216" s="54">
        <v>2</v>
      </c>
    </row>
    <row r="217" spans="1:20" ht="18" x14ac:dyDescent="0.25">
      <c r="A217" s="54" t="s">
        <v>727</v>
      </c>
      <c r="B217" s="54" t="s">
        <v>2506</v>
      </c>
      <c r="C217" s="54" t="s">
        <v>2505</v>
      </c>
      <c r="D217" s="54" t="s">
        <v>94</v>
      </c>
      <c r="E217" s="54" t="s">
        <v>94</v>
      </c>
      <c r="F217" s="54" t="s">
        <v>30</v>
      </c>
      <c r="G217" s="54" t="s">
        <v>726</v>
      </c>
      <c r="H217" s="56" t="s">
        <v>726</v>
      </c>
      <c r="I217" s="54" t="s">
        <v>2552</v>
      </c>
      <c r="J217" s="54" t="s">
        <v>116</v>
      </c>
      <c r="K217" s="54" t="s">
        <v>117</v>
      </c>
      <c r="L217" s="54">
        <v>7</v>
      </c>
      <c r="M217" s="54">
        <f>IFERROR(VLOOKUP(A217,rptDatosInstitucionesEducativas!$H$9:$O$985,8,0),0)</f>
        <v>10</v>
      </c>
      <c r="N217" s="54">
        <v>3</v>
      </c>
      <c r="O217" s="54">
        <v>3</v>
      </c>
      <c r="P217" s="54" t="s">
        <v>3686</v>
      </c>
      <c r="Q217" s="54" t="s">
        <v>3507</v>
      </c>
      <c r="R217" s="54" t="s">
        <v>3685</v>
      </c>
      <c r="S217" s="54">
        <v>1</v>
      </c>
      <c r="T217" s="54">
        <v>2</v>
      </c>
    </row>
    <row r="218" spans="1:20" ht="18" x14ac:dyDescent="0.25">
      <c r="A218" s="54" t="s">
        <v>725</v>
      </c>
      <c r="B218" s="54" t="s">
        <v>2506</v>
      </c>
      <c r="C218" s="54" t="s">
        <v>2505</v>
      </c>
      <c r="D218" s="54" t="s">
        <v>94</v>
      </c>
      <c r="E218" s="54" t="s">
        <v>94</v>
      </c>
      <c r="F218" s="54" t="s">
        <v>30</v>
      </c>
      <c r="G218" s="54" t="s">
        <v>724</v>
      </c>
      <c r="H218" s="56" t="s">
        <v>724</v>
      </c>
      <c r="I218" s="54" t="s">
        <v>2552</v>
      </c>
      <c r="J218" s="54" t="s">
        <v>116</v>
      </c>
      <c r="K218" s="54" t="s">
        <v>117</v>
      </c>
      <c r="L218" s="54">
        <v>7</v>
      </c>
      <c r="M218" s="54">
        <f>IFERROR(VLOOKUP(A218,rptDatosInstitucionesEducativas!$H$9:$O$985,8,0),0)</f>
        <v>8</v>
      </c>
      <c r="N218" s="54">
        <v>3</v>
      </c>
      <c r="O218" s="54">
        <v>3</v>
      </c>
      <c r="P218" s="54" t="s">
        <v>3960</v>
      </c>
      <c r="Q218" s="54" t="s">
        <v>3959</v>
      </c>
      <c r="R218" s="54" t="s">
        <v>3958</v>
      </c>
      <c r="S218" s="54">
        <v>1</v>
      </c>
      <c r="T218" s="54">
        <v>1</v>
      </c>
    </row>
    <row r="219" spans="1:20" ht="18" x14ac:dyDescent="0.25">
      <c r="A219" s="54" t="s">
        <v>721</v>
      </c>
      <c r="B219" s="54" t="s">
        <v>2506</v>
      </c>
      <c r="C219" s="54" t="s">
        <v>2505</v>
      </c>
      <c r="D219" s="54" t="s">
        <v>94</v>
      </c>
      <c r="E219" s="54" t="s">
        <v>94</v>
      </c>
      <c r="F219" s="54" t="s">
        <v>30</v>
      </c>
      <c r="G219" s="54" t="s">
        <v>720</v>
      </c>
      <c r="H219" s="56" t="s">
        <v>720</v>
      </c>
      <c r="I219" s="54" t="s">
        <v>2552</v>
      </c>
      <c r="J219" s="54" t="s">
        <v>116</v>
      </c>
      <c r="K219" s="54" t="s">
        <v>117</v>
      </c>
      <c r="L219" s="54">
        <v>6</v>
      </c>
      <c r="M219" s="54">
        <f>IFERROR(VLOOKUP(A219,rptDatosInstitucionesEducativas!$H$9:$O$985,8,0),0)</f>
        <v>7</v>
      </c>
      <c r="N219" s="54">
        <v>3</v>
      </c>
      <c r="O219" s="54">
        <v>3</v>
      </c>
      <c r="P219" s="54" t="s">
        <v>3686</v>
      </c>
      <c r="Q219" s="54" t="s">
        <v>3507</v>
      </c>
      <c r="R219" s="54" t="s">
        <v>3685</v>
      </c>
      <c r="S219" s="54">
        <v>1</v>
      </c>
      <c r="T219" s="54">
        <v>2</v>
      </c>
    </row>
    <row r="220" spans="1:20" ht="18" x14ac:dyDescent="0.25">
      <c r="A220" s="54" t="s">
        <v>745</v>
      </c>
      <c r="B220" s="54" t="s">
        <v>2506</v>
      </c>
      <c r="C220" s="54" t="s">
        <v>2505</v>
      </c>
      <c r="D220" s="54" t="s">
        <v>94</v>
      </c>
      <c r="E220" s="54" t="s">
        <v>94</v>
      </c>
      <c r="F220" s="54" t="s">
        <v>30</v>
      </c>
      <c r="G220" s="54" t="s">
        <v>744</v>
      </c>
      <c r="H220" s="56" t="s">
        <v>744</v>
      </c>
      <c r="I220" s="54" t="s">
        <v>2552</v>
      </c>
      <c r="J220" s="54" t="s">
        <v>116</v>
      </c>
      <c r="K220" s="54" t="s">
        <v>117</v>
      </c>
      <c r="L220" s="54">
        <v>8</v>
      </c>
      <c r="M220" s="54">
        <f>IFERROR(VLOOKUP(A220,rptDatosInstitucionesEducativas!$H$9:$O$985,8,0),0)</f>
        <v>9</v>
      </c>
      <c r="N220" s="54">
        <v>3</v>
      </c>
      <c r="O220" s="54">
        <v>3</v>
      </c>
      <c r="P220" s="54" t="s">
        <v>3686</v>
      </c>
      <c r="Q220" s="54" t="s">
        <v>3507</v>
      </c>
      <c r="R220" s="54" t="s">
        <v>3685</v>
      </c>
      <c r="S220" s="54">
        <v>1</v>
      </c>
      <c r="T220" s="54">
        <v>2</v>
      </c>
    </row>
    <row r="221" spans="1:20" ht="18" x14ac:dyDescent="0.25">
      <c r="A221" s="54" t="s">
        <v>754</v>
      </c>
      <c r="B221" s="54" t="s">
        <v>2506</v>
      </c>
      <c r="C221" s="54" t="s">
        <v>2505</v>
      </c>
      <c r="D221" s="54" t="s">
        <v>94</v>
      </c>
      <c r="E221" s="54" t="s">
        <v>94</v>
      </c>
      <c r="F221" s="54" t="s">
        <v>30</v>
      </c>
      <c r="G221" s="54" t="s">
        <v>753</v>
      </c>
      <c r="H221" s="56" t="s">
        <v>753</v>
      </c>
      <c r="I221" s="54" t="s">
        <v>2552</v>
      </c>
      <c r="J221" s="54" t="s">
        <v>116</v>
      </c>
      <c r="K221" s="54" t="s">
        <v>117</v>
      </c>
      <c r="L221" s="54">
        <v>8</v>
      </c>
      <c r="M221" s="54">
        <f>IFERROR(VLOOKUP(A221,rptDatosInstitucionesEducativas!$H$9:$O$985,8,0),0)</f>
        <v>7</v>
      </c>
      <c r="N221" s="54">
        <v>3</v>
      </c>
      <c r="O221" s="54">
        <v>3</v>
      </c>
      <c r="P221" s="54" t="s">
        <v>3686</v>
      </c>
      <c r="Q221" s="54" t="s">
        <v>3507</v>
      </c>
      <c r="R221" s="54" t="s">
        <v>3685</v>
      </c>
      <c r="S221" s="54">
        <v>1</v>
      </c>
      <c r="T221" s="54">
        <v>2</v>
      </c>
    </row>
    <row r="222" spans="1:20" ht="18" x14ac:dyDescent="0.25">
      <c r="A222" s="54" t="s">
        <v>749</v>
      </c>
      <c r="B222" s="54" t="s">
        <v>2506</v>
      </c>
      <c r="C222" s="54" t="s">
        <v>2505</v>
      </c>
      <c r="D222" s="54" t="s">
        <v>94</v>
      </c>
      <c r="E222" s="54" t="s">
        <v>94</v>
      </c>
      <c r="F222" s="54" t="s">
        <v>30</v>
      </c>
      <c r="G222" s="54" t="s">
        <v>748</v>
      </c>
      <c r="H222" s="56" t="s">
        <v>748</v>
      </c>
      <c r="I222" s="54" t="s">
        <v>2552</v>
      </c>
      <c r="J222" s="54" t="s">
        <v>116</v>
      </c>
      <c r="K222" s="54" t="s">
        <v>117</v>
      </c>
      <c r="L222" s="54">
        <v>4</v>
      </c>
      <c r="M222" s="54">
        <f>IFERROR(VLOOKUP(A222,rptDatosInstitucionesEducativas!$H$9:$O$985,8,0),0)</f>
        <v>4</v>
      </c>
      <c r="N222" s="54">
        <v>2</v>
      </c>
      <c r="O222" s="54">
        <v>2</v>
      </c>
      <c r="P222" s="54" t="s">
        <v>3686</v>
      </c>
      <c r="Q222" s="54" t="s">
        <v>3507</v>
      </c>
      <c r="R222" s="54" t="s">
        <v>3685</v>
      </c>
      <c r="S222" s="54">
        <v>1</v>
      </c>
      <c r="T222" s="54">
        <v>2</v>
      </c>
    </row>
    <row r="223" spans="1:20" ht="18" x14ac:dyDescent="0.25">
      <c r="A223" s="54" t="s">
        <v>738</v>
      </c>
      <c r="B223" s="54" t="s">
        <v>2506</v>
      </c>
      <c r="C223" s="54" t="s">
        <v>2505</v>
      </c>
      <c r="D223" s="54" t="s">
        <v>94</v>
      </c>
      <c r="E223" s="54" t="s">
        <v>94</v>
      </c>
      <c r="F223" s="54" t="s">
        <v>30</v>
      </c>
      <c r="G223" s="54" t="s">
        <v>737</v>
      </c>
      <c r="H223" s="56" t="s">
        <v>737</v>
      </c>
      <c r="I223" s="54" t="s">
        <v>2552</v>
      </c>
      <c r="J223" s="54" t="s">
        <v>116</v>
      </c>
      <c r="K223" s="54" t="s">
        <v>117</v>
      </c>
      <c r="L223" s="54">
        <v>6</v>
      </c>
      <c r="M223" s="54">
        <f>IFERROR(VLOOKUP(A223,rptDatosInstitucionesEducativas!$H$9:$O$985,8,0),0)</f>
        <v>4</v>
      </c>
      <c r="N223" s="54">
        <v>3</v>
      </c>
      <c r="O223" s="54">
        <v>3</v>
      </c>
      <c r="P223" s="54" t="s">
        <v>3686</v>
      </c>
      <c r="Q223" s="54" t="s">
        <v>3507</v>
      </c>
      <c r="R223" s="54" t="s">
        <v>3685</v>
      </c>
      <c r="S223" s="54">
        <v>1</v>
      </c>
      <c r="T223" s="54">
        <v>2</v>
      </c>
    </row>
    <row r="224" spans="1:20" ht="18" x14ac:dyDescent="0.25">
      <c r="A224" s="54" t="s">
        <v>256</v>
      </c>
      <c r="B224" s="54" t="s">
        <v>2506</v>
      </c>
      <c r="C224" s="54" t="s">
        <v>2505</v>
      </c>
      <c r="D224" s="54" t="s">
        <v>94</v>
      </c>
      <c r="E224" s="54" t="s">
        <v>94</v>
      </c>
      <c r="F224" s="54" t="s">
        <v>30</v>
      </c>
      <c r="G224" s="54" t="s">
        <v>255</v>
      </c>
      <c r="H224" s="56" t="s">
        <v>255</v>
      </c>
      <c r="I224" s="54" t="s">
        <v>2523</v>
      </c>
      <c r="J224" s="54" t="s">
        <v>116</v>
      </c>
      <c r="K224" s="54" t="s">
        <v>117</v>
      </c>
      <c r="L224" s="54">
        <v>5</v>
      </c>
      <c r="M224" s="54">
        <f>IFERROR(VLOOKUP(A224,rptDatosInstitucionesEducativas!$H$9:$O$985,8,0),0)</f>
        <v>8</v>
      </c>
      <c r="N224" s="54">
        <v>3</v>
      </c>
      <c r="O224" s="54">
        <v>3</v>
      </c>
      <c r="P224" s="54" t="s">
        <v>4909</v>
      </c>
      <c r="Q224" s="54" t="s">
        <v>3956</v>
      </c>
      <c r="R224" s="54" t="s">
        <v>3955</v>
      </c>
      <c r="S224" s="54">
        <v>0</v>
      </c>
      <c r="T224" s="54">
        <v>2</v>
      </c>
    </row>
    <row r="225" spans="1:20" ht="18" x14ac:dyDescent="0.25">
      <c r="A225" s="54" t="s">
        <v>244</v>
      </c>
      <c r="B225" s="54" t="s">
        <v>2506</v>
      </c>
      <c r="C225" s="54" t="s">
        <v>2505</v>
      </c>
      <c r="D225" s="54" t="s">
        <v>94</v>
      </c>
      <c r="E225" s="54" t="s">
        <v>94</v>
      </c>
      <c r="F225" s="54" t="s">
        <v>30</v>
      </c>
      <c r="G225" s="54" t="s">
        <v>243</v>
      </c>
      <c r="H225" s="56" t="s">
        <v>1704</v>
      </c>
      <c r="I225" s="54" t="s">
        <v>2523</v>
      </c>
      <c r="J225" s="54" t="s">
        <v>116</v>
      </c>
      <c r="K225" s="54" t="s">
        <v>117</v>
      </c>
      <c r="L225" s="54">
        <v>13</v>
      </c>
      <c r="M225" s="54">
        <f>IFERROR(VLOOKUP(A225,rptDatosInstitucionesEducativas!$H$9:$O$985,8,0),0)</f>
        <v>18</v>
      </c>
      <c r="N225" s="54">
        <v>3</v>
      </c>
      <c r="O225" s="54">
        <v>3</v>
      </c>
      <c r="P225" s="54" t="s">
        <v>3954</v>
      </c>
      <c r="Q225" s="54" t="s">
        <v>4910</v>
      </c>
      <c r="R225" s="54" t="s">
        <v>3952</v>
      </c>
      <c r="S225" s="54">
        <v>1</v>
      </c>
      <c r="T225" s="54">
        <v>2</v>
      </c>
    </row>
    <row r="226" spans="1:20" ht="27" x14ac:dyDescent="0.25">
      <c r="A226" s="54" t="s">
        <v>242</v>
      </c>
      <c r="B226" s="54" t="s">
        <v>2506</v>
      </c>
      <c r="C226" s="54" t="s">
        <v>2505</v>
      </c>
      <c r="D226" s="54" t="s">
        <v>94</v>
      </c>
      <c r="E226" s="54" t="s">
        <v>94</v>
      </c>
      <c r="F226" s="54" t="s">
        <v>30</v>
      </c>
      <c r="G226" s="54" t="s">
        <v>241</v>
      </c>
      <c r="H226" s="56" t="s">
        <v>1699</v>
      </c>
      <c r="I226" s="54" t="s">
        <v>2523</v>
      </c>
      <c r="J226" s="54" t="s">
        <v>116</v>
      </c>
      <c r="K226" s="54" t="s">
        <v>117</v>
      </c>
      <c r="L226" s="54">
        <v>24</v>
      </c>
      <c r="M226" s="54">
        <f>IFERROR(VLOOKUP(A226,rptDatosInstitucionesEducativas!$H$9:$O$985,8,0),0)</f>
        <v>31</v>
      </c>
      <c r="N226" s="54">
        <v>3</v>
      </c>
      <c r="O226" s="54">
        <v>3</v>
      </c>
      <c r="P226" s="54" t="s">
        <v>3951</v>
      </c>
      <c r="Q226" s="54" t="s">
        <v>3950</v>
      </c>
      <c r="R226" s="54" t="s">
        <v>3949</v>
      </c>
      <c r="S226" s="54">
        <v>2</v>
      </c>
      <c r="T226" s="54">
        <v>3</v>
      </c>
    </row>
    <row r="227" spans="1:20" ht="27" x14ac:dyDescent="0.25">
      <c r="A227" s="54" t="s">
        <v>249</v>
      </c>
      <c r="B227" s="54" t="s">
        <v>2506</v>
      </c>
      <c r="C227" s="54" t="s">
        <v>2505</v>
      </c>
      <c r="D227" s="54" t="s">
        <v>94</v>
      </c>
      <c r="E227" s="54" t="s">
        <v>94</v>
      </c>
      <c r="F227" s="54" t="s">
        <v>30</v>
      </c>
      <c r="G227" s="54" t="s">
        <v>1700</v>
      </c>
      <c r="H227" s="56" t="s">
        <v>250</v>
      </c>
      <c r="I227" s="54" t="s">
        <v>2523</v>
      </c>
      <c r="J227" s="54" t="s">
        <v>116</v>
      </c>
      <c r="K227" s="54" t="s">
        <v>117</v>
      </c>
      <c r="L227" s="54">
        <v>5</v>
      </c>
      <c r="M227" s="54">
        <f>IFERROR(VLOOKUP(A227,rptDatosInstitucionesEducativas!$H$9:$O$985,8,0),0)</f>
        <v>7</v>
      </c>
      <c r="N227" s="54">
        <v>3</v>
      </c>
      <c r="O227" s="54">
        <v>3</v>
      </c>
      <c r="P227" s="54" t="s">
        <v>3948</v>
      </c>
      <c r="Q227" s="54" t="s">
        <v>3947</v>
      </c>
      <c r="R227" s="54" t="s">
        <v>3946</v>
      </c>
      <c r="S227" s="54">
        <v>0</v>
      </c>
      <c r="T227" s="54">
        <v>1</v>
      </c>
    </row>
    <row r="228" spans="1:20" ht="18" x14ac:dyDescent="0.25">
      <c r="A228" s="54" t="s">
        <v>251</v>
      </c>
      <c r="B228" s="54" t="s">
        <v>2506</v>
      </c>
      <c r="C228" s="54" t="s">
        <v>2505</v>
      </c>
      <c r="D228" s="54" t="s">
        <v>94</v>
      </c>
      <c r="E228" s="54" t="s">
        <v>94</v>
      </c>
      <c r="F228" s="54" t="s">
        <v>30</v>
      </c>
      <c r="G228" s="54" t="s">
        <v>1701</v>
      </c>
      <c r="H228" s="56" t="s">
        <v>1702</v>
      </c>
      <c r="I228" s="54" t="s">
        <v>2523</v>
      </c>
      <c r="J228" s="54" t="s">
        <v>116</v>
      </c>
      <c r="K228" s="54" t="s">
        <v>117</v>
      </c>
      <c r="L228" s="54">
        <v>5</v>
      </c>
      <c r="M228" s="54">
        <f>IFERROR(VLOOKUP(A228,rptDatosInstitucionesEducativas!$H$9:$O$985,8,0),0)</f>
        <v>6</v>
      </c>
      <c r="N228" s="54">
        <v>2</v>
      </c>
      <c r="O228" s="54">
        <v>2</v>
      </c>
      <c r="P228" s="54" t="s">
        <v>3945</v>
      </c>
      <c r="Q228" s="54" t="s">
        <v>4911</v>
      </c>
      <c r="R228" s="54" t="s">
        <v>4912</v>
      </c>
      <c r="S228" s="54">
        <v>0</v>
      </c>
      <c r="T228" s="54">
        <v>1</v>
      </c>
    </row>
    <row r="229" spans="1:20" ht="18" x14ac:dyDescent="0.25">
      <c r="A229" s="54" t="s">
        <v>253</v>
      </c>
      <c r="B229" s="54" t="s">
        <v>2506</v>
      </c>
      <c r="C229" s="54" t="s">
        <v>2505</v>
      </c>
      <c r="D229" s="54" t="s">
        <v>94</v>
      </c>
      <c r="E229" s="54" t="s">
        <v>94</v>
      </c>
      <c r="F229" s="54" t="s">
        <v>30</v>
      </c>
      <c r="G229" s="54" t="s">
        <v>252</v>
      </c>
      <c r="H229" s="56" t="s">
        <v>254</v>
      </c>
      <c r="I229" s="54" t="s">
        <v>2523</v>
      </c>
      <c r="J229" s="54" t="s">
        <v>116</v>
      </c>
      <c r="K229" s="54" t="s">
        <v>117</v>
      </c>
      <c r="L229" s="54">
        <v>18</v>
      </c>
      <c r="M229" s="54">
        <f>IFERROR(VLOOKUP(A229,rptDatosInstitucionesEducativas!$H$9:$O$985,8,0),0)</f>
        <v>19</v>
      </c>
      <c r="N229" s="54">
        <v>3</v>
      </c>
      <c r="O229" s="54">
        <v>3</v>
      </c>
      <c r="P229" s="54" t="s">
        <v>4913</v>
      </c>
      <c r="Q229" s="54" t="s">
        <v>4914</v>
      </c>
      <c r="R229" s="54" t="s">
        <v>4915</v>
      </c>
      <c r="S229" s="54">
        <v>2</v>
      </c>
      <c r="T229" s="54">
        <v>2</v>
      </c>
    </row>
    <row r="230" spans="1:20" ht="27" x14ac:dyDescent="0.25">
      <c r="A230" s="54" t="s">
        <v>246</v>
      </c>
      <c r="B230" s="54" t="s">
        <v>2506</v>
      </c>
      <c r="C230" s="54" t="s">
        <v>2505</v>
      </c>
      <c r="D230" s="54" t="s">
        <v>94</v>
      </c>
      <c r="E230" s="54" t="s">
        <v>94</v>
      </c>
      <c r="F230" s="54" t="s">
        <v>30</v>
      </c>
      <c r="G230" s="54" t="s">
        <v>245</v>
      </c>
      <c r="H230" s="56" t="s">
        <v>1697</v>
      </c>
      <c r="I230" s="54" t="s">
        <v>2523</v>
      </c>
      <c r="J230" s="54" t="s">
        <v>116</v>
      </c>
      <c r="K230" s="54" t="s">
        <v>117</v>
      </c>
      <c r="L230" s="54">
        <v>12</v>
      </c>
      <c r="M230" s="54">
        <f>IFERROR(VLOOKUP(A230,rptDatosInstitucionesEducativas!$H$9:$O$985,8,0),0)</f>
        <v>8</v>
      </c>
      <c r="N230" s="54">
        <v>3</v>
      </c>
      <c r="O230" s="54">
        <v>3</v>
      </c>
      <c r="P230" s="54" t="s">
        <v>3939</v>
      </c>
      <c r="Q230" s="54" t="s">
        <v>3938</v>
      </c>
      <c r="R230" s="54" t="s">
        <v>3937</v>
      </c>
      <c r="S230" s="54">
        <v>0</v>
      </c>
      <c r="T230" s="54">
        <v>1</v>
      </c>
    </row>
    <row r="231" spans="1:20" ht="27" x14ac:dyDescent="0.25">
      <c r="A231" s="54" t="s">
        <v>248</v>
      </c>
      <c r="B231" s="54" t="s">
        <v>2506</v>
      </c>
      <c r="C231" s="54" t="s">
        <v>2505</v>
      </c>
      <c r="D231" s="54" t="s">
        <v>94</v>
      </c>
      <c r="E231" s="54" t="s">
        <v>94</v>
      </c>
      <c r="F231" s="54" t="s">
        <v>30</v>
      </c>
      <c r="G231" s="54" t="s">
        <v>247</v>
      </c>
      <c r="H231" s="56" t="s">
        <v>1698</v>
      </c>
      <c r="I231" s="54" t="s">
        <v>2523</v>
      </c>
      <c r="J231" s="54" t="s">
        <v>116</v>
      </c>
      <c r="K231" s="54" t="s">
        <v>117</v>
      </c>
      <c r="L231" s="54">
        <v>14</v>
      </c>
      <c r="M231" s="54">
        <f>IFERROR(VLOOKUP(A231,rptDatosInstitucionesEducativas!$H$9:$O$985,8,0),0)</f>
        <v>14</v>
      </c>
      <c r="N231" s="54">
        <v>3</v>
      </c>
      <c r="O231" s="54">
        <v>3</v>
      </c>
      <c r="P231" s="54" t="s">
        <v>4916</v>
      </c>
      <c r="Q231" s="54" t="s">
        <v>3894</v>
      </c>
      <c r="R231" s="54" t="s">
        <v>2524</v>
      </c>
      <c r="S231" s="54">
        <v>0</v>
      </c>
      <c r="T231" s="54">
        <v>1</v>
      </c>
    </row>
    <row r="232" spans="1:20" ht="18" x14ac:dyDescent="0.25">
      <c r="A232" s="54" t="s">
        <v>1532</v>
      </c>
      <c r="B232" s="54" t="s">
        <v>2506</v>
      </c>
      <c r="C232" s="54" t="s">
        <v>2505</v>
      </c>
      <c r="D232" s="54" t="s">
        <v>94</v>
      </c>
      <c r="E232" s="54" t="s">
        <v>94</v>
      </c>
      <c r="F232" s="54" t="s">
        <v>30</v>
      </c>
      <c r="G232" s="54" t="s">
        <v>241</v>
      </c>
      <c r="H232" s="56" t="s">
        <v>1533</v>
      </c>
      <c r="I232" s="54" t="s">
        <v>2503</v>
      </c>
      <c r="J232" s="54" t="s">
        <v>116</v>
      </c>
      <c r="K232" s="54" t="s">
        <v>117</v>
      </c>
      <c r="L232" s="54">
        <v>75</v>
      </c>
      <c r="M232" s="54">
        <f>IFERROR(VLOOKUP(A232,rptDatosInstitucionesEducativas!$H$9:$O$985,8,0),0)</f>
        <v>89</v>
      </c>
      <c r="N232" s="54">
        <v>5</v>
      </c>
      <c r="O232" s="54">
        <v>5</v>
      </c>
      <c r="P232" s="54" t="s">
        <v>4917</v>
      </c>
      <c r="Q232" s="54" t="s">
        <v>3934</v>
      </c>
      <c r="R232" s="54" t="s">
        <v>3933</v>
      </c>
      <c r="S232" s="54">
        <v>9</v>
      </c>
      <c r="T232" s="54">
        <v>10</v>
      </c>
    </row>
    <row r="233" spans="1:20" ht="27" x14ac:dyDescent="0.25">
      <c r="A233" s="54" t="s">
        <v>1527</v>
      </c>
      <c r="B233" s="54" t="s">
        <v>2506</v>
      </c>
      <c r="C233" s="54" t="s">
        <v>2505</v>
      </c>
      <c r="D233" s="54" t="s">
        <v>94</v>
      </c>
      <c r="E233" s="54" t="s">
        <v>94</v>
      </c>
      <c r="F233" s="54" t="s">
        <v>30</v>
      </c>
      <c r="G233" s="54" t="s">
        <v>3931</v>
      </c>
      <c r="H233" s="56" t="s">
        <v>4918</v>
      </c>
      <c r="I233" s="54" t="s">
        <v>2503</v>
      </c>
      <c r="J233" s="54" t="s">
        <v>116</v>
      </c>
      <c r="K233" s="54" t="s">
        <v>1529</v>
      </c>
      <c r="L233" s="54">
        <v>91</v>
      </c>
      <c r="M233" s="54">
        <f>IFERROR(VLOOKUP(A233,rptDatosInstitucionesEducativas!$H$9:$O$985,8,0),0)</f>
        <v>88</v>
      </c>
      <c r="N233" s="54">
        <v>5</v>
      </c>
      <c r="O233" s="54">
        <v>5</v>
      </c>
      <c r="P233" s="54" t="s">
        <v>3930</v>
      </c>
      <c r="Q233" s="54" t="s">
        <v>4919</v>
      </c>
      <c r="R233" s="54" t="s">
        <v>3928</v>
      </c>
      <c r="S233" s="54">
        <v>11</v>
      </c>
      <c r="T233" s="54">
        <v>12</v>
      </c>
    </row>
    <row r="234" spans="1:20" ht="18" x14ac:dyDescent="0.25">
      <c r="A234" s="54" t="s">
        <v>729</v>
      </c>
      <c r="B234" s="54" t="s">
        <v>2506</v>
      </c>
      <c r="C234" s="54" t="s">
        <v>2505</v>
      </c>
      <c r="D234" s="54" t="s">
        <v>94</v>
      </c>
      <c r="E234" s="54" t="s">
        <v>94</v>
      </c>
      <c r="F234" s="54" t="s">
        <v>30</v>
      </c>
      <c r="G234" s="54" t="s">
        <v>728</v>
      </c>
      <c r="H234" s="56" t="s">
        <v>728</v>
      </c>
      <c r="I234" s="54" t="s">
        <v>2552</v>
      </c>
      <c r="J234" s="54" t="s">
        <v>116</v>
      </c>
      <c r="K234" s="54" t="s">
        <v>117</v>
      </c>
      <c r="L234" s="54">
        <v>8</v>
      </c>
      <c r="M234" s="54">
        <f>IFERROR(VLOOKUP(A234,rptDatosInstitucionesEducativas!$H$9:$O$985,8,0),0)</f>
        <v>11</v>
      </c>
      <c r="N234" s="54">
        <v>1</v>
      </c>
      <c r="O234" s="54">
        <v>3</v>
      </c>
      <c r="P234" s="54" t="s">
        <v>3960</v>
      </c>
      <c r="Q234" s="54" t="s">
        <v>2525</v>
      </c>
      <c r="R234" s="54" t="s">
        <v>3961</v>
      </c>
      <c r="S234" s="54">
        <v>0</v>
      </c>
      <c r="T234" s="54">
        <v>1</v>
      </c>
    </row>
    <row r="235" spans="1:20" ht="18" x14ac:dyDescent="0.25">
      <c r="A235" s="54" t="s">
        <v>1787</v>
      </c>
      <c r="B235" s="54" t="s">
        <v>2506</v>
      </c>
      <c r="C235" s="54" t="s">
        <v>2505</v>
      </c>
      <c r="D235" s="54" t="s">
        <v>94</v>
      </c>
      <c r="E235" s="54" t="s">
        <v>94</v>
      </c>
      <c r="F235" s="54" t="s">
        <v>30</v>
      </c>
      <c r="G235" s="54" t="s">
        <v>1786</v>
      </c>
      <c r="H235" s="56" t="s">
        <v>1788</v>
      </c>
      <c r="I235" s="54" t="s">
        <v>2552</v>
      </c>
      <c r="J235" s="54" t="s">
        <v>116</v>
      </c>
      <c r="K235" s="54" t="s">
        <v>117</v>
      </c>
      <c r="L235" s="54">
        <v>5</v>
      </c>
      <c r="M235" s="54">
        <f>IFERROR(VLOOKUP(A235,rptDatosInstitucionesEducativas!$H$9:$O$985,8,0),0)</f>
        <v>8</v>
      </c>
      <c r="N235" s="54">
        <v>1</v>
      </c>
      <c r="O235" s="54">
        <v>3</v>
      </c>
      <c r="P235" s="54" t="s">
        <v>3960</v>
      </c>
      <c r="Q235" s="54" t="s">
        <v>2525</v>
      </c>
      <c r="R235" s="54" t="s">
        <v>2524</v>
      </c>
      <c r="S235" s="54">
        <v>0</v>
      </c>
      <c r="T235" s="54">
        <v>1</v>
      </c>
    </row>
    <row r="236" spans="1:20" ht="18" x14ac:dyDescent="0.25">
      <c r="A236" s="54" t="s">
        <v>273</v>
      </c>
      <c r="B236" s="54" t="s">
        <v>2506</v>
      </c>
      <c r="C236" s="54" t="s">
        <v>2505</v>
      </c>
      <c r="D236" s="54" t="s">
        <v>94</v>
      </c>
      <c r="E236" s="54" t="s">
        <v>94</v>
      </c>
      <c r="F236" s="54" t="s">
        <v>257</v>
      </c>
      <c r="G236" s="54" t="s">
        <v>272</v>
      </c>
      <c r="H236" s="56" t="s">
        <v>274</v>
      </c>
      <c r="I236" s="54" t="s">
        <v>2523</v>
      </c>
      <c r="J236" s="54" t="s">
        <v>116</v>
      </c>
      <c r="K236" s="54" t="s">
        <v>117</v>
      </c>
      <c r="L236" s="54">
        <v>21</v>
      </c>
      <c r="M236" s="54">
        <f>IFERROR(VLOOKUP(A236,rptDatosInstitucionesEducativas!$H$9:$O$985,8,0),0)</f>
        <v>23</v>
      </c>
      <c r="N236" s="54">
        <v>3</v>
      </c>
      <c r="O236" s="54">
        <v>3</v>
      </c>
      <c r="P236" s="54" t="s">
        <v>3807</v>
      </c>
      <c r="Q236" s="54" t="s">
        <v>2525</v>
      </c>
      <c r="R236" s="54" t="s">
        <v>3806</v>
      </c>
      <c r="S236" s="54">
        <v>1</v>
      </c>
      <c r="T236" s="54">
        <v>2</v>
      </c>
    </row>
    <row r="237" spans="1:20" ht="18" x14ac:dyDescent="0.25">
      <c r="A237" s="54" t="s">
        <v>270</v>
      </c>
      <c r="B237" s="54" t="s">
        <v>2506</v>
      </c>
      <c r="C237" s="54" t="s">
        <v>2505</v>
      </c>
      <c r="D237" s="54" t="s">
        <v>94</v>
      </c>
      <c r="E237" s="54" t="s">
        <v>94</v>
      </c>
      <c r="F237" s="54" t="s">
        <v>257</v>
      </c>
      <c r="G237" s="54" t="s">
        <v>269</v>
      </c>
      <c r="H237" s="56" t="s">
        <v>271</v>
      </c>
      <c r="I237" s="54" t="s">
        <v>2523</v>
      </c>
      <c r="J237" s="54" t="s">
        <v>116</v>
      </c>
      <c r="K237" s="54" t="s">
        <v>117</v>
      </c>
      <c r="L237" s="54">
        <v>11</v>
      </c>
      <c r="M237" s="54">
        <f>IFERROR(VLOOKUP(A237,rptDatosInstitucionesEducativas!$H$9:$O$985,8,0),0)</f>
        <v>9</v>
      </c>
      <c r="N237" s="54">
        <v>3</v>
      </c>
      <c r="O237" s="54">
        <v>3</v>
      </c>
      <c r="P237" s="54" t="s">
        <v>3805</v>
      </c>
      <c r="Q237" s="54" t="s">
        <v>2525</v>
      </c>
      <c r="R237" s="54" t="s">
        <v>3804</v>
      </c>
      <c r="S237" s="54">
        <v>0</v>
      </c>
      <c r="T237" s="54">
        <v>1</v>
      </c>
    </row>
    <row r="238" spans="1:20" ht="18" x14ac:dyDescent="0.25">
      <c r="A238" s="54" t="s">
        <v>276</v>
      </c>
      <c r="B238" s="54" t="s">
        <v>2506</v>
      </c>
      <c r="C238" s="54" t="s">
        <v>2505</v>
      </c>
      <c r="D238" s="54" t="s">
        <v>94</v>
      </c>
      <c r="E238" s="54" t="s">
        <v>94</v>
      </c>
      <c r="F238" s="54" t="s">
        <v>257</v>
      </c>
      <c r="G238" s="54" t="s">
        <v>275</v>
      </c>
      <c r="H238" s="56" t="s">
        <v>277</v>
      </c>
      <c r="I238" s="54" t="s">
        <v>2523</v>
      </c>
      <c r="J238" s="54" t="s">
        <v>116</v>
      </c>
      <c r="K238" s="54" t="s">
        <v>117</v>
      </c>
      <c r="L238" s="54">
        <v>13</v>
      </c>
      <c r="M238" s="54">
        <f>IFERROR(VLOOKUP(A238,rptDatosInstitucionesEducativas!$H$9:$O$985,8,0),0)</f>
        <v>18</v>
      </c>
      <c r="N238" s="54">
        <v>3</v>
      </c>
      <c r="O238" s="54">
        <v>3</v>
      </c>
      <c r="P238" s="54" t="s">
        <v>4920</v>
      </c>
      <c r="Q238" s="54" t="s">
        <v>4921</v>
      </c>
      <c r="R238" s="54" t="s">
        <v>4922</v>
      </c>
      <c r="S238" s="54">
        <v>2</v>
      </c>
      <c r="T238" s="54">
        <v>1</v>
      </c>
    </row>
    <row r="239" spans="1:20" ht="18" x14ac:dyDescent="0.25">
      <c r="A239" s="54" t="s">
        <v>266</v>
      </c>
      <c r="B239" s="54" t="s">
        <v>2506</v>
      </c>
      <c r="C239" s="54" t="s">
        <v>2505</v>
      </c>
      <c r="D239" s="54" t="s">
        <v>94</v>
      </c>
      <c r="E239" s="54" t="s">
        <v>94</v>
      </c>
      <c r="F239" s="54" t="s">
        <v>257</v>
      </c>
      <c r="G239" s="54" t="s">
        <v>265</v>
      </c>
      <c r="H239" s="56" t="s">
        <v>1708</v>
      </c>
      <c r="I239" s="54" t="s">
        <v>2523</v>
      </c>
      <c r="J239" s="54" t="s">
        <v>116</v>
      </c>
      <c r="K239" s="54" t="s">
        <v>117</v>
      </c>
      <c r="L239" s="54">
        <v>8</v>
      </c>
      <c r="M239" s="54">
        <f>IFERROR(VLOOKUP(A239,rptDatosInstitucionesEducativas!$H$9:$O$985,8,0),0)</f>
        <v>5</v>
      </c>
      <c r="N239" s="54">
        <v>2</v>
      </c>
      <c r="O239" s="54">
        <v>2</v>
      </c>
      <c r="P239" s="54" t="s">
        <v>3898</v>
      </c>
      <c r="Q239" s="54" t="s">
        <v>3897</v>
      </c>
      <c r="R239" s="54" t="s">
        <v>3896</v>
      </c>
      <c r="S239" s="54">
        <v>0</v>
      </c>
      <c r="T239" s="54">
        <v>1</v>
      </c>
    </row>
    <row r="240" spans="1:20" ht="18" x14ac:dyDescent="0.25">
      <c r="A240" s="54" t="s">
        <v>279</v>
      </c>
      <c r="B240" s="54" t="s">
        <v>2506</v>
      </c>
      <c r="C240" s="54" t="s">
        <v>2505</v>
      </c>
      <c r="D240" s="54" t="s">
        <v>94</v>
      </c>
      <c r="E240" s="54" t="s">
        <v>94</v>
      </c>
      <c r="F240" s="54" t="s">
        <v>257</v>
      </c>
      <c r="G240" s="54" t="s">
        <v>278</v>
      </c>
      <c r="H240" s="56" t="s">
        <v>280</v>
      </c>
      <c r="I240" s="54" t="s">
        <v>2523</v>
      </c>
      <c r="J240" s="54" t="s">
        <v>116</v>
      </c>
      <c r="K240" s="54" t="s">
        <v>117</v>
      </c>
      <c r="L240" s="54">
        <v>10</v>
      </c>
      <c r="M240" s="54">
        <f>IFERROR(VLOOKUP(A240,rptDatosInstitucionesEducativas!$H$9:$O$985,8,0),0)</f>
        <v>12</v>
      </c>
      <c r="N240" s="54">
        <v>3</v>
      </c>
      <c r="O240" s="54">
        <v>3</v>
      </c>
      <c r="P240" s="54" t="s">
        <v>3892</v>
      </c>
      <c r="Q240" s="54" t="s">
        <v>3891</v>
      </c>
      <c r="R240" s="54" t="s">
        <v>3890</v>
      </c>
      <c r="S240" s="54">
        <v>0</v>
      </c>
      <c r="T240" s="54">
        <v>1</v>
      </c>
    </row>
    <row r="241" spans="1:20" ht="27" x14ac:dyDescent="0.25">
      <c r="A241" s="54" t="s">
        <v>262</v>
      </c>
      <c r="B241" s="54" t="s">
        <v>2506</v>
      </c>
      <c r="C241" s="54" t="s">
        <v>2505</v>
      </c>
      <c r="D241" s="54" t="s">
        <v>94</v>
      </c>
      <c r="E241" s="54" t="s">
        <v>94</v>
      </c>
      <c r="F241" s="54" t="s">
        <v>257</v>
      </c>
      <c r="G241" s="54" t="s">
        <v>2377</v>
      </c>
      <c r="H241" s="56" t="s">
        <v>1705</v>
      </c>
      <c r="I241" s="54" t="s">
        <v>2523</v>
      </c>
      <c r="J241" s="54" t="s">
        <v>116</v>
      </c>
      <c r="K241" s="54" t="s">
        <v>117</v>
      </c>
      <c r="L241" s="54">
        <v>3</v>
      </c>
      <c r="M241" s="54">
        <f>IFERROR(VLOOKUP(A241,rptDatosInstitucionesEducativas!$H$9:$O$985,8,0),0)</f>
        <v>7</v>
      </c>
      <c r="N241" s="54">
        <v>3</v>
      </c>
      <c r="O241" s="54">
        <v>3</v>
      </c>
      <c r="P241" s="54" t="s">
        <v>3877</v>
      </c>
      <c r="Q241" s="54" t="s">
        <v>3888</v>
      </c>
      <c r="R241" s="54" t="s">
        <v>3887</v>
      </c>
      <c r="S241" s="54">
        <v>0</v>
      </c>
      <c r="T241" s="54">
        <v>1</v>
      </c>
    </row>
    <row r="242" spans="1:20" ht="18" x14ac:dyDescent="0.25">
      <c r="A242" s="54" t="s">
        <v>264</v>
      </c>
      <c r="B242" s="54" t="s">
        <v>2506</v>
      </c>
      <c r="C242" s="54" t="s">
        <v>2505</v>
      </c>
      <c r="D242" s="54" t="s">
        <v>94</v>
      </c>
      <c r="E242" s="54" t="s">
        <v>94</v>
      </c>
      <c r="F242" s="54" t="s">
        <v>257</v>
      </c>
      <c r="G242" s="54" t="s">
        <v>1706</v>
      </c>
      <c r="H242" s="56" t="s">
        <v>1707</v>
      </c>
      <c r="I242" s="54" t="s">
        <v>2523</v>
      </c>
      <c r="J242" s="54" t="s">
        <v>116</v>
      </c>
      <c r="K242" s="54" t="s">
        <v>117</v>
      </c>
      <c r="L242" s="54">
        <v>4</v>
      </c>
      <c r="M242" s="54">
        <f>IFERROR(VLOOKUP(A242,rptDatosInstitucionesEducativas!$H$9:$O$985,8,0),0)</f>
        <v>6</v>
      </c>
      <c r="N242" s="54">
        <v>2</v>
      </c>
      <c r="O242" s="54">
        <v>2</v>
      </c>
      <c r="P242" s="54" t="s">
        <v>3895</v>
      </c>
      <c r="Q242" s="54" t="s">
        <v>3894</v>
      </c>
      <c r="R242" s="54" t="s">
        <v>3893</v>
      </c>
      <c r="S242" s="54">
        <v>0</v>
      </c>
      <c r="T242" s="54">
        <v>1</v>
      </c>
    </row>
    <row r="243" spans="1:20" ht="18" x14ac:dyDescent="0.25">
      <c r="A243" s="54" t="s">
        <v>282</v>
      </c>
      <c r="B243" s="54" t="s">
        <v>2506</v>
      </c>
      <c r="C243" s="54" t="s">
        <v>2505</v>
      </c>
      <c r="D243" s="54" t="s">
        <v>94</v>
      </c>
      <c r="E243" s="54" t="s">
        <v>94</v>
      </c>
      <c r="F243" s="54" t="s">
        <v>257</v>
      </c>
      <c r="G243" s="54" t="s">
        <v>281</v>
      </c>
      <c r="H243" s="56" t="s">
        <v>283</v>
      </c>
      <c r="I243" s="54" t="s">
        <v>2523</v>
      </c>
      <c r="J243" s="54" t="s">
        <v>116</v>
      </c>
      <c r="K243" s="54" t="s">
        <v>117</v>
      </c>
      <c r="L243" s="54">
        <v>15</v>
      </c>
      <c r="M243" s="54">
        <f>IFERROR(VLOOKUP(A243,rptDatosInstitucionesEducativas!$H$9:$O$985,8,0),0)</f>
        <v>15</v>
      </c>
      <c r="N243" s="54">
        <v>3</v>
      </c>
      <c r="O243" s="54">
        <v>3</v>
      </c>
      <c r="P243" s="54" t="s">
        <v>4923</v>
      </c>
      <c r="Q243" s="54" t="s">
        <v>3879</v>
      </c>
      <c r="R243" s="54" t="s">
        <v>3878</v>
      </c>
      <c r="S243" s="54">
        <v>0</v>
      </c>
      <c r="T243" s="54">
        <v>1</v>
      </c>
    </row>
    <row r="244" spans="1:20" ht="27" x14ac:dyDescent="0.25">
      <c r="A244" s="54" t="s">
        <v>285</v>
      </c>
      <c r="B244" s="54" t="s">
        <v>2506</v>
      </c>
      <c r="C244" s="54" t="s">
        <v>2505</v>
      </c>
      <c r="D244" s="54" t="s">
        <v>94</v>
      </c>
      <c r="E244" s="54" t="s">
        <v>94</v>
      </c>
      <c r="F244" s="54" t="s">
        <v>257</v>
      </c>
      <c r="G244" s="54" t="s">
        <v>284</v>
      </c>
      <c r="H244" s="56" t="s">
        <v>286</v>
      </c>
      <c r="I244" s="54" t="s">
        <v>2523</v>
      </c>
      <c r="J244" s="54" t="s">
        <v>116</v>
      </c>
      <c r="K244" s="54" t="s">
        <v>117</v>
      </c>
      <c r="L244" s="54">
        <v>7</v>
      </c>
      <c r="M244" s="54">
        <f>IFERROR(VLOOKUP(A244,rptDatosInstitucionesEducativas!$H$9:$O$985,8,0),0)</f>
        <v>12</v>
      </c>
      <c r="N244" s="54">
        <v>3</v>
      </c>
      <c r="O244" s="54">
        <v>3</v>
      </c>
      <c r="P244" s="54" t="s">
        <v>3886</v>
      </c>
      <c r="Q244" s="54" t="s">
        <v>3885</v>
      </c>
      <c r="R244" s="54" t="s">
        <v>3884</v>
      </c>
      <c r="S244" s="54">
        <v>0</v>
      </c>
      <c r="T244" s="54">
        <v>1</v>
      </c>
    </row>
    <row r="245" spans="1:20" ht="27" x14ac:dyDescent="0.25">
      <c r="A245" s="54" t="s">
        <v>288</v>
      </c>
      <c r="B245" s="54" t="s">
        <v>2506</v>
      </c>
      <c r="C245" s="54" t="s">
        <v>2505</v>
      </c>
      <c r="D245" s="54" t="s">
        <v>94</v>
      </c>
      <c r="E245" s="54" t="s">
        <v>94</v>
      </c>
      <c r="F245" s="54" t="s">
        <v>257</v>
      </c>
      <c r="G245" s="54" t="s">
        <v>287</v>
      </c>
      <c r="H245" s="56" t="s">
        <v>289</v>
      </c>
      <c r="I245" s="54" t="s">
        <v>2523</v>
      </c>
      <c r="J245" s="54" t="s">
        <v>116</v>
      </c>
      <c r="K245" s="54" t="s">
        <v>117</v>
      </c>
      <c r="L245" s="54">
        <v>10</v>
      </c>
      <c r="M245" s="54">
        <f>IFERROR(VLOOKUP(A245,rptDatosInstitucionesEducativas!$H$9:$O$985,8,0),0)</f>
        <v>8</v>
      </c>
      <c r="N245" s="54">
        <v>3</v>
      </c>
      <c r="O245" s="54">
        <v>3</v>
      </c>
      <c r="P245" s="54" t="s">
        <v>3883</v>
      </c>
      <c r="Q245" s="54" t="s">
        <v>3882</v>
      </c>
      <c r="R245" s="54" t="s">
        <v>3881</v>
      </c>
      <c r="S245" s="54">
        <v>0</v>
      </c>
      <c r="T245" s="54">
        <v>1</v>
      </c>
    </row>
    <row r="246" spans="1:20" ht="27" x14ac:dyDescent="0.25">
      <c r="A246" s="54" t="s">
        <v>290</v>
      </c>
      <c r="B246" s="54" t="s">
        <v>2506</v>
      </c>
      <c r="C246" s="54" t="s">
        <v>2505</v>
      </c>
      <c r="D246" s="54" t="s">
        <v>94</v>
      </c>
      <c r="E246" s="54" t="s">
        <v>94</v>
      </c>
      <c r="F246" s="54" t="s">
        <v>257</v>
      </c>
      <c r="G246" s="54" t="s">
        <v>263</v>
      </c>
      <c r="H246" s="56" t="s">
        <v>291</v>
      </c>
      <c r="I246" s="54" t="s">
        <v>2523</v>
      </c>
      <c r="J246" s="54" t="s">
        <v>116</v>
      </c>
      <c r="K246" s="54" t="s">
        <v>117</v>
      </c>
      <c r="L246" s="54">
        <v>12</v>
      </c>
      <c r="M246" s="54">
        <f>IFERROR(VLOOKUP(A246,rptDatosInstitucionesEducativas!$H$9:$O$985,8,0),0)</f>
        <v>12</v>
      </c>
      <c r="N246" s="54">
        <v>3</v>
      </c>
      <c r="O246" s="54">
        <v>3</v>
      </c>
      <c r="P246" s="54" t="s">
        <v>3820</v>
      </c>
      <c r="Q246" s="54" t="s">
        <v>3819</v>
      </c>
      <c r="R246" s="54" t="s">
        <v>3818</v>
      </c>
      <c r="S246" s="54">
        <v>1</v>
      </c>
      <c r="T246" s="54">
        <v>2</v>
      </c>
    </row>
    <row r="247" spans="1:20" ht="18" x14ac:dyDescent="0.25">
      <c r="A247" s="54" t="s">
        <v>268</v>
      </c>
      <c r="B247" s="54" t="s">
        <v>2506</v>
      </c>
      <c r="C247" s="54" t="s">
        <v>2505</v>
      </c>
      <c r="D247" s="54" t="s">
        <v>94</v>
      </c>
      <c r="E247" s="54" t="s">
        <v>94</v>
      </c>
      <c r="F247" s="54" t="s">
        <v>257</v>
      </c>
      <c r="G247" s="54" t="s">
        <v>267</v>
      </c>
      <c r="H247" s="56" t="s">
        <v>1709</v>
      </c>
      <c r="I247" s="54" t="s">
        <v>2523</v>
      </c>
      <c r="J247" s="54" t="s">
        <v>116</v>
      </c>
      <c r="K247" s="54" t="s">
        <v>117</v>
      </c>
      <c r="L247" s="54">
        <v>6</v>
      </c>
      <c r="M247" s="54">
        <f>IFERROR(VLOOKUP(A247,rptDatosInstitucionesEducativas!$H$9:$O$985,8,0),0)</f>
        <v>5</v>
      </c>
      <c r="N247" s="54">
        <v>2</v>
      </c>
      <c r="O247" s="54">
        <v>2</v>
      </c>
      <c r="P247" s="54" t="s">
        <v>3874</v>
      </c>
      <c r="Q247" s="54" t="s">
        <v>3873</v>
      </c>
      <c r="R247" s="54" t="s">
        <v>3872</v>
      </c>
      <c r="S247" s="54">
        <v>0</v>
      </c>
      <c r="T247" s="54">
        <v>1</v>
      </c>
    </row>
    <row r="248" spans="1:20" ht="18" x14ac:dyDescent="0.25">
      <c r="A248" s="54" t="s">
        <v>792</v>
      </c>
      <c r="B248" s="54" t="s">
        <v>2506</v>
      </c>
      <c r="C248" s="54" t="s">
        <v>2505</v>
      </c>
      <c r="D248" s="54" t="s">
        <v>94</v>
      </c>
      <c r="E248" s="54" t="s">
        <v>94</v>
      </c>
      <c r="F248" s="54" t="s">
        <v>257</v>
      </c>
      <c r="G248" s="54" t="s">
        <v>791</v>
      </c>
      <c r="H248" s="56" t="s">
        <v>793</v>
      </c>
      <c r="I248" s="54" t="s">
        <v>2552</v>
      </c>
      <c r="J248" s="54" t="s">
        <v>116</v>
      </c>
      <c r="K248" s="54" t="s">
        <v>117</v>
      </c>
      <c r="L248" s="54">
        <v>8</v>
      </c>
      <c r="M248" s="54">
        <f>IFERROR(VLOOKUP(A248,rptDatosInstitucionesEducativas!$H$9:$O$985,8,0),0)</f>
        <v>11</v>
      </c>
      <c r="N248" s="54">
        <v>3</v>
      </c>
      <c r="O248" s="54">
        <v>3</v>
      </c>
      <c r="P248" s="54" t="s">
        <v>3865</v>
      </c>
      <c r="Q248" s="54" t="s">
        <v>2525</v>
      </c>
      <c r="R248" s="54" t="s">
        <v>3871</v>
      </c>
      <c r="S248" s="54">
        <v>1</v>
      </c>
      <c r="T248" s="54">
        <v>1</v>
      </c>
    </row>
    <row r="249" spans="1:20" ht="18" x14ac:dyDescent="0.25">
      <c r="A249" s="54" t="s">
        <v>776</v>
      </c>
      <c r="B249" s="54" t="s">
        <v>2506</v>
      </c>
      <c r="C249" s="54" t="s">
        <v>2505</v>
      </c>
      <c r="D249" s="54" t="s">
        <v>94</v>
      </c>
      <c r="E249" s="54" t="s">
        <v>94</v>
      </c>
      <c r="F249" s="54" t="s">
        <v>257</v>
      </c>
      <c r="G249" s="54" t="s">
        <v>269</v>
      </c>
      <c r="H249" s="56" t="s">
        <v>777</v>
      </c>
      <c r="I249" s="54" t="s">
        <v>2552</v>
      </c>
      <c r="J249" s="54" t="s">
        <v>116</v>
      </c>
      <c r="K249" s="54" t="s">
        <v>117</v>
      </c>
      <c r="L249" s="54">
        <v>7</v>
      </c>
      <c r="M249" s="54">
        <f>IFERROR(VLOOKUP(A249,rptDatosInstitucionesEducativas!$H$9:$O$985,8,0),0)</f>
        <v>6</v>
      </c>
      <c r="N249" s="54">
        <v>3</v>
      </c>
      <c r="O249" s="54">
        <v>3</v>
      </c>
      <c r="P249" s="54" t="s">
        <v>3865</v>
      </c>
      <c r="Q249" s="54" t="s">
        <v>2525</v>
      </c>
      <c r="R249" s="54" t="s">
        <v>3871</v>
      </c>
      <c r="S249" s="54">
        <v>1</v>
      </c>
      <c r="T249" s="54">
        <v>1</v>
      </c>
    </row>
    <row r="250" spans="1:20" ht="18" x14ac:dyDescent="0.25">
      <c r="A250" s="54" t="s">
        <v>785</v>
      </c>
      <c r="B250" s="54" t="s">
        <v>2506</v>
      </c>
      <c r="C250" s="54" t="s">
        <v>2505</v>
      </c>
      <c r="D250" s="54" t="s">
        <v>94</v>
      </c>
      <c r="E250" s="54" t="s">
        <v>94</v>
      </c>
      <c r="F250" s="54" t="s">
        <v>257</v>
      </c>
      <c r="G250" s="54" t="s">
        <v>755</v>
      </c>
      <c r="H250" s="56" t="s">
        <v>755</v>
      </c>
      <c r="I250" s="54" t="s">
        <v>2552</v>
      </c>
      <c r="J250" s="54" t="s">
        <v>116</v>
      </c>
      <c r="K250" s="54" t="s">
        <v>117</v>
      </c>
      <c r="L250" s="54">
        <v>8</v>
      </c>
      <c r="M250" s="54">
        <f>IFERROR(VLOOKUP(A250,rptDatosInstitucionesEducativas!$H$9:$O$985,8,0),0)</f>
        <v>10</v>
      </c>
      <c r="N250" s="54">
        <v>3</v>
      </c>
      <c r="O250" s="54">
        <v>3</v>
      </c>
      <c r="P250" s="54" t="s">
        <v>3865</v>
      </c>
      <c r="Q250" s="54" t="s">
        <v>2525</v>
      </c>
      <c r="R250" s="54" t="s">
        <v>2524</v>
      </c>
      <c r="S250" s="54">
        <v>0</v>
      </c>
      <c r="T250" s="54">
        <v>1</v>
      </c>
    </row>
    <row r="251" spans="1:20" ht="18" x14ac:dyDescent="0.25">
      <c r="A251" s="54" t="s">
        <v>790</v>
      </c>
      <c r="B251" s="54" t="s">
        <v>2506</v>
      </c>
      <c r="C251" s="54" t="s">
        <v>2505</v>
      </c>
      <c r="D251" s="54" t="s">
        <v>94</v>
      </c>
      <c r="E251" s="54" t="s">
        <v>94</v>
      </c>
      <c r="F251" s="54" t="s">
        <v>257</v>
      </c>
      <c r="G251" s="54" t="s">
        <v>788</v>
      </c>
      <c r="H251" s="56" t="s">
        <v>788</v>
      </c>
      <c r="I251" s="54" t="s">
        <v>2552</v>
      </c>
      <c r="J251" s="54" t="s">
        <v>116</v>
      </c>
      <c r="K251" s="54" t="s">
        <v>117</v>
      </c>
      <c r="L251" s="54">
        <v>4</v>
      </c>
      <c r="M251" s="54">
        <f>IFERROR(VLOOKUP(A251,rptDatosInstitucionesEducativas!$H$9:$O$985,8,0),0)</f>
        <v>7</v>
      </c>
      <c r="N251" s="54">
        <v>3</v>
      </c>
      <c r="O251" s="54">
        <v>3</v>
      </c>
      <c r="P251" s="54" t="s">
        <v>3865</v>
      </c>
      <c r="Q251" s="54" t="s">
        <v>2525</v>
      </c>
      <c r="R251" s="54" t="s">
        <v>2524</v>
      </c>
      <c r="S251" s="54">
        <v>0</v>
      </c>
      <c r="T251" s="54">
        <v>1</v>
      </c>
    </row>
    <row r="252" spans="1:20" ht="18" x14ac:dyDescent="0.25">
      <c r="A252" s="54" t="s">
        <v>772</v>
      </c>
      <c r="B252" s="54" t="s">
        <v>2506</v>
      </c>
      <c r="C252" s="54" t="s">
        <v>2505</v>
      </c>
      <c r="D252" s="54" t="s">
        <v>94</v>
      </c>
      <c r="E252" s="54" t="s">
        <v>94</v>
      </c>
      <c r="F252" s="54" t="s">
        <v>257</v>
      </c>
      <c r="G252" s="54" t="s">
        <v>281</v>
      </c>
      <c r="H252" s="56" t="s">
        <v>773</v>
      </c>
      <c r="I252" s="54" t="s">
        <v>2552</v>
      </c>
      <c r="J252" s="54" t="s">
        <v>116</v>
      </c>
      <c r="K252" s="54" t="s">
        <v>117</v>
      </c>
      <c r="L252" s="54">
        <v>7</v>
      </c>
      <c r="M252" s="54">
        <f>IFERROR(VLOOKUP(A252,rptDatosInstitucionesEducativas!$H$9:$O$985,8,0),0)</f>
        <v>10</v>
      </c>
      <c r="N252" s="54">
        <v>3</v>
      </c>
      <c r="O252" s="54">
        <v>3</v>
      </c>
      <c r="P252" s="54" t="s">
        <v>3865</v>
      </c>
      <c r="Q252" s="54" t="s">
        <v>2525</v>
      </c>
      <c r="R252" s="54" t="s">
        <v>2524</v>
      </c>
      <c r="S252" s="54">
        <v>1</v>
      </c>
      <c r="T252" s="54">
        <v>1</v>
      </c>
    </row>
    <row r="253" spans="1:20" ht="18" x14ac:dyDescent="0.25">
      <c r="A253" s="54" t="s">
        <v>782</v>
      </c>
      <c r="B253" s="54" t="s">
        <v>2506</v>
      </c>
      <c r="C253" s="54" t="s">
        <v>2505</v>
      </c>
      <c r="D253" s="54" t="s">
        <v>94</v>
      </c>
      <c r="E253" s="54" t="s">
        <v>94</v>
      </c>
      <c r="F253" s="54" t="s">
        <v>257</v>
      </c>
      <c r="G253" s="54" t="s">
        <v>781</v>
      </c>
      <c r="H253" s="56" t="s">
        <v>783</v>
      </c>
      <c r="I253" s="54" t="s">
        <v>2552</v>
      </c>
      <c r="J253" s="54" t="s">
        <v>116</v>
      </c>
      <c r="K253" s="54" t="s">
        <v>117</v>
      </c>
      <c r="L253" s="54">
        <v>11</v>
      </c>
      <c r="M253" s="54">
        <f>IFERROR(VLOOKUP(A253,rptDatosInstitucionesEducativas!$H$9:$O$985,8,0),0)</f>
        <v>10</v>
      </c>
      <c r="N253" s="54">
        <v>3</v>
      </c>
      <c r="O253" s="54">
        <v>3</v>
      </c>
      <c r="P253" s="54" t="s">
        <v>3865</v>
      </c>
      <c r="Q253" s="54" t="s">
        <v>2525</v>
      </c>
      <c r="R253" s="54" t="s">
        <v>2524</v>
      </c>
      <c r="S253" s="54">
        <v>0</v>
      </c>
      <c r="T253" s="54">
        <v>1</v>
      </c>
    </row>
    <row r="254" spans="1:20" ht="18" x14ac:dyDescent="0.25">
      <c r="A254" s="54" t="s">
        <v>768</v>
      </c>
      <c r="B254" s="54" t="s">
        <v>2506</v>
      </c>
      <c r="C254" s="54" t="s">
        <v>2505</v>
      </c>
      <c r="D254" s="54" t="s">
        <v>94</v>
      </c>
      <c r="E254" s="54" t="s">
        <v>94</v>
      </c>
      <c r="F254" s="54" t="s">
        <v>257</v>
      </c>
      <c r="G254" s="54" t="s">
        <v>767</v>
      </c>
      <c r="H254" s="56" t="s">
        <v>767</v>
      </c>
      <c r="I254" s="54" t="s">
        <v>2552</v>
      </c>
      <c r="J254" s="54" t="s">
        <v>116</v>
      </c>
      <c r="K254" s="54" t="s">
        <v>117</v>
      </c>
      <c r="L254" s="54">
        <v>6</v>
      </c>
      <c r="M254" s="54">
        <f>IFERROR(VLOOKUP(A254,rptDatosInstitucionesEducativas!$H$9:$O$985,8,0),0)</f>
        <v>7</v>
      </c>
      <c r="N254" s="54">
        <v>3</v>
      </c>
      <c r="O254" s="54">
        <v>3</v>
      </c>
      <c r="P254" s="54" t="s">
        <v>3865</v>
      </c>
      <c r="Q254" s="54" t="s">
        <v>2525</v>
      </c>
      <c r="R254" s="54" t="s">
        <v>2524</v>
      </c>
      <c r="S254" s="54">
        <v>1</v>
      </c>
      <c r="T254" s="54">
        <v>1</v>
      </c>
    </row>
    <row r="255" spans="1:20" ht="18" x14ac:dyDescent="0.25">
      <c r="A255" s="54" t="s">
        <v>770</v>
      </c>
      <c r="B255" s="54" t="s">
        <v>2506</v>
      </c>
      <c r="C255" s="54" t="s">
        <v>2505</v>
      </c>
      <c r="D255" s="54" t="s">
        <v>94</v>
      </c>
      <c r="E255" s="54" t="s">
        <v>94</v>
      </c>
      <c r="F255" s="54" t="s">
        <v>257</v>
      </c>
      <c r="G255" s="54" t="s">
        <v>287</v>
      </c>
      <c r="H255" s="56" t="s">
        <v>771</v>
      </c>
      <c r="I255" s="54" t="s">
        <v>2552</v>
      </c>
      <c r="J255" s="54" t="s">
        <v>116</v>
      </c>
      <c r="K255" s="54" t="s">
        <v>117</v>
      </c>
      <c r="L255" s="54">
        <v>10</v>
      </c>
      <c r="M255" s="54">
        <f>IFERROR(VLOOKUP(A255,rptDatosInstitucionesEducativas!$H$9:$O$985,8,0),0)</f>
        <v>10</v>
      </c>
      <c r="N255" s="54">
        <v>1</v>
      </c>
      <c r="O255" s="54">
        <v>3</v>
      </c>
      <c r="P255" s="54" t="s">
        <v>3863</v>
      </c>
      <c r="Q255" s="54" t="s">
        <v>2525</v>
      </c>
      <c r="R255" s="54" t="s">
        <v>3869</v>
      </c>
      <c r="S255" s="54">
        <v>0</v>
      </c>
      <c r="T255" s="54">
        <v>1</v>
      </c>
    </row>
    <row r="256" spans="1:20" ht="18" x14ac:dyDescent="0.25">
      <c r="A256" s="54" t="s">
        <v>769</v>
      </c>
      <c r="B256" s="54" t="s">
        <v>2506</v>
      </c>
      <c r="C256" s="54" t="s">
        <v>2505</v>
      </c>
      <c r="D256" s="54" t="s">
        <v>94</v>
      </c>
      <c r="E256" s="54" t="s">
        <v>94</v>
      </c>
      <c r="F256" s="54" t="s">
        <v>257</v>
      </c>
      <c r="G256" s="54" t="s">
        <v>287</v>
      </c>
      <c r="H256" s="56" t="s">
        <v>287</v>
      </c>
      <c r="I256" s="54" t="s">
        <v>2552</v>
      </c>
      <c r="J256" s="54" t="s">
        <v>116</v>
      </c>
      <c r="K256" s="54" t="s">
        <v>117</v>
      </c>
      <c r="L256" s="54">
        <v>10</v>
      </c>
      <c r="M256" s="54">
        <f>IFERROR(VLOOKUP(A256,rptDatosInstitucionesEducativas!$H$9:$O$985,8,0),0)</f>
        <v>12</v>
      </c>
      <c r="N256" s="54">
        <v>1</v>
      </c>
      <c r="O256" s="54">
        <v>3</v>
      </c>
      <c r="P256" s="54" t="s">
        <v>3863</v>
      </c>
      <c r="Q256" s="54" t="s">
        <v>2525</v>
      </c>
      <c r="R256" s="54" t="s">
        <v>3870</v>
      </c>
      <c r="S256" s="54">
        <v>0</v>
      </c>
      <c r="T256" s="54">
        <v>1</v>
      </c>
    </row>
    <row r="257" spans="1:20" ht="18" x14ac:dyDescent="0.25">
      <c r="A257" s="54" t="s">
        <v>778</v>
      </c>
      <c r="B257" s="54" t="s">
        <v>2506</v>
      </c>
      <c r="C257" s="54" t="s">
        <v>2505</v>
      </c>
      <c r="D257" s="54" t="s">
        <v>94</v>
      </c>
      <c r="E257" s="54" t="s">
        <v>94</v>
      </c>
      <c r="F257" s="54" t="s">
        <v>257</v>
      </c>
      <c r="G257" s="54" t="s">
        <v>265</v>
      </c>
      <c r="H257" s="56" t="s">
        <v>265</v>
      </c>
      <c r="I257" s="54" t="s">
        <v>2552</v>
      </c>
      <c r="J257" s="54" t="s">
        <v>116</v>
      </c>
      <c r="K257" s="54" t="s">
        <v>117</v>
      </c>
      <c r="L257" s="54">
        <v>9</v>
      </c>
      <c r="M257" s="54">
        <f>IFERROR(VLOOKUP(A257,rptDatosInstitucionesEducativas!$H$9:$O$985,8,0),0)</f>
        <v>9</v>
      </c>
      <c r="N257" s="54">
        <v>1</v>
      </c>
      <c r="O257" s="54">
        <v>3</v>
      </c>
      <c r="P257" s="54" t="s">
        <v>3863</v>
      </c>
      <c r="Q257" s="54" t="s">
        <v>3867</v>
      </c>
      <c r="R257" s="54" t="s">
        <v>3869</v>
      </c>
      <c r="S257" s="54">
        <v>0</v>
      </c>
      <c r="T257" s="54">
        <v>1</v>
      </c>
    </row>
    <row r="258" spans="1:20" ht="18" x14ac:dyDescent="0.25">
      <c r="A258" s="54" t="s">
        <v>762</v>
      </c>
      <c r="B258" s="54" t="s">
        <v>2506</v>
      </c>
      <c r="C258" s="54" t="s">
        <v>2505</v>
      </c>
      <c r="D258" s="54" t="s">
        <v>94</v>
      </c>
      <c r="E258" s="54" t="s">
        <v>94</v>
      </c>
      <c r="F258" s="54" t="s">
        <v>257</v>
      </c>
      <c r="G258" s="54" t="s">
        <v>761</v>
      </c>
      <c r="H258" s="56" t="s">
        <v>761</v>
      </c>
      <c r="I258" s="54" t="s">
        <v>2552</v>
      </c>
      <c r="J258" s="54" t="s">
        <v>116</v>
      </c>
      <c r="K258" s="54" t="s">
        <v>117</v>
      </c>
      <c r="L258" s="54">
        <v>8</v>
      </c>
      <c r="M258" s="54">
        <f>IFERROR(VLOOKUP(A258,rptDatosInstitucionesEducativas!$H$9:$O$985,8,0),0)</f>
        <v>9</v>
      </c>
      <c r="N258" s="54">
        <v>1</v>
      </c>
      <c r="O258" s="54">
        <v>3</v>
      </c>
      <c r="P258" s="54" t="s">
        <v>3863</v>
      </c>
      <c r="Q258" s="54" t="s">
        <v>2525</v>
      </c>
      <c r="R258" s="54" t="s">
        <v>3869</v>
      </c>
      <c r="S258" s="54">
        <v>0</v>
      </c>
      <c r="T258" s="54">
        <v>1</v>
      </c>
    </row>
    <row r="259" spans="1:20" ht="18" x14ac:dyDescent="0.25">
      <c r="A259" s="54" t="s">
        <v>763</v>
      </c>
      <c r="B259" s="54" t="s">
        <v>2506</v>
      </c>
      <c r="C259" s="54" t="s">
        <v>2505</v>
      </c>
      <c r="D259" s="54" t="s">
        <v>94</v>
      </c>
      <c r="E259" s="54" t="s">
        <v>94</v>
      </c>
      <c r="F259" s="54" t="s">
        <v>257</v>
      </c>
      <c r="G259" s="54" t="s">
        <v>263</v>
      </c>
      <c r="H259" s="56" t="s">
        <v>764</v>
      </c>
      <c r="I259" s="54" t="s">
        <v>2552</v>
      </c>
      <c r="J259" s="54" t="s">
        <v>116</v>
      </c>
      <c r="K259" s="54" t="s">
        <v>117</v>
      </c>
      <c r="L259" s="54">
        <v>8</v>
      </c>
      <c r="M259" s="54">
        <f>IFERROR(VLOOKUP(A259,rptDatosInstitucionesEducativas!$H$9:$O$985,8,0),0)</f>
        <v>9</v>
      </c>
      <c r="N259" s="54">
        <v>1</v>
      </c>
      <c r="O259" s="54">
        <v>3</v>
      </c>
      <c r="P259" s="54" t="s">
        <v>3863</v>
      </c>
      <c r="Q259" s="54" t="s">
        <v>2525</v>
      </c>
      <c r="R259" s="54" t="s">
        <v>3869</v>
      </c>
      <c r="S259" s="54">
        <v>0</v>
      </c>
      <c r="T259" s="54">
        <v>1</v>
      </c>
    </row>
    <row r="260" spans="1:20" ht="18" x14ac:dyDescent="0.25">
      <c r="A260" s="54" t="s">
        <v>786</v>
      </c>
      <c r="B260" s="54" t="s">
        <v>2506</v>
      </c>
      <c r="C260" s="54" t="s">
        <v>2505</v>
      </c>
      <c r="D260" s="54" t="s">
        <v>94</v>
      </c>
      <c r="E260" s="54" t="s">
        <v>94</v>
      </c>
      <c r="F260" s="54" t="s">
        <v>257</v>
      </c>
      <c r="G260" s="54" t="s">
        <v>267</v>
      </c>
      <c r="H260" s="56" t="s">
        <v>787</v>
      </c>
      <c r="I260" s="54" t="s">
        <v>2552</v>
      </c>
      <c r="J260" s="54" t="s">
        <v>116</v>
      </c>
      <c r="K260" s="54" t="s">
        <v>117</v>
      </c>
      <c r="L260" s="54">
        <v>10</v>
      </c>
      <c r="M260" s="54">
        <f>IFERROR(VLOOKUP(A260,rptDatosInstitucionesEducativas!$H$9:$O$985,8,0),0)</f>
        <v>9</v>
      </c>
      <c r="N260" s="54">
        <v>1</v>
      </c>
      <c r="O260" s="54">
        <v>3</v>
      </c>
      <c r="P260" s="54" t="s">
        <v>3863</v>
      </c>
      <c r="Q260" s="54" t="s">
        <v>3867</v>
      </c>
      <c r="R260" s="54" t="s">
        <v>2524</v>
      </c>
      <c r="S260" s="54">
        <v>0</v>
      </c>
      <c r="T260" s="54">
        <v>1</v>
      </c>
    </row>
    <row r="261" spans="1:20" ht="18" x14ac:dyDescent="0.25">
      <c r="A261" s="54" t="s">
        <v>789</v>
      </c>
      <c r="B261" s="54" t="s">
        <v>2506</v>
      </c>
      <c r="C261" s="54" t="s">
        <v>2505</v>
      </c>
      <c r="D261" s="54" t="s">
        <v>94</v>
      </c>
      <c r="E261" s="54" t="s">
        <v>94</v>
      </c>
      <c r="F261" s="54" t="s">
        <v>257</v>
      </c>
      <c r="G261" s="54" t="s">
        <v>788</v>
      </c>
      <c r="H261" s="56" t="s">
        <v>788</v>
      </c>
      <c r="I261" s="54" t="s">
        <v>2552</v>
      </c>
      <c r="J261" s="54" t="s">
        <v>116</v>
      </c>
      <c r="K261" s="54" t="s">
        <v>117</v>
      </c>
      <c r="L261" s="54">
        <v>5</v>
      </c>
      <c r="M261" s="54">
        <f>IFERROR(VLOOKUP(A261,rptDatosInstitucionesEducativas!$H$9:$O$985,8,0),0)</f>
        <v>4</v>
      </c>
      <c r="N261" s="54">
        <v>1</v>
      </c>
      <c r="O261" s="54">
        <v>2</v>
      </c>
      <c r="P261" s="54" t="s">
        <v>3680</v>
      </c>
      <c r="Q261" s="54" t="s">
        <v>3679</v>
      </c>
      <c r="R261" s="54" t="s">
        <v>3681</v>
      </c>
      <c r="S261" s="54">
        <v>0</v>
      </c>
      <c r="T261" s="54">
        <v>2</v>
      </c>
    </row>
    <row r="262" spans="1:20" ht="18" x14ac:dyDescent="0.25">
      <c r="A262" s="54" t="s">
        <v>758</v>
      </c>
      <c r="B262" s="54" t="s">
        <v>2506</v>
      </c>
      <c r="C262" s="54" t="s">
        <v>2505</v>
      </c>
      <c r="D262" s="54" t="s">
        <v>94</v>
      </c>
      <c r="E262" s="54" t="s">
        <v>94</v>
      </c>
      <c r="F262" s="54" t="s">
        <v>257</v>
      </c>
      <c r="G262" s="54" t="s">
        <v>269</v>
      </c>
      <c r="H262" s="56" t="s">
        <v>269</v>
      </c>
      <c r="I262" s="54" t="s">
        <v>2552</v>
      </c>
      <c r="J262" s="54" t="s">
        <v>116</v>
      </c>
      <c r="K262" s="54" t="s">
        <v>117</v>
      </c>
      <c r="L262" s="54">
        <v>9</v>
      </c>
      <c r="M262" s="54">
        <f>IFERROR(VLOOKUP(A262,rptDatosInstitucionesEducativas!$H$9:$O$985,8,0),0)</f>
        <v>9</v>
      </c>
      <c r="N262" s="54">
        <v>1</v>
      </c>
      <c r="O262" s="54">
        <v>3</v>
      </c>
      <c r="P262" s="54" t="s">
        <v>3863</v>
      </c>
      <c r="Q262" s="54" t="s">
        <v>4924</v>
      </c>
      <c r="R262" s="54" t="s">
        <v>3866</v>
      </c>
      <c r="S262" s="54">
        <v>0</v>
      </c>
      <c r="T262" s="54">
        <v>1</v>
      </c>
    </row>
    <row r="263" spans="1:20" ht="18" x14ac:dyDescent="0.25">
      <c r="A263" s="54" t="s">
        <v>756</v>
      </c>
      <c r="B263" s="54" t="s">
        <v>2506</v>
      </c>
      <c r="C263" s="54" t="s">
        <v>2505</v>
      </c>
      <c r="D263" s="54" t="s">
        <v>94</v>
      </c>
      <c r="E263" s="54" t="s">
        <v>94</v>
      </c>
      <c r="F263" s="54" t="s">
        <v>257</v>
      </c>
      <c r="G263" s="54" t="s">
        <v>755</v>
      </c>
      <c r="H263" s="56" t="s">
        <v>757</v>
      </c>
      <c r="I263" s="54" t="s">
        <v>2552</v>
      </c>
      <c r="J263" s="54" t="s">
        <v>116</v>
      </c>
      <c r="K263" s="54" t="s">
        <v>117</v>
      </c>
      <c r="L263" s="54">
        <v>7</v>
      </c>
      <c r="M263" s="54">
        <f>IFERROR(VLOOKUP(A263,rptDatosInstitucionesEducativas!$H$9:$O$985,8,0),0)</f>
        <v>11</v>
      </c>
      <c r="N263" s="54">
        <v>1</v>
      </c>
      <c r="O263" s="54">
        <v>3</v>
      </c>
      <c r="P263" s="54" t="s">
        <v>3865</v>
      </c>
      <c r="Q263" s="54" t="s">
        <v>3864</v>
      </c>
      <c r="R263" s="54" t="s">
        <v>2524</v>
      </c>
      <c r="S263" s="54">
        <v>1</v>
      </c>
      <c r="T263" s="54">
        <v>1</v>
      </c>
    </row>
    <row r="264" spans="1:20" ht="18" x14ac:dyDescent="0.25">
      <c r="A264" s="54" t="s">
        <v>775</v>
      </c>
      <c r="B264" s="54" t="s">
        <v>2506</v>
      </c>
      <c r="C264" s="54" t="s">
        <v>2505</v>
      </c>
      <c r="D264" s="54" t="s">
        <v>94</v>
      </c>
      <c r="E264" s="54" t="s">
        <v>94</v>
      </c>
      <c r="F264" s="54" t="s">
        <v>257</v>
      </c>
      <c r="G264" s="54" t="s">
        <v>774</v>
      </c>
      <c r="H264" s="56" t="s">
        <v>774</v>
      </c>
      <c r="I264" s="54" t="s">
        <v>2552</v>
      </c>
      <c r="J264" s="54" t="s">
        <v>116</v>
      </c>
      <c r="K264" s="54" t="s">
        <v>117</v>
      </c>
      <c r="L264" s="54">
        <v>9</v>
      </c>
      <c r="M264" s="54">
        <f>IFERROR(VLOOKUP(A264,rptDatosInstitucionesEducativas!$H$9:$O$985,8,0),0)</f>
        <v>7</v>
      </c>
      <c r="N264" s="54">
        <v>1</v>
      </c>
      <c r="O264" s="54">
        <v>3</v>
      </c>
      <c r="P264" s="54" t="s">
        <v>3865</v>
      </c>
      <c r="Q264" s="54" t="s">
        <v>2525</v>
      </c>
      <c r="R264" s="54" t="s">
        <v>2524</v>
      </c>
      <c r="S264" s="54">
        <v>0</v>
      </c>
      <c r="T264" s="54">
        <v>1</v>
      </c>
    </row>
    <row r="265" spans="1:20" ht="18" x14ac:dyDescent="0.25">
      <c r="A265" s="54" t="s">
        <v>260</v>
      </c>
      <c r="B265" s="54" t="s">
        <v>2506</v>
      </c>
      <c r="C265" s="54" t="s">
        <v>2505</v>
      </c>
      <c r="D265" s="54" t="s">
        <v>94</v>
      </c>
      <c r="E265" s="54" t="s">
        <v>94</v>
      </c>
      <c r="F265" s="54" t="s">
        <v>257</v>
      </c>
      <c r="G265" s="54" t="s">
        <v>259</v>
      </c>
      <c r="H265" s="56" t="s">
        <v>1711</v>
      </c>
      <c r="I265" s="54" t="s">
        <v>2523</v>
      </c>
      <c r="J265" s="54" t="s">
        <v>116</v>
      </c>
      <c r="K265" s="54" t="s">
        <v>117</v>
      </c>
      <c r="L265" s="54">
        <v>3</v>
      </c>
      <c r="M265" s="54">
        <f>IFERROR(VLOOKUP(A265,rptDatosInstitucionesEducativas!$H$9:$O$985,8,0),0)</f>
        <v>5</v>
      </c>
      <c r="N265" s="54">
        <v>3</v>
      </c>
      <c r="O265" s="54">
        <v>3</v>
      </c>
      <c r="P265" s="54" t="s">
        <v>4925</v>
      </c>
      <c r="Q265" s="54" t="s">
        <v>4926</v>
      </c>
      <c r="R265" s="54" t="s">
        <v>4927</v>
      </c>
      <c r="S265" s="54">
        <v>0</v>
      </c>
      <c r="T265" s="54">
        <v>1</v>
      </c>
    </row>
    <row r="266" spans="1:20" ht="18" x14ac:dyDescent="0.25">
      <c r="A266" s="54" t="s">
        <v>258</v>
      </c>
      <c r="B266" s="54" t="s">
        <v>2506</v>
      </c>
      <c r="C266" s="54" t="s">
        <v>2505</v>
      </c>
      <c r="D266" s="54" t="s">
        <v>94</v>
      </c>
      <c r="E266" s="54" t="s">
        <v>94</v>
      </c>
      <c r="F266" s="54" t="s">
        <v>257</v>
      </c>
      <c r="G266" s="54" t="s">
        <v>257</v>
      </c>
      <c r="H266" s="56" t="s">
        <v>1710</v>
      </c>
      <c r="I266" s="54" t="s">
        <v>2523</v>
      </c>
      <c r="J266" s="54" t="s">
        <v>116</v>
      </c>
      <c r="K266" s="54" t="s">
        <v>117</v>
      </c>
      <c r="L266" s="54">
        <v>22</v>
      </c>
      <c r="M266" s="54">
        <f>IFERROR(VLOOKUP(A266,rptDatosInstitucionesEducativas!$H$9:$O$985,8,0),0)</f>
        <v>26</v>
      </c>
      <c r="N266" s="54">
        <v>3</v>
      </c>
      <c r="O266" s="54">
        <v>3</v>
      </c>
      <c r="P266" s="54" t="s">
        <v>3823</v>
      </c>
      <c r="Q266" s="54" t="s">
        <v>3822</v>
      </c>
      <c r="R266" s="54" t="s">
        <v>3821</v>
      </c>
      <c r="S266" s="54">
        <v>1</v>
      </c>
      <c r="T266" s="54">
        <v>2</v>
      </c>
    </row>
    <row r="267" spans="1:20" ht="18" x14ac:dyDescent="0.25">
      <c r="A267" s="54" t="s">
        <v>1534</v>
      </c>
      <c r="B267" s="54" t="s">
        <v>2506</v>
      </c>
      <c r="C267" s="54" t="s">
        <v>2505</v>
      </c>
      <c r="D267" s="54" t="s">
        <v>94</v>
      </c>
      <c r="E267" s="54" t="s">
        <v>94</v>
      </c>
      <c r="F267" s="54" t="s">
        <v>257</v>
      </c>
      <c r="G267" s="54" t="s">
        <v>259</v>
      </c>
      <c r="H267" s="56" t="s">
        <v>1535</v>
      </c>
      <c r="I267" s="54" t="s">
        <v>2503</v>
      </c>
      <c r="J267" s="54" t="s">
        <v>116</v>
      </c>
      <c r="K267" s="54" t="s">
        <v>117</v>
      </c>
      <c r="L267" s="54">
        <v>20</v>
      </c>
      <c r="M267" s="54">
        <f>IFERROR(VLOOKUP(A267,rptDatosInstitucionesEducativas!$H$9:$O$985,8,0),0)</f>
        <v>23</v>
      </c>
      <c r="N267" s="54">
        <v>5</v>
      </c>
      <c r="O267" s="54">
        <v>5</v>
      </c>
      <c r="P267" s="54" t="s">
        <v>4928</v>
      </c>
      <c r="Q267" s="54" t="s">
        <v>4929</v>
      </c>
      <c r="R267" s="54" t="s">
        <v>3814</v>
      </c>
      <c r="S267" s="54">
        <v>9</v>
      </c>
      <c r="T267" s="54">
        <v>9</v>
      </c>
    </row>
    <row r="268" spans="1:20" ht="18" x14ac:dyDescent="0.25">
      <c r="A268" s="54" t="s">
        <v>1545</v>
      </c>
      <c r="B268" s="54" t="s">
        <v>2506</v>
      </c>
      <c r="C268" s="54" t="s">
        <v>2505</v>
      </c>
      <c r="D268" s="54" t="s">
        <v>94</v>
      </c>
      <c r="E268" s="54" t="s">
        <v>94</v>
      </c>
      <c r="F268" s="54" t="s">
        <v>257</v>
      </c>
      <c r="G268" s="54" t="s">
        <v>287</v>
      </c>
      <c r="H268" s="56" t="s">
        <v>1546</v>
      </c>
      <c r="I268" s="54" t="s">
        <v>2503</v>
      </c>
      <c r="J268" s="54" t="s">
        <v>116</v>
      </c>
      <c r="K268" s="54" t="s">
        <v>117</v>
      </c>
      <c r="L268" s="54">
        <v>36</v>
      </c>
      <c r="M268" s="54">
        <f>IFERROR(VLOOKUP(A268,rptDatosInstitucionesEducativas!$H$9:$O$985,8,0),0)</f>
        <v>37</v>
      </c>
      <c r="N268" s="54">
        <v>5</v>
      </c>
      <c r="O268" s="54">
        <v>5</v>
      </c>
      <c r="P268" s="54" t="s">
        <v>3817</v>
      </c>
      <c r="Q268" s="54" t="s">
        <v>2525</v>
      </c>
      <c r="R268" s="54" t="s">
        <v>2524</v>
      </c>
      <c r="S268" s="54">
        <v>15</v>
      </c>
      <c r="T268" s="54">
        <v>8</v>
      </c>
    </row>
    <row r="269" spans="1:20" ht="18" x14ac:dyDescent="0.25">
      <c r="A269" s="54" t="s">
        <v>261</v>
      </c>
      <c r="B269" s="54" t="s">
        <v>2506</v>
      </c>
      <c r="C269" s="54" t="s">
        <v>2505</v>
      </c>
      <c r="D269" s="54" t="s">
        <v>94</v>
      </c>
      <c r="E269" s="54" t="s">
        <v>94</v>
      </c>
      <c r="F269" s="54" t="s">
        <v>257</v>
      </c>
      <c r="G269" s="54" t="s">
        <v>2380</v>
      </c>
      <c r="H269" s="56" t="s">
        <v>1712</v>
      </c>
      <c r="I269" s="54" t="s">
        <v>2523</v>
      </c>
      <c r="J269" s="54" t="s">
        <v>116</v>
      </c>
      <c r="K269" s="54" t="s">
        <v>117</v>
      </c>
      <c r="L269" s="54">
        <v>8</v>
      </c>
      <c r="M269" s="54">
        <f>IFERROR(VLOOKUP(A269,rptDatosInstitucionesEducativas!$H$9:$O$985,8,0),0)</f>
        <v>7</v>
      </c>
      <c r="N269" s="54">
        <v>3</v>
      </c>
      <c r="O269" s="54">
        <v>3</v>
      </c>
      <c r="P269" s="54" t="s">
        <v>3813</v>
      </c>
      <c r="Q269" s="54" t="s">
        <v>3812</v>
      </c>
      <c r="R269" s="54" t="s">
        <v>3811</v>
      </c>
      <c r="S269" s="54">
        <v>0</v>
      </c>
      <c r="T269" s="54">
        <v>1</v>
      </c>
    </row>
    <row r="270" spans="1:20" ht="18" x14ac:dyDescent="0.25">
      <c r="A270" s="54" t="s">
        <v>1541</v>
      </c>
      <c r="B270" s="54" t="s">
        <v>2506</v>
      </c>
      <c r="C270" s="54" t="s">
        <v>2505</v>
      </c>
      <c r="D270" s="54" t="s">
        <v>94</v>
      </c>
      <c r="E270" s="54" t="s">
        <v>94</v>
      </c>
      <c r="F270" s="54" t="s">
        <v>257</v>
      </c>
      <c r="G270" s="54" t="s">
        <v>263</v>
      </c>
      <c r="H270" s="56" t="s">
        <v>1542</v>
      </c>
      <c r="I270" s="54" t="s">
        <v>2503</v>
      </c>
      <c r="J270" s="54" t="s">
        <v>116</v>
      </c>
      <c r="K270" s="54" t="s">
        <v>117</v>
      </c>
      <c r="L270" s="54">
        <v>32</v>
      </c>
      <c r="M270" s="54">
        <f>IFERROR(VLOOKUP(A270,rptDatosInstitucionesEducativas!$H$9:$O$985,8,0),0)</f>
        <v>34</v>
      </c>
      <c r="N270" s="54">
        <v>5</v>
      </c>
      <c r="O270" s="54">
        <v>5</v>
      </c>
      <c r="P270" s="54" t="s">
        <v>3810</v>
      </c>
      <c r="Q270" s="54" t="s">
        <v>3809</v>
      </c>
      <c r="R270" s="54" t="s">
        <v>3808</v>
      </c>
      <c r="S270" s="54">
        <v>27</v>
      </c>
      <c r="T270" s="54">
        <v>11</v>
      </c>
    </row>
    <row r="271" spans="1:20" ht="18" x14ac:dyDescent="0.25">
      <c r="A271" s="54" t="s">
        <v>1540</v>
      </c>
      <c r="B271" s="54" t="s">
        <v>2506</v>
      </c>
      <c r="C271" s="54" t="s">
        <v>2505</v>
      </c>
      <c r="D271" s="54" t="s">
        <v>94</v>
      </c>
      <c r="E271" s="54" t="s">
        <v>94</v>
      </c>
      <c r="F271" s="54" t="s">
        <v>257</v>
      </c>
      <c r="G271" s="54" t="s">
        <v>275</v>
      </c>
      <c r="H271" s="56" t="s">
        <v>275</v>
      </c>
      <c r="I271" s="54" t="s">
        <v>2503</v>
      </c>
      <c r="J271" s="54" t="s">
        <v>116</v>
      </c>
      <c r="K271" s="54" t="s">
        <v>117</v>
      </c>
      <c r="L271" s="54">
        <v>31</v>
      </c>
      <c r="M271" s="54">
        <f>IFERROR(VLOOKUP(A271,rptDatosInstitucionesEducativas!$H$9:$O$985,8,0),0)</f>
        <v>30</v>
      </c>
      <c r="N271" s="54">
        <v>5</v>
      </c>
      <c r="O271" s="54">
        <v>5</v>
      </c>
      <c r="P271" s="54" t="s">
        <v>4930</v>
      </c>
      <c r="Q271" s="54" t="s">
        <v>3825</v>
      </c>
      <c r="R271" s="54" t="s">
        <v>3824</v>
      </c>
      <c r="S271" s="54">
        <v>7</v>
      </c>
      <c r="T271" s="54">
        <v>8</v>
      </c>
    </row>
    <row r="272" spans="1:20" ht="18" x14ac:dyDescent="0.25">
      <c r="A272" s="54" t="s">
        <v>1536</v>
      </c>
      <c r="B272" s="54" t="s">
        <v>2506</v>
      </c>
      <c r="C272" s="54" t="s">
        <v>2505</v>
      </c>
      <c r="D272" s="54" t="s">
        <v>94</v>
      </c>
      <c r="E272" s="54" t="s">
        <v>94</v>
      </c>
      <c r="F272" s="54" t="s">
        <v>257</v>
      </c>
      <c r="G272" s="54" t="s">
        <v>272</v>
      </c>
      <c r="H272" s="56" t="s">
        <v>1537</v>
      </c>
      <c r="I272" s="54" t="s">
        <v>2503</v>
      </c>
      <c r="J272" s="54" t="s">
        <v>116</v>
      </c>
      <c r="K272" s="54" t="s">
        <v>117</v>
      </c>
      <c r="L272" s="54">
        <v>67</v>
      </c>
      <c r="M272" s="54">
        <f>IFERROR(VLOOKUP(A272,rptDatosInstitucionesEducativas!$H$9:$O$985,8,0),0)</f>
        <v>70</v>
      </c>
      <c r="N272" s="54">
        <v>5</v>
      </c>
      <c r="O272" s="54">
        <v>5</v>
      </c>
      <c r="P272" s="54" t="s">
        <v>4931</v>
      </c>
      <c r="Q272" s="54" t="s">
        <v>2525</v>
      </c>
      <c r="R272" s="54" t="s">
        <v>3859</v>
      </c>
      <c r="S272" s="54">
        <v>47</v>
      </c>
      <c r="T272" s="54">
        <v>18</v>
      </c>
    </row>
    <row r="273" spans="1:20" ht="18" x14ac:dyDescent="0.25">
      <c r="A273" s="54" t="s">
        <v>1304</v>
      </c>
      <c r="B273" s="54" t="s">
        <v>2506</v>
      </c>
      <c r="C273" s="54" t="s">
        <v>2505</v>
      </c>
      <c r="D273" s="54" t="s">
        <v>94</v>
      </c>
      <c r="E273" s="54" t="s">
        <v>94</v>
      </c>
      <c r="F273" s="54" t="s">
        <v>257</v>
      </c>
      <c r="G273" s="54" t="s">
        <v>269</v>
      </c>
      <c r="H273" s="56" t="s">
        <v>1882</v>
      </c>
      <c r="I273" s="54" t="s">
        <v>2510</v>
      </c>
      <c r="J273" s="54" t="s">
        <v>116</v>
      </c>
      <c r="K273" s="54" t="s">
        <v>117</v>
      </c>
      <c r="L273" s="54">
        <v>22</v>
      </c>
      <c r="M273" s="54">
        <f>IFERROR(VLOOKUP(A273,rptDatosInstitucionesEducativas!$H$9:$O$985,8,0),0)</f>
        <v>24</v>
      </c>
      <c r="N273" s="54">
        <v>6</v>
      </c>
      <c r="O273" s="54">
        <v>6</v>
      </c>
      <c r="P273" s="54" t="s">
        <v>4932</v>
      </c>
      <c r="Q273" s="54" t="s">
        <v>4933</v>
      </c>
      <c r="R273" s="54" t="s">
        <v>2568</v>
      </c>
      <c r="S273" s="54">
        <v>4</v>
      </c>
      <c r="T273" s="54">
        <v>8</v>
      </c>
    </row>
    <row r="274" spans="1:20" ht="18" x14ac:dyDescent="0.25">
      <c r="A274" s="54" t="s">
        <v>1307</v>
      </c>
      <c r="B274" s="54" t="s">
        <v>2506</v>
      </c>
      <c r="C274" s="54" t="s">
        <v>2505</v>
      </c>
      <c r="D274" s="54" t="s">
        <v>94</v>
      </c>
      <c r="E274" s="54" t="s">
        <v>94</v>
      </c>
      <c r="F274" s="54" t="s">
        <v>257</v>
      </c>
      <c r="G274" s="54" t="s">
        <v>767</v>
      </c>
      <c r="H274" s="56" t="s">
        <v>1885</v>
      </c>
      <c r="I274" s="54" t="s">
        <v>2510</v>
      </c>
      <c r="J274" s="54" t="s">
        <v>116</v>
      </c>
      <c r="K274" s="54" t="s">
        <v>117</v>
      </c>
      <c r="L274" s="54">
        <v>8</v>
      </c>
      <c r="M274" s="54">
        <f>IFERROR(VLOOKUP(A274,rptDatosInstitucionesEducativas!$H$9:$O$985,8,0),0)</f>
        <v>7</v>
      </c>
      <c r="N274" s="54">
        <v>6</v>
      </c>
      <c r="O274" s="54">
        <v>6</v>
      </c>
      <c r="P274" s="54" t="s">
        <v>3852</v>
      </c>
      <c r="Q274" s="54" t="s">
        <v>3851</v>
      </c>
      <c r="R274" s="54" t="s">
        <v>3850</v>
      </c>
      <c r="S274" s="54">
        <v>0</v>
      </c>
      <c r="T274" s="54">
        <v>2</v>
      </c>
    </row>
    <row r="275" spans="1:20" ht="18" x14ac:dyDescent="0.25">
      <c r="A275" s="54" t="s">
        <v>1308</v>
      </c>
      <c r="B275" s="54" t="s">
        <v>2506</v>
      </c>
      <c r="C275" s="54" t="s">
        <v>2505</v>
      </c>
      <c r="D275" s="54" t="s">
        <v>94</v>
      </c>
      <c r="E275" s="54" t="s">
        <v>94</v>
      </c>
      <c r="F275" s="54" t="s">
        <v>257</v>
      </c>
      <c r="G275" s="54" t="s">
        <v>259</v>
      </c>
      <c r="H275" s="56" t="s">
        <v>1886</v>
      </c>
      <c r="I275" s="54" t="s">
        <v>2510</v>
      </c>
      <c r="J275" s="54" t="s">
        <v>116</v>
      </c>
      <c r="K275" s="54" t="s">
        <v>117</v>
      </c>
      <c r="L275" s="54">
        <v>12</v>
      </c>
      <c r="M275" s="54">
        <f>IFERROR(VLOOKUP(A275,rptDatosInstitucionesEducativas!$H$9:$O$985,8,0),0)</f>
        <v>11</v>
      </c>
      <c r="N275" s="54">
        <v>6</v>
      </c>
      <c r="O275" s="54">
        <v>6</v>
      </c>
      <c r="P275" s="54" t="s">
        <v>3849</v>
      </c>
      <c r="Q275" s="54" t="s">
        <v>3848</v>
      </c>
      <c r="R275" s="54" t="s">
        <v>3847</v>
      </c>
      <c r="S275" s="54">
        <v>2</v>
      </c>
      <c r="T275" s="54">
        <v>3</v>
      </c>
    </row>
    <row r="276" spans="1:20" ht="18" x14ac:dyDescent="0.25">
      <c r="A276" s="54" t="s">
        <v>1309</v>
      </c>
      <c r="B276" s="54" t="s">
        <v>2506</v>
      </c>
      <c r="C276" s="54" t="s">
        <v>2505</v>
      </c>
      <c r="D276" s="54" t="s">
        <v>94</v>
      </c>
      <c r="E276" s="54" t="s">
        <v>94</v>
      </c>
      <c r="F276" s="54" t="s">
        <v>257</v>
      </c>
      <c r="G276" s="54" t="s">
        <v>275</v>
      </c>
      <c r="H276" s="56" t="s">
        <v>1887</v>
      </c>
      <c r="I276" s="54" t="s">
        <v>2510</v>
      </c>
      <c r="J276" s="54" t="s">
        <v>116</v>
      </c>
      <c r="K276" s="54" t="s">
        <v>117</v>
      </c>
      <c r="L276" s="54">
        <v>26</v>
      </c>
      <c r="M276" s="54">
        <f>IFERROR(VLOOKUP(A276,rptDatosInstitucionesEducativas!$H$9:$O$985,8,0),0)</f>
        <v>28</v>
      </c>
      <c r="N276" s="54">
        <v>6</v>
      </c>
      <c r="O276" s="54">
        <v>6</v>
      </c>
      <c r="P276" s="54" t="s">
        <v>3846</v>
      </c>
      <c r="Q276" s="54" t="s">
        <v>3845</v>
      </c>
      <c r="R276" s="54" t="s">
        <v>3844</v>
      </c>
      <c r="S276" s="54">
        <v>4</v>
      </c>
      <c r="T276" s="54">
        <v>5</v>
      </c>
    </row>
    <row r="277" spans="1:20" ht="18" x14ac:dyDescent="0.25">
      <c r="A277" s="54" t="s">
        <v>1305</v>
      </c>
      <c r="B277" s="54" t="s">
        <v>2506</v>
      </c>
      <c r="C277" s="54" t="s">
        <v>2505</v>
      </c>
      <c r="D277" s="54" t="s">
        <v>94</v>
      </c>
      <c r="E277" s="54" t="s">
        <v>94</v>
      </c>
      <c r="F277" s="54" t="s">
        <v>257</v>
      </c>
      <c r="G277" s="54" t="s">
        <v>263</v>
      </c>
      <c r="H277" s="56" t="s">
        <v>1883</v>
      </c>
      <c r="I277" s="54" t="s">
        <v>2510</v>
      </c>
      <c r="J277" s="54" t="s">
        <v>116</v>
      </c>
      <c r="K277" s="54" t="s">
        <v>117</v>
      </c>
      <c r="L277" s="54">
        <v>31</v>
      </c>
      <c r="M277" s="54">
        <f>IFERROR(VLOOKUP(A277,rptDatosInstitucionesEducativas!$H$9:$O$985,8,0),0)</f>
        <v>36</v>
      </c>
      <c r="N277" s="54">
        <v>6</v>
      </c>
      <c r="O277" s="54">
        <v>6</v>
      </c>
      <c r="P277" s="54" t="s">
        <v>3858</v>
      </c>
      <c r="Q277" s="54" t="s">
        <v>4934</v>
      </c>
      <c r="R277" s="54" t="s">
        <v>3856</v>
      </c>
      <c r="S277" s="54">
        <v>4</v>
      </c>
      <c r="T277" s="54">
        <v>6</v>
      </c>
    </row>
    <row r="278" spans="1:20" ht="18" x14ac:dyDescent="0.25">
      <c r="A278" s="54" t="s">
        <v>1306</v>
      </c>
      <c r="B278" s="54" t="s">
        <v>2506</v>
      </c>
      <c r="C278" s="54" t="s">
        <v>2505</v>
      </c>
      <c r="D278" s="54" t="s">
        <v>94</v>
      </c>
      <c r="E278" s="54" t="s">
        <v>94</v>
      </c>
      <c r="F278" s="54" t="s">
        <v>257</v>
      </c>
      <c r="G278" s="54" t="s">
        <v>788</v>
      </c>
      <c r="H278" s="56" t="s">
        <v>1884</v>
      </c>
      <c r="I278" s="54" t="s">
        <v>2510</v>
      </c>
      <c r="J278" s="54" t="s">
        <v>116</v>
      </c>
      <c r="K278" s="54" t="s">
        <v>117</v>
      </c>
      <c r="L278" s="54">
        <v>8</v>
      </c>
      <c r="M278" s="54">
        <f>IFERROR(VLOOKUP(A278,rptDatosInstitucionesEducativas!$H$9:$O$985,8,0),0)</f>
        <v>12</v>
      </c>
      <c r="N278" s="54">
        <v>6</v>
      </c>
      <c r="O278" s="54">
        <v>6</v>
      </c>
      <c r="P278" s="54" t="s">
        <v>3835</v>
      </c>
      <c r="Q278" s="54" t="s">
        <v>2525</v>
      </c>
      <c r="R278" s="54" t="s">
        <v>2524</v>
      </c>
      <c r="S278" s="54">
        <v>1</v>
      </c>
      <c r="T278" s="54">
        <v>2</v>
      </c>
    </row>
    <row r="279" spans="1:20" ht="18" x14ac:dyDescent="0.25">
      <c r="A279" s="54" t="s">
        <v>1310</v>
      </c>
      <c r="B279" s="54" t="s">
        <v>2506</v>
      </c>
      <c r="C279" s="54" t="s">
        <v>2505</v>
      </c>
      <c r="D279" s="54" t="s">
        <v>94</v>
      </c>
      <c r="E279" s="54" t="s">
        <v>94</v>
      </c>
      <c r="F279" s="54" t="s">
        <v>257</v>
      </c>
      <c r="G279" s="54" t="s">
        <v>287</v>
      </c>
      <c r="H279" s="56" t="s">
        <v>1888</v>
      </c>
      <c r="I279" s="54" t="s">
        <v>2510</v>
      </c>
      <c r="J279" s="54" t="s">
        <v>116</v>
      </c>
      <c r="K279" s="54" t="s">
        <v>117</v>
      </c>
      <c r="L279" s="54">
        <v>44</v>
      </c>
      <c r="M279" s="54">
        <f>IFERROR(VLOOKUP(A279,rptDatosInstitucionesEducativas!$H$9:$O$985,8,0),0)</f>
        <v>45</v>
      </c>
      <c r="N279" s="54">
        <v>6</v>
      </c>
      <c r="O279" s="54">
        <v>6</v>
      </c>
      <c r="P279" s="54" t="s">
        <v>3834</v>
      </c>
      <c r="Q279" s="54" t="s">
        <v>3833</v>
      </c>
      <c r="R279" s="54" t="s">
        <v>3832</v>
      </c>
      <c r="S279" s="54">
        <v>4</v>
      </c>
      <c r="T279" s="54">
        <v>6</v>
      </c>
    </row>
    <row r="280" spans="1:20" ht="18" x14ac:dyDescent="0.25">
      <c r="A280" s="54" t="s">
        <v>1311</v>
      </c>
      <c r="B280" s="54" t="s">
        <v>2506</v>
      </c>
      <c r="C280" s="54" t="s">
        <v>2505</v>
      </c>
      <c r="D280" s="54" t="s">
        <v>94</v>
      </c>
      <c r="E280" s="54" t="s">
        <v>94</v>
      </c>
      <c r="F280" s="54" t="s">
        <v>257</v>
      </c>
      <c r="G280" s="54" t="s">
        <v>272</v>
      </c>
      <c r="H280" s="56" t="s">
        <v>1889</v>
      </c>
      <c r="I280" s="54" t="s">
        <v>2510</v>
      </c>
      <c r="J280" s="54" t="s">
        <v>116</v>
      </c>
      <c r="K280" s="54" t="s">
        <v>117</v>
      </c>
      <c r="L280" s="54">
        <v>45</v>
      </c>
      <c r="M280" s="54">
        <f>IFERROR(VLOOKUP(A280,rptDatosInstitucionesEducativas!$H$9:$O$985,8,0),0)</f>
        <v>48</v>
      </c>
      <c r="N280" s="54">
        <v>6</v>
      </c>
      <c r="O280" s="54">
        <v>6</v>
      </c>
      <c r="P280" s="54" t="s">
        <v>4935</v>
      </c>
      <c r="Q280" s="54" t="s">
        <v>3830</v>
      </c>
      <c r="R280" s="54" t="s">
        <v>2562</v>
      </c>
      <c r="S280" s="54">
        <v>8</v>
      </c>
      <c r="T280" s="54">
        <v>9</v>
      </c>
    </row>
    <row r="281" spans="1:20" ht="18" x14ac:dyDescent="0.25">
      <c r="A281" s="54" t="s">
        <v>1313</v>
      </c>
      <c r="B281" s="54" t="s">
        <v>2506</v>
      </c>
      <c r="C281" s="54" t="s">
        <v>2505</v>
      </c>
      <c r="D281" s="54" t="s">
        <v>94</v>
      </c>
      <c r="E281" s="54" t="s">
        <v>94</v>
      </c>
      <c r="F281" s="54" t="s">
        <v>257</v>
      </c>
      <c r="G281" s="54" t="s">
        <v>2377</v>
      </c>
      <c r="H281" s="56" t="s">
        <v>1891</v>
      </c>
      <c r="I281" s="54" t="s">
        <v>2510</v>
      </c>
      <c r="J281" s="54" t="s">
        <v>116</v>
      </c>
      <c r="K281" s="54" t="s">
        <v>117</v>
      </c>
      <c r="L281" s="54">
        <v>42</v>
      </c>
      <c r="M281" s="54">
        <f>IFERROR(VLOOKUP(A281,rptDatosInstitucionesEducativas!$H$9:$O$985,8,0),0)</f>
        <v>44</v>
      </c>
      <c r="N281" s="54">
        <v>6</v>
      </c>
      <c r="O281" s="54">
        <v>6</v>
      </c>
      <c r="P281" s="54" t="s">
        <v>4936</v>
      </c>
      <c r="Q281" s="54" t="s">
        <v>4937</v>
      </c>
      <c r="R281" s="54" t="s">
        <v>4938</v>
      </c>
      <c r="S281" s="54">
        <v>6</v>
      </c>
      <c r="T281" s="54">
        <v>8</v>
      </c>
    </row>
    <row r="282" spans="1:20" ht="18" x14ac:dyDescent="0.25">
      <c r="A282" s="54" t="s">
        <v>1312</v>
      </c>
      <c r="B282" s="54" t="s">
        <v>2506</v>
      </c>
      <c r="C282" s="54" t="s">
        <v>2505</v>
      </c>
      <c r="D282" s="54" t="s">
        <v>94</v>
      </c>
      <c r="E282" s="54" t="s">
        <v>94</v>
      </c>
      <c r="F282" s="54" t="s">
        <v>257</v>
      </c>
      <c r="G282" s="54" t="s">
        <v>257</v>
      </c>
      <c r="H282" s="56" t="s">
        <v>1890</v>
      </c>
      <c r="I282" s="54" t="s">
        <v>2510</v>
      </c>
      <c r="J282" s="54" t="s">
        <v>116</v>
      </c>
      <c r="K282" s="54" t="s">
        <v>117</v>
      </c>
      <c r="L282" s="54">
        <v>152</v>
      </c>
      <c r="M282" s="54">
        <f>IFERROR(VLOOKUP(A282,rptDatosInstitucionesEducativas!$H$9:$O$985,8,0),0)</f>
        <v>148</v>
      </c>
      <c r="N282" s="54">
        <v>6</v>
      </c>
      <c r="O282" s="54">
        <v>11</v>
      </c>
      <c r="P282" s="54" t="s">
        <v>3840</v>
      </c>
      <c r="Q282" s="54" t="s">
        <v>3839</v>
      </c>
      <c r="R282" s="54" t="s">
        <v>3028</v>
      </c>
      <c r="S282" s="54">
        <v>15</v>
      </c>
      <c r="T282" s="54">
        <v>17</v>
      </c>
    </row>
    <row r="283" spans="1:20" ht="27" x14ac:dyDescent="0.25">
      <c r="A283" s="54" t="s">
        <v>1314</v>
      </c>
      <c r="B283" s="54" t="s">
        <v>2506</v>
      </c>
      <c r="C283" s="54" t="s">
        <v>2505</v>
      </c>
      <c r="D283" s="54" t="s">
        <v>94</v>
      </c>
      <c r="E283" s="54" t="s">
        <v>94</v>
      </c>
      <c r="F283" s="54" t="s">
        <v>257</v>
      </c>
      <c r="G283" s="54" t="s">
        <v>281</v>
      </c>
      <c r="H283" s="56" t="s">
        <v>1892</v>
      </c>
      <c r="I283" s="54" t="s">
        <v>2510</v>
      </c>
      <c r="J283" s="54" t="s">
        <v>116</v>
      </c>
      <c r="K283" s="54" t="s">
        <v>117</v>
      </c>
      <c r="L283" s="54">
        <v>25</v>
      </c>
      <c r="M283" s="54">
        <f>IFERROR(VLOOKUP(A283,rptDatosInstitucionesEducativas!$H$9:$O$985,8,0),0)</f>
        <v>29</v>
      </c>
      <c r="N283" s="54">
        <v>6</v>
      </c>
      <c r="O283" s="54">
        <v>6</v>
      </c>
      <c r="P283" s="54" t="s">
        <v>4939</v>
      </c>
      <c r="Q283" s="54" t="s">
        <v>4940</v>
      </c>
      <c r="R283" s="54" t="s">
        <v>4941</v>
      </c>
      <c r="S283" s="54">
        <v>2</v>
      </c>
      <c r="T283" s="54">
        <v>4</v>
      </c>
    </row>
    <row r="284" spans="1:20" ht="18" x14ac:dyDescent="0.25">
      <c r="A284" s="54" t="s">
        <v>1543</v>
      </c>
      <c r="B284" s="54" t="s">
        <v>2506</v>
      </c>
      <c r="C284" s="54" t="s">
        <v>2505</v>
      </c>
      <c r="D284" s="54" t="s">
        <v>94</v>
      </c>
      <c r="E284" s="54" t="s">
        <v>94</v>
      </c>
      <c r="F284" s="54" t="s">
        <v>257</v>
      </c>
      <c r="G284" s="54" t="s">
        <v>257</v>
      </c>
      <c r="H284" s="56" t="s">
        <v>1544</v>
      </c>
      <c r="I284" s="54" t="s">
        <v>2503</v>
      </c>
      <c r="J284" s="54" t="s">
        <v>116</v>
      </c>
      <c r="K284" s="54" t="s">
        <v>117</v>
      </c>
      <c r="L284" s="54">
        <v>203</v>
      </c>
      <c r="M284" s="54">
        <f>IFERROR(VLOOKUP(A284,rptDatosInstitucionesEducativas!$H$9:$O$985,8,0),0)</f>
        <v>206</v>
      </c>
      <c r="N284" s="54">
        <v>5</v>
      </c>
      <c r="O284" s="54">
        <v>12</v>
      </c>
      <c r="P284" s="54" t="s">
        <v>4942</v>
      </c>
      <c r="Q284" s="54" t="s">
        <v>2525</v>
      </c>
      <c r="R284" s="54" t="s">
        <v>3861</v>
      </c>
      <c r="S284" s="54">
        <v>24</v>
      </c>
      <c r="T284" s="54">
        <v>32</v>
      </c>
    </row>
    <row r="285" spans="1:20" ht="18" x14ac:dyDescent="0.25">
      <c r="A285" s="54" t="s">
        <v>1538</v>
      </c>
      <c r="B285" s="54" t="s">
        <v>2506</v>
      </c>
      <c r="C285" s="54" t="s">
        <v>2505</v>
      </c>
      <c r="D285" s="54" t="s">
        <v>94</v>
      </c>
      <c r="E285" s="54" t="s">
        <v>94</v>
      </c>
      <c r="F285" s="54" t="s">
        <v>257</v>
      </c>
      <c r="G285" s="54" t="s">
        <v>2377</v>
      </c>
      <c r="H285" s="56" t="s">
        <v>1539</v>
      </c>
      <c r="I285" s="54" t="s">
        <v>2503</v>
      </c>
      <c r="J285" s="54" t="s">
        <v>116</v>
      </c>
      <c r="K285" s="54" t="s">
        <v>117</v>
      </c>
      <c r="L285" s="54">
        <v>40</v>
      </c>
      <c r="M285" s="54">
        <f>IFERROR(VLOOKUP(A285,rptDatosInstitucionesEducativas!$H$9:$O$985,8,0),0)</f>
        <v>48</v>
      </c>
      <c r="N285" s="54">
        <v>5</v>
      </c>
      <c r="O285" s="54">
        <v>5</v>
      </c>
      <c r="P285" s="54" t="s">
        <v>3829</v>
      </c>
      <c r="Q285" s="54" t="s">
        <v>4943</v>
      </c>
      <c r="R285" s="54" t="s">
        <v>4944</v>
      </c>
      <c r="S285" s="54">
        <v>8</v>
      </c>
      <c r="T285" s="54">
        <v>10</v>
      </c>
    </row>
    <row r="286" spans="1:20" ht="18" x14ac:dyDescent="0.25">
      <c r="A286" s="54" t="s">
        <v>760</v>
      </c>
      <c r="B286" s="54" t="s">
        <v>2506</v>
      </c>
      <c r="C286" s="54" t="s">
        <v>2505</v>
      </c>
      <c r="D286" s="54" t="s">
        <v>94</v>
      </c>
      <c r="E286" s="54" t="s">
        <v>94</v>
      </c>
      <c r="F286" s="54" t="s">
        <v>257</v>
      </c>
      <c r="G286" s="54" t="s">
        <v>759</v>
      </c>
      <c r="H286" s="56" t="s">
        <v>759</v>
      </c>
      <c r="I286" s="54" t="s">
        <v>2552</v>
      </c>
      <c r="J286" s="54" t="s">
        <v>116</v>
      </c>
      <c r="K286" s="54" t="s">
        <v>117</v>
      </c>
      <c r="L286" s="54">
        <v>5</v>
      </c>
      <c r="M286" s="54">
        <f>IFERROR(VLOOKUP(A286,rptDatosInstitucionesEducativas!$H$9:$O$985,8,0),0)</f>
        <v>5</v>
      </c>
      <c r="N286" s="54">
        <v>3</v>
      </c>
      <c r="O286" s="54">
        <v>3</v>
      </c>
      <c r="P286" s="54" t="s">
        <v>3865</v>
      </c>
      <c r="Q286" s="54" t="s">
        <v>3864</v>
      </c>
      <c r="R286" s="54" t="s">
        <v>2524</v>
      </c>
      <c r="S286" s="54">
        <v>1</v>
      </c>
      <c r="T286" s="54">
        <v>1</v>
      </c>
    </row>
    <row r="287" spans="1:20" ht="18" x14ac:dyDescent="0.25">
      <c r="A287" s="54" t="s">
        <v>766</v>
      </c>
      <c r="B287" s="54" t="s">
        <v>2506</v>
      </c>
      <c r="C287" s="54" t="s">
        <v>2505</v>
      </c>
      <c r="D287" s="54" t="s">
        <v>94</v>
      </c>
      <c r="E287" s="54" t="s">
        <v>94</v>
      </c>
      <c r="F287" s="54" t="s">
        <v>257</v>
      </c>
      <c r="G287" s="54" t="s">
        <v>765</v>
      </c>
      <c r="H287" s="56" t="s">
        <v>765</v>
      </c>
      <c r="I287" s="54" t="s">
        <v>2552</v>
      </c>
      <c r="J287" s="54" t="s">
        <v>116</v>
      </c>
      <c r="K287" s="54" t="s">
        <v>117</v>
      </c>
      <c r="L287" s="54">
        <v>8</v>
      </c>
      <c r="M287" s="54">
        <f>IFERROR(VLOOKUP(A287,rptDatosInstitucionesEducativas!$H$9:$O$985,8,0),0)</f>
        <v>12</v>
      </c>
      <c r="N287" s="54">
        <v>1</v>
      </c>
      <c r="O287" s="54">
        <v>3</v>
      </c>
      <c r="P287" s="54" t="s">
        <v>3863</v>
      </c>
      <c r="Q287" s="54" t="s">
        <v>2525</v>
      </c>
      <c r="R287" s="54" t="s">
        <v>2524</v>
      </c>
      <c r="S287" s="54">
        <v>1</v>
      </c>
      <c r="T287" s="54">
        <v>1</v>
      </c>
    </row>
    <row r="288" spans="1:20" ht="18" x14ac:dyDescent="0.25">
      <c r="A288" s="54" t="s">
        <v>2382</v>
      </c>
      <c r="B288" s="54" t="s">
        <v>2506</v>
      </c>
      <c r="C288" s="54" t="s">
        <v>2505</v>
      </c>
      <c r="D288" s="54" t="s">
        <v>94</v>
      </c>
      <c r="E288" s="54" t="s">
        <v>94</v>
      </c>
      <c r="F288" s="54" t="s">
        <v>257</v>
      </c>
      <c r="G288" s="54" t="s">
        <v>784</v>
      </c>
      <c r="H288" s="56" t="s">
        <v>784</v>
      </c>
      <c r="I288" s="54" t="s">
        <v>2552</v>
      </c>
      <c r="J288" s="54" t="s">
        <v>116</v>
      </c>
      <c r="K288" s="54" t="s">
        <v>117</v>
      </c>
      <c r="L288" s="54">
        <v>10</v>
      </c>
      <c r="M288" s="54">
        <f>IFERROR(VLOOKUP(A288,rptDatosInstitucionesEducativas!$H$9:$O$985,8,0),0)</f>
        <v>10</v>
      </c>
      <c r="N288" s="54">
        <v>1</v>
      </c>
      <c r="O288" s="54">
        <v>3</v>
      </c>
      <c r="P288" s="54" t="s">
        <v>2525</v>
      </c>
      <c r="Q288" s="54" t="s">
        <v>3867</v>
      </c>
      <c r="R288" s="54" t="s">
        <v>3866</v>
      </c>
      <c r="S288" s="54">
        <v>0</v>
      </c>
      <c r="T288" s="54">
        <v>1</v>
      </c>
    </row>
    <row r="289" spans="1:20" ht="18" x14ac:dyDescent="0.25">
      <c r="A289" s="54" t="s">
        <v>4945</v>
      </c>
      <c r="B289" s="54" t="s">
        <v>2506</v>
      </c>
      <c r="C289" s="54" t="s">
        <v>2505</v>
      </c>
      <c r="D289" s="54" t="s">
        <v>94</v>
      </c>
      <c r="E289" s="54" t="s">
        <v>94</v>
      </c>
      <c r="F289" s="54" t="s">
        <v>257</v>
      </c>
      <c r="G289" s="54" t="s">
        <v>4946</v>
      </c>
      <c r="H289" s="56" t="s">
        <v>259</v>
      </c>
      <c r="I289" s="54" t="s">
        <v>2552</v>
      </c>
      <c r="J289" s="54" t="s">
        <v>116</v>
      </c>
      <c r="K289" s="54" t="s">
        <v>117</v>
      </c>
      <c r="L289" s="54">
        <v>7</v>
      </c>
      <c r="M289" s="54">
        <f>IFERROR(VLOOKUP(A289,rptDatosInstitucionesEducativas!$H$9:$O$985,8,0),0)</f>
        <v>0</v>
      </c>
      <c r="N289" s="54">
        <v>1</v>
      </c>
      <c r="O289" s="54">
        <v>3</v>
      </c>
      <c r="P289" s="54" t="s">
        <v>2525</v>
      </c>
      <c r="Q289" s="54" t="s">
        <v>2525</v>
      </c>
      <c r="R289" s="54" t="s">
        <v>2524</v>
      </c>
      <c r="S289" s="54">
        <v>0</v>
      </c>
      <c r="T289" s="54">
        <v>1</v>
      </c>
    </row>
    <row r="290" spans="1:20" ht="18" x14ac:dyDescent="0.25">
      <c r="A290" s="54" t="s">
        <v>1551</v>
      </c>
      <c r="B290" s="54" t="s">
        <v>2506</v>
      </c>
      <c r="C290" s="54" t="s">
        <v>2505</v>
      </c>
      <c r="D290" s="54" t="s">
        <v>94</v>
      </c>
      <c r="E290" s="54" t="s">
        <v>94</v>
      </c>
      <c r="F290" s="54" t="s">
        <v>292</v>
      </c>
      <c r="G290" s="54" t="s">
        <v>318</v>
      </c>
      <c r="H290" s="56" t="s">
        <v>1552</v>
      </c>
      <c r="I290" s="54" t="s">
        <v>2503</v>
      </c>
      <c r="J290" s="54" t="s">
        <v>116</v>
      </c>
      <c r="K290" s="54" t="s">
        <v>117</v>
      </c>
      <c r="L290" s="54">
        <v>26</v>
      </c>
      <c r="M290" s="54">
        <f>IFERROR(VLOOKUP(A290,rptDatosInstitucionesEducativas!$H$9:$O$985,8,0),0)</f>
        <v>24</v>
      </c>
      <c r="N290" s="54">
        <v>5</v>
      </c>
      <c r="O290" s="54">
        <v>5</v>
      </c>
      <c r="P290" s="54" t="s">
        <v>3742</v>
      </c>
      <c r="Q290" s="54" t="s">
        <v>3741</v>
      </c>
      <c r="R290" s="54" t="s">
        <v>3740</v>
      </c>
      <c r="S290" s="54">
        <v>7</v>
      </c>
      <c r="T290" s="54">
        <v>11</v>
      </c>
    </row>
    <row r="291" spans="1:20" ht="18" x14ac:dyDescent="0.25">
      <c r="A291" s="54" t="s">
        <v>1323</v>
      </c>
      <c r="B291" s="54" t="s">
        <v>2506</v>
      </c>
      <c r="C291" s="54" t="s">
        <v>2505</v>
      </c>
      <c r="D291" s="54" t="s">
        <v>94</v>
      </c>
      <c r="E291" s="54" t="s">
        <v>94</v>
      </c>
      <c r="F291" s="54" t="s">
        <v>292</v>
      </c>
      <c r="G291" s="54" t="s">
        <v>303</v>
      </c>
      <c r="H291" s="56" t="s">
        <v>1900</v>
      </c>
      <c r="I291" s="54" t="s">
        <v>2510</v>
      </c>
      <c r="J291" s="54" t="s">
        <v>116</v>
      </c>
      <c r="K291" s="54" t="s">
        <v>117</v>
      </c>
      <c r="L291" s="54">
        <v>20</v>
      </c>
      <c r="M291" s="54">
        <f>IFERROR(VLOOKUP(A291,rptDatosInstitucionesEducativas!$H$9:$O$985,8,0),0)</f>
        <v>25</v>
      </c>
      <c r="N291" s="54">
        <v>6</v>
      </c>
      <c r="O291" s="54">
        <v>6</v>
      </c>
      <c r="P291" s="54" t="s">
        <v>3727</v>
      </c>
      <c r="Q291" s="54" t="s">
        <v>3726</v>
      </c>
      <c r="R291" s="54" t="s">
        <v>3725</v>
      </c>
      <c r="S291" s="54">
        <v>3</v>
      </c>
      <c r="T291" s="54">
        <v>5</v>
      </c>
    </row>
    <row r="292" spans="1:20" ht="18" x14ac:dyDescent="0.25">
      <c r="A292" s="54" t="s">
        <v>1318</v>
      </c>
      <c r="B292" s="54" t="s">
        <v>2506</v>
      </c>
      <c r="C292" s="54" t="s">
        <v>2505</v>
      </c>
      <c r="D292" s="54" t="s">
        <v>94</v>
      </c>
      <c r="E292" s="54" t="s">
        <v>94</v>
      </c>
      <c r="F292" s="54" t="s">
        <v>292</v>
      </c>
      <c r="G292" s="54" t="s">
        <v>309</v>
      </c>
      <c r="H292" s="56" t="s">
        <v>1896</v>
      </c>
      <c r="I292" s="54" t="s">
        <v>2510</v>
      </c>
      <c r="J292" s="54" t="s">
        <v>116</v>
      </c>
      <c r="K292" s="54" t="s">
        <v>117</v>
      </c>
      <c r="L292" s="54">
        <v>42</v>
      </c>
      <c r="M292" s="54">
        <f>IFERROR(VLOOKUP(A292,rptDatosInstitucionesEducativas!$H$9:$O$985,8,0),0)</f>
        <v>40</v>
      </c>
      <c r="N292" s="54">
        <v>6</v>
      </c>
      <c r="O292" s="54">
        <v>6</v>
      </c>
      <c r="P292" s="54" t="s">
        <v>3055</v>
      </c>
      <c r="Q292" s="54" t="s">
        <v>3731</v>
      </c>
      <c r="R292" s="54" t="s">
        <v>2524</v>
      </c>
      <c r="S292" s="54">
        <v>10</v>
      </c>
      <c r="T292" s="54">
        <v>8</v>
      </c>
    </row>
    <row r="293" spans="1:20" ht="18" x14ac:dyDescent="0.25">
      <c r="A293" s="54" t="s">
        <v>1324</v>
      </c>
      <c r="B293" s="54" t="s">
        <v>2506</v>
      </c>
      <c r="C293" s="54" t="s">
        <v>2505</v>
      </c>
      <c r="D293" s="54" t="s">
        <v>94</v>
      </c>
      <c r="E293" s="54" t="s">
        <v>94</v>
      </c>
      <c r="F293" s="54" t="s">
        <v>292</v>
      </c>
      <c r="G293" s="54" t="s">
        <v>1901</v>
      </c>
      <c r="H293" s="56" t="s">
        <v>1902</v>
      </c>
      <c r="I293" s="54" t="s">
        <v>2510</v>
      </c>
      <c r="J293" s="54" t="s">
        <v>116</v>
      </c>
      <c r="K293" s="54" t="s">
        <v>117</v>
      </c>
      <c r="L293" s="54">
        <v>6</v>
      </c>
      <c r="M293" s="54">
        <f>IFERROR(VLOOKUP(A293,rptDatosInstitucionesEducativas!$H$9:$O$985,8,0),0)</f>
        <v>5</v>
      </c>
      <c r="N293" s="54">
        <v>6</v>
      </c>
      <c r="O293" s="54">
        <v>6</v>
      </c>
      <c r="P293" s="54" t="s">
        <v>3730</v>
      </c>
      <c r="Q293" s="54" t="s">
        <v>3729</v>
      </c>
      <c r="R293" s="54" t="s">
        <v>3728</v>
      </c>
      <c r="S293" s="54">
        <v>1</v>
      </c>
      <c r="T293" s="54">
        <v>2</v>
      </c>
    </row>
    <row r="294" spans="1:20" ht="27" x14ac:dyDescent="0.25">
      <c r="A294" s="54" t="s">
        <v>1321</v>
      </c>
      <c r="B294" s="54" t="s">
        <v>2506</v>
      </c>
      <c r="C294" s="54" t="s">
        <v>2505</v>
      </c>
      <c r="D294" s="54" t="s">
        <v>94</v>
      </c>
      <c r="E294" s="54" t="s">
        <v>94</v>
      </c>
      <c r="F294" s="54" t="s">
        <v>292</v>
      </c>
      <c r="G294" s="54" t="s">
        <v>300</v>
      </c>
      <c r="H294" s="56" t="s">
        <v>1898</v>
      </c>
      <c r="I294" s="54" t="s">
        <v>2510</v>
      </c>
      <c r="J294" s="54" t="s">
        <v>116</v>
      </c>
      <c r="K294" s="54" t="s">
        <v>117</v>
      </c>
      <c r="L294" s="54">
        <v>19</v>
      </c>
      <c r="M294" s="54">
        <f>IFERROR(VLOOKUP(A294,rptDatosInstitucionesEducativas!$H$9:$O$985,8,0),0)</f>
        <v>13</v>
      </c>
      <c r="N294" s="54">
        <v>6</v>
      </c>
      <c r="O294" s="54">
        <v>6</v>
      </c>
      <c r="P294" s="54" t="s">
        <v>4947</v>
      </c>
      <c r="Q294" s="54" t="s">
        <v>4948</v>
      </c>
      <c r="R294" s="54" t="s">
        <v>4949</v>
      </c>
      <c r="S294" s="54">
        <v>1</v>
      </c>
      <c r="T294" s="54">
        <v>3</v>
      </c>
    </row>
    <row r="295" spans="1:20" ht="18" x14ac:dyDescent="0.25">
      <c r="A295" s="54" t="s">
        <v>1322</v>
      </c>
      <c r="B295" s="54" t="s">
        <v>2506</v>
      </c>
      <c r="C295" s="54" t="s">
        <v>2505</v>
      </c>
      <c r="D295" s="54" t="s">
        <v>94</v>
      </c>
      <c r="E295" s="54" t="s">
        <v>94</v>
      </c>
      <c r="F295" s="54" t="s">
        <v>292</v>
      </c>
      <c r="G295" s="54" t="s">
        <v>799</v>
      </c>
      <c r="H295" s="56" t="s">
        <v>1899</v>
      </c>
      <c r="I295" s="54" t="s">
        <v>2510</v>
      </c>
      <c r="J295" s="54" t="s">
        <v>116</v>
      </c>
      <c r="K295" s="54" t="s">
        <v>117</v>
      </c>
      <c r="L295" s="54">
        <v>8</v>
      </c>
      <c r="M295" s="54">
        <f>IFERROR(VLOOKUP(A295,rptDatosInstitucionesEducativas!$H$9:$O$985,8,0),0)</f>
        <v>9</v>
      </c>
      <c r="N295" s="54">
        <v>6</v>
      </c>
      <c r="O295" s="54">
        <v>6</v>
      </c>
      <c r="P295" s="54" t="s">
        <v>3718</v>
      </c>
      <c r="Q295" s="54" t="s">
        <v>3717</v>
      </c>
      <c r="R295" s="54" t="s">
        <v>3716</v>
      </c>
      <c r="S295" s="54">
        <v>0</v>
      </c>
      <c r="T295" s="54">
        <v>1</v>
      </c>
    </row>
    <row r="296" spans="1:20" ht="27" x14ac:dyDescent="0.25">
      <c r="A296" s="54" t="s">
        <v>1320</v>
      </c>
      <c r="B296" s="54" t="s">
        <v>2506</v>
      </c>
      <c r="C296" s="54" t="s">
        <v>2505</v>
      </c>
      <c r="D296" s="54" t="s">
        <v>94</v>
      </c>
      <c r="E296" s="54" t="s">
        <v>94</v>
      </c>
      <c r="F296" s="54" t="s">
        <v>292</v>
      </c>
      <c r="G296" s="54" t="s">
        <v>1319</v>
      </c>
      <c r="H296" s="56" t="s">
        <v>1897</v>
      </c>
      <c r="I296" s="54" t="s">
        <v>2510</v>
      </c>
      <c r="J296" s="54" t="s">
        <v>116</v>
      </c>
      <c r="K296" s="54" t="s">
        <v>117</v>
      </c>
      <c r="L296" s="54">
        <v>20</v>
      </c>
      <c r="M296" s="54">
        <f>IFERROR(VLOOKUP(A296,rptDatosInstitucionesEducativas!$H$9:$O$985,8,0),0)</f>
        <v>26</v>
      </c>
      <c r="N296" s="54">
        <v>6</v>
      </c>
      <c r="O296" s="54">
        <v>6</v>
      </c>
      <c r="P296" s="54" t="s">
        <v>3724</v>
      </c>
      <c r="Q296" s="54" t="s">
        <v>4950</v>
      </c>
      <c r="R296" s="54" t="s">
        <v>3722</v>
      </c>
      <c r="S296" s="54">
        <v>4</v>
      </c>
      <c r="T296" s="54">
        <v>5</v>
      </c>
    </row>
    <row r="297" spans="1:20" ht="18" x14ac:dyDescent="0.25">
      <c r="A297" s="54" t="s">
        <v>1317</v>
      </c>
      <c r="B297" s="54" t="s">
        <v>2506</v>
      </c>
      <c r="C297" s="54" t="s">
        <v>2505</v>
      </c>
      <c r="D297" s="54" t="s">
        <v>94</v>
      </c>
      <c r="E297" s="54" t="s">
        <v>94</v>
      </c>
      <c r="F297" s="54" t="s">
        <v>292</v>
      </c>
      <c r="G297" s="54" t="s">
        <v>312</v>
      </c>
      <c r="H297" s="56" t="s">
        <v>1895</v>
      </c>
      <c r="I297" s="54" t="s">
        <v>2510</v>
      </c>
      <c r="J297" s="54" t="s">
        <v>116</v>
      </c>
      <c r="K297" s="54" t="s">
        <v>117</v>
      </c>
      <c r="L297" s="54">
        <v>20</v>
      </c>
      <c r="M297" s="54">
        <f>IFERROR(VLOOKUP(A297,rptDatosInstitucionesEducativas!$H$9:$O$985,8,0),0)</f>
        <v>21</v>
      </c>
      <c r="N297" s="54">
        <v>6</v>
      </c>
      <c r="O297" s="54">
        <v>6</v>
      </c>
      <c r="P297" s="54" t="s">
        <v>3715</v>
      </c>
      <c r="Q297" s="54" t="s">
        <v>3714</v>
      </c>
      <c r="R297" s="54" t="s">
        <v>3713</v>
      </c>
      <c r="S297" s="54">
        <v>3</v>
      </c>
      <c r="T297" s="54">
        <v>4</v>
      </c>
    </row>
    <row r="298" spans="1:20" ht="18" x14ac:dyDescent="0.25">
      <c r="A298" s="54" t="s">
        <v>1328</v>
      </c>
      <c r="B298" s="54" t="s">
        <v>2506</v>
      </c>
      <c r="C298" s="54" t="s">
        <v>2505</v>
      </c>
      <c r="D298" s="54" t="s">
        <v>94</v>
      </c>
      <c r="E298" s="54" t="s">
        <v>94</v>
      </c>
      <c r="F298" s="54" t="s">
        <v>292</v>
      </c>
      <c r="G298" s="54" t="s">
        <v>804</v>
      </c>
      <c r="H298" s="56" t="s">
        <v>1329</v>
      </c>
      <c r="I298" s="54" t="s">
        <v>2510</v>
      </c>
      <c r="J298" s="54" t="s">
        <v>116</v>
      </c>
      <c r="K298" s="54" t="s">
        <v>117</v>
      </c>
      <c r="L298" s="54">
        <v>6</v>
      </c>
      <c r="M298" s="54">
        <f>IFERROR(VLOOKUP(A298,rptDatosInstitucionesEducativas!$H$9:$O$985,8,0),0)</f>
        <v>8</v>
      </c>
      <c r="N298" s="54">
        <v>5</v>
      </c>
      <c r="O298" s="54">
        <v>5</v>
      </c>
      <c r="P298" s="54" t="s">
        <v>3712</v>
      </c>
      <c r="Q298" s="54" t="s">
        <v>3711</v>
      </c>
      <c r="R298" s="54" t="s">
        <v>3710</v>
      </c>
      <c r="S298" s="54">
        <v>1</v>
      </c>
      <c r="T298" s="54">
        <v>2</v>
      </c>
    </row>
    <row r="299" spans="1:20" ht="18" x14ac:dyDescent="0.25">
      <c r="A299" s="54" t="s">
        <v>1315</v>
      </c>
      <c r="B299" s="54" t="s">
        <v>2506</v>
      </c>
      <c r="C299" s="54" t="s">
        <v>2505</v>
      </c>
      <c r="D299" s="54" t="s">
        <v>94</v>
      </c>
      <c r="E299" s="54" t="s">
        <v>94</v>
      </c>
      <c r="F299" s="54" t="s">
        <v>292</v>
      </c>
      <c r="G299" s="54" t="s">
        <v>292</v>
      </c>
      <c r="H299" s="56" t="s">
        <v>1893</v>
      </c>
      <c r="I299" s="54" t="s">
        <v>2510</v>
      </c>
      <c r="J299" s="54" t="s">
        <v>116</v>
      </c>
      <c r="K299" s="54" t="s">
        <v>117</v>
      </c>
      <c r="L299" s="54">
        <v>94</v>
      </c>
      <c r="M299" s="54">
        <f>IFERROR(VLOOKUP(A299,rptDatosInstitucionesEducativas!$H$9:$O$985,8,0),0)</f>
        <v>116</v>
      </c>
      <c r="N299" s="54">
        <v>6</v>
      </c>
      <c r="O299" s="54">
        <v>8</v>
      </c>
      <c r="P299" s="54" t="s">
        <v>4951</v>
      </c>
      <c r="Q299" s="54" t="s">
        <v>2525</v>
      </c>
      <c r="R299" s="54" t="s">
        <v>2524</v>
      </c>
      <c r="S299" s="54">
        <v>12</v>
      </c>
      <c r="T299" s="54">
        <v>13</v>
      </c>
    </row>
    <row r="300" spans="1:20" ht="18" x14ac:dyDescent="0.25">
      <c r="A300" s="54" t="s">
        <v>1316</v>
      </c>
      <c r="B300" s="54" t="s">
        <v>2506</v>
      </c>
      <c r="C300" s="54" t="s">
        <v>2505</v>
      </c>
      <c r="D300" s="54" t="s">
        <v>94</v>
      </c>
      <c r="E300" s="54" t="s">
        <v>94</v>
      </c>
      <c r="F300" s="54" t="s">
        <v>292</v>
      </c>
      <c r="G300" s="54" t="s">
        <v>315</v>
      </c>
      <c r="H300" s="56" t="s">
        <v>1894</v>
      </c>
      <c r="I300" s="54" t="s">
        <v>2510</v>
      </c>
      <c r="J300" s="54" t="s">
        <v>116</v>
      </c>
      <c r="K300" s="54" t="s">
        <v>117</v>
      </c>
      <c r="L300" s="54">
        <v>12</v>
      </c>
      <c r="M300" s="54">
        <f>IFERROR(VLOOKUP(A300,rptDatosInstitucionesEducativas!$H$9:$O$985,8,0),0)</f>
        <v>10</v>
      </c>
      <c r="N300" s="54">
        <v>6</v>
      </c>
      <c r="O300" s="54">
        <v>6</v>
      </c>
      <c r="P300" s="54" t="s">
        <v>3735</v>
      </c>
      <c r="Q300" s="54" t="s">
        <v>3734</v>
      </c>
      <c r="R300" s="54" t="s">
        <v>3733</v>
      </c>
      <c r="S300" s="54">
        <v>2</v>
      </c>
      <c r="T300" s="54">
        <v>2</v>
      </c>
    </row>
    <row r="301" spans="1:20" ht="18" x14ac:dyDescent="0.25">
      <c r="A301" s="54" t="s">
        <v>293</v>
      </c>
      <c r="B301" s="54" t="s">
        <v>2506</v>
      </c>
      <c r="C301" s="54" t="s">
        <v>2505</v>
      </c>
      <c r="D301" s="54" t="s">
        <v>94</v>
      </c>
      <c r="E301" s="54" t="s">
        <v>94</v>
      </c>
      <c r="F301" s="54" t="s">
        <v>292</v>
      </c>
      <c r="G301" s="54" t="s">
        <v>292</v>
      </c>
      <c r="H301" s="56" t="s">
        <v>1714</v>
      </c>
      <c r="I301" s="54" t="s">
        <v>2523</v>
      </c>
      <c r="J301" s="54" t="s">
        <v>116</v>
      </c>
      <c r="K301" s="54" t="s">
        <v>117</v>
      </c>
      <c r="L301" s="54">
        <v>23</v>
      </c>
      <c r="M301" s="54">
        <f>IFERROR(VLOOKUP(A301,rptDatosInstitucionesEducativas!$H$9:$O$985,8,0),0)</f>
        <v>28</v>
      </c>
      <c r="N301" s="54">
        <v>3</v>
      </c>
      <c r="O301" s="54">
        <v>3</v>
      </c>
      <c r="P301" s="54" t="s">
        <v>4952</v>
      </c>
      <c r="Q301" s="54" t="s">
        <v>4953</v>
      </c>
      <c r="R301" s="54" t="s">
        <v>4954</v>
      </c>
      <c r="S301" s="54">
        <v>4</v>
      </c>
      <c r="T301" s="54">
        <v>4</v>
      </c>
    </row>
    <row r="302" spans="1:20" ht="18" x14ac:dyDescent="0.25">
      <c r="A302" s="54" t="s">
        <v>1330</v>
      </c>
      <c r="B302" s="54" t="s">
        <v>2506</v>
      </c>
      <c r="C302" s="54" t="s">
        <v>2505</v>
      </c>
      <c r="D302" s="54" t="s">
        <v>94</v>
      </c>
      <c r="E302" s="54" t="s">
        <v>94</v>
      </c>
      <c r="F302" s="54" t="s">
        <v>292</v>
      </c>
      <c r="G302" s="54" t="s">
        <v>298</v>
      </c>
      <c r="H302" s="56" t="s">
        <v>1331</v>
      </c>
      <c r="I302" s="54" t="s">
        <v>2510</v>
      </c>
      <c r="J302" s="54" t="s">
        <v>116</v>
      </c>
      <c r="K302" s="54" t="s">
        <v>117</v>
      </c>
      <c r="L302" s="54">
        <v>11</v>
      </c>
      <c r="M302" s="54">
        <f>IFERROR(VLOOKUP(A302,rptDatosInstitucionesEducativas!$H$9:$O$985,8,0),0)</f>
        <v>14</v>
      </c>
      <c r="N302" s="54">
        <v>6</v>
      </c>
      <c r="O302" s="54">
        <v>6</v>
      </c>
      <c r="P302" s="54" t="s">
        <v>3709</v>
      </c>
      <c r="Q302" s="54" t="s">
        <v>4955</v>
      </c>
      <c r="R302" s="54" t="s">
        <v>4956</v>
      </c>
      <c r="S302" s="54">
        <v>1</v>
      </c>
      <c r="T302" s="54">
        <v>3</v>
      </c>
    </row>
    <row r="303" spans="1:20" ht="18" x14ac:dyDescent="0.25">
      <c r="A303" s="54" t="s">
        <v>1325</v>
      </c>
      <c r="B303" s="54" t="s">
        <v>2506</v>
      </c>
      <c r="C303" s="54" t="s">
        <v>2505</v>
      </c>
      <c r="D303" s="54" t="s">
        <v>94</v>
      </c>
      <c r="E303" s="54" t="s">
        <v>94</v>
      </c>
      <c r="F303" s="54" t="s">
        <v>292</v>
      </c>
      <c r="G303" s="54" t="s">
        <v>812</v>
      </c>
      <c r="H303" s="56" t="s">
        <v>1903</v>
      </c>
      <c r="I303" s="54" t="s">
        <v>2510</v>
      </c>
      <c r="J303" s="54" t="s">
        <v>116</v>
      </c>
      <c r="K303" s="54" t="s">
        <v>117</v>
      </c>
      <c r="L303" s="54">
        <v>5</v>
      </c>
      <c r="M303" s="54">
        <f>IFERROR(VLOOKUP(A303,rptDatosInstitucionesEducativas!$H$9:$O$985,8,0),0)</f>
        <v>8</v>
      </c>
      <c r="N303" s="54">
        <v>3</v>
      </c>
      <c r="O303" s="54">
        <v>3</v>
      </c>
      <c r="P303" s="54" t="s">
        <v>4957</v>
      </c>
      <c r="Q303" s="54" t="s">
        <v>4958</v>
      </c>
      <c r="R303" s="54" t="s">
        <v>3704</v>
      </c>
      <c r="S303" s="54">
        <v>0</v>
      </c>
      <c r="T303" s="54">
        <v>1</v>
      </c>
    </row>
    <row r="304" spans="1:20" ht="18" x14ac:dyDescent="0.25">
      <c r="A304" s="54" t="s">
        <v>1326</v>
      </c>
      <c r="B304" s="54" t="s">
        <v>2506</v>
      </c>
      <c r="C304" s="54" t="s">
        <v>2505</v>
      </c>
      <c r="D304" s="54" t="s">
        <v>94</v>
      </c>
      <c r="E304" s="54" t="s">
        <v>94</v>
      </c>
      <c r="F304" s="54" t="s">
        <v>292</v>
      </c>
      <c r="G304" s="54" t="s">
        <v>294</v>
      </c>
      <c r="H304" s="56" t="s">
        <v>1904</v>
      </c>
      <c r="I304" s="54" t="s">
        <v>2510</v>
      </c>
      <c r="J304" s="54" t="s">
        <v>116</v>
      </c>
      <c r="K304" s="54" t="s">
        <v>117</v>
      </c>
      <c r="L304" s="54">
        <v>15</v>
      </c>
      <c r="M304" s="54">
        <f>IFERROR(VLOOKUP(A304,rptDatosInstitucionesEducativas!$H$9:$O$985,8,0),0)</f>
        <v>20</v>
      </c>
      <c r="N304" s="54">
        <v>6</v>
      </c>
      <c r="O304" s="54">
        <v>6</v>
      </c>
      <c r="P304" s="54" t="s">
        <v>4959</v>
      </c>
      <c r="Q304" s="54" t="s">
        <v>3702</v>
      </c>
      <c r="R304" s="54" t="s">
        <v>3701</v>
      </c>
      <c r="S304" s="54">
        <v>2</v>
      </c>
      <c r="T304" s="54">
        <v>5</v>
      </c>
    </row>
    <row r="305" spans="1:20" ht="18" x14ac:dyDescent="0.25">
      <c r="A305" s="54" t="s">
        <v>1549</v>
      </c>
      <c r="B305" s="54" t="s">
        <v>2506</v>
      </c>
      <c r="C305" s="54" t="s">
        <v>2505</v>
      </c>
      <c r="D305" s="54" t="s">
        <v>94</v>
      </c>
      <c r="E305" s="54" t="s">
        <v>94</v>
      </c>
      <c r="F305" s="54" t="s">
        <v>292</v>
      </c>
      <c r="G305" s="54" t="s">
        <v>292</v>
      </c>
      <c r="H305" s="56" t="s">
        <v>1550</v>
      </c>
      <c r="I305" s="54" t="s">
        <v>2503</v>
      </c>
      <c r="J305" s="54" t="s">
        <v>116</v>
      </c>
      <c r="K305" s="54" t="s">
        <v>117</v>
      </c>
      <c r="L305" s="54">
        <v>106</v>
      </c>
      <c r="M305" s="54">
        <f>IFERROR(VLOOKUP(A305,rptDatosInstitucionesEducativas!$H$9:$O$985,8,0),0)</f>
        <v>120</v>
      </c>
      <c r="N305" s="54">
        <v>5</v>
      </c>
      <c r="O305" s="54">
        <v>9</v>
      </c>
      <c r="P305" s="54" t="s">
        <v>4960</v>
      </c>
      <c r="Q305" s="54" t="s">
        <v>3698</v>
      </c>
      <c r="R305" s="54" t="s">
        <v>3697</v>
      </c>
      <c r="S305" s="54">
        <v>3</v>
      </c>
      <c r="T305" s="54">
        <v>27</v>
      </c>
    </row>
    <row r="306" spans="1:20" ht="18" x14ac:dyDescent="0.25">
      <c r="A306" s="54" t="s">
        <v>297</v>
      </c>
      <c r="B306" s="54" t="s">
        <v>2506</v>
      </c>
      <c r="C306" s="54" t="s">
        <v>2505</v>
      </c>
      <c r="D306" s="54" t="s">
        <v>94</v>
      </c>
      <c r="E306" s="54" t="s">
        <v>94</v>
      </c>
      <c r="F306" s="54" t="s">
        <v>292</v>
      </c>
      <c r="G306" s="54" t="s">
        <v>296</v>
      </c>
      <c r="H306" s="56" t="s">
        <v>1716</v>
      </c>
      <c r="I306" s="54" t="s">
        <v>2523</v>
      </c>
      <c r="J306" s="54" t="s">
        <v>116</v>
      </c>
      <c r="K306" s="54" t="s">
        <v>117</v>
      </c>
      <c r="L306" s="54">
        <v>13</v>
      </c>
      <c r="M306" s="54">
        <f>IFERROR(VLOOKUP(A306,rptDatosInstitucionesEducativas!$H$9:$O$985,8,0),0)</f>
        <v>14</v>
      </c>
      <c r="N306" s="54">
        <v>3</v>
      </c>
      <c r="O306" s="54">
        <v>3</v>
      </c>
      <c r="P306" s="54" t="s">
        <v>3759</v>
      </c>
      <c r="Q306" s="54" t="s">
        <v>3758</v>
      </c>
      <c r="R306" s="54" t="s">
        <v>3757</v>
      </c>
      <c r="S306" s="54">
        <v>1</v>
      </c>
      <c r="T306" s="54">
        <v>2</v>
      </c>
    </row>
    <row r="307" spans="1:20" ht="27" x14ac:dyDescent="0.25">
      <c r="A307" s="54" t="s">
        <v>295</v>
      </c>
      <c r="B307" s="54" t="s">
        <v>2506</v>
      </c>
      <c r="C307" s="54" t="s">
        <v>2505</v>
      </c>
      <c r="D307" s="54" t="s">
        <v>94</v>
      </c>
      <c r="E307" s="54" t="s">
        <v>94</v>
      </c>
      <c r="F307" s="54" t="s">
        <v>292</v>
      </c>
      <c r="G307" s="54" t="s">
        <v>294</v>
      </c>
      <c r="H307" s="56" t="s">
        <v>1715</v>
      </c>
      <c r="I307" s="54" t="s">
        <v>2523</v>
      </c>
      <c r="J307" s="54" t="s">
        <v>116</v>
      </c>
      <c r="K307" s="54" t="s">
        <v>117</v>
      </c>
      <c r="L307" s="54">
        <v>7</v>
      </c>
      <c r="M307" s="54">
        <f>IFERROR(VLOOKUP(A307,rptDatosInstitucionesEducativas!$H$9:$O$985,8,0),0)</f>
        <v>9</v>
      </c>
      <c r="N307" s="54">
        <v>3</v>
      </c>
      <c r="O307" s="54">
        <v>3</v>
      </c>
      <c r="P307" s="54" t="s">
        <v>4961</v>
      </c>
      <c r="Q307" s="54" t="s">
        <v>3755</v>
      </c>
      <c r="R307" s="54" t="s">
        <v>3754</v>
      </c>
      <c r="S307" s="54">
        <v>0</v>
      </c>
      <c r="T307" s="54">
        <v>1</v>
      </c>
    </row>
    <row r="308" spans="1:20" ht="27" x14ac:dyDescent="0.25">
      <c r="A308" s="54" t="s">
        <v>1556</v>
      </c>
      <c r="B308" s="54" t="s">
        <v>2506</v>
      </c>
      <c r="C308" s="54" t="s">
        <v>2505</v>
      </c>
      <c r="D308" s="54" t="s">
        <v>94</v>
      </c>
      <c r="E308" s="54" t="s">
        <v>94</v>
      </c>
      <c r="F308" s="54" t="s">
        <v>292</v>
      </c>
      <c r="G308" s="54" t="s">
        <v>294</v>
      </c>
      <c r="H308" s="56" t="s">
        <v>1075</v>
      </c>
      <c r="I308" s="54" t="s">
        <v>2503</v>
      </c>
      <c r="J308" s="54" t="s">
        <v>116</v>
      </c>
      <c r="K308" s="54" t="s">
        <v>117</v>
      </c>
      <c r="L308" s="54">
        <v>40</v>
      </c>
      <c r="M308" s="54">
        <f>IFERROR(VLOOKUP(A308,rptDatosInstitucionesEducativas!$H$9:$O$985,8,0),0)</f>
        <v>40</v>
      </c>
      <c r="N308" s="54">
        <v>5</v>
      </c>
      <c r="O308" s="54">
        <v>5</v>
      </c>
      <c r="P308" s="54" t="s">
        <v>4962</v>
      </c>
      <c r="Q308" s="54" t="s">
        <v>3746</v>
      </c>
      <c r="R308" s="54" t="s">
        <v>3745</v>
      </c>
      <c r="S308" s="54">
        <v>10</v>
      </c>
      <c r="T308" s="54">
        <v>11</v>
      </c>
    </row>
    <row r="309" spans="1:20" ht="18" x14ac:dyDescent="0.25">
      <c r="A309" s="54" t="s">
        <v>1557</v>
      </c>
      <c r="B309" s="54" t="s">
        <v>2506</v>
      </c>
      <c r="C309" s="54" t="s">
        <v>2505</v>
      </c>
      <c r="D309" s="54" t="s">
        <v>94</v>
      </c>
      <c r="E309" s="54" t="s">
        <v>94</v>
      </c>
      <c r="F309" s="54" t="s">
        <v>292</v>
      </c>
      <c r="G309" s="54" t="s">
        <v>315</v>
      </c>
      <c r="H309" s="56" t="s">
        <v>1558</v>
      </c>
      <c r="I309" s="54" t="s">
        <v>2503</v>
      </c>
      <c r="J309" s="54" t="s">
        <v>116</v>
      </c>
      <c r="K309" s="54" t="s">
        <v>117</v>
      </c>
      <c r="L309" s="54">
        <v>20</v>
      </c>
      <c r="M309" s="54">
        <f>IFERROR(VLOOKUP(A309,rptDatosInstitucionesEducativas!$H$9:$O$985,8,0),0)</f>
        <v>28</v>
      </c>
      <c r="N309" s="54">
        <v>5</v>
      </c>
      <c r="O309" s="54">
        <v>5</v>
      </c>
      <c r="P309" s="54" t="s">
        <v>4963</v>
      </c>
      <c r="Q309" s="54" t="s">
        <v>4964</v>
      </c>
      <c r="R309" s="54" t="s">
        <v>4965</v>
      </c>
      <c r="S309" s="54">
        <v>16</v>
      </c>
      <c r="T309" s="54">
        <v>11</v>
      </c>
    </row>
    <row r="310" spans="1:20" ht="18" x14ac:dyDescent="0.25">
      <c r="A310" s="54" t="s">
        <v>1554</v>
      </c>
      <c r="B310" s="54" t="s">
        <v>2506</v>
      </c>
      <c r="C310" s="54" t="s">
        <v>2505</v>
      </c>
      <c r="D310" s="54" t="s">
        <v>94</v>
      </c>
      <c r="E310" s="54" t="s">
        <v>94</v>
      </c>
      <c r="F310" s="54" t="s">
        <v>292</v>
      </c>
      <c r="G310" s="54" t="s">
        <v>312</v>
      </c>
      <c r="H310" s="56" t="s">
        <v>1555</v>
      </c>
      <c r="I310" s="54" t="s">
        <v>2503</v>
      </c>
      <c r="J310" s="54" t="s">
        <v>116</v>
      </c>
      <c r="K310" s="54" t="s">
        <v>117</v>
      </c>
      <c r="L310" s="54">
        <v>42</v>
      </c>
      <c r="M310" s="54">
        <f>IFERROR(VLOOKUP(A310,rptDatosInstitucionesEducativas!$H$9:$O$985,8,0),0)</f>
        <v>45</v>
      </c>
      <c r="N310" s="54">
        <v>5</v>
      </c>
      <c r="O310" s="54">
        <v>5</v>
      </c>
      <c r="P310" s="54" t="s">
        <v>4966</v>
      </c>
      <c r="Q310" s="54" t="s">
        <v>4967</v>
      </c>
      <c r="R310" s="54" t="s">
        <v>4968</v>
      </c>
      <c r="S310" s="54">
        <v>9</v>
      </c>
      <c r="T310" s="54">
        <v>10</v>
      </c>
    </row>
    <row r="311" spans="1:20" ht="18" x14ac:dyDescent="0.25">
      <c r="A311" s="54" t="s">
        <v>1559</v>
      </c>
      <c r="B311" s="54" t="s">
        <v>2506</v>
      </c>
      <c r="C311" s="54" t="s">
        <v>2505</v>
      </c>
      <c r="D311" s="54" t="s">
        <v>94</v>
      </c>
      <c r="E311" s="54" t="s">
        <v>94</v>
      </c>
      <c r="F311" s="54" t="s">
        <v>292</v>
      </c>
      <c r="G311" s="54" t="s">
        <v>309</v>
      </c>
      <c r="H311" s="56" t="s">
        <v>309</v>
      </c>
      <c r="I311" s="54" t="s">
        <v>2503</v>
      </c>
      <c r="J311" s="54" t="s">
        <v>116</v>
      </c>
      <c r="K311" s="54" t="s">
        <v>117</v>
      </c>
      <c r="L311" s="54">
        <v>33</v>
      </c>
      <c r="M311" s="54">
        <f>IFERROR(VLOOKUP(A311,rptDatosInstitucionesEducativas!$H$9:$O$985,8,0),0)</f>
        <v>30</v>
      </c>
      <c r="N311" s="54">
        <v>5</v>
      </c>
      <c r="O311" s="54">
        <v>5</v>
      </c>
      <c r="P311" s="54" t="s">
        <v>4969</v>
      </c>
      <c r="Q311" s="54" t="s">
        <v>4970</v>
      </c>
      <c r="R311" s="54" t="s">
        <v>4971</v>
      </c>
      <c r="S311" s="54">
        <v>12</v>
      </c>
      <c r="T311" s="54">
        <v>13</v>
      </c>
    </row>
    <row r="312" spans="1:20" ht="27" x14ac:dyDescent="0.25">
      <c r="A312" s="54" t="s">
        <v>1327</v>
      </c>
      <c r="B312" s="54" t="s">
        <v>2506</v>
      </c>
      <c r="C312" s="54" t="s">
        <v>2505</v>
      </c>
      <c r="D312" s="54" t="s">
        <v>94</v>
      </c>
      <c r="E312" s="54" t="s">
        <v>94</v>
      </c>
      <c r="F312" s="54" t="s">
        <v>292</v>
      </c>
      <c r="G312" s="54" t="s">
        <v>306</v>
      </c>
      <c r="H312" s="56" t="s">
        <v>1905</v>
      </c>
      <c r="I312" s="54" t="s">
        <v>2510</v>
      </c>
      <c r="J312" s="54" t="s">
        <v>116</v>
      </c>
      <c r="K312" s="54" t="s">
        <v>117</v>
      </c>
      <c r="L312" s="54">
        <v>6</v>
      </c>
      <c r="M312" s="54">
        <f>IFERROR(VLOOKUP(A312,rptDatosInstitucionesEducativas!$H$9:$O$985,8,0),0)</f>
        <v>7</v>
      </c>
      <c r="N312" s="54">
        <v>4</v>
      </c>
      <c r="O312" s="54">
        <v>4</v>
      </c>
      <c r="P312" s="54" t="s">
        <v>4972</v>
      </c>
      <c r="Q312" s="54" t="s">
        <v>4973</v>
      </c>
      <c r="R312" s="54" t="s">
        <v>4974</v>
      </c>
      <c r="S312" s="54">
        <v>0</v>
      </c>
      <c r="T312" s="54">
        <v>2</v>
      </c>
    </row>
    <row r="313" spans="1:20" ht="18" x14ac:dyDescent="0.25">
      <c r="A313" s="54" t="s">
        <v>823</v>
      </c>
      <c r="B313" s="54" t="s">
        <v>2506</v>
      </c>
      <c r="C313" s="54" t="s">
        <v>2505</v>
      </c>
      <c r="D313" s="54" t="s">
        <v>94</v>
      </c>
      <c r="E313" s="54" t="s">
        <v>94</v>
      </c>
      <c r="F313" s="54" t="s">
        <v>292</v>
      </c>
      <c r="G313" s="54" t="s">
        <v>303</v>
      </c>
      <c r="H313" s="56" t="s">
        <v>303</v>
      </c>
      <c r="I313" s="54" t="s">
        <v>2552</v>
      </c>
      <c r="J313" s="54" t="s">
        <v>116</v>
      </c>
      <c r="K313" s="54" t="s">
        <v>117</v>
      </c>
      <c r="L313" s="54">
        <v>5</v>
      </c>
      <c r="M313" s="54">
        <f>IFERROR(VLOOKUP(A313,rptDatosInstitucionesEducativas!$H$9:$O$985,8,0),0)</f>
        <v>5</v>
      </c>
      <c r="N313" s="54">
        <v>1</v>
      </c>
      <c r="O313" s="54">
        <v>3</v>
      </c>
      <c r="P313" s="54" t="s">
        <v>3796</v>
      </c>
      <c r="Q313" s="54" t="s">
        <v>2525</v>
      </c>
      <c r="R313" s="54" t="s">
        <v>3795</v>
      </c>
      <c r="S313" s="54">
        <v>1</v>
      </c>
      <c r="T313" s="54">
        <v>1</v>
      </c>
    </row>
    <row r="314" spans="1:20" ht="27" x14ac:dyDescent="0.25">
      <c r="A314" s="54" t="s">
        <v>834</v>
      </c>
      <c r="B314" s="54" t="s">
        <v>2506</v>
      </c>
      <c r="C314" s="54" t="s">
        <v>2505</v>
      </c>
      <c r="D314" s="54" t="s">
        <v>94</v>
      </c>
      <c r="E314" s="54" t="s">
        <v>94</v>
      </c>
      <c r="F314" s="54" t="s">
        <v>292</v>
      </c>
      <c r="G314" s="54" t="s">
        <v>833</v>
      </c>
      <c r="H314" s="56" t="s">
        <v>835</v>
      </c>
      <c r="I314" s="54" t="s">
        <v>2552</v>
      </c>
      <c r="J314" s="54" t="s">
        <v>116</v>
      </c>
      <c r="K314" s="54" t="s">
        <v>117</v>
      </c>
      <c r="L314" s="54">
        <v>3</v>
      </c>
      <c r="M314" s="54">
        <f>IFERROR(VLOOKUP(A314,rptDatosInstitucionesEducativas!$H$9:$O$985,8,0),0)</f>
        <v>3</v>
      </c>
      <c r="N314" s="54">
        <v>3</v>
      </c>
      <c r="O314" s="54">
        <v>3</v>
      </c>
      <c r="P314" s="54" t="s">
        <v>3373</v>
      </c>
      <c r="Q314" s="54" t="s">
        <v>2525</v>
      </c>
      <c r="R314" s="54" t="s">
        <v>3372</v>
      </c>
      <c r="S314" s="54">
        <v>0</v>
      </c>
      <c r="T314" s="54">
        <v>2</v>
      </c>
    </row>
    <row r="315" spans="1:20" ht="18" x14ac:dyDescent="0.25">
      <c r="A315" s="54" t="s">
        <v>798</v>
      </c>
      <c r="B315" s="54" t="s">
        <v>2506</v>
      </c>
      <c r="C315" s="54" t="s">
        <v>2505</v>
      </c>
      <c r="D315" s="54" t="s">
        <v>94</v>
      </c>
      <c r="E315" s="54" t="s">
        <v>94</v>
      </c>
      <c r="F315" s="54" t="s">
        <v>292</v>
      </c>
      <c r="G315" s="54" t="s">
        <v>797</v>
      </c>
      <c r="H315" s="56" t="s">
        <v>797</v>
      </c>
      <c r="I315" s="54" t="s">
        <v>2552</v>
      </c>
      <c r="J315" s="54" t="s">
        <v>116</v>
      </c>
      <c r="K315" s="54" t="s">
        <v>117</v>
      </c>
      <c r="L315" s="54">
        <v>4</v>
      </c>
      <c r="M315" s="54">
        <f>IFERROR(VLOOKUP(A315,rptDatosInstitucionesEducativas!$H$9:$O$985,8,0),0)</f>
        <v>8</v>
      </c>
      <c r="N315" s="54">
        <v>1</v>
      </c>
      <c r="O315" s="54">
        <v>2</v>
      </c>
      <c r="P315" s="54" t="s">
        <v>4975</v>
      </c>
      <c r="Q315" s="54" t="s">
        <v>3791</v>
      </c>
      <c r="R315" s="54" t="s">
        <v>3803</v>
      </c>
      <c r="S315" s="54">
        <v>0</v>
      </c>
      <c r="T315" s="54">
        <v>1</v>
      </c>
    </row>
    <row r="316" spans="1:20" ht="27" x14ac:dyDescent="0.25">
      <c r="A316" s="54" t="s">
        <v>821</v>
      </c>
      <c r="B316" s="54" t="s">
        <v>2506</v>
      </c>
      <c r="C316" s="54" t="s">
        <v>2505</v>
      </c>
      <c r="D316" s="54" t="s">
        <v>94</v>
      </c>
      <c r="E316" s="54" t="s">
        <v>94</v>
      </c>
      <c r="F316" s="54" t="s">
        <v>292</v>
      </c>
      <c r="G316" s="54" t="s">
        <v>4976</v>
      </c>
      <c r="H316" s="56" t="s">
        <v>822</v>
      </c>
      <c r="I316" s="54" t="s">
        <v>2552</v>
      </c>
      <c r="J316" s="54" t="s">
        <v>116</v>
      </c>
      <c r="K316" s="54" t="s">
        <v>117</v>
      </c>
      <c r="L316" s="54">
        <v>7</v>
      </c>
      <c r="M316" s="54">
        <f>IFERROR(VLOOKUP(A316,rptDatosInstitucionesEducativas!$H$9:$O$985,8,0),0)</f>
        <v>11</v>
      </c>
      <c r="N316" s="54">
        <v>1</v>
      </c>
      <c r="O316" s="54">
        <v>3</v>
      </c>
      <c r="P316" s="54" t="s">
        <v>3794</v>
      </c>
      <c r="Q316" s="54" t="s">
        <v>3793</v>
      </c>
      <c r="R316" s="54" t="s">
        <v>3792</v>
      </c>
      <c r="S316" s="54">
        <v>0</v>
      </c>
      <c r="T316" s="54">
        <v>2</v>
      </c>
    </row>
    <row r="317" spans="1:20" ht="27" x14ac:dyDescent="0.25">
      <c r="A317" s="54" t="s">
        <v>832</v>
      </c>
      <c r="B317" s="54" t="s">
        <v>2506</v>
      </c>
      <c r="C317" s="54" t="s">
        <v>2505</v>
      </c>
      <c r="D317" s="54" t="s">
        <v>94</v>
      </c>
      <c r="E317" s="54" t="s">
        <v>94</v>
      </c>
      <c r="F317" s="54" t="s">
        <v>292</v>
      </c>
      <c r="G317" s="54" t="s">
        <v>831</v>
      </c>
      <c r="H317" s="56" t="s">
        <v>831</v>
      </c>
      <c r="I317" s="54" t="s">
        <v>2552</v>
      </c>
      <c r="J317" s="54" t="s">
        <v>116</v>
      </c>
      <c r="K317" s="54" t="s">
        <v>117</v>
      </c>
      <c r="L317" s="54">
        <v>3</v>
      </c>
      <c r="M317" s="54">
        <f>IFERROR(VLOOKUP(A317,rptDatosInstitucionesEducativas!$H$9:$O$985,8,0),0)</f>
        <v>3</v>
      </c>
      <c r="N317" s="54">
        <v>1</v>
      </c>
      <c r="O317" s="54">
        <v>1</v>
      </c>
      <c r="P317" s="54" t="s">
        <v>3373</v>
      </c>
      <c r="Q317" s="54" t="s">
        <v>3799</v>
      </c>
      <c r="R317" s="54" t="s">
        <v>3798</v>
      </c>
      <c r="S317" s="54">
        <v>0</v>
      </c>
      <c r="T317" s="54">
        <v>2</v>
      </c>
    </row>
    <row r="318" spans="1:20" ht="27" x14ac:dyDescent="0.25">
      <c r="A318" s="54" t="s">
        <v>838</v>
      </c>
      <c r="B318" s="54" t="s">
        <v>2506</v>
      </c>
      <c r="C318" s="54" t="s">
        <v>2505</v>
      </c>
      <c r="D318" s="54" t="s">
        <v>94</v>
      </c>
      <c r="E318" s="54" t="s">
        <v>94</v>
      </c>
      <c r="F318" s="54" t="s">
        <v>292</v>
      </c>
      <c r="G318" s="54" t="s">
        <v>837</v>
      </c>
      <c r="H318" s="56" t="s">
        <v>837</v>
      </c>
      <c r="I318" s="54" t="s">
        <v>2552</v>
      </c>
      <c r="J318" s="54" t="s">
        <v>116</v>
      </c>
      <c r="K318" s="54" t="s">
        <v>117</v>
      </c>
      <c r="L318" s="54">
        <v>14</v>
      </c>
      <c r="M318" s="54">
        <f>IFERROR(VLOOKUP(A318,rptDatosInstitucionesEducativas!$H$9:$O$985,8,0),0)</f>
        <v>10</v>
      </c>
      <c r="N318" s="54">
        <v>3</v>
      </c>
      <c r="O318" s="54">
        <v>3</v>
      </c>
      <c r="P318" s="54" t="s">
        <v>3373</v>
      </c>
      <c r="Q318" s="54" t="s">
        <v>3799</v>
      </c>
      <c r="R318" s="54" t="s">
        <v>3798</v>
      </c>
      <c r="S318" s="54">
        <v>0</v>
      </c>
      <c r="T318" s="54">
        <v>2</v>
      </c>
    </row>
    <row r="319" spans="1:20" ht="18" x14ac:dyDescent="0.25">
      <c r="A319" s="54" t="s">
        <v>808</v>
      </c>
      <c r="B319" s="54" t="s">
        <v>2506</v>
      </c>
      <c r="C319" s="54" t="s">
        <v>2505</v>
      </c>
      <c r="D319" s="54" t="s">
        <v>94</v>
      </c>
      <c r="E319" s="54" t="s">
        <v>94</v>
      </c>
      <c r="F319" s="54" t="s">
        <v>292</v>
      </c>
      <c r="G319" s="54" t="s">
        <v>296</v>
      </c>
      <c r="H319" s="56" t="s">
        <v>296</v>
      </c>
      <c r="I319" s="54" t="s">
        <v>2552</v>
      </c>
      <c r="J319" s="54" t="s">
        <v>116</v>
      </c>
      <c r="K319" s="54" t="s">
        <v>117</v>
      </c>
      <c r="L319" s="54">
        <v>7</v>
      </c>
      <c r="M319" s="54">
        <f>IFERROR(VLOOKUP(A319,rptDatosInstitucionesEducativas!$H$9:$O$985,8,0),0)</f>
        <v>8</v>
      </c>
      <c r="N319" s="54">
        <v>1</v>
      </c>
      <c r="O319" s="54">
        <v>3</v>
      </c>
      <c r="P319" s="54" t="s">
        <v>4975</v>
      </c>
      <c r="Q319" s="54" t="s">
        <v>2525</v>
      </c>
      <c r="R319" s="54" t="s">
        <v>3797</v>
      </c>
      <c r="S319" s="54">
        <v>0</v>
      </c>
      <c r="T319" s="54">
        <v>2</v>
      </c>
    </row>
    <row r="320" spans="1:20" ht="18" x14ac:dyDescent="0.25">
      <c r="A320" s="54" t="s">
        <v>802</v>
      </c>
      <c r="B320" s="54" t="s">
        <v>2506</v>
      </c>
      <c r="C320" s="54" t="s">
        <v>2505</v>
      </c>
      <c r="D320" s="54" t="s">
        <v>94</v>
      </c>
      <c r="E320" s="54" t="s">
        <v>94</v>
      </c>
      <c r="F320" s="54" t="s">
        <v>292</v>
      </c>
      <c r="G320" s="54" t="s">
        <v>799</v>
      </c>
      <c r="H320" s="56" t="s">
        <v>803</v>
      </c>
      <c r="I320" s="54" t="s">
        <v>2552</v>
      </c>
      <c r="J320" s="54" t="s">
        <v>116</v>
      </c>
      <c r="K320" s="54" t="s">
        <v>117</v>
      </c>
      <c r="L320" s="54">
        <v>6</v>
      </c>
      <c r="M320" s="54">
        <f>IFERROR(VLOOKUP(A320,rptDatosInstitucionesEducativas!$H$9:$O$985,8,0),0)</f>
        <v>7</v>
      </c>
      <c r="N320" s="54">
        <v>1</v>
      </c>
      <c r="O320" s="54">
        <v>3</v>
      </c>
      <c r="P320" s="54" t="s">
        <v>4975</v>
      </c>
      <c r="Q320" s="54" t="s">
        <v>2525</v>
      </c>
      <c r="R320" s="54" t="s">
        <v>2524</v>
      </c>
      <c r="S320" s="54">
        <v>0</v>
      </c>
      <c r="T320" s="54">
        <v>2</v>
      </c>
    </row>
    <row r="321" spans="1:20" ht="18" x14ac:dyDescent="0.25">
      <c r="A321" s="54" t="s">
        <v>800</v>
      </c>
      <c r="B321" s="54" t="s">
        <v>2506</v>
      </c>
      <c r="C321" s="54" t="s">
        <v>2505</v>
      </c>
      <c r="D321" s="54" t="s">
        <v>94</v>
      </c>
      <c r="E321" s="54" t="s">
        <v>94</v>
      </c>
      <c r="F321" s="54" t="s">
        <v>292</v>
      </c>
      <c r="G321" s="54" t="s">
        <v>799</v>
      </c>
      <c r="H321" s="56" t="s">
        <v>799</v>
      </c>
      <c r="I321" s="54" t="s">
        <v>2552</v>
      </c>
      <c r="J321" s="54" t="s">
        <v>116</v>
      </c>
      <c r="K321" s="54" t="s">
        <v>117</v>
      </c>
      <c r="L321" s="54">
        <v>5</v>
      </c>
      <c r="M321" s="54">
        <f>IFERROR(VLOOKUP(A321,rptDatosInstitucionesEducativas!$H$9:$O$985,8,0),0)</f>
        <v>6</v>
      </c>
      <c r="N321" s="54">
        <v>1</v>
      </c>
      <c r="O321" s="54">
        <v>2</v>
      </c>
      <c r="P321" s="54" t="s">
        <v>4975</v>
      </c>
      <c r="Q321" s="54" t="s">
        <v>2525</v>
      </c>
      <c r="R321" s="54" t="s">
        <v>2524</v>
      </c>
      <c r="S321" s="54">
        <v>0</v>
      </c>
      <c r="T321" s="54">
        <v>1</v>
      </c>
    </row>
    <row r="322" spans="1:20" ht="27" x14ac:dyDescent="0.25">
      <c r="A322" s="54" t="s">
        <v>805</v>
      </c>
      <c r="B322" s="54" t="s">
        <v>2506</v>
      </c>
      <c r="C322" s="54" t="s">
        <v>2505</v>
      </c>
      <c r="D322" s="54" t="s">
        <v>94</v>
      </c>
      <c r="E322" s="54" t="s">
        <v>94</v>
      </c>
      <c r="F322" s="54" t="s">
        <v>292</v>
      </c>
      <c r="G322" s="54" t="s">
        <v>804</v>
      </c>
      <c r="H322" s="56" t="s">
        <v>804</v>
      </c>
      <c r="I322" s="54" t="s">
        <v>2552</v>
      </c>
      <c r="J322" s="54" t="s">
        <v>116</v>
      </c>
      <c r="K322" s="54" t="s">
        <v>117</v>
      </c>
      <c r="L322" s="54">
        <v>6</v>
      </c>
      <c r="M322" s="54">
        <f>IFERROR(VLOOKUP(A322,rptDatosInstitucionesEducativas!$H$9:$O$985,8,0),0)</f>
        <v>7</v>
      </c>
      <c r="N322" s="54">
        <v>1</v>
      </c>
      <c r="O322" s="54">
        <v>3</v>
      </c>
      <c r="P322" s="54" t="s">
        <v>3794</v>
      </c>
      <c r="Q322" s="54" t="s">
        <v>3793</v>
      </c>
      <c r="R322" s="54" t="s">
        <v>3792</v>
      </c>
      <c r="S322" s="54">
        <v>0</v>
      </c>
      <c r="T322" s="54">
        <v>2</v>
      </c>
    </row>
    <row r="323" spans="1:20" ht="27" x14ac:dyDescent="0.25">
      <c r="A323" s="54" t="s">
        <v>839</v>
      </c>
      <c r="B323" s="54" t="s">
        <v>2506</v>
      </c>
      <c r="C323" s="54" t="s">
        <v>2505</v>
      </c>
      <c r="D323" s="54" t="s">
        <v>94</v>
      </c>
      <c r="E323" s="54" t="s">
        <v>94</v>
      </c>
      <c r="F323" s="54" t="s">
        <v>292</v>
      </c>
      <c r="G323" s="54" t="s">
        <v>837</v>
      </c>
      <c r="H323" s="56" t="s">
        <v>837</v>
      </c>
      <c r="I323" s="54" t="s">
        <v>2552</v>
      </c>
      <c r="J323" s="54" t="s">
        <v>116</v>
      </c>
      <c r="K323" s="54" t="s">
        <v>117</v>
      </c>
      <c r="L323" s="54">
        <v>8</v>
      </c>
      <c r="M323" s="54">
        <f>IFERROR(VLOOKUP(A323,rptDatosInstitucionesEducativas!$H$9:$O$985,8,0),0)</f>
        <v>13</v>
      </c>
      <c r="N323" s="54">
        <v>4</v>
      </c>
      <c r="O323" s="54">
        <v>3</v>
      </c>
      <c r="P323" s="54" t="s">
        <v>3794</v>
      </c>
      <c r="Q323" s="54" t="s">
        <v>3793</v>
      </c>
      <c r="R323" s="54" t="s">
        <v>3792</v>
      </c>
      <c r="S323" s="54">
        <v>0</v>
      </c>
      <c r="T323" s="54">
        <v>2</v>
      </c>
    </row>
    <row r="324" spans="1:20" ht="27" x14ac:dyDescent="0.25">
      <c r="A324" s="54" t="s">
        <v>826</v>
      </c>
      <c r="B324" s="54" t="s">
        <v>2506</v>
      </c>
      <c r="C324" s="54" t="s">
        <v>2505</v>
      </c>
      <c r="D324" s="54" t="s">
        <v>94</v>
      </c>
      <c r="E324" s="54" t="s">
        <v>94</v>
      </c>
      <c r="F324" s="54" t="s">
        <v>292</v>
      </c>
      <c r="G324" s="54" t="s">
        <v>309</v>
      </c>
      <c r="H324" s="56" t="s">
        <v>827</v>
      </c>
      <c r="I324" s="54" t="s">
        <v>2552</v>
      </c>
      <c r="J324" s="54" t="s">
        <v>116</v>
      </c>
      <c r="K324" s="54" t="s">
        <v>117</v>
      </c>
      <c r="L324" s="54">
        <v>9</v>
      </c>
      <c r="M324" s="54">
        <f>IFERROR(VLOOKUP(A324,rptDatosInstitucionesEducativas!$H$9:$O$985,8,0),0)</f>
        <v>12</v>
      </c>
      <c r="N324" s="54">
        <v>1</v>
      </c>
      <c r="O324" s="54">
        <v>3</v>
      </c>
      <c r="P324" s="54" t="s">
        <v>3794</v>
      </c>
      <c r="Q324" s="54" t="s">
        <v>3793</v>
      </c>
      <c r="R324" s="54" t="s">
        <v>3792</v>
      </c>
      <c r="S324" s="54">
        <v>0</v>
      </c>
      <c r="T324" s="54">
        <v>2</v>
      </c>
    </row>
    <row r="325" spans="1:20" ht="27" x14ac:dyDescent="0.25">
      <c r="A325" s="54" t="s">
        <v>825</v>
      </c>
      <c r="B325" s="54" t="s">
        <v>2506</v>
      </c>
      <c r="C325" s="54" t="s">
        <v>2505</v>
      </c>
      <c r="D325" s="54" t="s">
        <v>94</v>
      </c>
      <c r="E325" s="54" t="s">
        <v>94</v>
      </c>
      <c r="F325" s="54" t="s">
        <v>292</v>
      </c>
      <c r="G325" s="54" t="s">
        <v>824</v>
      </c>
      <c r="H325" s="56" t="s">
        <v>824</v>
      </c>
      <c r="I325" s="54" t="s">
        <v>2552</v>
      </c>
      <c r="J325" s="54" t="s">
        <v>116</v>
      </c>
      <c r="K325" s="54" t="s">
        <v>117</v>
      </c>
      <c r="L325" s="54">
        <v>12</v>
      </c>
      <c r="M325" s="54">
        <f>IFERROR(VLOOKUP(A325,rptDatosInstitucionesEducativas!$H$9:$O$985,8,0),0)</f>
        <v>10</v>
      </c>
      <c r="N325" s="54">
        <v>4</v>
      </c>
      <c r="O325" s="54">
        <v>3</v>
      </c>
      <c r="P325" s="54" t="s">
        <v>3794</v>
      </c>
      <c r="Q325" s="54" t="s">
        <v>3793</v>
      </c>
      <c r="R325" s="54" t="s">
        <v>3792</v>
      </c>
      <c r="S325" s="54">
        <v>0</v>
      </c>
      <c r="T325" s="54">
        <v>2</v>
      </c>
    </row>
    <row r="326" spans="1:20" ht="27" x14ac:dyDescent="0.25">
      <c r="A326" s="54" t="s">
        <v>829</v>
      </c>
      <c r="B326" s="54" t="s">
        <v>2506</v>
      </c>
      <c r="C326" s="54" t="s">
        <v>2505</v>
      </c>
      <c r="D326" s="54" t="s">
        <v>94</v>
      </c>
      <c r="E326" s="54" t="s">
        <v>94</v>
      </c>
      <c r="F326" s="54" t="s">
        <v>292</v>
      </c>
      <c r="G326" s="54" t="s">
        <v>828</v>
      </c>
      <c r="H326" s="56" t="s">
        <v>830</v>
      </c>
      <c r="I326" s="54" t="s">
        <v>2552</v>
      </c>
      <c r="J326" s="54" t="s">
        <v>116</v>
      </c>
      <c r="K326" s="54" t="s">
        <v>117</v>
      </c>
      <c r="L326" s="54">
        <v>6</v>
      </c>
      <c r="M326" s="54">
        <f>IFERROR(VLOOKUP(A326,rptDatosInstitucionesEducativas!$H$9:$O$985,8,0),0)</f>
        <v>8</v>
      </c>
      <c r="N326" s="54">
        <v>1</v>
      </c>
      <c r="O326" s="54">
        <v>3</v>
      </c>
      <c r="P326" s="54" t="s">
        <v>3794</v>
      </c>
      <c r="Q326" s="54" t="s">
        <v>3793</v>
      </c>
      <c r="R326" s="54" t="s">
        <v>3792</v>
      </c>
      <c r="S326" s="54">
        <v>0</v>
      </c>
      <c r="T326" s="54">
        <v>2</v>
      </c>
    </row>
    <row r="327" spans="1:20" ht="18" x14ac:dyDescent="0.25">
      <c r="A327" s="54" t="s">
        <v>813</v>
      </c>
      <c r="B327" s="54" t="s">
        <v>2506</v>
      </c>
      <c r="C327" s="54" t="s">
        <v>2505</v>
      </c>
      <c r="D327" s="54" t="s">
        <v>94</v>
      </c>
      <c r="E327" s="54" t="s">
        <v>94</v>
      </c>
      <c r="F327" s="54" t="s">
        <v>292</v>
      </c>
      <c r="G327" s="54" t="s">
        <v>812</v>
      </c>
      <c r="H327" s="56" t="s">
        <v>812</v>
      </c>
      <c r="I327" s="54" t="s">
        <v>2552</v>
      </c>
      <c r="J327" s="54" t="s">
        <v>116</v>
      </c>
      <c r="K327" s="54" t="s">
        <v>117</v>
      </c>
      <c r="L327" s="54">
        <v>9</v>
      </c>
      <c r="M327" s="54">
        <f>IFERROR(VLOOKUP(A327,rptDatosInstitucionesEducativas!$H$9:$O$985,8,0),0)</f>
        <v>8</v>
      </c>
      <c r="N327" s="54">
        <v>1</v>
      </c>
      <c r="O327" s="54">
        <v>3</v>
      </c>
      <c r="P327" s="54" t="s">
        <v>4975</v>
      </c>
      <c r="Q327" s="54" t="s">
        <v>2525</v>
      </c>
      <c r="R327" s="54" t="s">
        <v>2524</v>
      </c>
      <c r="S327" s="54">
        <v>0</v>
      </c>
      <c r="T327" s="54">
        <v>1</v>
      </c>
    </row>
    <row r="328" spans="1:20" ht="27" x14ac:dyDescent="0.25">
      <c r="A328" s="54" t="s">
        <v>796</v>
      </c>
      <c r="B328" s="54" t="s">
        <v>2506</v>
      </c>
      <c r="C328" s="54" t="s">
        <v>2505</v>
      </c>
      <c r="D328" s="54" t="s">
        <v>94</v>
      </c>
      <c r="E328" s="54" t="s">
        <v>94</v>
      </c>
      <c r="F328" s="54" t="s">
        <v>292</v>
      </c>
      <c r="G328" s="54" t="s">
        <v>438</v>
      </c>
      <c r="H328" s="56" t="s">
        <v>438</v>
      </c>
      <c r="I328" s="54" t="s">
        <v>2552</v>
      </c>
      <c r="J328" s="54" t="s">
        <v>116</v>
      </c>
      <c r="K328" s="54" t="s">
        <v>117</v>
      </c>
      <c r="L328" s="54">
        <v>11</v>
      </c>
      <c r="M328" s="54">
        <f>IFERROR(VLOOKUP(A328,rptDatosInstitucionesEducativas!$H$9:$O$985,8,0),0)</f>
        <v>9</v>
      </c>
      <c r="N328" s="54">
        <v>4</v>
      </c>
      <c r="O328" s="54">
        <v>3</v>
      </c>
      <c r="P328" s="54" t="s">
        <v>3794</v>
      </c>
      <c r="Q328" s="54" t="s">
        <v>3793</v>
      </c>
      <c r="R328" s="54" t="s">
        <v>3792</v>
      </c>
      <c r="S328" s="54">
        <v>0</v>
      </c>
      <c r="T328" s="54">
        <v>2</v>
      </c>
    </row>
    <row r="329" spans="1:20" ht="27" x14ac:dyDescent="0.25">
      <c r="A329" s="54" t="s">
        <v>836</v>
      </c>
      <c r="B329" s="54" t="s">
        <v>2506</v>
      </c>
      <c r="C329" s="54" t="s">
        <v>2505</v>
      </c>
      <c r="D329" s="54" t="s">
        <v>94</v>
      </c>
      <c r="E329" s="54" t="s">
        <v>94</v>
      </c>
      <c r="F329" s="54" t="s">
        <v>292</v>
      </c>
      <c r="G329" s="54" t="s">
        <v>744</v>
      </c>
      <c r="H329" s="56" t="s">
        <v>744</v>
      </c>
      <c r="I329" s="54" t="s">
        <v>2552</v>
      </c>
      <c r="J329" s="54" t="s">
        <v>116</v>
      </c>
      <c r="K329" s="54" t="s">
        <v>117</v>
      </c>
      <c r="L329" s="54">
        <v>7</v>
      </c>
      <c r="M329" s="54">
        <f>IFERROR(VLOOKUP(A329,rptDatosInstitucionesEducativas!$H$9:$O$985,8,0),0)</f>
        <v>8</v>
      </c>
      <c r="N329" s="54">
        <v>1</v>
      </c>
      <c r="O329" s="54">
        <v>3</v>
      </c>
      <c r="P329" s="54" t="s">
        <v>3794</v>
      </c>
      <c r="Q329" s="54" t="s">
        <v>3793</v>
      </c>
      <c r="R329" s="54" t="s">
        <v>3792</v>
      </c>
      <c r="S329" s="54">
        <v>0</v>
      </c>
      <c r="T329" s="54">
        <v>2</v>
      </c>
    </row>
    <row r="330" spans="1:20" ht="18" x14ac:dyDescent="0.25">
      <c r="A330" s="54" t="s">
        <v>814</v>
      </c>
      <c r="B330" s="54" t="s">
        <v>2506</v>
      </c>
      <c r="C330" s="54" t="s">
        <v>2505</v>
      </c>
      <c r="D330" s="54" t="s">
        <v>94</v>
      </c>
      <c r="E330" s="54" t="s">
        <v>94</v>
      </c>
      <c r="F330" s="54" t="s">
        <v>292</v>
      </c>
      <c r="G330" s="54" t="s">
        <v>812</v>
      </c>
      <c r="H330" s="56" t="s">
        <v>812</v>
      </c>
      <c r="I330" s="54" t="s">
        <v>2552</v>
      </c>
      <c r="J330" s="54" t="s">
        <v>116</v>
      </c>
      <c r="K330" s="54" t="s">
        <v>117</v>
      </c>
      <c r="L330" s="54">
        <v>5</v>
      </c>
      <c r="M330" s="54">
        <f>IFERROR(VLOOKUP(A330,rptDatosInstitucionesEducativas!$H$9:$O$985,8,0),0)</f>
        <v>5</v>
      </c>
      <c r="N330" s="54">
        <v>3</v>
      </c>
      <c r="O330" s="54">
        <v>3</v>
      </c>
      <c r="P330" s="54" t="s">
        <v>3796</v>
      </c>
      <c r="Q330" s="54" t="s">
        <v>3800</v>
      </c>
      <c r="R330" s="54" t="s">
        <v>3795</v>
      </c>
      <c r="S330" s="54">
        <v>1</v>
      </c>
      <c r="T330" s="54">
        <v>2</v>
      </c>
    </row>
    <row r="331" spans="1:20" ht="18" x14ac:dyDescent="0.25">
      <c r="A331" s="54" t="s">
        <v>795</v>
      </c>
      <c r="B331" s="54" t="s">
        <v>2506</v>
      </c>
      <c r="C331" s="54" t="s">
        <v>2505</v>
      </c>
      <c r="D331" s="54" t="s">
        <v>94</v>
      </c>
      <c r="E331" s="54" t="s">
        <v>94</v>
      </c>
      <c r="F331" s="54" t="s">
        <v>292</v>
      </c>
      <c r="G331" s="54" t="s">
        <v>794</v>
      </c>
      <c r="H331" s="56" t="s">
        <v>794</v>
      </c>
      <c r="I331" s="54" t="s">
        <v>2552</v>
      </c>
      <c r="J331" s="54" t="s">
        <v>116</v>
      </c>
      <c r="K331" s="54" t="s">
        <v>117</v>
      </c>
      <c r="L331" s="54">
        <v>3</v>
      </c>
      <c r="M331" s="54">
        <f>IFERROR(VLOOKUP(A331,rptDatosInstitucionesEducativas!$H$9:$O$985,8,0),0)</f>
        <v>2</v>
      </c>
      <c r="N331" s="54">
        <v>2</v>
      </c>
      <c r="O331" s="54">
        <v>2</v>
      </c>
      <c r="P331" s="54" t="s">
        <v>4975</v>
      </c>
      <c r="Q331" s="54" t="s">
        <v>3791</v>
      </c>
      <c r="R331" s="54" t="s">
        <v>3372</v>
      </c>
      <c r="S331" s="54">
        <v>1</v>
      </c>
      <c r="T331" s="54">
        <v>2</v>
      </c>
    </row>
    <row r="332" spans="1:20" ht="18" x14ac:dyDescent="0.25">
      <c r="A332" s="54" t="s">
        <v>806</v>
      </c>
      <c r="B332" s="54" t="s">
        <v>2506</v>
      </c>
      <c r="C332" s="54" t="s">
        <v>2505</v>
      </c>
      <c r="D332" s="54" t="s">
        <v>94</v>
      </c>
      <c r="E332" s="54" t="s">
        <v>94</v>
      </c>
      <c r="F332" s="54" t="s">
        <v>292</v>
      </c>
      <c r="G332" s="54" t="s">
        <v>804</v>
      </c>
      <c r="H332" s="56" t="s">
        <v>807</v>
      </c>
      <c r="I332" s="54" t="s">
        <v>2552</v>
      </c>
      <c r="J332" s="54" t="s">
        <v>116</v>
      </c>
      <c r="K332" s="54" t="s">
        <v>117</v>
      </c>
      <c r="L332" s="54">
        <v>4</v>
      </c>
      <c r="M332" s="54">
        <f>IFERROR(VLOOKUP(A332,rptDatosInstitucionesEducativas!$H$9:$O$985,8,0),0)</f>
        <v>3</v>
      </c>
      <c r="N332" s="54">
        <v>2</v>
      </c>
      <c r="O332" s="54">
        <v>2</v>
      </c>
      <c r="P332" s="54" t="s">
        <v>4975</v>
      </c>
      <c r="Q332" s="54" t="s">
        <v>4977</v>
      </c>
      <c r="R332" s="54" t="s">
        <v>2524</v>
      </c>
      <c r="S332" s="54">
        <v>0</v>
      </c>
      <c r="T332" s="54">
        <v>2</v>
      </c>
    </row>
    <row r="333" spans="1:20" ht="18" x14ac:dyDescent="0.25">
      <c r="A333" s="54" t="s">
        <v>801</v>
      </c>
      <c r="B333" s="54" t="s">
        <v>2506</v>
      </c>
      <c r="C333" s="54" t="s">
        <v>2505</v>
      </c>
      <c r="D333" s="54" t="s">
        <v>94</v>
      </c>
      <c r="E333" s="54" t="s">
        <v>94</v>
      </c>
      <c r="F333" s="54" t="s">
        <v>292</v>
      </c>
      <c r="G333" s="54" t="s">
        <v>799</v>
      </c>
      <c r="H333" s="56" t="s">
        <v>799</v>
      </c>
      <c r="I333" s="54" t="s">
        <v>2552</v>
      </c>
      <c r="J333" s="54" t="s">
        <v>116</v>
      </c>
      <c r="K333" s="54" t="s">
        <v>117</v>
      </c>
      <c r="L333" s="54">
        <v>4</v>
      </c>
      <c r="M333" s="54">
        <f>IFERROR(VLOOKUP(A333,rptDatosInstitucionesEducativas!$H$9:$O$985,8,0),0)</f>
        <v>9</v>
      </c>
      <c r="N333" s="54">
        <v>3</v>
      </c>
      <c r="O333" s="54">
        <v>3</v>
      </c>
      <c r="P333" s="54" t="s">
        <v>4975</v>
      </c>
      <c r="Q333" s="54" t="s">
        <v>2525</v>
      </c>
      <c r="R333" s="54" t="s">
        <v>2524</v>
      </c>
      <c r="S333" s="54">
        <v>0</v>
      </c>
      <c r="T333" s="54">
        <v>1</v>
      </c>
    </row>
    <row r="334" spans="1:20" ht="18" x14ac:dyDescent="0.25">
      <c r="A334" s="54" t="s">
        <v>313</v>
      </c>
      <c r="B334" s="54" t="s">
        <v>2506</v>
      </c>
      <c r="C334" s="54" t="s">
        <v>2505</v>
      </c>
      <c r="D334" s="54" t="s">
        <v>94</v>
      </c>
      <c r="E334" s="54" t="s">
        <v>94</v>
      </c>
      <c r="F334" s="54" t="s">
        <v>292</v>
      </c>
      <c r="G334" s="54" t="s">
        <v>312</v>
      </c>
      <c r="H334" s="56" t="s">
        <v>314</v>
      </c>
      <c r="I334" s="54" t="s">
        <v>2523</v>
      </c>
      <c r="J334" s="54" t="s">
        <v>116</v>
      </c>
      <c r="K334" s="54" t="s">
        <v>117</v>
      </c>
      <c r="L334" s="54">
        <v>3</v>
      </c>
      <c r="M334" s="54">
        <f>IFERROR(VLOOKUP(A334,rptDatosInstitucionesEducativas!$H$9:$O$985,8,0),0)</f>
        <v>3</v>
      </c>
      <c r="N334" s="54">
        <v>1</v>
      </c>
      <c r="O334" s="54">
        <v>1</v>
      </c>
      <c r="P334" s="54" t="s">
        <v>3789</v>
      </c>
      <c r="Q334" s="54" t="s">
        <v>3788</v>
      </c>
      <c r="R334" s="54" t="s">
        <v>3787</v>
      </c>
      <c r="S334" s="54">
        <v>0</v>
      </c>
      <c r="T334" s="54">
        <v>1</v>
      </c>
    </row>
    <row r="335" spans="1:20" ht="18" x14ac:dyDescent="0.25">
      <c r="A335" s="54" t="s">
        <v>299</v>
      </c>
      <c r="B335" s="54" t="s">
        <v>2506</v>
      </c>
      <c r="C335" s="54" t="s">
        <v>2505</v>
      </c>
      <c r="D335" s="54" t="s">
        <v>94</v>
      </c>
      <c r="E335" s="54" t="s">
        <v>94</v>
      </c>
      <c r="F335" s="54" t="s">
        <v>292</v>
      </c>
      <c r="G335" s="54" t="s">
        <v>298</v>
      </c>
      <c r="H335" s="56" t="s">
        <v>4978</v>
      </c>
      <c r="I335" s="54" t="s">
        <v>2523</v>
      </c>
      <c r="J335" s="54" t="s">
        <v>116</v>
      </c>
      <c r="K335" s="54" t="s">
        <v>117</v>
      </c>
      <c r="L335" s="54">
        <v>9</v>
      </c>
      <c r="M335" s="54">
        <f>IFERROR(VLOOKUP(A335,rptDatosInstitucionesEducativas!$H$9:$O$985,8,0),0)</f>
        <v>8</v>
      </c>
      <c r="N335" s="54">
        <v>3</v>
      </c>
      <c r="O335" s="54">
        <v>3</v>
      </c>
      <c r="P335" s="54" t="s">
        <v>3777</v>
      </c>
      <c r="Q335" s="54" t="s">
        <v>3776</v>
      </c>
      <c r="R335" s="54" t="s">
        <v>3775</v>
      </c>
      <c r="S335" s="54">
        <v>0</v>
      </c>
      <c r="T335" s="54">
        <v>1</v>
      </c>
    </row>
    <row r="336" spans="1:20" ht="18" x14ac:dyDescent="0.25">
      <c r="A336" s="54" t="s">
        <v>307</v>
      </c>
      <c r="B336" s="54" t="s">
        <v>2506</v>
      </c>
      <c r="C336" s="54" t="s">
        <v>2505</v>
      </c>
      <c r="D336" s="54" t="s">
        <v>94</v>
      </c>
      <c r="E336" s="54" t="s">
        <v>94</v>
      </c>
      <c r="F336" s="54" t="s">
        <v>292</v>
      </c>
      <c r="G336" s="54" t="s">
        <v>306</v>
      </c>
      <c r="H336" s="56" t="s">
        <v>308</v>
      </c>
      <c r="I336" s="54" t="s">
        <v>2523</v>
      </c>
      <c r="J336" s="54" t="s">
        <v>116</v>
      </c>
      <c r="K336" s="54" t="s">
        <v>117</v>
      </c>
      <c r="L336" s="54">
        <v>4</v>
      </c>
      <c r="M336" s="54">
        <f>IFERROR(VLOOKUP(A336,rptDatosInstitucionesEducativas!$H$9:$O$985,8,0),0)</f>
        <v>4</v>
      </c>
      <c r="N336" s="54">
        <v>3</v>
      </c>
      <c r="O336" s="54">
        <v>3</v>
      </c>
      <c r="P336" s="54" t="s">
        <v>3783</v>
      </c>
      <c r="Q336" s="54" t="s">
        <v>3782</v>
      </c>
      <c r="R336" s="54" t="s">
        <v>3781</v>
      </c>
      <c r="S336" s="54">
        <v>0</v>
      </c>
      <c r="T336" s="54">
        <v>1</v>
      </c>
    </row>
    <row r="337" spans="1:20" ht="18" x14ac:dyDescent="0.25">
      <c r="A337" s="54" t="s">
        <v>310</v>
      </c>
      <c r="B337" s="54" t="s">
        <v>2506</v>
      </c>
      <c r="C337" s="54" t="s">
        <v>2505</v>
      </c>
      <c r="D337" s="54" t="s">
        <v>94</v>
      </c>
      <c r="E337" s="54" t="s">
        <v>94</v>
      </c>
      <c r="F337" s="54" t="s">
        <v>292</v>
      </c>
      <c r="G337" s="54" t="s">
        <v>309</v>
      </c>
      <c r="H337" s="56" t="s">
        <v>311</v>
      </c>
      <c r="I337" s="54" t="s">
        <v>2523</v>
      </c>
      <c r="J337" s="54" t="s">
        <v>116</v>
      </c>
      <c r="K337" s="54" t="s">
        <v>117</v>
      </c>
      <c r="L337" s="54">
        <v>13</v>
      </c>
      <c r="M337" s="54">
        <f>IFERROR(VLOOKUP(A337,rptDatosInstitucionesEducativas!$H$9:$O$985,8,0),0)</f>
        <v>18</v>
      </c>
      <c r="N337" s="54">
        <v>3</v>
      </c>
      <c r="O337" s="54">
        <v>3</v>
      </c>
      <c r="P337" s="54" t="s">
        <v>4979</v>
      </c>
      <c r="Q337" s="54" t="s">
        <v>3785</v>
      </c>
      <c r="R337" s="54" t="s">
        <v>3784</v>
      </c>
      <c r="S337" s="54">
        <v>2</v>
      </c>
      <c r="T337" s="54">
        <v>2</v>
      </c>
    </row>
    <row r="338" spans="1:20" ht="27" x14ac:dyDescent="0.25">
      <c r="A338" s="54" t="s">
        <v>316</v>
      </c>
      <c r="B338" s="54" t="s">
        <v>2506</v>
      </c>
      <c r="C338" s="54" t="s">
        <v>2505</v>
      </c>
      <c r="D338" s="54" t="s">
        <v>94</v>
      </c>
      <c r="E338" s="54" t="s">
        <v>94</v>
      </c>
      <c r="F338" s="54" t="s">
        <v>292</v>
      </c>
      <c r="G338" s="54" t="s">
        <v>315</v>
      </c>
      <c r="H338" s="56" t="s">
        <v>317</v>
      </c>
      <c r="I338" s="54" t="s">
        <v>2523</v>
      </c>
      <c r="J338" s="54" t="s">
        <v>116</v>
      </c>
      <c r="K338" s="54" t="s">
        <v>117</v>
      </c>
      <c r="L338" s="54">
        <v>5</v>
      </c>
      <c r="M338" s="54">
        <f>IFERROR(VLOOKUP(A338,rptDatosInstitucionesEducativas!$H$9:$O$985,8,0),0)</f>
        <v>7</v>
      </c>
      <c r="N338" s="54">
        <v>2</v>
      </c>
      <c r="O338" s="54">
        <v>2</v>
      </c>
      <c r="P338" s="54" t="s">
        <v>4980</v>
      </c>
      <c r="Q338" s="54" t="s">
        <v>3779</v>
      </c>
      <c r="R338" s="54" t="s">
        <v>3778</v>
      </c>
      <c r="S338" s="54">
        <v>0</v>
      </c>
      <c r="T338" s="54">
        <v>1</v>
      </c>
    </row>
    <row r="339" spans="1:20" ht="18" x14ac:dyDescent="0.25">
      <c r="A339" s="54" t="s">
        <v>1547</v>
      </c>
      <c r="B339" s="54" t="s">
        <v>2506</v>
      </c>
      <c r="C339" s="54" t="s">
        <v>2505</v>
      </c>
      <c r="D339" s="54" t="s">
        <v>94</v>
      </c>
      <c r="E339" s="54" t="s">
        <v>94</v>
      </c>
      <c r="F339" s="54" t="s">
        <v>292</v>
      </c>
      <c r="G339" s="54" t="s">
        <v>292</v>
      </c>
      <c r="H339" s="56" t="s">
        <v>1548</v>
      </c>
      <c r="I339" s="54" t="s">
        <v>2503</v>
      </c>
      <c r="J339" s="54" t="s">
        <v>116</v>
      </c>
      <c r="K339" s="54" t="s">
        <v>117</v>
      </c>
      <c r="L339" s="54">
        <v>285</v>
      </c>
      <c r="M339" s="54">
        <f>IFERROR(VLOOKUP(A339,rptDatosInstitucionesEducativas!$H$9:$O$985,8,0),0)</f>
        <v>286</v>
      </c>
      <c r="N339" s="54">
        <v>5</v>
      </c>
      <c r="O339" s="54">
        <v>12</v>
      </c>
      <c r="P339" s="54" t="s">
        <v>4981</v>
      </c>
      <c r="Q339" s="54" t="s">
        <v>3773</v>
      </c>
      <c r="R339" s="54" t="s">
        <v>3772</v>
      </c>
      <c r="S339" s="54">
        <v>4</v>
      </c>
      <c r="T339" s="54">
        <v>29</v>
      </c>
    </row>
    <row r="340" spans="1:20" ht="27" x14ac:dyDescent="0.25">
      <c r="A340" s="54" t="s">
        <v>301</v>
      </c>
      <c r="B340" s="54" t="s">
        <v>2506</v>
      </c>
      <c r="C340" s="54" t="s">
        <v>2505</v>
      </c>
      <c r="D340" s="54" t="s">
        <v>94</v>
      </c>
      <c r="E340" s="54" t="s">
        <v>94</v>
      </c>
      <c r="F340" s="54" t="s">
        <v>292</v>
      </c>
      <c r="G340" s="54" t="s">
        <v>300</v>
      </c>
      <c r="H340" s="56" t="s">
        <v>302</v>
      </c>
      <c r="I340" s="54" t="s">
        <v>2523</v>
      </c>
      <c r="J340" s="54" t="s">
        <v>116</v>
      </c>
      <c r="K340" s="54" t="s">
        <v>117</v>
      </c>
      <c r="L340" s="54">
        <v>7</v>
      </c>
      <c r="M340" s="54">
        <f>IFERROR(VLOOKUP(A340,rptDatosInstitucionesEducativas!$H$9:$O$985,8,0),0)</f>
        <v>8</v>
      </c>
      <c r="N340" s="54">
        <v>3</v>
      </c>
      <c r="O340" s="54">
        <v>3</v>
      </c>
      <c r="P340" s="54" t="s">
        <v>3762</v>
      </c>
      <c r="Q340" s="54" t="s">
        <v>3761</v>
      </c>
      <c r="R340" s="54" t="s">
        <v>3760</v>
      </c>
      <c r="S340" s="54">
        <v>0</v>
      </c>
      <c r="T340" s="54">
        <v>1</v>
      </c>
    </row>
    <row r="341" spans="1:20" ht="27" x14ac:dyDescent="0.25">
      <c r="A341" s="54" t="s">
        <v>304</v>
      </c>
      <c r="B341" s="54" t="s">
        <v>2506</v>
      </c>
      <c r="C341" s="54" t="s">
        <v>2505</v>
      </c>
      <c r="D341" s="54" t="s">
        <v>94</v>
      </c>
      <c r="E341" s="54" t="s">
        <v>94</v>
      </c>
      <c r="F341" s="54" t="s">
        <v>292</v>
      </c>
      <c r="G341" s="54" t="s">
        <v>303</v>
      </c>
      <c r="H341" s="56" t="s">
        <v>305</v>
      </c>
      <c r="I341" s="54" t="s">
        <v>2523</v>
      </c>
      <c r="J341" s="54" t="s">
        <v>116</v>
      </c>
      <c r="K341" s="54" t="s">
        <v>117</v>
      </c>
      <c r="L341" s="54">
        <v>6</v>
      </c>
      <c r="M341" s="54">
        <f>IFERROR(VLOOKUP(A341,rptDatosInstitucionesEducativas!$H$9:$O$985,8,0),0)</f>
        <v>9</v>
      </c>
      <c r="N341" s="54">
        <v>3</v>
      </c>
      <c r="O341" s="54">
        <v>3</v>
      </c>
      <c r="P341" s="54" t="s">
        <v>3765</v>
      </c>
      <c r="Q341" s="54" t="s">
        <v>3764</v>
      </c>
      <c r="R341" s="54" t="s">
        <v>3763</v>
      </c>
      <c r="S341" s="54">
        <v>0</v>
      </c>
      <c r="T341" s="54">
        <v>1</v>
      </c>
    </row>
    <row r="342" spans="1:20" ht="18" x14ac:dyDescent="0.25">
      <c r="A342" s="54" t="s">
        <v>319</v>
      </c>
      <c r="B342" s="54" t="s">
        <v>2506</v>
      </c>
      <c r="C342" s="54" t="s">
        <v>2505</v>
      </c>
      <c r="D342" s="54" t="s">
        <v>94</v>
      </c>
      <c r="E342" s="54" t="s">
        <v>94</v>
      </c>
      <c r="F342" s="54" t="s">
        <v>292</v>
      </c>
      <c r="G342" s="54" t="s">
        <v>318</v>
      </c>
      <c r="H342" s="56" t="s">
        <v>320</v>
      </c>
      <c r="I342" s="54" t="s">
        <v>2523</v>
      </c>
      <c r="J342" s="54" t="s">
        <v>116</v>
      </c>
      <c r="K342" s="54" t="s">
        <v>117</v>
      </c>
      <c r="L342" s="54">
        <v>5</v>
      </c>
      <c r="M342" s="54">
        <f>IFERROR(VLOOKUP(A342,rptDatosInstitucionesEducativas!$H$9:$O$985,8,0),0)</f>
        <v>10</v>
      </c>
      <c r="N342" s="54">
        <v>3</v>
      </c>
      <c r="O342" s="54">
        <v>3</v>
      </c>
      <c r="P342" s="54" t="s">
        <v>3771</v>
      </c>
      <c r="Q342" s="54" t="s">
        <v>3770</v>
      </c>
      <c r="R342" s="54" t="s">
        <v>3769</v>
      </c>
      <c r="S342" s="54">
        <v>0</v>
      </c>
      <c r="T342" s="54">
        <v>1</v>
      </c>
    </row>
    <row r="343" spans="1:20" ht="18" x14ac:dyDescent="0.25">
      <c r="A343" s="54" t="s">
        <v>1553</v>
      </c>
      <c r="B343" s="54" t="s">
        <v>2506</v>
      </c>
      <c r="C343" s="54" t="s">
        <v>2505</v>
      </c>
      <c r="D343" s="54" t="s">
        <v>94</v>
      </c>
      <c r="E343" s="54" t="s">
        <v>94</v>
      </c>
      <c r="F343" s="54" t="s">
        <v>292</v>
      </c>
      <c r="G343" s="54" t="s">
        <v>298</v>
      </c>
      <c r="H343" s="56" t="s">
        <v>298</v>
      </c>
      <c r="I343" s="54" t="s">
        <v>2503</v>
      </c>
      <c r="J343" s="54" t="s">
        <v>116</v>
      </c>
      <c r="K343" s="54" t="s">
        <v>117</v>
      </c>
      <c r="L343" s="54">
        <v>16</v>
      </c>
      <c r="M343" s="54">
        <f>IFERROR(VLOOKUP(A343,rptDatosInstitucionesEducativas!$H$9:$O$985,8,0),0)</f>
        <v>15</v>
      </c>
      <c r="N343" s="54">
        <v>5</v>
      </c>
      <c r="O343" s="54">
        <v>5</v>
      </c>
      <c r="P343" s="54" t="s">
        <v>4982</v>
      </c>
      <c r="Q343" s="54" t="s">
        <v>3767</v>
      </c>
      <c r="R343" s="54" t="s">
        <v>3766</v>
      </c>
      <c r="S343" s="54">
        <v>7</v>
      </c>
      <c r="T343" s="54">
        <v>8</v>
      </c>
    </row>
    <row r="344" spans="1:20" ht="18" x14ac:dyDescent="0.25">
      <c r="A344" s="54" t="s">
        <v>4983</v>
      </c>
      <c r="B344" s="54" t="s">
        <v>2506</v>
      </c>
      <c r="C344" s="54" t="s">
        <v>2505</v>
      </c>
      <c r="D344" s="54" t="s">
        <v>94</v>
      </c>
      <c r="E344" s="54" t="s">
        <v>94</v>
      </c>
      <c r="F344" s="54" t="s">
        <v>292</v>
      </c>
      <c r="G344" s="54" t="s">
        <v>4984</v>
      </c>
      <c r="H344" s="56" t="s">
        <v>4984</v>
      </c>
      <c r="I344" s="54" t="s">
        <v>2552</v>
      </c>
      <c r="J344" s="54" t="s">
        <v>116</v>
      </c>
      <c r="K344" s="54" t="s">
        <v>117</v>
      </c>
      <c r="L344" s="54">
        <v>3</v>
      </c>
      <c r="M344" s="54">
        <f>IFERROR(VLOOKUP(A344,rptDatosInstitucionesEducativas!$H$9:$O$985,8,0),0)</f>
        <v>0</v>
      </c>
      <c r="N344" s="54">
        <v>1</v>
      </c>
      <c r="O344" s="54">
        <v>3</v>
      </c>
      <c r="P344" s="54" t="s">
        <v>2525</v>
      </c>
      <c r="Q344" s="54" t="s">
        <v>2525</v>
      </c>
      <c r="R344" s="54" t="s">
        <v>2524</v>
      </c>
      <c r="S344" s="54">
        <v>0</v>
      </c>
      <c r="T344" s="54">
        <v>2</v>
      </c>
    </row>
    <row r="345" spans="1:20" ht="18" x14ac:dyDescent="0.25">
      <c r="A345" s="54" t="s">
        <v>4985</v>
      </c>
      <c r="B345" s="54" t="s">
        <v>2506</v>
      </c>
      <c r="C345" s="54" t="s">
        <v>2505</v>
      </c>
      <c r="D345" s="54" t="s">
        <v>94</v>
      </c>
      <c r="E345" s="54" t="s">
        <v>94</v>
      </c>
      <c r="F345" s="54" t="s">
        <v>292</v>
      </c>
      <c r="G345" s="54" t="s">
        <v>315</v>
      </c>
      <c r="H345" s="56" t="s">
        <v>4986</v>
      </c>
      <c r="I345" s="54" t="s">
        <v>2552</v>
      </c>
      <c r="J345" s="54" t="s">
        <v>116</v>
      </c>
      <c r="K345" s="54" t="s">
        <v>117</v>
      </c>
      <c r="L345" s="54">
        <v>8</v>
      </c>
      <c r="M345" s="54">
        <f>IFERROR(VLOOKUP(A345,rptDatosInstitucionesEducativas!$H$9:$O$985,8,0),0)</f>
        <v>0</v>
      </c>
      <c r="N345" s="54">
        <v>1</v>
      </c>
      <c r="O345" s="54">
        <v>2</v>
      </c>
      <c r="P345" s="54" t="s">
        <v>2525</v>
      </c>
      <c r="Q345" s="54" t="s">
        <v>2525</v>
      </c>
      <c r="R345" s="54" t="s">
        <v>2524</v>
      </c>
      <c r="S345" s="54">
        <v>0</v>
      </c>
      <c r="T345" s="54">
        <v>1</v>
      </c>
    </row>
    <row r="346" spans="1:20" ht="18" x14ac:dyDescent="0.25">
      <c r="A346" s="54" t="s">
        <v>4987</v>
      </c>
      <c r="B346" s="54" t="s">
        <v>2506</v>
      </c>
      <c r="C346" s="54" t="s">
        <v>2505</v>
      </c>
      <c r="D346" s="54" t="s">
        <v>94</v>
      </c>
      <c r="E346" s="54" t="s">
        <v>94</v>
      </c>
      <c r="F346" s="54" t="s">
        <v>292</v>
      </c>
      <c r="G346" s="54" t="s">
        <v>794</v>
      </c>
      <c r="H346" s="56" t="s">
        <v>4988</v>
      </c>
      <c r="I346" s="54" t="s">
        <v>2552</v>
      </c>
      <c r="J346" s="54" t="s">
        <v>116</v>
      </c>
      <c r="K346" s="54" t="s">
        <v>117</v>
      </c>
      <c r="L346" s="54">
        <v>6</v>
      </c>
      <c r="M346" s="54">
        <f>IFERROR(VLOOKUP(A346,rptDatosInstitucionesEducativas!$H$9:$O$985,8,0),0)</f>
        <v>0</v>
      </c>
      <c r="N346" s="54">
        <v>1</v>
      </c>
      <c r="O346" s="54">
        <v>2</v>
      </c>
      <c r="P346" s="54" t="s">
        <v>2525</v>
      </c>
      <c r="Q346" s="54" t="s">
        <v>2525</v>
      </c>
      <c r="R346" s="54" t="s">
        <v>2524</v>
      </c>
      <c r="S346" s="54">
        <v>0</v>
      </c>
      <c r="T346" s="54">
        <v>1</v>
      </c>
    </row>
    <row r="347" spans="1:20" ht="18" x14ac:dyDescent="0.25">
      <c r="A347" s="54" t="s">
        <v>4989</v>
      </c>
      <c r="B347" s="54" t="s">
        <v>2506</v>
      </c>
      <c r="C347" s="54" t="s">
        <v>2505</v>
      </c>
      <c r="D347" s="54" t="s">
        <v>94</v>
      </c>
      <c r="E347" s="54" t="s">
        <v>94</v>
      </c>
      <c r="F347" s="54" t="s">
        <v>292</v>
      </c>
      <c r="G347" s="54" t="s">
        <v>812</v>
      </c>
      <c r="H347" s="56" t="s">
        <v>4990</v>
      </c>
      <c r="I347" s="54" t="s">
        <v>2552</v>
      </c>
      <c r="J347" s="54" t="s">
        <v>116</v>
      </c>
      <c r="K347" s="54" t="s">
        <v>117</v>
      </c>
      <c r="L347" s="54">
        <v>6</v>
      </c>
      <c r="M347" s="54">
        <f>IFERROR(VLOOKUP(A347,rptDatosInstitucionesEducativas!$H$9:$O$985,8,0),0)</f>
        <v>0</v>
      </c>
      <c r="N347" s="54">
        <v>1</v>
      </c>
      <c r="O347" s="54">
        <v>3</v>
      </c>
      <c r="P347" s="54" t="s">
        <v>2525</v>
      </c>
      <c r="Q347" s="54" t="s">
        <v>2525</v>
      </c>
      <c r="R347" s="54" t="s">
        <v>2524</v>
      </c>
      <c r="S347" s="54">
        <v>0</v>
      </c>
      <c r="T347" s="54">
        <v>2</v>
      </c>
    </row>
    <row r="348" spans="1:20" ht="18" x14ac:dyDescent="0.25">
      <c r="A348" s="54" t="s">
        <v>2398</v>
      </c>
      <c r="B348" s="54" t="s">
        <v>2506</v>
      </c>
      <c r="C348" s="54" t="s">
        <v>2505</v>
      </c>
      <c r="D348" s="54" t="s">
        <v>94</v>
      </c>
      <c r="E348" s="54" t="s">
        <v>94</v>
      </c>
      <c r="F348" s="54" t="s">
        <v>292</v>
      </c>
      <c r="G348" s="54" t="s">
        <v>303</v>
      </c>
      <c r="H348" s="56" t="s">
        <v>2399</v>
      </c>
      <c r="I348" s="54" t="s">
        <v>2552</v>
      </c>
      <c r="J348" s="54" t="s">
        <v>116</v>
      </c>
      <c r="K348" s="54" t="s">
        <v>117</v>
      </c>
      <c r="L348" s="54">
        <v>4</v>
      </c>
      <c r="M348" s="54">
        <f>IFERROR(VLOOKUP(A348,rptDatosInstitucionesEducativas!$H$9:$O$985,8,0),0)</f>
        <v>5</v>
      </c>
      <c r="N348" s="54">
        <v>1</v>
      </c>
      <c r="O348" s="54">
        <v>2</v>
      </c>
      <c r="P348" s="54" t="s">
        <v>2525</v>
      </c>
      <c r="Q348" s="54" t="s">
        <v>3801</v>
      </c>
      <c r="R348" s="54" t="s">
        <v>3795</v>
      </c>
      <c r="S348" s="54">
        <v>1</v>
      </c>
      <c r="T348" s="54">
        <v>2</v>
      </c>
    </row>
    <row r="349" spans="1:20" ht="18" x14ac:dyDescent="0.25">
      <c r="A349" s="54" t="s">
        <v>2400</v>
      </c>
      <c r="B349" s="54" t="s">
        <v>2506</v>
      </c>
      <c r="C349" s="54" t="s">
        <v>2505</v>
      </c>
      <c r="D349" s="54" t="s">
        <v>94</v>
      </c>
      <c r="E349" s="54" t="s">
        <v>94</v>
      </c>
      <c r="F349" s="54" t="s">
        <v>292</v>
      </c>
      <c r="G349" s="54" t="s">
        <v>312</v>
      </c>
      <c r="H349" s="56" t="s">
        <v>312</v>
      </c>
      <c r="I349" s="54" t="s">
        <v>2552</v>
      </c>
      <c r="J349" s="54" t="s">
        <v>116</v>
      </c>
      <c r="K349" s="54" t="s">
        <v>117</v>
      </c>
      <c r="L349" s="54">
        <v>6</v>
      </c>
      <c r="M349" s="54">
        <f>IFERROR(VLOOKUP(A349,rptDatosInstitucionesEducativas!$H$9:$O$985,8,0),0)</f>
        <v>5</v>
      </c>
      <c r="N349" s="54">
        <v>1</v>
      </c>
      <c r="O349" s="54">
        <v>2</v>
      </c>
      <c r="P349" s="54" t="s">
        <v>2525</v>
      </c>
      <c r="Q349" s="54" t="s">
        <v>3801</v>
      </c>
      <c r="R349" s="54" t="s">
        <v>3795</v>
      </c>
      <c r="S349" s="54">
        <v>1</v>
      </c>
      <c r="T349" s="54">
        <v>2</v>
      </c>
    </row>
    <row r="350" spans="1:20" ht="18" x14ac:dyDescent="0.25">
      <c r="A350" s="54" t="s">
        <v>2401</v>
      </c>
      <c r="B350" s="54" t="s">
        <v>2506</v>
      </c>
      <c r="C350" s="54" t="s">
        <v>2505</v>
      </c>
      <c r="D350" s="54" t="s">
        <v>94</v>
      </c>
      <c r="E350" s="54" t="s">
        <v>94</v>
      </c>
      <c r="F350" s="54" t="s">
        <v>292</v>
      </c>
      <c r="G350" s="54" t="s">
        <v>2391</v>
      </c>
      <c r="H350" s="56" t="s">
        <v>2391</v>
      </c>
      <c r="I350" s="54" t="s">
        <v>2552</v>
      </c>
      <c r="J350" s="54" t="s">
        <v>116</v>
      </c>
      <c r="K350" s="54" t="s">
        <v>117</v>
      </c>
      <c r="L350" s="54">
        <v>6</v>
      </c>
      <c r="M350" s="54">
        <f>IFERROR(VLOOKUP(A350,rptDatosInstitucionesEducativas!$H$9:$O$985,8,0),0)</f>
        <v>8</v>
      </c>
      <c r="N350" s="54">
        <v>1</v>
      </c>
      <c r="O350" s="54">
        <v>3</v>
      </c>
      <c r="P350" s="54" t="s">
        <v>2525</v>
      </c>
      <c r="Q350" s="54" t="s">
        <v>3802</v>
      </c>
      <c r="R350" s="54" t="s">
        <v>3798</v>
      </c>
      <c r="S350" s="54">
        <v>0</v>
      </c>
      <c r="T350" s="54">
        <v>2</v>
      </c>
    </row>
    <row r="351" spans="1:20" ht="27" x14ac:dyDescent="0.25">
      <c r="A351" s="54" t="s">
        <v>1789</v>
      </c>
      <c r="B351" s="54" t="s">
        <v>2506</v>
      </c>
      <c r="C351" s="54" t="s">
        <v>2505</v>
      </c>
      <c r="D351" s="54" t="s">
        <v>94</v>
      </c>
      <c r="E351" s="54" t="s">
        <v>94</v>
      </c>
      <c r="F351" s="54" t="s">
        <v>292</v>
      </c>
      <c r="G351" s="54" t="s">
        <v>815</v>
      </c>
      <c r="H351" s="56" t="s">
        <v>1319</v>
      </c>
      <c r="I351" s="54" t="s">
        <v>2552</v>
      </c>
      <c r="J351" s="54" t="s">
        <v>116</v>
      </c>
      <c r="K351" s="54" t="s">
        <v>117</v>
      </c>
      <c r="L351" s="54">
        <v>3</v>
      </c>
      <c r="M351" s="54">
        <f>IFERROR(VLOOKUP(A351,rptDatosInstitucionesEducativas!$H$9:$O$985,8,0),0)</f>
        <v>5</v>
      </c>
      <c r="N351" s="54">
        <v>3</v>
      </c>
      <c r="O351" s="54">
        <v>3</v>
      </c>
      <c r="P351" s="54" t="s">
        <v>3373</v>
      </c>
      <c r="Q351" s="54" t="s">
        <v>3799</v>
      </c>
      <c r="R351" s="54" t="s">
        <v>3798</v>
      </c>
      <c r="S351" s="54">
        <v>0</v>
      </c>
      <c r="T351" s="54">
        <v>2</v>
      </c>
    </row>
    <row r="352" spans="1:20" ht="27" x14ac:dyDescent="0.25">
      <c r="A352" s="54" t="s">
        <v>1793</v>
      </c>
      <c r="B352" s="54" t="s">
        <v>2506</v>
      </c>
      <c r="C352" s="54" t="s">
        <v>2505</v>
      </c>
      <c r="D352" s="54" t="s">
        <v>94</v>
      </c>
      <c r="E352" s="54" t="s">
        <v>94</v>
      </c>
      <c r="F352" s="54" t="s">
        <v>292</v>
      </c>
      <c r="G352" s="54" t="s">
        <v>300</v>
      </c>
      <c r="H352" s="56" t="s">
        <v>300</v>
      </c>
      <c r="I352" s="54" t="s">
        <v>2552</v>
      </c>
      <c r="J352" s="54" t="s">
        <v>116</v>
      </c>
      <c r="K352" s="54" t="s">
        <v>117</v>
      </c>
      <c r="L352" s="54">
        <v>5</v>
      </c>
      <c r="M352" s="54">
        <f>IFERROR(VLOOKUP(A352,rptDatosInstitucionesEducativas!$H$9:$O$985,8,0),0)</f>
        <v>11</v>
      </c>
      <c r="N352" s="54">
        <v>1</v>
      </c>
      <c r="O352" s="54">
        <v>2</v>
      </c>
      <c r="P352" s="54" t="s">
        <v>3373</v>
      </c>
      <c r="Q352" s="54" t="s">
        <v>3799</v>
      </c>
      <c r="R352" s="54" t="s">
        <v>3798</v>
      </c>
      <c r="S352" s="54">
        <v>0</v>
      </c>
      <c r="T352" s="54">
        <v>2</v>
      </c>
    </row>
    <row r="353" spans="1:20" ht="27" x14ac:dyDescent="0.25">
      <c r="A353" s="54" t="s">
        <v>341</v>
      </c>
      <c r="B353" s="54" t="s">
        <v>2506</v>
      </c>
      <c r="C353" s="54" t="s">
        <v>2505</v>
      </c>
      <c r="D353" s="54" t="s">
        <v>94</v>
      </c>
      <c r="E353" s="54" t="s">
        <v>94</v>
      </c>
      <c r="F353" s="54" t="s">
        <v>321</v>
      </c>
      <c r="G353" s="54" t="s">
        <v>846</v>
      </c>
      <c r="H353" s="56" t="s">
        <v>342</v>
      </c>
      <c r="I353" s="54" t="s">
        <v>2523</v>
      </c>
      <c r="J353" s="54" t="s">
        <v>116</v>
      </c>
      <c r="K353" s="54" t="s">
        <v>117</v>
      </c>
      <c r="L353" s="54">
        <v>6</v>
      </c>
      <c r="M353" s="54">
        <f>IFERROR(VLOOKUP(A353,rptDatosInstitucionesEducativas!$H$9:$O$985,8,0),0)</f>
        <v>8</v>
      </c>
      <c r="N353" s="54">
        <v>2</v>
      </c>
      <c r="O353" s="54">
        <v>2</v>
      </c>
      <c r="P353" s="54" t="s">
        <v>3625</v>
      </c>
      <c r="Q353" s="54" t="s">
        <v>3624</v>
      </c>
      <c r="R353" s="54" t="s">
        <v>3623</v>
      </c>
      <c r="S353" s="54">
        <v>0</v>
      </c>
      <c r="T353" s="54">
        <v>1</v>
      </c>
    </row>
    <row r="354" spans="1:20" ht="18" x14ac:dyDescent="0.25">
      <c r="A354" s="54" t="s">
        <v>339</v>
      </c>
      <c r="B354" s="54" t="s">
        <v>2506</v>
      </c>
      <c r="C354" s="54" t="s">
        <v>2505</v>
      </c>
      <c r="D354" s="54" t="s">
        <v>94</v>
      </c>
      <c r="E354" s="54" t="s">
        <v>94</v>
      </c>
      <c r="F354" s="54" t="s">
        <v>321</v>
      </c>
      <c r="G354" s="54" t="s">
        <v>847</v>
      </c>
      <c r="H354" s="56" t="s">
        <v>340</v>
      </c>
      <c r="I354" s="54" t="s">
        <v>2523</v>
      </c>
      <c r="J354" s="54" t="s">
        <v>116</v>
      </c>
      <c r="K354" s="54" t="s">
        <v>117</v>
      </c>
      <c r="L354" s="54">
        <v>15</v>
      </c>
      <c r="M354" s="54">
        <f>IFERROR(VLOOKUP(A354,rptDatosInstitucionesEducativas!$H$9:$O$985,8,0),0)</f>
        <v>12</v>
      </c>
      <c r="N354" s="54">
        <v>3</v>
      </c>
      <c r="O354" s="54">
        <v>3</v>
      </c>
      <c r="P354" s="54" t="s">
        <v>3622</v>
      </c>
      <c r="Q354" s="54" t="s">
        <v>3621</v>
      </c>
      <c r="R354" s="54" t="s">
        <v>2524</v>
      </c>
      <c r="S354" s="54">
        <v>0</v>
      </c>
      <c r="T354" s="54">
        <v>2</v>
      </c>
    </row>
    <row r="355" spans="1:20" ht="27" x14ac:dyDescent="0.25">
      <c r="A355" s="54" t="s">
        <v>344</v>
      </c>
      <c r="B355" s="54" t="s">
        <v>2506</v>
      </c>
      <c r="C355" s="54" t="s">
        <v>2505</v>
      </c>
      <c r="D355" s="54" t="s">
        <v>94</v>
      </c>
      <c r="E355" s="54" t="s">
        <v>94</v>
      </c>
      <c r="F355" s="54" t="s">
        <v>321</v>
      </c>
      <c r="G355" s="54" t="s">
        <v>1344</v>
      </c>
      <c r="H355" s="56" t="s">
        <v>345</v>
      </c>
      <c r="I355" s="54" t="s">
        <v>2523</v>
      </c>
      <c r="J355" s="54" t="s">
        <v>116</v>
      </c>
      <c r="K355" s="54" t="s">
        <v>117</v>
      </c>
      <c r="L355" s="54">
        <v>7</v>
      </c>
      <c r="M355" s="54">
        <f>IFERROR(VLOOKUP(A355,rptDatosInstitucionesEducativas!$H$9:$O$985,8,0),0)</f>
        <v>6</v>
      </c>
      <c r="N355" s="54">
        <v>3</v>
      </c>
      <c r="O355" s="54">
        <v>3</v>
      </c>
      <c r="P355" s="54" t="s">
        <v>3620</v>
      </c>
      <c r="Q355" s="54" t="s">
        <v>2525</v>
      </c>
      <c r="R355" s="54" t="s">
        <v>2524</v>
      </c>
      <c r="S355" s="54">
        <v>0</v>
      </c>
      <c r="T355" s="54">
        <v>1</v>
      </c>
    </row>
    <row r="356" spans="1:20" ht="18" x14ac:dyDescent="0.25">
      <c r="A356" s="54" t="s">
        <v>327</v>
      </c>
      <c r="B356" s="54" t="s">
        <v>2506</v>
      </c>
      <c r="C356" s="54" t="s">
        <v>2505</v>
      </c>
      <c r="D356" s="54" t="s">
        <v>94</v>
      </c>
      <c r="E356" s="54" t="s">
        <v>94</v>
      </c>
      <c r="F356" s="54" t="s">
        <v>321</v>
      </c>
      <c r="G356" s="54" t="s">
        <v>326</v>
      </c>
      <c r="H356" s="56" t="s">
        <v>1718</v>
      </c>
      <c r="I356" s="54" t="s">
        <v>2523</v>
      </c>
      <c r="J356" s="54" t="s">
        <v>116</v>
      </c>
      <c r="K356" s="54" t="s">
        <v>117</v>
      </c>
      <c r="L356" s="54">
        <v>55</v>
      </c>
      <c r="M356" s="54">
        <f>IFERROR(VLOOKUP(A356,rptDatosInstitucionesEducativas!$H$9:$O$985,8,0),0)</f>
        <v>60</v>
      </c>
      <c r="N356" s="54">
        <v>3</v>
      </c>
      <c r="O356" s="54">
        <v>4</v>
      </c>
      <c r="P356" s="54" t="s">
        <v>4991</v>
      </c>
      <c r="Q356" s="54" t="s">
        <v>3618</v>
      </c>
      <c r="R356" s="54" t="s">
        <v>3617</v>
      </c>
      <c r="S356" s="54">
        <v>3</v>
      </c>
      <c r="T356" s="54">
        <v>5</v>
      </c>
    </row>
    <row r="357" spans="1:20" ht="18" x14ac:dyDescent="0.25">
      <c r="A357" s="54" t="s">
        <v>337</v>
      </c>
      <c r="B357" s="54" t="s">
        <v>2506</v>
      </c>
      <c r="C357" s="54" t="s">
        <v>2505</v>
      </c>
      <c r="D357" s="54" t="s">
        <v>94</v>
      </c>
      <c r="E357" s="54" t="s">
        <v>94</v>
      </c>
      <c r="F357" s="54" t="s">
        <v>321</v>
      </c>
      <c r="G357" s="54" t="s">
        <v>336</v>
      </c>
      <c r="H357" s="56" t="s">
        <v>338</v>
      </c>
      <c r="I357" s="54" t="s">
        <v>2523</v>
      </c>
      <c r="J357" s="54" t="s">
        <v>116</v>
      </c>
      <c r="K357" s="54" t="s">
        <v>117</v>
      </c>
      <c r="L357" s="54">
        <v>10</v>
      </c>
      <c r="M357" s="54">
        <f>IFERROR(VLOOKUP(A357,rptDatosInstitucionesEducativas!$H$9:$O$985,8,0),0)</f>
        <v>12</v>
      </c>
      <c r="N357" s="54">
        <v>3</v>
      </c>
      <c r="O357" s="54">
        <v>3</v>
      </c>
      <c r="P357" s="54" t="s">
        <v>3607</v>
      </c>
      <c r="Q357" s="54" t="s">
        <v>2525</v>
      </c>
      <c r="R357" s="54" t="s">
        <v>2524</v>
      </c>
      <c r="S357" s="54">
        <v>0</v>
      </c>
      <c r="T357" s="54">
        <v>1</v>
      </c>
    </row>
    <row r="358" spans="1:20" ht="27" x14ac:dyDescent="0.25">
      <c r="A358" s="54" t="s">
        <v>331</v>
      </c>
      <c r="B358" s="54" t="s">
        <v>2506</v>
      </c>
      <c r="C358" s="54" t="s">
        <v>2505</v>
      </c>
      <c r="D358" s="54" t="s">
        <v>94</v>
      </c>
      <c r="E358" s="54" t="s">
        <v>94</v>
      </c>
      <c r="F358" s="54" t="s">
        <v>321</v>
      </c>
      <c r="G358" s="54" t="s">
        <v>330</v>
      </c>
      <c r="H358" s="56" t="s">
        <v>332</v>
      </c>
      <c r="I358" s="54" t="s">
        <v>2523</v>
      </c>
      <c r="J358" s="54" t="s">
        <v>116</v>
      </c>
      <c r="K358" s="54" t="s">
        <v>117</v>
      </c>
      <c r="L358" s="54">
        <v>23</v>
      </c>
      <c r="M358" s="54">
        <f>IFERROR(VLOOKUP(A358,rptDatosInstitucionesEducativas!$H$9:$O$985,8,0),0)</f>
        <v>29</v>
      </c>
      <c r="N358" s="54">
        <v>3</v>
      </c>
      <c r="O358" s="54">
        <v>3</v>
      </c>
      <c r="P358" s="54" t="s">
        <v>4992</v>
      </c>
      <c r="Q358" s="54" t="s">
        <v>4993</v>
      </c>
      <c r="R358" s="54" t="s">
        <v>4994</v>
      </c>
      <c r="S358" s="54">
        <v>0</v>
      </c>
      <c r="T358" s="54">
        <v>3</v>
      </c>
    </row>
    <row r="359" spans="1:20" ht="27" x14ac:dyDescent="0.25">
      <c r="A359" s="54" t="s">
        <v>334</v>
      </c>
      <c r="B359" s="54" t="s">
        <v>2506</v>
      </c>
      <c r="C359" s="54" t="s">
        <v>2505</v>
      </c>
      <c r="D359" s="54" t="s">
        <v>94</v>
      </c>
      <c r="E359" s="54" t="s">
        <v>94</v>
      </c>
      <c r="F359" s="54" t="s">
        <v>321</v>
      </c>
      <c r="G359" s="54" t="s">
        <v>333</v>
      </c>
      <c r="H359" s="56" t="s">
        <v>335</v>
      </c>
      <c r="I359" s="54" t="s">
        <v>2523</v>
      </c>
      <c r="J359" s="54" t="s">
        <v>116</v>
      </c>
      <c r="K359" s="54" t="s">
        <v>117</v>
      </c>
      <c r="L359" s="54">
        <v>17</v>
      </c>
      <c r="M359" s="54">
        <f>IFERROR(VLOOKUP(A359,rptDatosInstitucionesEducativas!$H$9:$O$985,8,0),0)</f>
        <v>20</v>
      </c>
      <c r="N359" s="54">
        <v>3</v>
      </c>
      <c r="O359" s="54">
        <v>3</v>
      </c>
      <c r="P359" s="54" t="s">
        <v>3613</v>
      </c>
      <c r="Q359" s="54" t="s">
        <v>3612</v>
      </c>
      <c r="R359" s="54" t="s">
        <v>3611</v>
      </c>
      <c r="S359" s="54">
        <v>0</v>
      </c>
      <c r="T359" s="54">
        <v>2</v>
      </c>
    </row>
    <row r="360" spans="1:20" ht="18" x14ac:dyDescent="0.25">
      <c r="A360" s="54" t="s">
        <v>325</v>
      </c>
      <c r="B360" s="54" t="s">
        <v>2506</v>
      </c>
      <c r="C360" s="54" t="s">
        <v>2505</v>
      </c>
      <c r="D360" s="54" t="s">
        <v>94</v>
      </c>
      <c r="E360" s="54" t="s">
        <v>94</v>
      </c>
      <c r="F360" s="54" t="s">
        <v>321</v>
      </c>
      <c r="G360" s="54" t="s">
        <v>324</v>
      </c>
      <c r="H360" s="56" t="s">
        <v>1717</v>
      </c>
      <c r="I360" s="54" t="s">
        <v>2523</v>
      </c>
      <c r="J360" s="54" t="s">
        <v>116</v>
      </c>
      <c r="K360" s="54" t="s">
        <v>117</v>
      </c>
      <c r="L360" s="54">
        <v>8</v>
      </c>
      <c r="M360" s="54">
        <f>IFERROR(VLOOKUP(A360,rptDatosInstitucionesEducativas!$H$9:$O$985,8,0),0)</f>
        <v>12</v>
      </c>
      <c r="N360" s="54">
        <v>3</v>
      </c>
      <c r="O360" s="54">
        <v>3</v>
      </c>
      <c r="P360" s="54" t="s">
        <v>3610</v>
      </c>
      <c r="Q360" s="54" t="s">
        <v>3609</v>
      </c>
      <c r="R360" s="54" t="s">
        <v>3608</v>
      </c>
      <c r="S360" s="54">
        <v>0</v>
      </c>
      <c r="T360" s="54">
        <v>1</v>
      </c>
    </row>
    <row r="361" spans="1:20" ht="27" x14ac:dyDescent="0.25">
      <c r="A361" s="54" t="s">
        <v>353</v>
      </c>
      <c r="B361" s="54" t="s">
        <v>2506</v>
      </c>
      <c r="C361" s="54" t="s">
        <v>2505</v>
      </c>
      <c r="D361" s="54" t="s">
        <v>94</v>
      </c>
      <c r="E361" s="54" t="s">
        <v>94</v>
      </c>
      <c r="F361" s="54" t="s">
        <v>321</v>
      </c>
      <c r="G361" s="54" t="s">
        <v>352</v>
      </c>
      <c r="H361" s="56" t="s">
        <v>354</v>
      </c>
      <c r="I361" s="54" t="s">
        <v>2523</v>
      </c>
      <c r="J361" s="54" t="s">
        <v>116</v>
      </c>
      <c r="K361" s="54" t="s">
        <v>117</v>
      </c>
      <c r="L361" s="54">
        <v>8</v>
      </c>
      <c r="M361" s="54">
        <f>IFERROR(VLOOKUP(A361,rptDatosInstitucionesEducativas!$H$9:$O$985,8,0),0)</f>
        <v>8</v>
      </c>
      <c r="N361" s="54">
        <v>3</v>
      </c>
      <c r="O361" s="54">
        <v>3</v>
      </c>
      <c r="P361" s="54" t="s">
        <v>3696</v>
      </c>
      <c r="Q361" s="54" t="s">
        <v>2525</v>
      </c>
      <c r="R361" s="54" t="s">
        <v>3695</v>
      </c>
      <c r="S361" s="54">
        <v>0</v>
      </c>
      <c r="T361" s="54">
        <v>1</v>
      </c>
    </row>
    <row r="362" spans="1:20" ht="18" x14ac:dyDescent="0.25">
      <c r="A362" s="54" t="s">
        <v>350</v>
      </c>
      <c r="B362" s="54" t="s">
        <v>2506</v>
      </c>
      <c r="C362" s="54" t="s">
        <v>2505</v>
      </c>
      <c r="D362" s="54" t="s">
        <v>94</v>
      </c>
      <c r="E362" s="54" t="s">
        <v>94</v>
      </c>
      <c r="F362" s="54" t="s">
        <v>321</v>
      </c>
      <c r="G362" s="54" t="s">
        <v>349</v>
      </c>
      <c r="H362" s="56" t="s">
        <v>351</v>
      </c>
      <c r="I362" s="54" t="s">
        <v>2523</v>
      </c>
      <c r="J362" s="54" t="s">
        <v>116</v>
      </c>
      <c r="K362" s="54" t="s">
        <v>117</v>
      </c>
      <c r="L362" s="54">
        <v>14</v>
      </c>
      <c r="M362" s="54">
        <f>IFERROR(VLOOKUP(A362,rptDatosInstitucionesEducativas!$H$9:$O$985,8,0),0)</f>
        <v>8</v>
      </c>
      <c r="N362" s="54">
        <v>3</v>
      </c>
      <c r="O362" s="54">
        <v>3</v>
      </c>
      <c r="P362" s="54" t="s">
        <v>4995</v>
      </c>
      <c r="Q362" s="54" t="s">
        <v>3690</v>
      </c>
      <c r="R362" s="54" t="s">
        <v>3689</v>
      </c>
      <c r="S362" s="54">
        <v>0</v>
      </c>
      <c r="T362" s="54">
        <v>1</v>
      </c>
    </row>
    <row r="363" spans="1:20" ht="18" x14ac:dyDescent="0.25">
      <c r="A363" s="54" t="s">
        <v>347</v>
      </c>
      <c r="B363" s="54" t="s">
        <v>2506</v>
      </c>
      <c r="C363" s="54" t="s">
        <v>2505</v>
      </c>
      <c r="D363" s="54" t="s">
        <v>94</v>
      </c>
      <c r="E363" s="54" t="s">
        <v>94</v>
      </c>
      <c r="F363" s="54" t="s">
        <v>321</v>
      </c>
      <c r="G363" s="54" t="s">
        <v>346</v>
      </c>
      <c r="H363" s="56" t="s">
        <v>348</v>
      </c>
      <c r="I363" s="54" t="s">
        <v>2523</v>
      </c>
      <c r="J363" s="54" t="s">
        <v>116</v>
      </c>
      <c r="K363" s="54" t="s">
        <v>117</v>
      </c>
      <c r="L363" s="54">
        <v>4</v>
      </c>
      <c r="M363" s="54">
        <f>IFERROR(VLOOKUP(A363,rptDatosInstitucionesEducativas!$H$9:$O$985,8,0),0)</f>
        <v>3</v>
      </c>
      <c r="N363" s="54">
        <v>2</v>
      </c>
      <c r="O363" s="54">
        <v>2</v>
      </c>
      <c r="P363" s="54" t="s">
        <v>4996</v>
      </c>
      <c r="Q363" s="54" t="s">
        <v>3693</v>
      </c>
      <c r="R363" s="54" t="s">
        <v>3692</v>
      </c>
      <c r="S363" s="54">
        <v>0</v>
      </c>
      <c r="T363" s="54">
        <v>1</v>
      </c>
    </row>
    <row r="364" spans="1:20" ht="18" x14ac:dyDescent="0.25">
      <c r="A364" s="54" t="s">
        <v>329</v>
      </c>
      <c r="B364" s="54" t="s">
        <v>2506</v>
      </c>
      <c r="C364" s="54" t="s">
        <v>2505</v>
      </c>
      <c r="D364" s="54" t="s">
        <v>94</v>
      </c>
      <c r="E364" s="54" t="s">
        <v>94</v>
      </c>
      <c r="F364" s="54" t="s">
        <v>321</v>
      </c>
      <c r="G364" s="54" t="s">
        <v>328</v>
      </c>
      <c r="H364" s="56" t="s">
        <v>1719</v>
      </c>
      <c r="I364" s="54" t="s">
        <v>2523</v>
      </c>
      <c r="J364" s="54" t="s">
        <v>116</v>
      </c>
      <c r="K364" s="54" t="s">
        <v>117</v>
      </c>
      <c r="L364" s="54">
        <v>15</v>
      </c>
      <c r="M364" s="54">
        <f>IFERROR(VLOOKUP(A364,rptDatosInstitucionesEducativas!$H$9:$O$985,8,0),0)</f>
        <v>12</v>
      </c>
      <c r="N364" s="54">
        <v>3</v>
      </c>
      <c r="O364" s="54">
        <v>3</v>
      </c>
      <c r="P364" s="54" t="s">
        <v>3688</v>
      </c>
      <c r="Q364" s="54" t="s">
        <v>2525</v>
      </c>
      <c r="R364" s="54" t="s">
        <v>2524</v>
      </c>
      <c r="S364" s="54">
        <v>0</v>
      </c>
      <c r="T364" s="54">
        <v>2</v>
      </c>
    </row>
    <row r="365" spans="1:20" ht="18" x14ac:dyDescent="0.25">
      <c r="A365" s="54" t="s">
        <v>356</v>
      </c>
      <c r="B365" s="54" t="s">
        <v>2506</v>
      </c>
      <c r="C365" s="54" t="s">
        <v>2505</v>
      </c>
      <c r="D365" s="54" t="s">
        <v>94</v>
      </c>
      <c r="E365" s="54" t="s">
        <v>94</v>
      </c>
      <c r="F365" s="54" t="s">
        <v>321</v>
      </c>
      <c r="G365" s="54" t="s">
        <v>355</v>
      </c>
      <c r="H365" s="56" t="s">
        <v>357</v>
      </c>
      <c r="I365" s="54" t="s">
        <v>2523</v>
      </c>
      <c r="J365" s="54" t="s">
        <v>116</v>
      </c>
      <c r="K365" s="54" t="s">
        <v>117</v>
      </c>
      <c r="L365" s="54">
        <v>5</v>
      </c>
      <c r="M365" s="54">
        <f>IFERROR(VLOOKUP(A365,rptDatosInstitucionesEducativas!$H$9:$O$985,8,0),0)</f>
        <v>4</v>
      </c>
      <c r="N365" s="54">
        <v>3</v>
      </c>
      <c r="O365" s="54">
        <v>3</v>
      </c>
      <c r="P365" s="54" t="s">
        <v>3687</v>
      </c>
      <c r="Q365" s="54" t="s">
        <v>2525</v>
      </c>
      <c r="R365" s="54" t="s">
        <v>2524</v>
      </c>
      <c r="S365" s="54">
        <v>0</v>
      </c>
      <c r="T365" s="54">
        <v>1</v>
      </c>
    </row>
    <row r="366" spans="1:20" ht="18" x14ac:dyDescent="0.25">
      <c r="A366" s="54" t="s">
        <v>842</v>
      </c>
      <c r="B366" s="54" t="s">
        <v>2506</v>
      </c>
      <c r="C366" s="54" t="s">
        <v>2505</v>
      </c>
      <c r="D366" s="54" t="s">
        <v>94</v>
      </c>
      <c r="E366" s="54" t="s">
        <v>94</v>
      </c>
      <c r="F366" s="54" t="s">
        <v>321</v>
      </c>
      <c r="G366" s="54" t="s">
        <v>843</v>
      </c>
      <c r="H366" s="56" t="s">
        <v>843</v>
      </c>
      <c r="I366" s="54" t="s">
        <v>2552</v>
      </c>
      <c r="J366" s="54" t="s">
        <v>116</v>
      </c>
      <c r="K366" s="54" t="s">
        <v>117</v>
      </c>
      <c r="L366" s="54">
        <v>4</v>
      </c>
      <c r="M366" s="54">
        <f>IFERROR(VLOOKUP(A366,rptDatosInstitucionesEducativas!$H$9:$O$985,8,0),0)</f>
        <v>5</v>
      </c>
      <c r="N366" s="54">
        <v>3</v>
      </c>
      <c r="O366" s="54">
        <v>3</v>
      </c>
      <c r="P366" s="54" t="s">
        <v>3686</v>
      </c>
      <c r="Q366" s="54" t="s">
        <v>3507</v>
      </c>
      <c r="R366" s="54" t="s">
        <v>3685</v>
      </c>
      <c r="S366" s="54">
        <v>1</v>
      </c>
      <c r="T366" s="54">
        <v>2</v>
      </c>
    </row>
    <row r="367" spans="1:20" ht="27" x14ac:dyDescent="0.25">
      <c r="A367" s="54" t="s">
        <v>869</v>
      </c>
      <c r="B367" s="54" t="s">
        <v>2506</v>
      </c>
      <c r="C367" s="54" t="s">
        <v>2505</v>
      </c>
      <c r="D367" s="54" t="s">
        <v>94</v>
      </c>
      <c r="E367" s="54" t="s">
        <v>94</v>
      </c>
      <c r="F367" s="54" t="s">
        <v>321</v>
      </c>
      <c r="G367" s="54" t="s">
        <v>868</v>
      </c>
      <c r="H367" s="56" t="s">
        <v>868</v>
      </c>
      <c r="I367" s="54" t="s">
        <v>2552</v>
      </c>
      <c r="J367" s="54" t="s">
        <v>116</v>
      </c>
      <c r="K367" s="54" t="s">
        <v>117</v>
      </c>
      <c r="L367" s="54">
        <v>9</v>
      </c>
      <c r="M367" s="54">
        <f>IFERROR(VLOOKUP(A367,rptDatosInstitucionesEducativas!$H$9:$O$985,8,0),0)</f>
        <v>11</v>
      </c>
      <c r="N367" s="54">
        <v>3</v>
      </c>
      <c r="O367" s="54">
        <v>3</v>
      </c>
      <c r="P367" s="54" t="s">
        <v>3606</v>
      </c>
      <c r="Q367" s="54" t="s">
        <v>3683</v>
      </c>
      <c r="R367" s="54" t="s">
        <v>3684</v>
      </c>
      <c r="S367" s="54">
        <v>1</v>
      </c>
      <c r="T367" s="54">
        <v>1</v>
      </c>
    </row>
    <row r="368" spans="1:20" ht="18" x14ac:dyDescent="0.25">
      <c r="A368" s="54" t="s">
        <v>852</v>
      </c>
      <c r="B368" s="54" t="s">
        <v>2506</v>
      </c>
      <c r="C368" s="54" t="s">
        <v>2505</v>
      </c>
      <c r="D368" s="54" t="s">
        <v>94</v>
      </c>
      <c r="E368" s="54" t="s">
        <v>94</v>
      </c>
      <c r="F368" s="54" t="s">
        <v>321</v>
      </c>
      <c r="G368" s="54" t="s">
        <v>326</v>
      </c>
      <c r="H368" s="56" t="s">
        <v>853</v>
      </c>
      <c r="I368" s="54" t="s">
        <v>2552</v>
      </c>
      <c r="J368" s="54" t="s">
        <v>116</v>
      </c>
      <c r="K368" s="54" t="s">
        <v>117</v>
      </c>
      <c r="L368" s="54">
        <v>6</v>
      </c>
      <c r="M368" s="54">
        <f>IFERROR(VLOOKUP(A368,rptDatosInstitucionesEducativas!$H$9:$O$985,8,0),0)</f>
        <v>7</v>
      </c>
      <c r="N368" s="54">
        <v>1</v>
      </c>
      <c r="O368" s="54">
        <v>2</v>
      </c>
      <c r="P368" s="54" t="s">
        <v>3680</v>
      </c>
      <c r="Q368" s="54" t="s">
        <v>2525</v>
      </c>
      <c r="R368" s="54" t="s">
        <v>2524</v>
      </c>
      <c r="S368" s="54">
        <v>0</v>
      </c>
      <c r="T368" s="54">
        <v>2</v>
      </c>
    </row>
    <row r="369" spans="1:20" ht="18" x14ac:dyDescent="0.25">
      <c r="A369" s="54" t="s">
        <v>867</v>
      </c>
      <c r="B369" s="54" t="s">
        <v>2506</v>
      </c>
      <c r="C369" s="54" t="s">
        <v>2505</v>
      </c>
      <c r="D369" s="54" t="s">
        <v>94</v>
      </c>
      <c r="E369" s="54" t="s">
        <v>94</v>
      </c>
      <c r="F369" s="54" t="s">
        <v>321</v>
      </c>
      <c r="G369" s="54" t="s">
        <v>322</v>
      </c>
      <c r="H369" s="56" t="s">
        <v>322</v>
      </c>
      <c r="I369" s="54" t="s">
        <v>2552</v>
      </c>
      <c r="J369" s="54" t="s">
        <v>116</v>
      </c>
      <c r="K369" s="54" t="s">
        <v>117</v>
      </c>
      <c r="L369" s="54">
        <v>7</v>
      </c>
      <c r="M369" s="54">
        <f>IFERROR(VLOOKUP(A369,rptDatosInstitucionesEducativas!$H$9:$O$985,8,0),0)</f>
        <v>8</v>
      </c>
      <c r="N369" s="54">
        <v>1</v>
      </c>
      <c r="O369" s="54">
        <v>2</v>
      </c>
      <c r="P369" s="54" t="s">
        <v>3680</v>
      </c>
      <c r="Q369" s="54" t="s">
        <v>3679</v>
      </c>
      <c r="R369" s="54" t="s">
        <v>2524</v>
      </c>
      <c r="S369" s="54">
        <v>0</v>
      </c>
      <c r="T369" s="54">
        <v>2</v>
      </c>
    </row>
    <row r="370" spans="1:20" ht="18" x14ac:dyDescent="0.25">
      <c r="A370" s="54" t="s">
        <v>841</v>
      </c>
      <c r="B370" s="54" t="s">
        <v>2506</v>
      </c>
      <c r="C370" s="54" t="s">
        <v>2505</v>
      </c>
      <c r="D370" s="54" t="s">
        <v>94</v>
      </c>
      <c r="E370" s="54" t="s">
        <v>94</v>
      </c>
      <c r="F370" s="54" t="s">
        <v>321</v>
      </c>
      <c r="G370" s="54" t="s">
        <v>840</v>
      </c>
      <c r="H370" s="56" t="s">
        <v>840</v>
      </c>
      <c r="I370" s="54" t="s">
        <v>2552</v>
      </c>
      <c r="J370" s="54" t="s">
        <v>116</v>
      </c>
      <c r="K370" s="54" t="s">
        <v>117</v>
      </c>
      <c r="L370" s="54">
        <v>7</v>
      </c>
      <c r="M370" s="54">
        <f>IFERROR(VLOOKUP(A370,rptDatosInstitucionesEducativas!$H$9:$O$985,8,0),0)</f>
        <v>7</v>
      </c>
      <c r="N370" s="54">
        <v>1</v>
      </c>
      <c r="O370" s="54">
        <v>3</v>
      </c>
      <c r="P370" s="54" t="s">
        <v>3680</v>
      </c>
      <c r="Q370" s="54" t="s">
        <v>3682</v>
      </c>
      <c r="R370" s="54" t="s">
        <v>3681</v>
      </c>
      <c r="S370" s="54">
        <v>0</v>
      </c>
      <c r="T370" s="54">
        <v>2</v>
      </c>
    </row>
    <row r="371" spans="1:20" ht="27" x14ac:dyDescent="0.25">
      <c r="A371" s="54" t="s">
        <v>857</v>
      </c>
      <c r="B371" s="54" t="s">
        <v>2506</v>
      </c>
      <c r="C371" s="54" t="s">
        <v>2505</v>
      </c>
      <c r="D371" s="54" t="s">
        <v>94</v>
      </c>
      <c r="E371" s="54" t="s">
        <v>94</v>
      </c>
      <c r="F371" s="54" t="s">
        <v>321</v>
      </c>
      <c r="G371" s="54" t="s">
        <v>328</v>
      </c>
      <c r="H371" s="56" t="s">
        <v>858</v>
      </c>
      <c r="I371" s="54" t="s">
        <v>2552</v>
      </c>
      <c r="J371" s="54" t="s">
        <v>116</v>
      </c>
      <c r="K371" s="54" t="s">
        <v>117</v>
      </c>
      <c r="L371" s="54">
        <v>7</v>
      </c>
      <c r="M371" s="54">
        <f>IFERROR(VLOOKUP(A371,rptDatosInstitucionesEducativas!$H$9:$O$985,8,0),0)</f>
        <v>9</v>
      </c>
      <c r="N371" s="54">
        <v>1</v>
      </c>
      <c r="O371" s="54">
        <v>3</v>
      </c>
      <c r="P371" s="54" t="s">
        <v>3606</v>
      </c>
      <c r="Q371" s="54" t="s">
        <v>2525</v>
      </c>
      <c r="R371" s="54" t="s">
        <v>2524</v>
      </c>
      <c r="S371" s="54">
        <v>1</v>
      </c>
      <c r="T371" s="54">
        <v>1</v>
      </c>
    </row>
    <row r="372" spans="1:20" ht="27" x14ac:dyDescent="0.25">
      <c r="A372" s="54" t="s">
        <v>848</v>
      </c>
      <c r="B372" s="54" t="s">
        <v>2506</v>
      </c>
      <c r="C372" s="54" t="s">
        <v>2505</v>
      </c>
      <c r="D372" s="54" t="s">
        <v>94</v>
      </c>
      <c r="E372" s="54" t="s">
        <v>94</v>
      </c>
      <c r="F372" s="54" t="s">
        <v>321</v>
      </c>
      <c r="G372" s="54" t="s">
        <v>847</v>
      </c>
      <c r="H372" s="56" t="s">
        <v>849</v>
      </c>
      <c r="I372" s="54" t="s">
        <v>2552</v>
      </c>
      <c r="J372" s="54" t="s">
        <v>116</v>
      </c>
      <c r="K372" s="54" t="s">
        <v>117</v>
      </c>
      <c r="L372" s="54">
        <v>9</v>
      </c>
      <c r="M372" s="54">
        <f>IFERROR(VLOOKUP(A372,rptDatosInstitucionesEducativas!$H$9:$O$985,8,0),0)</f>
        <v>8</v>
      </c>
      <c r="N372" s="54">
        <v>1</v>
      </c>
      <c r="O372" s="54">
        <v>3</v>
      </c>
      <c r="P372" s="54" t="s">
        <v>3606</v>
      </c>
      <c r="Q372" s="54" t="s">
        <v>2525</v>
      </c>
      <c r="R372" s="54" t="s">
        <v>2524</v>
      </c>
      <c r="S372" s="54">
        <v>1</v>
      </c>
      <c r="T372" s="54">
        <v>1</v>
      </c>
    </row>
    <row r="373" spans="1:20" ht="18" x14ac:dyDescent="0.25">
      <c r="A373" s="54" t="s">
        <v>844</v>
      </c>
      <c r="B373" s="54" t="s">
        <v>2506</v>
      </c>
      <c r="C373" s="54" t="s">
        <v>2505</v>
      </c>
      <c r="D373" s="54" t="s">
        <v>94</v>
      </c>
      <c r="E373" s="54" t="s">
        <v>94</v>
      </c>
      <c r="F373" s="54" t="s">
        <v>321</v>
      </c>
      <c r="G373" s="54" t="s">
        <v>330</v>
      </c>
      <c r="H373" s="56" t="s">
        <v>845</v>
      </c>
      <c r="I373" s="54" t="s">
        <v>2552</v>
      </c>
      <c r="J373" s="54" t="s">
        <v>116</v>
      </c>
      <c r="K373" s="54" t="s">
        <v>117</v>
      </c>
      <c r="L373" s="54">
        <v>7</v>
      </c>
      <c r="M373" s="54">
        <f>IFERROR(VLOOKUP(A373,rptDatosInstitucionesEducativas!$H$9:$O$985,8,0),0)</f>
        <v>8</v>
      </c>
      <c r="N373" s="54">
        <v>1</v>
      </c>
      <c r="O373" s="54">
        <v>3</v>
      </c>
      <c r="P373" s="54" t="s">
        <v>3680</v>
      </c>
      <c r="Q373" s="54" t="s">
        <v>2525</v>
      </c>
      <c r="R373" s="54" t="s">
        <v>2524</v>
      </c>
      <c r="S373" s="54">
        <v>0</v>
      </c>
      <c r="T373" s="54">
        <v>2</v>
      </c>
    </row>
    <row r="374" spans="1:20" ht="18" x14ac:dyDescent="0.25">
      <c r="A374" s="54" t="s">
        <v>862</v>
      </c>
      <c r="B374" s="54" t="s">
        <v>2506</v>
      </c>
      <c r="C374" s="54" t="s">
        <v>2505</v>
      </c>
      <c r="D374" s="54" t="s">
        <v>94</v>
      </c>
      <c r="E374" s="54" t="s">
        <v>94</v>
      </c>
      <c r="F374" s="54" t="s">
        <v>321</v>
      </c>
      <c r="G374" s="54" t="s">
        <v>861</v>
      </c>
      <c r="H374" s="56" t="s">
        <v>863</v>
      </c>
      <c r="I374" s="54" t="s">
        <v>2552</v>
      </c>
      <c r="J374" s="54" t="s">
        <v>116</v>
      </c>
      <c r="K374" s="54" t="s">
        <v>117</v>
      </c>
      <c r="L374" s="54">
        <v>6</v>
      </c>
      <c r="M374" s="54">
        <f>IFERROR(VLOOKUP(A374,rptDatosInstitucionesEducativas!$H$9:$O$985,8,0),0)</f>
        <v>6</v>
      </c>
      <c r="N374" s="54">
        <v>1</v>
      </c>
      <c r="O374" s="54">
        <v>3</v>
      </c>
      <c r="P374" s="54" t="s">
        <v>3680</v>
      </c>
      <c r="Q374" s="54" t="s">
        <v>3679</v>
      </c>
      <c r="R374" s="54" t="s">
        <v>2524</v>
      </c>
      <c r="S374" s="54">
        <v>0</v>
      </c>
      <c r="T374" s="54">
        <v>2</v>
      </c>
    </row>
    <row r="375" spans="1:20" ht="18" x14ac:dyDescent="0.25">
      <c r="A375" s="54" t="s">
        <v>859</v>
      </c>
      <c r="B375" s="54" t="s">
        <v>2506</v>
      </c>
      <c r="C375" s="54" t="s">
        <v>2505</v>
      </c>
      <c r="D375" s="54" t="s">
        <v>94</v>
      </c>
      <c r="E375" s="54" t="s">
        <v>94</v>
      </c>
      <c r="F375" s="54" t="s">
        <v>321</v>
      </c>
      <c r="G375" s="54" t="s">
        <v>326</v>
      </c>
      <c r="H375" s="56" t="s">
        <v>860</v>
      </c>
      <c r="I375" s="54" t="s">
        <v>2552</v>
      </c>
      <c r="J375" s="54" t="s">
        <v>116</v>
      </c>
      <c r="K375" s="54" t="s">
        <v>117</v>
      </c>
      <c r="L375" s="54">
        <v>7</v>
      </c>
      <c r="M375" s="54">
        <f>IFERROR(VLOOKUP(A375,rptDatosInstitucionesEducativas!$H$9:$O$985,8,0),0)</f>
        <v>9</v>
      </c>
      <c r="N375" s="54">
        <v>1</v>
      </c>
      <c r="O375" s="54">
        <v>2</v>
      </c>
      <c r="P375" s="54" t="s">
        <v>3680</v>
      </c>
      <c r="Q375" s="54" t="s">
        <v>3679</v>
      </c>
      <c r="R375" s="54" t="s">
        <v>2524</v>
      </c>
      <c r="S375" s="54">
        <v>0</v>
      </c>
      <c r="T375" s="54">
        <v>2</v>
      </c>
    </row>
    <row r="376" spans="1:20" ht="18" x14ac:dyDescent="0.25">
      <c r="A376" s="54" t="s">
        <v>850</v>
      </c>
      <c r="B376" s="54" t="s">
        <v>2506</v>
      </c>
      <c r="C376" s="54" t="s">
        <v>2505</v>
      </c>
      <c r="D376" s="54" t="s">
        <v>94</v>
      </c>
      <c r="E376" s="54" t="s">
        <v>94</v>
      </c>
      <c r="F376" s="54" t="s">
        <v>321</v>
      </c>
      <c r="G376" s="54" t="s">
        <v>352</v>
      </c>
      <c r="H376" s="56" t="s">
        <v>851</v>
      </c>
      <c r="I376" s="54" t="s">
        <v>2552</v>
      </c>
      <c r="J376" s="54" t="s">
        <v>116</v>
      </c>
      <c r="K376" s="54" t="s">
        <v>117</v>
      </c>
      <c r="L376" s="54">
        <v>5</v>
      </c>
      <c r="M376" s="54">
        <f>IFERROR(VLOOKUP(A376,rptDatosInstitucionesEducativas!$H$9:$O$985,8,0),0)</f>
        <v>7</v>
      </c>
      <c r="N376" s="54">
        <v>1</v>
      </c>
      <c r="O376" s="54">
        <v>2</v>
      </c>
      <c r="P376" s="54" t="s">
        <v>3680</v>
      </c>
      <c r="Q376" s="54" t="s">
        <v>3679</v>
      </c>
      <c r="R376" s="54" t="s">
        <v>2524</v>
      </c>
      <c r="S376" s="54">
        <v>0</v>
      </c>
      <c r="T376" s="54">
        <v>2</v>
      </c>
    </row>
    <row r="377" spans="1:20" ht="27" x14ac:dyDescent="0.25">
      <c r="A377" s="54" t="s">
        <v>865</v>
      </c>
      <c r="B377" s="54" t="s">
        <v>2506</v>
      </c>
      <c r="C377" s="54" t="s">
        <v>2505</v>
      </c>
      <c r="D377" s="54" t="s">
        <v>94</v>
      </c>
      <c r="E377" s="54" t="s">
        <v>94</v>
      </c>
      <c r="F377" s="54" t="s">
        <v>321</v>
      </c>
      <c r="G377" s="54" t="s">
        <v>864</v>
      </c>
      <c r="H377" s="56" t="s">
        <v>866</v>
      </c>
      <c r="I377" s="54" t="s">
        <v>2552</v>
      </c>
      <c r="J377" s="54" t="s">
        <v>116</v>
      </c>
      <c r="K377" s="54" t="s">
        <v>117</v>
      </c>
      <c r="L377" s="54">
        <v>8</v>
      </c>
      <c r="M377" s="54">
        <f>IFERROR(VLOOKUP(A377,rptDatosInstitucionesEducativas!$H$9:$O$985,8,0),0)</f>
        <v>10</v>
      </c>
      <c r="N377" s="54">
        <v>3</v>
      </c>
      <c r="O377" s="54">
        <v>3</v>
      </c>
      <c r="P377" s="54" t="s">
        <v>3606</v>
      </c>
      <c r="Q377" s="54" t="s">
        <v>3683</v>
      </c>
      <c r="R377" s="54" t="s">
        <v>2524</v>
      </c>
      <c r="S377" s="54">
        <v>1</v>
      </c>
      <c r="T377" s="54">
        <v>1</v>
      </c>
    </row>
    <row r="378" spans="1:20" ht="18" x14ac:dyDescent="0.25">
      <c r="A378" s="54" t="s">
        <v>1560</v>
      </c>
      <c r="B378" s="54" t="s">
        <v>2506</v>
      </c>
      <c r="C378" s="54" t="s">
        <v>2505</v>
      </c>
      <c r="D378" s="54" t="s">
        <v>94</v>
      </c>
      <c r="E378" s="54" t="s">
        <v>94</v>
      </c>
      <c r="F378" s="54" t="s">
        <v>321</v>
      </c>
      <c r="G378" s="54" t="s">
        <v>1342</v>
      </c>
      <c r="H378" s="56" t="s">
        <v>1342</v>
      </c>
      <c r="I378" s="54" t="s">
        <v>2503</v>
      </c>
      <c r="J378" s="54" t="s">
        <v>116</v>
      </c>
      <c r="K378" s="54" t="s">
        <v>117</v>
      </c>
      <c r="L378" s="54">
        <v>36</v>
      </c>
      <c r="M378" s="54">
        <f>IFERROR(VLOOKUP(A378,rptDatosInstitucionesEducativas!$H$9:$O$985,8,0),0)</f>
        <v>36</v>
      </c>
      <c r="N378" s="54">
        <v>5</v>
      </c>
      <c r="O378" s="54">
        <v>5</v>
      </c>
      <c r="P378" s="54" t="s">
        <v>4997</v>
      </c>
      <c r="Q378" s="54" t="s">
        <v>4998</v>
      </c>
      <c r="R378" s="54" t="s">
        <v>4999</v>
      </c>
      <c r="S378" s="54">
        <v>9</v>
      </c>
      <c r="T378" s="54">
        <v>9</v>
      </c>
    </row>
    <row r="379" spans="1:20" ht="18" x14ac:dyDescent="0.25">
      <c r="A379" s="54" t="s">
        <v>1564</v>
      </c>
      <c r="B379" s="54" t="s">
        <v>2506</v>
      </c>
      <c r="C379" s="54" t="s">
        <v>2505</v>
      </c>
      <c r="D379" s="54" t="s">
        <v>94</v>
      </c>
      <c r="E379" s="54" t="s">
        <v>94</v>
      </c>
      <c r="F379" s="54" t="s">
        <v>321</v>
      </c>
      <c r="G379" s="54" t="s">
        <v>326</v>
      </c>
      <c r="H379" s="56" t="s">
        <v>1565</v>
      </c>
      <c r="I379" s="54" t="s">
        <v>2503</v>
      </c>
      <c r="J379" s="54" t="s">
        <v>116</v>
      </c>
      <c r="K379" s="54" t="s">
        <v>117</v>
      </c>
      <c r="L379" s="54">
        <v>151</v>
      </c>
      <c r="M379" s="54">
        <f>IFERROR(VLOOKUP(A379,rptDatosInstitucionesEducativas!$H$9:$O$985,8,0),0)</f>
        <v>150</v>
      </c>
      <c r="N379" s="54">
        <v>5</v>
      </c>
      <c r="O379" s="54">
        <v>9</v>
      </c>
      <c r="P379" s="54" t="s">
        <v>3630</v>
      </c>
      <c r="Q379" s="54" t="s">
        <v>3629</v>
      </c>
      <c r="R379" s="54" t="s">
        <v>2524</v>
      </c>
      <c r="S379" s="54">
        <v>22</v>
      </c>
      <c r="T379" s="54">
        <v>26</v>
      </c>
    </row>
    <row r="380" spans="1:20" ht="18" x14ac:dyDescent="0.25">
      <c r="A380" s="54" t="s">
        <v>323</v>
      </c>
      <c r="B380" s="54" t="s">
        <v>2506</v>
      </c>
      <c r="C380" s="54" t="s">
        <v>2505</v>
      </c>
      <c r="D380" s="54" t="s">
        <v>94</v>
      </c>
      <c r="E380" s="54" t="s">
        <v>94</v>
      </c>
      <c r="F380" s="54" t="s">
        <v>321</v>
      </c>
      <c r="G380" s="54" t="s">
        <v>322</v>
      </c>
      <c r="H380" s="56" t="s">
        <v>1720</v>
      </c>
      <c r="I380" s="54" t="s">
        <v>2523</v>
      </c>
      <c r="J380" s="54" t="s">
        <v>116</v>
      </c>
      <c r="K380" s="54" t="s">
        <v>117</v>
      </c>
      <c r="L380" s="54">
        <v>19</v>
      </c>
      <c r="M380" s="54">
        <f>IFERROR(VLOOKUP(A380,rptDatosInstitucionesEducativas!$H$9:$O$985,8,0),0)</f>
        <v>24</v>
      </c>
      <c r="N380" s="54">
        <v>3</v>
      </c>
      <c r="O380" s="54">
        <v>3</v>
      </c>
      <c r="P380" s="54" t="s">
        <v>3628</v>
      </c>
      <c r="Q380" s="54" t="s">
        <v>3627</v>
      </c>
      <c r="R380" s="54" t="s">
        <v>3626</v>
      </c>
      <c r="S380" s="54">
        <v>2</v>
      </c>
      <c r="T380" s="54">
        <v>3</v>
      </c>
    </row>
    <row r="381" spans="1:20" ht="18" x14ac:dyDescent="0.25">
      <c r="A381" s="54" t="s">
        <v>358</v>
      </c>
      <c r="B381" s="54" t="s">
        <v>2506</v>
      </c>
      <c r="C381" s="54" t="s">
        <v>2505</v>
      </c>
      <c r="D381" s="54" t="s">
        <v>94</v>
      </c>
      <c r="E381" s="54" t="s">
        <v>94</v>
      </c>
      <c r="F381" s="54" t="s">
        <v>321</v>
      </c>
      <c r="G381" s="54" t="s">
        <v>321</v>
      </c>
      <c r="H381" s="56" t="s">
        <v>359</v>
      </c>
      <c r="I381" s="54" t="s">
        <v>2523</v>
      </c>
      <c r="J381" s="54" t="s">
        <v>116</v>
      </c>
      <c r="K381" s="54" t="s">
        <v>117</v>
      </c>
      <c r="L381" s="54">
        <v>31</v>
      </c>
      <c r="M381" s="54">
        <f>IFERROR(VLOOKUP(A381,rptDatosInstitucionesEducativas!$H$9:$O$985,8,0),0)</f>
        <v>32</v>
      </c>
      <c r="N381" s="54">
        <v>3</v>
      </c>
      <c r="O381" s="54">
        <v>3</v>
      </c>
      <c r="P381" s="54" t="s">
        <v>3677</v>
      </c>
      <c r="Q381" s="54" t="s">
        <v>3676</v>
      </c>
      <c r="R381" s="54" t="s">
        <v>3675</v>
      </c>
      <c r="S381" s="54">
        <v>1</v>
      </c>
      <c r="T381" s="54">
        <v>3</v>
      </c>
    </row>
    <row r="382" spans="1:20" ht="18" x14ac:dyDescent="0.25">
      <c r="A382" s="54" t="s">
        <v>1339</v>
      </c>
      <c r="B382" s="54" t="s">
        <v>2506</v>
      </c>
      <c r="C382" s="54" t="s">
        <v>2505</v>
      </c>
      <c r="D382" s="54" t="s">
        <v>94</v>
      </c>
      <c r="E382" s="54" t="s">
        <v>94</v>
      </c>
      <c r="F382" s="54" t="s">
        <v>321</v>
      </c>
      <c r="G382" s="54" t="s">
        <v>352</v>
      </c>
      <c r="H382" s="56" t="s">
        <v>1912</v>
      </c>
      <c r="I382" s="54" t="s">
        <v>2510</v>
      </c>
      <c r="J382" s="54" t="s">
        <v>116</v>
      </c>
      <c r="K382" s="54" t="s">
        <v>117</v>
      </c>
      <c r="L382" s="54">
        <v>22</v>
      </c>
      <c r="M382" s="54">
        <f>IFERROR(VLOOKUP(A382,rptDatosInstitucionesEducativas!$H$9:$O$985,8,0),0)</f>
        <v>24</v>
      </c>
      <c r="N382" s="54">
        <v>6</v>
      </c>
      <c r="O382" s="54">
        <v>6</v>
      </c>
      <c r="P382" s="54" t="s">
        <v>3674</v>
      </c>
      <c r="Q382" s="54" t="s">
        <v>3673</v>
      </c>
      <c r="R382" s="54" t="s">
        <v>3672</v>
      </c>
      <c r="S382" s="54">
        <v>2</v>
      </c>
      <c r="T382" s="54">
        <v>3</v>
      </c>
    </row>
    <row r="383" spans="1:20" ht="18" x14ac:dyDescent="0.25">
      <c r="A383" s="54" t="s">
        <v>1348</v>
      </c>
      <c r="B383" s="54" t="s">
        <v>2506</v>
      </c>
      <c r="C383" s="54" t="s">
        <v>2505</v>
      </c>
      <c r="D383" s="54" t="s">
        <v>94</v>
      </c>
      <c r="E383" s="54" t="s">
        <v>94</v>
      </c>
      <c r="F383" s="54" t="s">
        <v>321</v>
      </c>
      <c r="G383" s="54" t="s">
        <v>847</v>
      </c>
      <c r="H383" s="56" t="s">
        <v>1349</v>
      </c>
      <c r="I383" s="54" t="s">
        <v>2510</v>
      </c>
      <c r="J383" s="54" t="s">
        <v>116</v>
      </c>
      <c r="K383" s="54" t="s">
        <v>117</v>
      </c>
      <c r="L383" s="54">
        <v>42</v>
      </c>
      <c r="M383" s="54">
        <f>IFERROR(VLOOKUP(A383,rptDatosInstitucionesEducativas!$H$9:$O$985,8,0),0)</f>
        <v>50</v>
      </c>
      <c r="N383" s="54">
        <v>6</v>
      </c>
      <c r="O383" s="54">
        <v>6</v>
      </c>
      <c r="P383" s="54" t="s">
        <v>5000</v>
      </c>
      <c r="Q383" s="54" t="s">
        <v>3670</v>
      </c>
      <c r="R383" s="54" t="s">
        <v>3669</v>
      </c>
      <c r="S383" s="54">
        <v>6</v>
      </c>
      <c r="T383" s="54">
        <v>7</v>
      </c>
    </row>
    <row r="384" spans="1:20" ht="18" x14ac:dyDescent="0.25">
      <c r="A384" s="54" t="s">
        <v>1336</v>
      </c>
      <c r="B384" s="54" t="s">
        <v>2506</v>
      </c>
      <c r="C384" s="54" t="s">
        <v>2505</v>
      </c>
      <c r="D384" s="54" t="s">
        <v>94</v>
      </c>
      <c r="E384" s="54" t="s">
        <v>94</v>
      </c>
      <c r="F384" s="54" t="s">
        <v>321</v>
      </c>
      <c r="G384" s="54" t="s">
        <v>349</v>
      </c>
      <c r="H384" s="56" t="s">
        <v>1909</v>
      </c>
      <c r="I384" s="54" t="s">
        <v>2510</v>
      </c>
      <c r="J384" s="54" t="s">
        <v>116</v>
      </c>
      <c r="K384" s="54" t="s">
        <v>117</v>
      </c>
      <c r="L384" s="54">
        <v>33</v>
      </c>
      <c r="M384" s="54">
        <f>IFERROR(VLOOKUP(A384,rptDatosInstitucionesEducativas!$H$9:$O$985,8,0),0)</f>
        <v>33</v>
      </c>
      <c r="N384" s="54">
        <v>6</v>
      </c>
      <c r="O384" s="54">
        <v>6</v>
      </c>
      <c r="P384" s="54" t="s">
        <v>3668</v>
      </c>
      <c r="Q384" s="54" t="s">
        <v>3667</v>
      </c>
      <c r="R384" s="54" t="s">
        <v>2524</v>
      </c>
      <c r="S384" s="54">
        <v>4</v>
      </c>
      <c r="T384" s="54">
        <v>5</v>
      </c>
    </row>
    <row r="385" spans="1:20" ht="27" x14ac:dyDescent="0.25">
      <c r="A385" s="54" t="s">
        <v>1337</v>
      </c>
      <c r="B385" s="54" t="s">
        <v>2506</v>
      </c>
      <c r="C385" s="54" t="s">
        <v>2505</v>
      </c>
      <c r="D385" s="54" t="s">
        <v>94</v>
      </c>
      <c r="E385" s="54" t="s">
        <v>94</v>
      </c>
      <c r="F385" s="54" t="s">
        <v>321</v>
      </c>
      <c r="G385" s="54" t="s">
        <v>343</v>
      </c>
      <c r="H385" s="56" t="s">
        <v>1910</v>
      </c>
      <c r="I385" s="54" t="s">
        <v>2510</v>
      </c>
      <c r="J385" s="54" t="s">
        <v>116</v>
      </c>
      <c r="K385" s="54" t="s">
        <v>117</v>
      </c>
      <c r="L385" s="54">
        <v>2</v>
      </c>
      <c r="M385" s="54">
        <f>IFERROR(VLOOKUP(A385,rptDatosInstitucionesEducativas!$H$9:$O$985,8,0),0)</f>
        <v>4</v>
      </c>
      <c r="N385" s="54">
        <v>2</v>
      </c>
      <c r="O385" s="54">
        <v>2</v>
      </c>
      <c r="P385" s="54" t="s">
        <v>5001</v>
      </c>
      <c r="Q385" s="54" t="s">
        <v>5002</v>
      </c>
      <c r="R385" s="54" t="s">
        <v>5003</v>
      </c>
      <c r="S385" s="54">
        <v>0</v>
      </c>
      <c r="T385" s="54">
        <v>1</v>
      </c>
    </row>
    <row r="386" spans="1:20" ht="18" x14ac:dyDescent="0.25">
      <c r="A386" s="54" t="s">
        <v>1338</v>
      </c>
      <c r="B386" s="54" t="s">
        <v>2506</v>
      </c>
      <c r="C386" s="54" t="s">
        <v>2505</v>
      </c>
      <c r="D386" s="54" t="s">
        <v>94</v>
      </c>
      <c r="E386" s="54" t="s">
        <v>94</v>
      </c>
      <c r="F386" s="54" t="s">
        <v>321</v>
      </c>
      <c r="G386" s="54" t="s">
        <v>336</v>
      </c>
      <c r="H386" s="56" t="s">
        <v>1911</v>
      </c>
      <c r="I386" s="54" t="s">
        <v>2510</v>
      </c>
      <c r="J386" s="54" t="s">
        <v>116</v>
      </c>
      <c r="K386" s="54" t="s">
        <v>117</v>
      </c>
      <c r="L386" s="54">
        <v>7</v>
      </c>
      <c r="M386" s="54">
        <f>IFERROR(VLOOKUP(A386,rptDatosInstitucionesEducativas!$H$9:$O$985,8,0),0)</f>
        <v>5</v>
      </c>
      <c r="N386" s="54">
        <v>3</v>
      </c>
      <c r="O386" s="54">
        <v>3</v>
      </c>
      <c r="P386" s="54" t="s">
        <v>3663</v>
      </c>
      <c r="Q386" s="54" t="s">
        <v>3662</v>
      </c>
      <c r="R386" s="54" t="s">
        <v>3661</v>
      </c>
      <c r="S386" s="54">
        <v>0</v>
      </c>
      <c r="T386" s="54">
        <v>1</v>
      </c>
    </row>
    <row r="387" spans="1:20" ht="18" x14ac:dyDescent="0.25">
      <c r="A387" s="54" t="s">
        <v>1332</v>
      </c>
      <c r="B387" s="54" t="s">
        <v>2506</v>
      </c>
      <c r="C387" s="54" t="s">
        <v>2505</v>
      </c>
      <c r="D387" s="54" t="s">
        <v>94</v>
      </c>
      <c r="E387" s="54" t="s">
        <v>94</v>
      </c>
      <c r="F387" s="54" t="s">
        <v>321</v>
      </c>
      <c r="G387" s="54" t="s">
        <v>321</v>
      </c>
      <c r="H387" s="56" t="s">
        <v>1906</v>
      </c>
      <c r="I387" s="54" t="s">
        <v>2510</v>
      </c>
      <c r="J387" s="54" t="s">
        <v>116</v>
      </c>
      <c r="K387" s="54" t="s">
        <v>117</v>
      </c>
      <c r="L387" s="54">
        <v>163</v>
      </c>
      <c r="M387" s="54">
        <f>IFERROR(VLOOKUP(A387,rptDatosInstitucionesEducativas!$H$9:$O$985,8,0),0)</f>
        <v>161</v>
      </c>
      <c r="N387" s="54">
        <v>6</v>
      </c>
      <c r="O387" s="54">
        <v>12</v>
      </c>
      <c r="P387" s="54" t="s">
        <v>3660</v>
      </c>
      <c r="Q387" s="54" t="s">
        <v>5004</v>
      </c>
      <c r="R387" s="54" t="s">
        <v>3658</v>
      </c>
      <c r="S387" s="54">
        <v>43</v>
      </c>
      <c r="T387" s="54">
        <v>16</v>
      </c>
    </row>
    <row r="388" spans="1:20" ht="18" x14ac:dyDescent="0.25">
      <c r="A388" s="54" t="s">
        <v>1333</v>
      </c>
      <c r="B388" s="54" t="s">
        <v>2506</v>
      </c>
      <c r="C388" s="54" t="s">
        <v>2505</v>
      </c>
      <c r="D388" s="54" t="s">
        <v>94</v>
      </c>
      <c r="E388" s="54" t="s">
        <v>94</v>
      </c>
      <c r="F388" s="54" t="s">
        <v>321</v>
      </c>
      <c r="G388" s="54" t="s">
        <v>846</v>
      </c>
      <c r="H388" s="56" t="s">
        <v>1907</v>
      </c>
      <c r="I388" s="54" t="s">
        <v>2510</v>
      </c>
      <c r="J388" s="54" t="s">
        <v>116</v>
      </c>
      <c r="K388" s="54" t="s">
        <v>117</v>
      </c>
      <c r="L388" s="54">
        <v>21</v>
      </c>
      <c r="M388" s="54">
        <f>IFERROR(VLOOKUP(A388,rptDatosInstitucionesEducativas!$H$9:$O$985,8,0),0)</f>
        <v>20</v>
      </c>
      <c r="N388" s="54">
        <v>6</v>
      </c>
      <c r="O388" s="54">
        <v>6</v>
      </c>
      <c r="P388" s="54" t="s">
        <v>3657</v>
      </c>
      <c r="Q388" s="54" t="s">
        <v>3656</v>
      </c>
      <c r="R388" s="54" t="s">
        <v>2524</v>
      </c>
      <c r="S388" s="54">
        <v>0</v>
      </c>
      <c r="T388" s="54">
        <v>4</v>
      </c>
    </row>
    <row r="389" spans="1:20" ht="18" x14ac:dyDescent="0.25">
      <c r="A389" s="54" t="s">
        <v>1335</v>
      </c>
      <c r="B389" s="54" t="s">
        <v>2506</v>
      </c>
      <c r="C389" s="54" t="s">
        <v>2505</v>
      </c>
      <c r="D389" s="54" t="s">
        <v>94</v>
      </c>
      <c r="E389" s="54" t="s">
        <v>94</v>
      </c>
      <c r="F389" s="54" t="s">
        <v>321</v>
      </c>
      <c r="G389" s="54" t="s">
        <v>1334</v>
      </c>
      <c r="H389" s="56" t="s">
        <v>1908</v>
      </c>
      <c r="I389" s="54" t="s">
        <v>2510</v>
      </c>
      <c r="J389" s="54" t="s">
        <v>116</v>
      </c>
      <c r="K389" s="54" t="s">
        <v>117</v>
      </c>
      <c r="L389" s="54">
        <v>114</v>
      </c>
      <c r="M389" s="54">
        <f>IFERROR(VLOOKUP(A389,rptDatosInstitucionesEducativas!$H$9:$O$985,8,0),0)</f>
        <v>117</v>
      </c>
      <c r="N389" s="54">
        <v>6</v>
      </c>
      <c r="O389" s="54">
        <v>9</v>
      </c>
      <c r="P389" s="54" t="s">
        <v>3655</v>
      </c>
      <c r="Q389" s="54" t="s">
        <v>3654</v>
      </c>
      <c r="R389" s="54" t="s">
        <v>3653</v>
      </c>
      <c r="S389" s="54">
        <v>11</v>
      </c>
      <c r="T389" s="54">
        <v>13</v>
      </c>
    </row>
    <row r="390" spans="1:20" ht="27" x14ac:dyDescent="0.25">
      <c r="A390" s="54" t="s">
        <v>1346</v>
      </c>
      <c r="B390" s="54" t="s">
        <v>2506</v>
      </c>
      <c r="C390" s="54" t="s">
        <v>2505</v>
      </c>
      <c r="D390" s="54" t="s">
        <v>94</v>
      </c>
      <c r="E390" s="54" t="s">
        <v>94</v>
      </c>
      <c r="F390" s="54" t="s">
        <v>321</v>
      </c>
      <c r="G390" s="54" t="s">
        <v>322</v>
      </c>
      <c r="H390" s="56" t="s">
        <v>1347</v>
      </c>
      <c r="I390" s="54" t="s">
        <v>2510</v>
      </c>
      <c r="J390" s="54" t="s">
        <v>116</v>
      </c>
      <c r="K390" s="54" t="s">
        <v>117</v>
      </c>
      <c r="L390" s="54">
        <v>48</v>
      </c>
      <c r="M390" s="54">
        <f>IFERROR(VLOOKUP(A390,rptDatosInstitucionesEducativas!$H$9:$O$985,8,0),0)</f>
        <v>46</v>
      </c>
      <c r="N390" s="54">
        <v>6</v>
      </c>
      <c r="O390" s="54">
        <v>6</v>
      </c>
      <c r="P390" s="54" t="s">
        <v>5005</v>
      </c>
      <c r="Q390" s="54" t="s">
        <v>3651</v>
      </c>
      <c r="R390" s="54" t="s">
        <v>3650</v>
      </c>
      <c r="S390" s="54">
        <v>7</v>
      </c>
      <c r="T390" s="54">
        <v>9</v>
      </c>
    </row>
    <row r="391" spans="1:20" ht="18" x14ac:dyDescent="0.25">
      <c r="A391" s="54" t="s">
        <v>1340</v>
      </c>
      <c r="B391" s="54" t="s">
        <v>2506</v>
      </c>
      <c r="C391" s="54" t="s">
        <v>2505</v>
      </c>
      <c r="D391" s="54" t="s">
        <v>94</v>
      </c>
      <c r="E391" s="54" t="s">
        <v>94</v>
      </c>
      <c r="F391" s="54" t="s">
        <v>321</v>
      </c>
      <c r="G391" s="54" t="s">
        <v>326</v>
      </c>
      <c r="H391" s="56" t="s">
        <v>1913</v>
      </c>
      <c r="I391" s="54" t="s">
        <v>2510</v>
      </c>
      <c r="J391" s="54" t="s">
        <v>116</v>
      </c>
      <c r="K391" s="54" t="s">
        <v>117</v>
      </c>
      <c r="L391" s="54">
        <v>32</v>
      </c>
      <c r="M391" s="54">
        <f>IFERROR(VLOOKUP(A391,rptDatosInstitucionesEducativas!$H$9:$O$985,8,0),0)</f>
        <v>41</v>
      </c>
      <c r="N391" s="54">
        <v>6</v>
      </c>
      <c r="O391" s="54">
        <v>6</v>
      </c>
      <c r="P391" s="54" t="s">
        <v>3649</v>
      </c>
      <c r="Q391" s="54" t="s">
        <v>3648</v>
      </c>
      <c r="R391" s="54" t="s">
        <v>3647</v>
      </c>
      <c r="S391" s="54">
        <v>3</v>
      </c>
      <c r="T391" s="54">
        <v>4</v>
      </c>
    </row>
    <row r="392" spans="1:20" ht="18" x14ac:dyDescent="0.25">
      <c r="A392" s="54" t="s">
        <v>1343</v>
      </c>
      <c r="B392" s="54" t="s">
        <v>2506</v>
      </c>
      <c r="C392" s="54" t="s">
        <v>2505</v>
      </c>
      <c r="D392" s="54" t="s">
        <v>94</v>
      </c>
      <c r="E392" s="54" t="s">
        <v>94</v>
      </c>
      <c r="F392" s="54" t="s">
        <v>321</v>
      </c>
      <c r="G392" s="54" t="s">
        <v>1342</v>
      </c>
      <c r="H392" s="56" t="s">
        <v>1915</v>
      </c>
      <c r="I392" s="54" t="s">
        <v>2510</v>
      </c>
      <c r="J392" s="54" t="s">
        <v>116</v>
      </c>
      <c r="K392" s="54" t="s">
        <v>117</v>
      </c>
      <c r="L392" s="54">
        <v>13</v>
      </c>
      <c r="M392" s="54">
        <f>IFERROR(VLOOKUP(A392,rptDatosInstitucionesEducativas!$H$9:$O$985,8,0),0)</f>
        <v>16</v>
      </c>
      <c r="N392" s="54">
        <v>6</v>
      </c>
      <c r="O392" s="54">
        <v>6</v>
      </c>
      <c r="P392" s="54" t="s">
        <v>3646</v>
      </c>
      <c r="Q392" s="54" t="s">
        <v>3645</v>
      </c>
      <c r="R392" s="54" t="s">
        <v>3644</v>
      </c>
      <c r="S392" s="54">
        <v>2</v>
      </c>
      <c r="T392" s="54">
        <v>3</v>
      </c>
    </row>
    <row r="393" spans="1:20" ht="27" x14ac:dyDescent="0.25">
      <c r="A393" s="54" t="s">
        <v>1561</v>
      </c>
      <c r="B393" s="54" t="s">
        <v>2506</v>
      </c>
      <c r="C393" s="54" t="s">
        <v>2505</v>
      </c>
      <c r="D393" s="54" t="s">
        <v>94</v>
      </c>
      <c r="E393" s="54" t="s">
        <v>94</v>
      </c>
      <c r="F393" s="54" t="s">
        <v>321</v>
      </c>
      <c r="G393" s="54" t="s">
        <v>321</v>
      </c>
      <c r="H393" s="56" t="s">
        <v>1562</v>
      </c>
      <c r="I393" s="54" t="s">
        <v>2503</v>
      </c>
      <c r="J393" s="54" t="s">
        <v>116</v>
      </c>
      <c r="K393" s="54" t="s">
        <v>117</v>
      </c>
      <c r="L393" s="54">
        <v>296</v>
      </c>
      <c r="M393" s="54">
        <f>IFERROR(VLOOKUP(A393,rptDatosInstitucionesEducativas!$H$9:$O$985,8,0),0)</f>
        <v>291</v>
      </c>
      <c r="N393" s="54">
        <v>5</v>
      </c>
      <c r="O393" s="54">
        <v>14</v>
      </c>
      <c r="P393" s="54" t="s">
        <v>3605</v>
      </c>
      <c r="Q393" s="54" t="s">
        <v>5006</v>
      </c>
      <c r="R393" s="54" t="s">
        <v>5007</v>
      </c>
      <c r="S393" s="54">
        <v>64</v>
      </c>
      <c r="T393" s="54">
        <v>40</v>
      </c>
    </row>
    <row r="394" spans="1:20" ht="27" x14ac:dyDescent="0.25">
      <c r="A394" s="54" t="s">
        <v>1563</v>
      </c>
      <c r="B394" s="54" t="s">
        <v>2506</v>
      </c>
      <c r="C394" s="54" t="s">
        <v>2505</v>
      </c>
      <c r="D394" s="54" t="s">
        <v>94</v>
      </c>
      <c r="E394" s="54" t="s">
        <v>94</v>
      </c>
      <c r="F394" s="54" t="s">
        <v>321</v>
      </c>
      <c r="G394" s="54" t="s">
        <v>322</v>
      </c>
      <c r="H394" s="56" t="s">
        <v>322</v>
      </c>
      <c r="I394" s="54" t="s">
        <v>2503</v>
      </c>
      <c r="J394" s="54" t="s">
        <v>116</v>
      </c>
      <c r="K394" s="54" t="s">
        <v>117</v>
      </c>
      <c r="L394" s="54">
        <v>62</v>
      </c>
      <c r="M394" s="54">
        <f>IFERROR(VLOOKUP(A394,rptDatosInstitucionesEducativas!$H$9:$O$985,8,0),0)</f>
        <v>67</v>
      </c>
      <c r="N394" s="54">
        <v>5</v>
      </c>
      <c r="O394" s="54">
        <v>5</v>
      </c>
      <c r="P394" s="54" t="s">
        <v>5008</v>
      </c>
      <c r="Q394" s="54" t="s">
        <v>5009</v>
      </c>
      <c r="R394" s="54" t="s">
        <v>5010</v>
      </c>
      <c r="S394" s="54">
        <v>11</v>
      </c>
      <c r="T394" s="54">
        <v>12</v>
      </c>
    </row>
    <row r="395" spans="1:20" ht="27" x14ac:dyDescent="0.25">
      <c r="A395" s="54" t="s">
        <v>1341</v>
      </c>
      <c r="B395" s="54" t="s">
        <v>2506</v>
      </c>
      <c r="C395" s="54" t="s">
        <v>2505</v>
      </c>
      <c r="D395" s="54" t="s">
        <v>94</v>
      </c>
      <c r="E395" s="54" t="s">
        <v>94</v>
      </c>
      <c r="F395" s="54" t="s">
        <v>321</v>
      </c>
      <c r="G395" s="54" t="s">
        <v>330</v>
      </c>
      <c r="H395" s="56" t="s">
        <v>1914</v>
      </c>
      <c r="I395" s="54" t="s">
        <v>2510</v>
      </c>
      <c r="J395" s="54" t="s">
        <v>116</v>
      </c>
      <c r="K395" s="54" t="s">
        <v>117</v>
      </c>
      <c r="L395" s="54">
        <v>53</v>
      </c>
      <c r="M395" s="54">
        <f>IFERROR(VLOOKUP(A395,rptDatosInstitucionesEducativas!$H$9:$O$985,8,0),0)</f>
        <v>57</v>
      </c>
      <c r="N395" s="54">
        <v>6</v>
      </c>
      <c r="O395" s="54">
        <v>6</v>
      </c>
      <c r="P395" s="54" t="s">
        <v>3637</v>
      </c>
      <c r="Q395" s="54" t="s">
        <v>3636</v>
      </c>
      <c r="R395" s="54" t="s">
        <v>3635</v>
      </c>
      <c r="S395" s="54">
        <v>7</v>
      </c>
      <c r="T395" s="54">
        <v>8</v>
      </c>
    </row>
    <row r="396" spans="1:20" ht="18" x14ac:dyDescent="0.25">
      <c r="A396" s="54" t="s">
        <v>1345</v>
      </c>
      <c r="B396" s="54" t="s">
        <v>2506</v>
      </c>
      <c r="C396" s="54" t="s">
        <v>2505</v>
      </c>
      <c r="D396" s="54" t="s">
        <v>94</v>
      </c>
      <c r="E396" s="54" t="s">
        <v>94</v>
      </c>
      <c r="F396" s="54" t="s">
        <v>321</v>
      </c>
      <c r="G396" s="54" t="s">
        <v>1344</v>
      </c>
      <c r="H396" s="56" t="s">
        <v>1916</v>
      </c>
      <c r="I396" s="54" t="s">
        <v>2510</v>
      </c>
      <c r="J396" s="54" t="s">
        <v>116</v>
      </c>
      <c r="K396" s="54" t="s">
        <v>117</v>
      </c>
      <c r="L396" s="54">
        <v>11</v>
      </c>
      <c r="M396" s="54">
        <f>IFERROR(VLOOKUP(A396,rptDatosInstitucionesEducativas!$H$9:$O$985,8,0),0)</f>
        <v>12</v>
      </c>
      <c r="N396" s="54">
        <v>6</v>
      </c>
      <c r="O396" s="54">
        <v>6</v>
      </c>
      <c r="P396" s="54" t="s">
        <v>3634</v>
      </c>
      <c r="Q396" s="54" t="s">
        <v>3310</v>
      </c>
      <c r="R396" s="54" t="s">
        <v>3309</v>
      </c>
      <c r="S396" s="54">
        <v>1</v>
      </c>
      <c r="T396" s="54">
        <v>4</v>
      </c>
    </row>
    <row r="397" spans="1:20" ht="18" x14ac:dyDescent="0.25">
      <c r="A397" s="54" t="s">
        <v>1794</v>
      </c>
      <c r="B397" s="54" t="s">
        <v>2506</v>
      </c>
      <c r="C397" s="54" t="s">
        <v>2505</v>
      </c>
      <c r="D397" s="54" t="s">
        <v>94</v>
      </c>
      <c r="E397" s="54" t="s">
        <v>94</v>
      </c>
      <c r="F397" s="54" t="s">
        <v>321</v>
      </c>
      <c r="G397" s="54" t="s">
        <v>330</v>
      </c>
      <c r="H397" s="56" t="s">
        <v>1795</v>
      </c>
      <c r="I397" s="54" t="s">
        <v>2552</v>
      </c>
      <c r="J397" s="54" t="s">
        <v>116</v>
      </c>
      <c r="K397" s="54" t="s">
        <v>117</v>
      </c>
      <c r="L397" s="54">
        <v>9</v>
      </c>
      <c r="M397" s="54">
        <f>IFERROR(VLOOKUP(A397,rptDatosInstitucionesEducativas!$H$9:$O$985,8,0),0)</f>
        <v>10</v>
      </c>
      <c r="N397" s="54">
        <v>1</v>
      </c>
      <c r="O397" s="54">
        <v>3</v>
      </c>
      <c r="P397" s="54" t="s">
        <v>3680</v>
      </c>
      <c r="Q397" s="54" t="s">
        <v>3679</v>
      </c>
      <c r="R397" s="54" t="s">
        <v>2524</v>
      </c>
      <c r="S397" s="54">
        <v>0</v>
      </c>
      <c r="T397" s="54">
        <v>2</v>
      </c>
    </row>
    <row r="398" spans="1:20" ht="27" x14ac:dyDescent="0.25">
      <c r="A398" s="54" t="s">
        <v>1796</v>
      </c>
      <c r="B398" s="54" t="s">
        <v>2506</v>
      </c>
      <c r="C398" s="54" t="s">
        <v>2505</v>
      </c>
      <c r="D398" s="54" t="s">
        <v>94</v>
      </c>
      <c r="E398" s="54" t="s">
        <v>94</v>
      </c>
      <c r="F398" s="54" t="s">
        <v>321</v>
      </c>
      <c r="G398" s="54" t="s">
        <v>324</v>
      </c>
      <c r="H398" s="56" t="s">
        <v>1797</v>
      </c>
      <c r="I398" s="54" t="s">
        <v>2552</v>
      </c>
      <c r="J398" s="54" t="s">
        <v>116</v>
      </c>
      <c r="K398" s="54" t="s">
        <v>117</v>
      </c>
      <c r="L398" s="54">
        <v>10</v>
      </c>
      <c r="M398" s="54">
        <f>IFERROR(VLOOKUP(A398,rptDatosInstitucionesEducativas!$H$9:$O$985,8,0),0)</f>
        <v>11</v>
      </c>
      <c r="N398" s="54">
        <v>1</v>
      </c>
      <c r="O398" s="54">
        <v>3</v>
      </c>
      <c r="P398" s="54" t="s">
        <v>3606</v>
      </c>
      <c r="Q398" s="54" t="s">
        <v>2525</v>
      </c>
      <c r="R398" s="54" t="s">
        <v>2524</v>
      </c>
      <c r="S398" s="54">
        <v>0</v>
      </c>
      <c r="T398" s="54">
        <v>1</v>
      </c>
    </row>
    <row r="399" spans="1:20" ht="27" x14ac:dyDescent="0.25">
      <c r="A399" s="54" t="s">
        <v>855</v>
      </c>
      <c r="B399" s="54" t="s">
        <v>2506</v>
      </c>
      <c r="C399" s="54" t="s">
        <v>2505</v>
      </c>
      <c r="D399" s="54" t="s">
        <v>94</v>
      </c>
      <c r="E399" s="54" t="s">
        <v>94</v>
      </c>
      <c r="F399" s="54" t="s">
        <v>321</v>
      </c>
      <c r="G399" s="54" t="s">
        <v>854</v>
      </c>
      <c r="H399" s="56" t="s">
        <v>856</v>
      </c>
      <c r="I399" s="54" t="s">
        <v>2552</v>
      </c>
      <c r="J399" s="54" t="s">
        <v>116</v>
      </c>
      <c r="K399" s="54" t="s">
        <v>117</v>
      </c>
      <c r="L399" s="54">
        <v>10</v>
      </c>
      <c r="M399" s="54">
        <f>IFERROR(VLOOKUP(A399,rptDatosInstitucionesEducativas!$H$9:$O$985,8,0),0)</f>
        <v>11</v>
      </c>
      <c r="N399" s="54">
        <v>1</v>
      </c>
      <c r="O399" s="54">
        <v>3</v>
      </c>
      <c r="P399" s="54" t="s">
        <v>3606</v>
      </c>
      <c r="Q399" s="54" t="s">
        <v>2525</v>
      </c>
      <c r="R399" s="54" t="s">
        <v>2524</v>
      </c>
      <c r="S399" s="54">
        <v>0</v>
      </c>
      <c r="T399" s="54">
        <v>1</v>
      </c>
    </row>
    <row r="400" spans="1:20" ht="18" x14ac:dyDescent="0.25">
      <c r="A400" s="54" t="s">
        <v>2411</v>
      </c>
      <c r="B400" s="54" t="s">
        <v>2506</v>
      </c>
      <c r="C400" s="54" t="s">
        <v>2505</v>
      </c>
      <c r="D400" s="54" t="s">
        <v>94</v>
      </c>
      <c r="E400" s="54" t="s">
        <v>94</v>
      </c>
      <c r="F400" s="54" t="s">
        <v>321</v>
      </c>
      <c r="G400" s="54" t="s">
        <v>321</v>
      </c>
      <c r="H400" s="56" t="s">
        <v>2412</v>
      </c>
      <c r="I400" s="54" t="s">
        <v>2552</v>
      </c>
      <c r="J400" s="54" t="s">
        <v>116</v>
      </c>
      <c r="K400" s="54" t="s">
        <v>117</v>
      </c>
      <c r="L400" s="54">
        <v>10</v>
      </c>
      <c r="M400" s="54">
        <f>IFERROR(VLOOKUP(A400,rptDatosInstitucionesEducativas!$H$9:$O$985,8,0),0)</f>
        <v>8</v>
      </c>
      <c r="N400" s="54">
        <v>1</v>
      </c>
      <c r="O400" s="54">
        <v>3</v>
      </c>
      <c r="P400" s="54" t="s">
        <v>3680</v>
      </c>
      <c r="Q400" s="54" t="s">
        <v>3678</v>
      </c>
      <c r="R400" s="54" t="s">
        <v>2524</v>
      </c>
      <c r="S400" s="54">
        <v>1</v>
      </c>
      <c r="T400" s="54">
        <v>2</v>
      </c>
    </row>
    <row r="401" spans="1:20" ht="27" x14ac:dyDescent="0.25">
      <c r="A401" s="54" t="s">
        <v>362</v>
      </c>
      <c r="B401" s="54" t="s">
        <v>2506</v>
      </c>
      <c r="C401" s="54" t="s">
        <v>2505</v>
      </c>
      <c r="D401" s="54" t="s">
        <v>94</v>
      </c>
      <c r="E401" s="54" t="s">
        <v>94</v>
      </c>
      <c r="F401" s="54" t="s">
        <v>360</v>
      </c>
      <c r="G401" s="54" t="s">
        <v>361</v>
      </c>
      <c r="H401" s="56" t="s">
        <v>1722</v>
      </c>
      <c r="I401" s="54" t="s">
        <v>2523</v>
      </c>
      <c r="J401" s="54" t="s">
        <v>116</v>
      </c>
      <c r="K401" s="54" t="s">
        <v>117</v>
      </c>
      <c r="L401" s="54">
        <v>48</v>
      </c>
      <c r="M401" s="54">
        <f>IFERROR(VLOOKUP(A401,rptDatosInstitucionesEducativas!$H$9:$O$985,8,0),0)</f>
        <v>38</v>
      </c>
      <c r="N401" s="54">
        <v>3</v>
      </c>
      <c r="O401" s="54">
        <v>3</v>
      </c>
      <c r="P401" s="54" t="s">
        <v>5011</v>
      </c>
      <c r="Q401" s="54" t="s">
        <v>3588</v>
      </c>
      <c r="R401" s="54" t="s">
        <v>3587</v>
      </c>
      <c r="S401" s="54">
        <v>4</v>
      </c>
      <c r="T401" s="54">
        <v>4</v>
      </c>
    </row>
    <row r="402" spans="1:20" ht="27" x14ac:dyDescent="0.25">
      <c r="A402" s="54" t="s">
        <v>1568</v>
      </c>
      <c r="B402" s="54" t="s">
        <v>2506</v>
      </c>
      <c r="C402" s="54" t="s">
        <v>2505</v>
      </c>
      <c r="D402" s="54" t="s">
        <v>94</v>
      </c>
      <c r="E402" s="54" t="s">
        <v>94</v>
      </c>
      <c r="F402" s="54" t="s">
        <v>360</v>
      </c>
      <c r="G402" s="54" t="s">
        <v>361</v>
      </c>
      <c r="H402" s="56" t="s">
        <v>2012</v>
      </c>
      <c r="I402" s="54" t="s">
        <v>2503</v>
      </c>
      <c r="J402" s="54" t="s">
        <v>116</v>
      </c>
      <c r="K402" s="54" t="s">
        <v>117</v>
      </c>
      <c r="L402" s="54">
        <v>218</v>
      </c>
      <c r="M402" s="54">
        <f>IFERROR(VLOOKUP(A402,rptDatosInstitucionesEducativas!$H$9:$O$985,8,0),0)</f>
        <v>231</v>
      </c>
      <c r="N402" s="54">
        <v>5</v>
      </c>
      <c r="O402" s="54">
        <v>11</v>
      </c>
      <c r="P402" s="54" t="s">
        <v>5012</v>
      </c>
      <c r="Q402" s="54" t="s">
        <v>3591</v>
      </c>
      <c r="R402" s="54" t="s">
        <v>3590</v>
      </c>
      <c r="S402" s="54">
        <v>24</v>
      </c>
      <c r="T402" s="54">
        <v>29</v>
      </c>
    </row>
    <row r="403" spans="1:20" ht="27" x14ac:dyDescent="0.25">
      <c r="A403" s="54" t="s">
        <v>1354</v>
      </c>
      <c r="B403" s="54" t="s">
        <v>2506</v>
      </c>
      <c r="C403" s="54" t="s">
        <v>2505</v>
      </c>
      <c r="D403" s="54" t="s">
        <v>94</v>
      </c>
      <c r="E403" s="54" t="s">
        <v>94</v>
      </c>
      <c r="F403" s="54" t="s">
        <v>360</v>
      </c>
      <c r="G403" s="54" t="s">
        <v>870</v>
      </c>
      <c r="H403" s="56" t="s">
        <v>1355</v>
      </c>
      <c r="I403" s="54" t="s">
        <v>2510</v>
      </c>
      <c r="J403" s="54" t="s">
        <v>116</v>
      </c>
      <c r="K403" s="54" t="s">
        <v>117</v>
      </c>
      <c r="L403" s="54">
        <v>48</v>
      </c>
      <c r="M403" s="54">
        <f>IFERROR(VLOOKUP(A403,rptDatosInstitucionesEducativas!$H$9:$O$985,8,0),0)</f>
        <v>48</v>
      </c>
      <c r="N403" s="54">
        <v>6</v>
      </c>
      <c r="O403" s="54">
        <v>6</v>
      </c>
      <c r="P403" s="54" t="s">
        <v>3583</v>
      </c>
      <c r="Q403" s="54" t="s">
        <v>3582</v>
      </c>
      <c r="R403" s="54" t="s">
        <v>3581</v>
      </c>
      <c r="S403" s="54">
        <v>4</v>
      </c>
      <c r="T403" s="54">
        <v>5</v>
      </c>
    </row>
    <row r="404" spans="1:20" ht="18" x14ac:dyDescent="0.25">
      <c r="A404" s="54" t="s">
        <v>1353</v>
      </c>
      <c r="B404" s="54" t="s">
        <v>2506</v>
      </c>
      <c r="C404" s="54" t="s">
        <v>2505</v>
      </c>
      <c r="D404" s="54" t="s">
        <v>94</v>
      </c>
      <c r="E404" s="54" t="s">
        <v>94</v>
      </c>
      <c r="F404" s="54" t="s">
        <v>360</v>
      </c>
      <c r="G404" s="54" t="s">
        <v>368</v>
      </c>
      <c r="H404" s="56" t="s">
        <v>1920</v>
      </c>
      <c r="I404" s="54" t="s">
        <v>2510</v>
      </c>
      <c r="J404" s="54" t="s">
        <v>116</v>
      </c>
      <c r="K404" s="54" t="s">
        <v>117</v>
      </c>
      <c r="L404" s="54">
        <v>10</v>
      </c>
      <c r="M404" s="54">
        <f>IFERROR(VLOOKUP(A404,rptDatosInstitucionesEducativas!$H$9:$O$985,8,0),0)</f>
        <v>9</v>
      </c>
      <c r="N404" s="54">
        <v>5</v>
      </c>
      <c r="O404" s="54">
        <v>5</v>
      </c>
      <c r="P404" s="54" t="s">
        <v>5013</v>
      </c>
      <c r="Q404" s="54" t="s">
        <v>2525</v>
      </c>
      <c r="R404" s="54" t="s">
        <v>2524</v>
      </c>
      <c r="S404" s="54">
        <v>0</v>
      </c>
      <c r="T404" s="54">
        <v>1</v>
      </c>
    </row>
    <row r="405" spans="1:20" ht="18" x14ac:dyDescent="0.25">
      <c r="A405" s="54" t="s">
        <v>1351</v>
      </c>
      <c r="B405" s="54" t="s">
        <v>2506</v>
      </c>
      <c r="C405" s="54" t="s">
        <v>2505</v>
      </c>
      <c r="D405" s="54" t="s">
        <v>94</v>
      </c>
      <c r="E405" s="54" t="s">
        <v>94</v>
      </c>
      <c r="F405" s="54" t="s">
        <v>360</v>
      </c>
      <c r="G405" s="54" t="s">
        <v>515</v>
      </c>
      <c r="H405" s="56" t="s">
        <v>1918</v>
      </c>
      <c r="I405" s="54" t="s">
        <v>2510</v>
      </c>
      <c r="J405" s="54" t="s">
        <v>116</v>
      </c>
      <c r="K405" s="54" t="s">
        <v>117</v>
      </c>
      <c r="L405" s="54">
        <v>46</v>
      </c>
      <c r="M405" s="54">
        <f>IFERROR(VLOOKUP(A405,rptDatosInstitucionesEducativas!$H$9:$O$985,8,0),0)</f>
        <v>50</v>
      </c>
      <c r="N405" s="54">
        <v>6</v>
      </c>
      <c r="O405" s="54">
        <v>6</v>
      </c>
      <c r="P405" s="54" t="s">
        <v>5014</v>
      </c>
      <c r="Q405" s="54" t="s">
        <v>5015</v>
      </c>
      <c r="R405" s="54" t="s">
        <v>5016</v>
      </c>
      <c r="S405" s="54">
        <v>3</v>
      </c>
      <c r="T405" s="54">
        <v>4</v>
      </c>
    </row>
    <row r="406" spans="1:20" ht="18" x14ac:dyDescent="0.25">
      <c r="A406" s="54" t="s">
        <v>1350</v>
      </c>
      <c r="B406" s="54" t="s">
        <v>2506</v>
      </c>
      <c r="C406" s="54" t="s">
        <v>2505</v>
      </c>
      <c r="D406" s="54" t="s">
        <v>94</v>
      </c>
      <c r="E406" s="54" t="s">
        <v>94</v>
      </c>
      <c r="F406" s="54" t="s">
        <v>360</v>
      </c>
      <c r="G406" s="54" t="s">
        <v>361</v>
      </c>
      <c r="H406" s="56" t="s">
        <v>1917</v>
      </c>
      <c r="I406" s="54" t="s">
        <v>2510</v>
      </c>
      <c r="J406" s="54" t="s">
        <v>116</v>
      </c>
      <c r="K406" s="54" t="s">
        <v>117</v>
      </c>
      <c r="L406" s="54">
        <v>142</v>
      </c>
      <c r="M406" s="54">
        <f>IFERROR(VLOOKUP(A406,rptDatosInstitucionesEducativas!$H$9:$O$985,8,0),0)</f>
        <v>161</v>
      </c>
      <c r="N406" s="54">
        <v>6</v>
      </c>
      <c r="O406" s="54">
        <v>12</v>
      </c>
      <c r="P406" s="54" t="s">
        <v>5017</v>
      </c>
      <c r="Q406" s="54" t="s">
        <v>3585</v>
      </c>
      <c r="R406" s="54" t="s">
        <v>3584</v>
      </c>
      <c r="S406" s="54">
        <v>14</v>
      </c>
      <c r="T406" s="54">
        <v>17</v>
      </c>
    </row>
    <row r="407" spans="1:20" ht="18" x14ac:dyDescent="0.25">
      <c r="A407" s="54" t="s">
        <v>1352</v>
      </c>
      <c r="B407" s="54" t="s">
        <v>2506</v>
      </c>
      <c r="C407" s="54" t="s">
        <v>2505</v>
      </c>
      <c r="D407" s="54" t="s">
        <v>94</v>
      </c>
      <c r="E407" s="54" t="s">
        <v>94</v>
      </c>
      <c r="F407" s="54" t="s">
        <v>360</v>
      </c>
      <c r="G407" s="54" t="s">
        <v>371</v>
      </c>
      <c r="H407" s="56" t="s">
        <v>1919</v>
      </c>
      <c r="I407" s="54" t="s">
        <v>2510</v>
      </c>
      <c r="J407" s="54" t="s">
        <v>116</v>
      </c>
      <c r="K407" s="54" t="s">
        <v>117</v>
      </c>
      <c r="L407" s="54">
        <v>38</v>
      </c>
      <c r="M407" s="54">
        <f>IFERROR(VLOOKUP(A407,rptDatosInstitucionesEducativas!$H$9:$O$985,8,0),0)</f>
        <v>37</v>
      </c>
      <c r="N407" s="54">
        <v>6</v>
      </c>
      <c r="O407" s="54">
        <v>6</v>
      </c>
      <c r="P407" s="54" t="s">
        <v>3576</v>
      </c>
      <c r="Q407" s="54" t="s">
        <v>3575</v>
      </c>
      <c r="R407" s="54" t="s">
        <v>3574</v>
      </c>
      <c r="S407" s="54">
        <v>2</v>
      </c>
      <c r="T407" s="54">
        <v>3</v>
      </c>
    </row>
    <row r="408" spans="1:20" ht="18" x14ac:dyDescent="0.25">
      <c r="A408" s="54" t="s">
        <v>1356</v>
      </c>
      <c r="B408" s="54" t="s">
        <v>2506</v>
      </c>
      <c r="C408" s="54" t="s">
        <v>2505</v>
      </c>
      <c r="D408" s="54" t="s">
        <v>94</v>
      </c>
      <c r="E408" s="54" t="s">
        <v>94</v>
      </c>
      <c r="F408" s="54" t="s">
        <v>360</v>
      </c>
      <c r="G408" s="54" t="s">
        <v>363</v>
      </c>
      <c r="H408" s="56" t="s">
        <v>1357</v>
      </c>
      <c r="I408" s="54" t="s">
        <v>2510</v>
      </c>
      <c r="J408" s="54" t="s">
        <v>116</v>
      </c>
      <c r="K408" s="54" t="s">
        <v>117</v>
      </c>
      <c r="L408" s="54">
        <v>4</v>
      </c>
      <c r="M408" s="54">
        <f>IFERROR(VLOOKUP(A408,rptDatosInstitucionesEducativas!$H$9:$O$985,8,0),0)</f>
        <v>2</v>
      </c>
      <c r="N408" s="54">
        <v>6</v>
      </c>
      <c r="O408" s="54">
        <v>3</v>
      </c>
      <c r="P408" s="54" t="s">
        <v>3573</v>
      </c>
      <c r="Q408" s="54" t="s">
        <v>3572</v>
      </c>
      <c r="R408" s="54" t="s">
        <v>3571</v>
      </c>
      <c r="S408" s="54">
        <v>0</v>
      </c>
      <c r="T408" s="54">
        <v>1</v>
      </c>
    </row>
    <row r="409" spans="1:20" ht="27" x14ac:dyDescent="0.25">
      <c r="A409" s="54" t="s">
        <v>871</v>
      </c>
      <c r="B409" s="54" t="s">
        <v>2506</v>
      </c>
      <c r="C409" s="54" t="s">
        <v>2505</v>
      </c>
      <c r="D409" s="54" t="s">
        <v>94</v>
      </c>
      <c r="E409" s="54" t="s">
        <v>94</v>
      </c>
      <c r="F409" s="54" t="s">
        <v>360</v>
      </c>
      <c r="G409" s="54" t="s">
        <v>870</v>
      </c>
      <c r="H409" s="56" t="s">
        <v>872</v>
      </c>
      <c r="I409" s="54" t="s">
        <v>2552</v>
      </c>
      <c r="J409" s="54" t="s">
        <v>116</v>
      </c>
      <c r="K409" s="54" t="s">
        <v>117</v>
      </c>
      <c r="L409" s="54">
        <v>12</v>
      </c>
      <c r="M409" s="54">
        <f>IFERROR(VLOOKUP(A409,rptDatosInstitucionesEducativas!$H$9:$O$985,8,0),0)</f>
        <v>12</v>
      </c>
      <c r="N409" s="54">
        <v>1</v>
      </c>
      <c r="O409" s="54">
        <v>3</v>
      </c>
      <c r="P409" s="54" t="s">
        <v>3606</v>
      </c>
      <c r="Q409" s="54" t="s">
        <v>2525</v>
      </c>
      <c r="R409" s="54" t="s">
        <v>2524</v>
      </c>
      <c r="S409" s="54">
        <v>1</v>
      </c>
      <c r="T409" s="54">
        <v>1</v>
      </c>
    </row>
    <row r="410" spans="1:20" ht="27" x14ac:dyDescent="0.25">
      <c r="A410" s="54" t="s">
        <v>876</v>
      </c>
      <c r="B410" s="54" t="s">
        <v>2506</v>
      </c>
      <c r="C410" s="54" t="s">
        <v>2505</v>
      </c>
      <c r="D410" s="54" t="s">
        <v>94</v>
      </c>
      <c r="E410" s="54" t="s">
        <v>94</v>
      </c>
      <c r="F410" s="54" t="s">
        <v>360</v>
      </c>
      <c r="G410" s="54" t="s">
        <v>875</v>
      </c>
      <c r="H410" s="56" t="s">
        <v>877</v>
      </c>
      <c r="I410" s="54" t="s">
        <v>2552</v>
      </c>
      <c r="J410" s="54" t="s">
        <v>116</v>
      </c>
      <c r="K410" s="54" t="s">
        <v>117</v>
      </c>
      <c r="L410" s="54">
        <v>8</v>
      </c>
      <c r="M410" s="54">
        <f>IFERROR(VLOOKUP(A410,rptDatosInstitucionesEducativas!$H$9:$O$985,8,0),0)</f>
        <v>7</v>
      </c>
      <c r="N410" s="54">
        <v>1</v>
      </c>
      <c r="O410" s="54">
        <v>3</v>
      </c>
      <c r="P410" s="54" t="s">
        <v>3606</v>
      </c>
      <c r="Q410" s="54" t="s">
        <v>2525</v>
      </c>
      <c r="R410" s="54" t="s">
        <v>2524</v>
      </c>
      <c r="S410" s="54">
        <v>0</v>
      </c>
      <c r="T410" s="54">
        <v>1</v>
      </c>
    </row>
    <row r="411" spans="1:20" ht="27" x14ac:dyDescent="0.25">
      <c r="A411" s="54" t="s">
        <v>878</v>
      </c>
      <c r="B411" s="54" t="s">
        <v>2506</v>
      </c>
      <c r="C411" s="54" t="s">
        <v>2505</v>
      </c>
      <c r="D411" s="54" t="s">
        <v>94</v>
      </c>
      <c r="E411" s="54" t="s">
        <v>94</v>
      </c>
      <c r="F411" s="54" t="s">
        <v>360</v>
      </c>
      <c r="G411" s="54" t="s">
        <v>1798</v>
      </c>
      <c r="H411" s="56" t="s">
        <v>879</v>
      </c>
      <c r="I411" s="54" t="s">
        <v>2552</v>
      </c>
      <c r="J411" s="54" t="s">
        <v>116</v>
      </c>
      <c r="K411" s="54" t="s">
        <v>117</v>
      </c>
      <c r="L411" s="54">
        <v>9</v>
      </c>
      <c r="M411" s="54">
        <f>IFERROR(VLOOKUP(A411,rptDatosInstitucionesEducativas!$H$9:$O$985,8,0),0)</f>
        <v>9</v>
      </c>
      <c r="N411" s="54">
        <v>3</v>
      </c>
      <c r="O411" s="54">
        <v>3</v>
      </c>
      <c r="P411" s="54" t="s">
        <v>3606</v>
      </c>
      <c r="Q411" s="54" t="s">
        <v>2525</v>
      </c>
      <c r="R411" s="54" t="s">
        <v>2524</v>
      </c>
      <c r="S411" s="54">
        <v>1</v>
      </c>
      <c r="T411" s="54">
        <v>1</v>
      </c>
    </row>
    <row r="412" spans="1:20" ht="27" x14ac:dyDescent="0.25">
      <c r="A412" s="54" t="s">
        <v>873</v>
      </c>
      <c r="B412" s="54" t="s">
        <v>2506</v>
      </c>
      <c r="C412" s="54" t="s">
        <v>2505</v>
      </c>
      <c r="D412" s="54" t="s">
        <v>94</v>
      </c>
      <c r="E412" s="54" t="s">
        <v>94</v>
      </c>
      <c r="F412" s="54" t="s">
        <v>360</v>
      </c>
      <c r="G412" s="54" t="s">
        <v>371</v>
      </c>
      <c r="H412" s="56" t="s">
        <v>874</v>
      </c>
      <c r="I412" s="54" t="s">
        <v>2552</v>
      </c>
      <c r="J412" s="54" t="s">
        <v>116</v>
      </c>
      <c r="K412" s="54" t="s">
        <v>117</v>
      </c>
      <c r="L412" s="54">
        <v>6</v>
      </c>
      <c r="M412" s="54">
        <f>IFERROR(VLOOKUP(A412,rptDatosInstitucionesEducativas!$H$9:$O$985,8,0),0)</f>
        <v>9</v>
      </c>
      <c r="N412" s="54">
        <v>3</v>
      </c>
      <c r="O412" s="54">
        <v>3</v>
      </c>
      <c r="P412" s="54" t="s">
        <v>3606</v>
      </c>
      <c r="Q412" s="54" t="s">
        <v>2525</v>
      </c>
      <c r="R412" s="54" t="s">
        <v>2524</v>
      </c>
      <c r="S412" s="54">
        <v>1</v>
      </c>
      <c r="T412" s="54">
        <v>1</v>
      </c>
    </row>
    <row r="413" spans="1:20" ht="27" x14ac:dyDescent="0.25">
      <c r="A413" s="54" t="s">
        <v>1566</v>
      </c>
      <c r="B413" s="54" t="s">
        <v>2506</v>
      </c>
      <c r="C413" s="54" t="s">
        <v>2505</v>
      </c>
      <c r="D413" s="54" t="s">
        <v>94</v>
      </c>
      <c r="E413" s="54" t="s">
        <v>94</v>
      </c>
      <c r="F413" s="54" t="s">
        <v>360</v>
      </c>
      <c r="G413" s="54" t="s">
        <v>515</v>
      </c>
      <c r="H413" s="56" t="s">
        <v>1567</v>
      </c>
      <c r="I413" s="54" t="s">
        <v>2503</v>
      </c>
      <c r="J413" s="54" t="s">
        <v>116</v>
      </c>
      <c r="K413" s="54" t="s">
        <v>117</v>
      </c>
      <c r="L413" s="54">
        <v>40</v>
      </c>
      <c r="M413" s="54">
        <f>IFERROR(VLOOKUP(A413,rptDatosInstitucionesEducativas!$H$9:$O$985,8,0),0)</f>
        <v>33</v>
      </c>
      <c r="N413" s="54">
        <v>5</v>
      </c>
      <c r="O413" s="54">
        <v>5</v>
      </c>
      <c r="P413" s="54" t="s">
        <v>5018</v>
      </c>
      <c r="Q413" s="54" t="s">
        <v>3604</v>
      </c>
      <c r="R413" s="54" t="s">
        <v>3603</v>
      </c>
      <c r="S413" s="54">
        <v>8</v>
      </c>
      <c r="T413" s="54">
        <v>10</v>
      </c>
    </row>
    <row r="414" spans="1:20" ht="18" x14ac:dyDescent="0.25">
      <c r="A414" s="54" t="s">
        <v>366</v>
      </c>
      <c r="B414" s="54" t="s">
        <v>2506</v>
      </c>
      <c r="C414" s="54" t="s">
        <v>2505</v>
      </c>
      <c r="D414" s="54" t="s">
        <v>94</v>
      </c>
      <c r="E414" s="54" t="s">
        <v>94</v>
      </c>
      <c r="F414" s="54" t="s">
        <v>360</v>
      </c>
      <c r="G414" s="54" t="s">
        <v>365</v>
      </c>
      <c r="H414" s="56" t="s">
        <v>367</v>
      </c>
      <c r="I414" s="54" t="s">
        <v>2523</v>
      </c>
      <c r="J414" s="54" t="s">
        <v>116</v>
      </c>
      <c r="K414" s="54" t="s">
        <v>117</v>
      </c>
      <c r="L414" s="54">
        <v>16</v>
      </c>
      <c r="M414" s="54">
        <f>IFERROR(VLOOKUP(A414,rptDatosInstitucionesEducativas!$H$9:$O$985,8,0),0)</f>
        <v>15</v>
      </c>
      <c r="N414" s="54">
        <v>3</v>
      </c>
      <c r="O414" s="54">
        <v>3</v>
      </c>
      <c r="P414" s="54" t="s">
        <v>5019</v>
      </c>
      <c r="Q414" s="54" t="s">
        <v>5020</v>
      </c>
      <c r="R414" s="54" t="s">
        <v>3600</v>
      </c>
      <c r="S414" s="54">
        <v>1</v>
      </c>
      <c r="T414" s="54">
        <v>2</v>
      </c>
    </row>
    <row r="415" spans="1:20" ht="18" x14ac:dyDescent="0.25">
      <c r="A415" s="54" t="s">
        <v>372</v>
      </c>
      <c r="B415" s="54" t="s">
        <v>2506</v>
      </c>
      <c r="C415" s="54" t="s">
        <v>2505</v>
      </c>
      <c r="D415" s="54" t="s">
        <v>94</v>
      </c>
      <c r="E415" s="54" t="s">
        <v>94</v>
      </c>
      <c r="F415" s="54" t="s">
        <v>360</v>
      </c>
      <c r="G415" s="54" t="s">
        <v>371</v>
      </c>
      <c r="H415" s="56" t="s">
        <v>373</v>
      </c>
      <c r="I415" s="54" t="s">
        <v>2523</v>
      </c>
      <c r="J415" s="54" t="s">
        <v>116</v>
      </c>
      <c r="K415" s="54" t="s">
        <v>117</v>
      </c>
      <c r="L415" s="54">
        <v>12</v>
      </c>
      <c r="M415" s="54">
        <f>IFERROR(VLOOKUP(A415,rptDatosInstitucionesEducativas!$H$9:$O$985,8,0),0)</f>
        <v>14</v>
      </c>
      <c r="N415" s="54">
        <v>3</v>
      </c>
      <c r="O415" s="54">
        <v>3</v>
      </c>
      <c r="P415" s="54" t="s">
        <v>3595</v>
      </c>
      <c r="Q415" s="54" t="s">
        <v>3594</v>
      </c>
      <c r="R415" s="54" t="s">
        <v>3593</v>
      </c>
      <c r="S415" s="54">
        <v>0</v>
      </c>
      <c r="T415" s="54">
        <v>1</v>
      </c>
    </row>
    <row r="416" spans="1:20" ht="18" x14ac:dyDescent="0.25">
      <c r="A416" s="54" t="s">
        <v>364</v>
      </c>
      <c r="B416" s="54" t="s">
        <v>2506</v>
      </c>
      <c r="C416" s="54" t="s">
        <v>2505</v>
      </c>
      <c r="D416" s="54" t="s">
        <v>94</v>
      </c>
      <c r="E416" s="54" t="s">
        <v>94</v>
      </c>
      <c r="F416" s="54" t="s">
        <v>360</v>
      </c>
      <c r="G416" s="54" t="s">
        <v>363</v>
      </c>
      <c r="H416" s="56" t="s">
        <v>1721</v>
      </c>
      <c r="I416" s="54" t="s">
        <v>2523</v>
      </c>
      <c r="J416" s="54" t="s">
        <v>116</v>
      </c>
      <c r="K416" s="54" t="s">
        <v>117</v>
      </c>
      <c r="L416" s="54">
        <v>5</v>
      </c>
      <c r="M416" s="54">
        <f>IFERROR(VLOOKUP(A416,rptDatosInstitucionesEducativas!$H$9:$O$985,8,0),0)</f>
        <v>4</v>
      </c>
      <c r="N416" s="54">
        <v>3</v>
      </c>
      <c r="O416" s="54">
        <v>3</v>
      </c>
      <c r="P416" s="54" t="s">
        <v>3599</v>
      </c>
      <c r="Q416" s="54" t="s">
        <v>2525</v>
      </c>
      <c r="R416" s="54" t="s">
        <v>2524</v>
      </c>
      <c r="S416" s="54">
        <v>0</v>
      </c>
      <c r="T416" s="54">
        <v>1</v>
      </c>
    </row>
    <row r="417" spans="1:20" ht="18" x14ac:dyDescent="0.25">
      <c r="A417" s="54" t="s">
        <v>369</v>
      </c>
      <c r="B417" s="54" t="s">
        <v>2506</v>
      </c>
      <c r="C417" s="54" t="s">
        <v>2505</v>
      </c>
      <c r="D417" s="54" t="s">
        <v>94</v>
      </c>
      <c r="E417" s="54" t="s">
        <v>94</v>
      </c>
      <c r="F417" s="54" t="s">
        <v>360</v>
      </c>
      <c r="G417" s="54" t="s">
        <v>368</v>
      </c>
      <c r="H417" s="56" t="s">
        <v>370</v>
      </c>
      <c r="I417" s="54" t="s">
        <v>2523</v>
      </c>
      <c r="J417" s="54" t="s">
        <v>116</v>
      </c>
      <c r="K417" s="54" t="s">
        <v>117</v>
      </c>
      <c r="L417" s="54">
        <v>7</v>
      </c>
      <c r="M417" s="54">
        <f>IFERROR(VLOOKUP(A417,rptDatosInstitucionesEducativas!$H$9:$O$985,8,0),0)</f>
        <v>9</v>
      </c>
      <c r="N417" s="54">
        <v>3</v>
      </c>
      <c r="O417" s="54">
        <v>3</v>
      </c>
      <c r="P417" s="54" t="s">
        <v>3598</v>
      </c>
      <c r="Q417" s="54" t="s">
        <v>5021</v>
      </c>
      <c r="R417" s="54" t="s">
        <v>5022</v>
      </c>
      <c r="S417" s="54">
        <v>0</v>
      </c>
      <c r="T417" s="54">
        <v>1</v>
      </c>
    </row>
    <row r="418" spans="1:20" ht="18" x14ac:dyDescent="0.25">
      <c r="A418" s="54" t="s">
        <v>386</v>
      </c>
      <c r="B418" s="54" t="s">
        <v>2506</v>
      </c>
      <c r="C418" s="54" t="s">
        <v>2505</v>
      </c>
      <c r="D418" s="54" t="s">
        <v>94</v>
      </c>
      <c r="E418" s="54" t="s">
        <v>94</v>
      </c>
      <c r="F418" s="54" t="s">
        <v>89</v>
      </c>
      <c r="G418" s="54" t="s">
        <v>385</v>
      </c>
      <c r="H418" s="56" t="s">
        <v>387</v>
      </c>
      <c r="I418" s="54" t="s">
        <v>2523</v>
      </c>
      <c r="J418" s="54" t="s">
        <v>116</v>
      </c>
      <c r="K418" s="54" t="s">
        <v>117</v>
      </c>
      <c r="L418" s="54">
        <v>22</v>
      </c>
      <c r="M418" s="54">
        <f>IFERROR(VLOOKUP(A418,rptDatosInstitucionesEducativas!$H$9:$O$985,8,0),0)</f>
        <v>28</v>
      </c>
      <c r="N418" s="54">
        <v>3</v>
      </c>
      <c r="O418" s="54">
        <v>3</v>
      </c>
      <c r="P418" s="54" t="s">
        <v>3570</v>
      </c>
      <c r="Q418" s="54" t="s">
        <v>3569</v>
      </c>
      <c r="R418" s="54" t="s">
        <v>3568</v>
      </c>
      <c r="S418" s="54">
        <v>2</v>
      </c>
      <c r="T418" s="54">
        <v>2</v>
      </c>
    </row>
    <row r="419" spans="1:20" ht="27" x14ac:dyDescent="0.25">
      <c r="A419" s="54" t="s">
        <v>388</v>
      </c>
      <c r="B419" s="54" t="s">
        <v>2506</v>
      </c>
      <c r="C419" s="54" t="s">
        <v>2505</v>
      </c>
      <c r="D419" s="54" t="s">
        <v>94</v>
      </c>
      <c r="E419" s="54" t="s">
        <v>94</v>
      </c>
      <c r="F419" s="54" t="s">
        <v>89</v>
      </c>
      <c r="G419" s="54" t="s">
        <v>89</v>
      </c>
      <c r="H419" s="56" t="s">
        <v>389</v>
      </c>
      <c r="I419" s="54" t="s">
        <v>2523</v>
      </c>
      <c r="J419" s="54" t="s">
        <v>116</v>
      </c>
      <c r="K419" s="54" t="s">
        <v>117</v>
      </c>
      <c r="L419" s="54">
        <v>17</v>
      </c>
      <c r="M419" s="54">
        <f>IFERROR(VLOOKUP(A419,rptDatosInstitucionesEducativas!$H$9:$O$985,8,0),0)</f>
        <v>21</v>
      </c>
      <c r="N419" s="54">
        <v>3</v>
      </c>
      <c r="O419" s="54">
        <v>3</v>
      </c>
      <c r="P419" s="54" t="s">
        <v>5023</v>
      </c>
      <c r="Q419" s="54" t="s">
        <v>5024</v>
      </c>
      <c r="R419" s="54" t="s">
        <v>5025</v>
      </c>
      <c r="S419" s="54">
        <v>0</v>
      </c>
      <c r="T419" s="54">
        <v>2</v>
      </c>
    </row>
    <row r="420" spans="1:20" ht="27" x14ac:dyDescent="0.25">
      <c r="A420" s="54" t="s">
        <v>383</v>
      </c>
      <c r="B420" s="54" t="s">
        <v>2506</v>
      </c>
      <c r="C420" s="54" t="s">
        <v>2505</v>
      </c>
      <c r="D420" s="54" t="s">
        <v>94</v>
      </c>
      <c r="E420" s="54" t="s">
        <v>94</v>
      </c>
      <c r="F420" s="54" t="s">
        <v>89</v>
      </c>
      <c r="G420" s="54" t="s">
        <v>382</v>
      </c>
      <c r="H420" s="56" t="s">
        <v>384</v>
      </c>
      <c r="I420" s="54" t="s">
        <v>2523</v>
      </c>
      <c r="J420" s="54" t="s">
        <v>116</v>
      </c>
      <c r="K420" s="54" t="s">
        <v>117</v>
      </c>
      <c r="L420" s="54">
        <v>17</v>
      </c>
      <c r="M420" s="54">
        <f>IFERROR(VLOOKUP(A420,rptDatosInstitucionesEducativas!$H$9:$O$985,8,0),0)</f>
        <v>20</v>
      </c>
      <c r="N420" s="54">
        <v>3</v>
      </c>
      <c r="O420" s="54">
        <v>3</v>
      </c>
      <c r="P420" s="54" t="s">
        <v>5026</v>
      </c>
      <c r="Q420" s="54" t="s">
        <v>5027</v>
      </c>
      <c r="R420" s="54" t="s">
        <v>5028</v>
      </c>
      <c r="S420" s="54">
        <v>3</v>
      </c>
      <c r="T420" s="54">
        <v>2</v>
      </c>
    </row>
    <row r="421" spans="1:20" ht="18" x14ac:dyDescent="0.25">
      <c r="A421" s="54" t="s">
        <v>378</v>
      </c>
      <c r="B421" s="54" t="s">
        <v>2506</v>
      </c>
      <c r="C421" s="54" t="s">
        <v>2505</v>
      </c>
      <c r="D421" s="54" t="s">
        <v>94</v>
      </c>
      <c r="E421" s="54" t="s">
        <v>94</v>
      </c>
      <c r="F421" s="54" t="s">
        <v>89</v>
      </c>
      <c r="G421" s="54" t="s">
        <v>377</v>
      </c>
      <c r="H421" s="56" t="s">
        <v>1724</v>
      </c>
      <c r="I421" s="54" t="s">
        <v>2523</v>
      </c>
      <c r="J421" s="54" t="s">
        <v>116</v>
      </c>
      <c r="K421" s="54" t="s">
        <v>117</v>
      </c>
      <c r="L421" s="54">
        <v>17</v>
      </c>
      <c r="M421" s="54">
        <f>IFERROR(VLOOKUP(A421,rptDatosInstitucionesEducativas!$H$9:$O$985,8,0),0)</f>
        <v>22</v>
      </c>
      <c r="N421" s="54">
        <v>3</v>
      </c>
      <c r="O421" s="54">
        <v>3</v>
      </c>
      <c r="P421" s="54" t="s">
        <v>3564</v>
      </c>
      <c r="Q421" s="54" t="s">
        <v>2525</v>
      </c>
      <c r="R421" s="54" t="s">
        <v>3563</v>
      </c>
      <c r="S421" s="54">
        <v>0</v>
      </c>
      <c r="T421" s="54">
        <v>1</v>
      </c>
    </row>
    <row r="422" spans="1:20" ht="18" x14ac:dyDescent="0.25">
      <c r="A422" s="54" t="s">
        <v>1571</v>
      </c>
      <c r="B422" s="54" t="s">
        <v>2506</v>
      </c>
      <c r="C422" s="54" t="s">
        <v>2505</v>
      </c>
      <c r="D422" s="54" t="s">
        <v>94</v>
      </c>
      <c r="E422" s="54" t="s">
        <v>94</v>
      </c>
      <c r="F422" s="54" t="s">
        <v>89</v>
      </c>
      <c r="G422" s="54" t="s">
        <v>379</v>
      </c>
      <c r="H422" s="56" t="s">
        <v>1572</v>
      </c>
      <c r="I422" s="54" t="s">
        <v>2503</v>
      </c>
      <c r="J422" s="54" t="s">
        <v>116</v>
      </c>
      <c r="K422" s="54" t="s">
        <v>117</v>
      </c>
      <c r="L422" s="54">
        <v>102</v>
      </c>
      <c r="M422" s="54">
        <f>IFERROR(VLOOKUP(A422,rptDatosInstitucionesEducativas!$H$9:$O$985,8,0),0)</f>
        <v>118</v>
      </c>
      <c r="N422" s="54">
        <v>5</v>
      </c>
      <c r="O422" s="54">
        <v>7</v>
      </c>
      <c r="P422" s="54" t="s">
        <v>3518</v>
      </c>
      <c r="Q422" s="54" t="s">
        <v>3517</v>
      </c>
      <c r="R422" s="54" t="s">
        <v>2524</v>
      </c>
      <c r="S422" s="54">
        <v>16</v>
      </c>
      <c r="T422" s="54">
        <v>19</v>
      </c>
    </row>
    <row r="423" spans="1:20" ht="18" x14ac:dyDescent="0.25">
      <c r="A423" s="54" t="s">
        <v>376</v>
      </c>
      <c r="B423" s="54" t="s">
        <v>2506</v>
      </c>
      <c r="C423" s="54" t="s">
        <v>2505</v>
      </c>
      <c r="D423" s="54" t="s">
        <v>94</v>
      </c>
      <c r="E423" s="54" t="s">
        <v>94</v>
      </c>
      <c r="F423" s="54" t="s">
        <v>89</v>
      </c>
      <c r="G423" s="54" t="s">
        <v>375</v>
      </c>
      <c r="H423" s="56" t="s">
        <v>1723</v>
      </c>
      <c r="I423" s="54" t="s">
        <v>2523</v>
      </c>
      <c r="J423" s="54" t="s">
        <v>116</v>
      </c>
      <c r="K423" s="54" t="s">
        <v>117</v>
      </c>
      <c r="L423" s="54">
        <v>8</v>
      </c>
      <c r="M423" s="54">
        <f>IFERROR(VLOOKUP(A423,rptDatosInstitucionesEducativas!$H$9:$O$985,8,0),0)</f>
        <v>10</v>
      </c>
      <c r="N423" s="54">
        <v>3</v>
      </c>
      <c r="O423" s="54">
        <v>3</v>
      </c>
      <c r="P423" s="54" t="s">
        <v>3521</v>
      </c>
      <c r="Q423" s="54" t="s">
        <v>3520</v>
      </c>
      <c r="R423" s="54" t="s">
        <v>3519</v>
      </c>
      <c r="S423" s="54">
        <v>0</v>
      </c>
      <c r="T423" s="54">
        <v>1</v>
      </c>
    </row>
    <row r="424" spans="1:20" ht="18" x14ac:dyDescent="0.25">
      <c r="A424" s="54" t="s">
        <v>380</v>
      </c>
      <c r="B424" s="54" t="s">
        <v>2506</v>
      </c>
      <c r="C424" s="54" t="s">
        <v>2505</v>
      </c>
      <c r="D424" s="54" t="s">
        <v>94</v>
      </c>
      <c r="E424" s="54" t="s">
        <v>94</v>
      </c>
      <c r="F424" s="54" t="s">
        <v>89</v>
      </c>
      <c r="G424" s="54" t="s">
        <v>379</v>
      </c>
      <c r="H424" s="56" t="s">
        <v>381</v>
      </c>
      <c r="I424" s="54" t="s">
        <v>2523</v>
      </c>
      <c r="J424" s="54" t="s">
        <v>116</v>
      </c>
      <c r="K424" s="54" t="s">
        <v>117</v>
      </c>
      <c r="L424" s="54">
        <v>15</v>
      </c>
      <c r="M424" s="54">
        <f>IFERROR(VLOOKUP(A424,rptDatosInstitucionesEducativas!$H$9:$O$985,8,0),0)</f>
        <v>21</v>
      </c>
      <c r="N424" s="54">
        <v>3</v>
      </c>
      <c r="O424" s="54">
        <v>3</v>
      </c>
      <c r="P424" s="54" t="s">
        <v>3516</v>
      </c>
      <c r="Q424" s="54" t="s">
        <v>3515</v>
      </c>
      <c r="R424" s="54" t="s">
        <v>3514</v>
      </c>
      <c r="S424" s="54">
        <v>1</v>
      </c>
      <c r="T424" s="54">
        <v>2</v>
      </c>
    </row>
    <row r="425" spans="1:20" ht="27" x14ac:dyDescent="0.25">
      <c r="A425" s="54" t="s">
        <v>1573</v>
      </c>
      <c r="B425" s="54" t="s">
        <v>2506</v>
      </c>
      <c r="C425" s="54" t="s">
        <v>2505</v>
      </c>
      <c r="D425" s="54" t="s">
        <v>94</v>
      </c>
      <c r="E425" s="54" t="s">
        <v>94</v>
      </c>
      <c r="F425" s="54" t="s">
        <v>89</v>
      </c>
      <c r="G425" s="54" t="s">
        <v>375</v>
      </c>
      <c r="H425" s="56" t="s">
        <v>1574</v>
      </c>
      <c r="I425" s="54" t="s">
        <v>2503</v>
      </c>
      <c r="J425" s="54" t="s">
        <v>116</v>
      </c>
      <c r="K425" s="54" t="s">
        <v>117</v>
      </c>
      <c r="L425" s="54">
        <v>12</v>
      </c>
      <c r="M425" s="54">
        <f>IFERROR(VLOOKUP(A425,rptDatosInstitucionesEducativas!$H$9:$O$985,8,0),0)</f>
        <v>12</v>
      </c>
      <c r="N425" s="54">
        <v>5</v>
      </c>
      <c r="O425" s="54">
        <v>5</v>
      </c>
      <c r="P425" s="54" t="s">
        <v>3513</v>
      </c>
      <c r="Q425" s="54" t="s">
        <v>3512</v>
      </c>
      <c r="R425" s="54" t="s">
        <v>3511</v>
      </c>
      <c r="S425" s="54">
        <v>10</v>
      </c>
      <c r="T425" s="54">
        <v>12</v>
      </c>
    </row>
    <row r="426" spans="1:20" ht="18" x14ac:dyDescent="0.25">
      <c r="A426" s="54" t="s">
        <v>1569</v>
      </c>
      <c r="B426" s="54" t="s">
        <v>2506</v>
      </c>
      <c r="C426" s="54" t="s">
        <v>2505</v>
      </c>
      <c r="D426" s="54" t="s">
        <v>94</v>
      </c>
      <c r="E426" s="54" t="s">
        <v>94</v>
      </c>
      <c r="F426" s="54" t="s">
        <v>89</v>
      </c>
      <c r="G426" s="54" t="s">
        <v>89</v>
      </c>
      <c r="H426" s="56" t="s">
        <v>1061</v>
      </c>
      <c r="I426" s="54" t="s">
        <v>2503</v>
      </c>
      <c r="J426" s="54" t="s">
        <v>116</v>
      </c>
      <c r="K426" s="54" t="s">
        <v>117</v>
      </c>
      <c r="L426" s="54">
        <v>68</v>
      </c>
      <c r="M426" s="54">
        <f>IFERROR(VLOOKUP(A426,rptDatosInstitucionesEducativas!$H$9:$O$985,8,0),0)</f>
        <v>60</v>
      </c>
      <c r="N426" s="54">
        <v>5</v>
      </c>
      <c r="O426" s="54">
        <v>5</v>
      </c>
      <c r="P426" s="54" t="s">
        <v>5029</v>
      </c>
      <c r="Q426" s="54" t="s">
        <v>5030</v>
      </c>
      <c r="R426" s="54" t="s">
        <v>3933</v>
      </c>
      <c r="S426" s="54">
        <v>8</v>
      </c>
      <c r="T426" s="54">
        <v>11</v>
      </c>
    </row>
    <row r="427" spans="1:20" ht="18" x14ac:dyDescent="0.25">
      <c r="A427" s="54" t="s">
        <v>883</v>
      </c>
      <c r="B427" s="54" t="s">
        <v>2506</v>
      </c>
      <c r="C427" s="54" t="s">
        <v>2505</v>
      </c>
      <c r="D427" s="54" t="s">
        <v>94</v>
      </c>
      <c r="E427" s="54" t="s">
        <v>94</v>
      </c>
      <c r="F427" s="54" t="s">
        <v>89</v>
      </c>
      <c r="G427" s="54" t="s">
        <v>882</v>
      </c>
      <c r="H427" s="56" t="s">
        <v>882</v>
      </c>
      <c r="I427" s="54" t="s">
        <v>2552</v>
      </c>
      <c r="J427" s="54" t="s">
        <v>116</v>
      </c>
      <c r="K427" s="54" t="s">
        <v>117</v>
      </c>
      <c r="L427" s="54">
        <v>8</v>
      </c>
      <c r="M427" s="54">
        <f>IFERROR(VLOOKUP(A427,rptDatosInstitucionesEducativas!$H$9:$O$985,8,0),0)</f>
        <v>7</v>
      </c>
      <c r="N427" s="54">
        <v>3</v>
      </c>
      <c r="O427" s="54">
        <v>3</v>
      </c>
      <c r="P427" s="54" t="s">
        <v>3557</v>
      </c>
      <c r="Q427" s="54" t="s">
        <v>2525</v>
      </c>
      <c r="R427" s="54" t="s">
        <v>2524</v>
      </c>
      <c r="S427" s="54">
        <v>0</v>
      </c>
      <c r="T427" s="54">
        <v>1</v>
      </c>
    </row>
    <row r="428" spans="1:20" ht="18" x14ac:dyDescent="0.25">
      <c r="A428" s="54" t="s">
        <v>889</v>
      </c>
      <c r="B428" s="54" t="s">
        <v>2506</v>
      </c>
      <c r="C428" s="54" t="s">
        <v>2505</v>
      </c>
      <c r="D428" s="54" t="s">
        <v>94</v>
      </c>
      <c r="E428" s="54" t="s">
        <v>94</v>
      </c>
      <c r="F428" s="54" t="s">
        <v>89</v>
      </c>
      <c r="G428" s="54" t="s">
        <v>888</v>
      </c>
      <c r="H428" s="56" t="s">
        <v>888</v>
      </c>
      <c r="I428" s="54" t="s">
        <v>2552</v>
      </c>
      <c r="J428" s="54" t="s">
        <v>116</v>
      </c>
      <c r="K428" s="54" t="s">
        <v>117</v>
      </c>
      <c r="L428" s="54">
        <v>10</v>
      </c>
      <c r="M428" s="54">
        <f>IFERROR(VLOOKUP(A428,rptDatosInstitucionesEducativas!$H$9:$O$985,8,0),0)</f>
        <v>9</v>
      </c>
      <c r="N428" s="54">
        <v>3</v>
      </c>
      <c r="O428" s="54">
        <v>3</v>
      </c>
      <c r="P428" s="54" t="s">
        <v>3557</v>
      </c>
      <c r="Q428" s="54" t="s">
        <v>2525</v>
      </c>
      <c r="R428" s="54" t="s">
        <v>2524</v>
      </c>
      <c r="S428" s="54">
        <v>0</v>
      </c>
      <c r="T428" s="54">
        <v>1</v>
      </c>
    </row>
    <row r="429" spans="1:20" ht="18" x14ac:dyDescent="0.25">
      <c r="A429" s="54" t="s">
        <v>885</v>
      </c>
      <c r="B429" s="54" t="s">
        <v>2506</v>
      </c>
      <c r="C429" s="54" t="s">
        <v>2505</v>
      </c>
      <c r="D429" s="54" t="s">
        <v>94</v>
      </c>
      <c r="E429" s="54" t="s">
        <v>94</v>
      </c>
      <c r="F429" s="54" t="s">
        <v>89</v>
      </c>
      <c r="G429" s="54" t="s">
        <v>884</v>
      </c>
      <c r="H429" s="56" t="s">
        <v>884</v>
      </c>
      <c r="I429" s="54" t="s">
        <v>2552</v>
      </c>
      <c r="J429" s="54" t="s">
        <v>116</v>
      </c>
      <c r="K429" s="54" t="s">
        <v>117</v>
      </c>
      <c r="L429" s="54">
        <v>4</v>
      </c>
      <c r="M429" s="54">
        <f>IFERROR(VLOOKUP(A429,rptDatosInstitucionesEducativas!$H$9:$O$985,8,0),0)</f>
        <v>3</v>
      </c>
      <c r="N429" s="54">
        <v>3</v>
      </c>
      <c r="O429" s="54">
        <v>3</v>
      </c>
      <c r="P429" s="54" t="s">
        <v>3557</v>
      </c>
      <c r="Q429" s="54" t="s">
        <v>2525</v>
      </c>
      <c r="R429" s="54" t="s">
        <v>2524</v>
      </c>
      <c r="S429" s="54">
        <v>0</v>
      </c>
      <c r="T429" s="54">
        <v>1</v>
      </c>
    </row>
    <row r="430" spans="1:20" ht="18" x14ac:dyDescent="0.25">
      <c r="A430" s="54" t="s">
        <v>886</v>
      </c>
      <c r="B430" s="54" t="s">
        <v>2506</v>
      </c>
      <c r="C430" s="54" t="s">
        <v>2505</v>
      </c>
      <c r="D430" s="54" t="s">
        <v>94</v>
      </c>
      <c r="E430" s="54" t="s">
        <v>94</v>
      </c>
      <c r="F430" s="54" t="s">
        <v>89</v>
      </c>
      <c r="G430" s="54" t="s">
        <v>880</v>
      </c>
      <c r="H430" s="56" t="s">
        <v>887</v>
      </c>
      <c r="I430" s="54" t="s">
        <v>2552</v>
      </c>
      <c r="J430" s="54" t="s">
        <v>116</v>
      </c>
      <c r="K430" s="54" t="s">
        <v>117</v>
      </c>
      <c r="L430" s="54">
        <v>8</v>
      </c>
      <c r="M430" s="54">
        <f>IFERROR(VLOOKUP(A430,rptDatosInstitucionesEducativas!$H$9:$O$985,8,0),0)</f>
        <v>8</v>
      </c>
      <c r="N430" s="54">
        <v>3</v>
      </c>
      <c r="O430" s="54">
        <v>3</v>
      </c>
      <c r="P430" s="54" t="s">
        <v>3557</v>
      </c>
      <c r="Q430" s="54" t="s">
        <v>2525</v>
      </c>
      <c r="R430" s="54" t="s">
        <v>2524</v>
      </c>
      <c r="S430" s="54">
        <v>0</v>
      </c>
      <c r="T430" s="54">
        <v>1</v>
      </c>
    </row>
    <row r="431" spans="1:20" ht="18" x14ac:dyDescent="0.25">
      <c r="A431" s="54" t="s">
        <v>881</v>
      </c>
      <c r="B431" s="54" t="s">
        <v>2506</v>
      </c>
      <c r="C431" s="54" t="s">
        <v>2505</v>
      </c>
      <c r="D431" s="54" t="s">
        <v>94</v>
      </c>
      <c r="E431" s="54" t="s">
        <v>94</v>
      </c>
      <c r="F431" s="54" t="s">
        <v>89</v>
      </c>
      <c r="G431" s="54" t="s">
        <v>880</v>
      </c>
      <c r="H431" s="56" t="s">
        <v>880</v>
      </c>
      <c r="I431" s="54" t="s">
        <v>2552</v>
      </c>
      <c r="J431" s="54" t="s">
        <v>116</v>
      </c>
      <c r="K431" s="54" t="s">
        <v>117</v>
      </c>
      <c r="L431" s="54">
        <v>8</v>
      </c>
      <c r="M431" s="54">
        <f>IFERROR(VLOOKUP(A431,rptDatosInstitucionesEducativas!$H$9:$O$985,8,0),0)</f>
        <v>13</v>
      </c>
      <c r="N431" s="54">
        <v>1</v>
      </c>
      <c r="O431" s="54">
        <v>3</v>
      </c>
      <c r="P431" s="54" t="s">
        <v>5031</v>
      </c>
      <c r="Q431" s="54" t="s">
        <v>3553</v>
      </c>
      <c r="R431" s="54" t="s">
        <v>3552</v>
      </c>
      <c r="S431" s="54">
        <v>0</v>
      </c>
      <c r="T431" s="54">
        <v>2</v>
      </c>
    </row>
    <row r="432" spans="1:20" ht="18" x14ac:dyDescent="0.25">
      <c r="A432" s="54" t="s">
        <v>895</v>
      </c>
      <c r="B432" s="54" t="s">
        <v>2506</v>
      </c>
      <c r="C432" s="54" t="s">
        <v>2505</v>
      </c>
      <c r="D432" s="54" t="s">
        <v>94</v>
      </c>
      <c r="E432" s="54" t="s">
        <v>94</v>
      </c>
      <c r="F432" s="54" t="s">
        <v>89</v>
      </c>
      <c r="G432" s="54" t="s">
        <v>894</v>
      </c>
      <c r="H432" s="56" t="s">
        <v>894</v>
      </c>
      <c r="I432" s="54" t="s">
        <v>2552</v>
      </c>
      <c r="J432" s="54" t="s">
        <v>116</v>
      </c>
      <c r="K432" s="54" t="s">
        <v>117</v>
      </c>
      <c r="L432" s="54">
        <v>7</v>
      </c>
      <c r="M432" s="54">
        <f>IFERROR(VLOOKUP(A432,rptDatosInstitucionesEducativas!$H$9:$O$985,8,0),0)</f>
        <v>7</v>
      </c>
      <c r="N432" s="54">
        <v>3</v>
      </c>
      <c r="O432" s="54">
        <v>3</v>
      </c>
      <c r="P432" s="54" t="s">
        <v>3557</v>
      </c>
      <c r="Q432" s="54" t="s">
        <v>2525</v>
      </c>
      <c r="R432" s="54" t="s">
        <v>2524</v>
      </c>
      <c r="S432" s="54">
        <v>0</v>
      </c>
      <c r="T432" s="54">
        <v>1</v>
      </c>
    </row>
    <row r="433" spans="1:20" ht="18" x14ac:dyDescent="0.25">
      <c r="A433" s="54" t="s">
        <v>896</v>
      </c>
      <c r="B433" s="54" t="s">
        <v>2506</v>
      </c>
      <c r="C433" s="54" t="s">
        <v>2505</v>
      </c>
      <c r="D433" s="54" t="s">
        <v>94</v>
      </c>
      <c r="E433" s="54" t="s">
        <v>94</v>
      </c>
      <c r="F433" s="54" t="s">
        <v>89</v>
      </c>
      <c r="G433" s="54" t="s">
        <v>1799</v>
      </c>
      <c r="H433" s="56" t="s">
        <v>897</v>
      </c>
      <c r="I433" s="54" t="s">
        <v>2552</v>
      </c>
      <c r="J433" s="54" t="s">
        <v>116</v>
      </c>
      <c r="K433" s="54" t="s">
        <v>117</v>
      </c>
      <c r="L433" s="54">
        <v>8</v>
      </c>
      <c r="M433" s="54">
        <f>IFERROR(VLOOKUP(A433,rptDatosInstitucionesEducativas!$H$9:$O$985,8,0),0)</f>
        <v>7</v>
      </c>
      <c r="N433" s="54">
        <v>3</v>
      </c>
      <c r="O433" s="54">
        <v>3</v>
      </c>
      <c r="P433" s="54" t="s">
        <v>3557</v>
      </c>
      <c r="Q433" s="54" t="s">
        <v>2525</v>
      </c>
      <c r="R433" s="54" t="s">
        <v>2524</v>
      </c>
      <c r="S433" s="54">
        <v>0</v>
      </c>
      <c r="T433" s="54">
        <v>1</v>
      </c>
    </row>
    <row r="434" spans="1:20" ht="18" x14ac:dyDescent="0.25">
      <c r="A434" s="54" t="s">
        <v>900</v>
      </c>
      <c r="B434" s="54" t="s">
        <v>2506</v>
      </c>
      <c r="C434" s="54" t="s">
        <v>2505</v>
      </c>
      <c r="D434" s="54" t="s">
        <v>94</v>
      </c>
      <c r="E434" s="54" t="s">
        <v>94</v>
      </c>
      <c r="F434" s="54" t="s">
        <v>89</v>
      </c>
      <c r="G434" s="54" t="s">
        <v>169</v>
      </c>
      <c r="H434" s="56" t="s">
        <v>169</v>
      </c>
      <c r="I434" s="54" t="s">
        <v>2552</v>
      </c>
      <c r="J434" s="54" t="s">
        <v>116</v>
      </c>
      <c r="K434" s="54" t="s">
        <v>117</v>
      </c>
      <c r="L434" s="54">
        <v>9</v>
      </c>
      <c r="M434" s="54">
        <f>IFERROR(VLOOKUP(A434,rptDatosInstitucionesEducativas!$H$9:$O$985,8,0),0)</f>
        <v>8</v>
      </c>
      <c r="N434" s="54">
        <v>3</v>
      </c>
      <c r="O434" s="54">
        <v>3</v>
      </c>
      <c r="P434" s="54" t="s">
        <v>3557</v>
      </c>
      <c r="Q434" s="54" t="s">
        <v>2525</v>
      </c>
      <c r="R434" s="54" t="s">
        <v>2524</v>
      </c>
      <c r="S434" s="54">
        <v>1</v>
      </c>
      <c r="T434" s="54">
        <v>1</v>
      </c>
    </row>
    <row r="435" spans="1:20" ht="18" x14ac:dyDescent="0.25">
      <c r="A435" s="54" t="s">
        <v>898</v>
      </c>
      <c r="B435" s="54" t="s">
        <v>2506</v>
      </c>
      <c r="C435" s="54" t="s">
        <v>2505</v>
      </c>
      <c r="D435" s="54" t="s">
        <v>94</v>
      </c>
      <c r="E435" s="54" t="s">
        <v>94</v>
      </c>
      <c r="F435" s="54" t="s">
        <v>89</v>
      </c>
      <c r="G435" s="54" t="s">
        <v>5032</v>
      </c>
      <c r="H435" s="56" t="s">
        <v>899</v>
      </c>
      <c r="I435" s="54" t="s">
        <v>2552</v>
      </c>
      <c r="J435" s="54" t="s">
        <v>116</v>
      </c>
      <c r="K435" s="54" t="s">
        <v>117</v>
      </c>
      <c r="L435" s="54">
        <v>8</v>
      </c>
      <c r="M435" s="54">
        <f>IFERROR(VLOOKUP(A435,rptDatosInstitucionesEducativas!$H$9:$O$985,8,0),0)</f>
        <v>14</v>
      </c>
      <c r="N435" s="54">
        <v>1</v>
      </c>
      <c r="O435" s="54">
        <v>2</v>
      </c>
      <c r="P435" s="54" t="s">
        <v>5031</v>
      </c>
      <c r="Q435" s="54" t="s">
        <v>3553</v>
      </c>
      <c r="R435" s="54" t="s">
        <v>3552</v>
      </c>
      <c r="S435" s="54">
        <v>0</v>
      </c>
      <c r="T435" s="54">
        <v>2</v>
      </c>
    </row>
    <row r="436" spans="1:20" ht="18" x14ac:dyDescent="0.25">
      <c r="A436" s="54" t="s">
        <v>892</v>
      </c>
      <c r="B436" s="54" t="s">
        <v>2506</v>
      </c>
      <c r="C436" s="54" t="s">
        <v>2505</v>
      </c>
      <c r="D436" s="54" t="s">
        <v>94</v>
      </c>
      <c r="E436" s="54" t="s">
        <v>94</v>
      </c>
      <c r="F436" s="54" t="s">
        <v>89</v>
      </c>
      <c r="G436" s="54" t="s">
        <v>89</v>
      </c>
      <c r="H436" s="56" t="s">
        <v>893</v>
      </c>
      <c r="I436" s="54" t="s">
        <v>2552</v>
      </c>
      <c r="J436" s="54" t="s">
        <v>116</v>
      </c>
      <c r="K436" s="54" t="s">
        <v>117</v>
      </c>
      <c r="L436" s="54">
        <v>6</v>
      </c>
      <c r="M436" s="54">
        <f>IFERROR(VLOOKUP(A436,rptDatosInstitucionesEducativas!$H$9:$O$985,8,0),0)</f>
        <v>15</v>
      </c>
      <c r="N436" s="54">
        <v>1</v>
      </c>
      <c r="O436" s="54">
        <v>3</v>
      </c>
      <c r="P436" s="54" t="s">
        <v>5031</v>
      </c>
      <c r="Q436" s="54" t="s">
        <v>3553</v>
      </c>
      <c r="R436" s="54" t="s">
        <v>3552</v>
      </c>
      <c r="S436" s="54">
        <v>0</v>
      </c>
      <c r="T436" s="54">
        <v>2</v>
      </c>
    </row>
    <row r="437" spans="1:20" ht="27" x14ac:dyDescent="0.25">
      <c r="A437" s="54" t="s">
        <v>1359</v>
      </c>
      <c r="B437" s="54" t="s">
        <v>2506</v>
      </c>
      <c r="C437" s="54" t="s">
        <v>2505</v>
      </c>
      <c r="D437" s="54" t="s">
        <v>94</v>
      </c>
      <c r="E437" s="54" t="s">
        <v>94</v>
      </c>
      <c r="F437" s="54" t="s">
        <v>89</v>
      </c>
      <c r="G437" s="54" t="s">
        <v>379</v>
      </c>
      <c r="H437" s="56" t="s">
        <v>1922</v>
      </c>
      <c r="I437" s="54" t="s">
        <v>2510</v>
      </c>
      <c r="J437" s="54" t="s">
        <v>116</v>
      </c>
      <c r="K437" s="54" t="s">
        <v>117</v>
      </c>
      <c r="L437" s="54">
        <v>81</v>
      </c>
      <c r="M437" s="54">
        <f>IFERROR(VLOOKUP(A437,rptDatosInstitucionesEducativas!$H$9:$O$985,8,0),0)</f>
        <v>84</v>
      </c>
      <c r="N437" s="54">
        <v>6</v>
      </c>
      <c r="O437" s="54">
        <v>6</v>
      </c>
      <c r="P437" s="54" t="s">
        <v>5033</v>
      </c>
      <c r="Q437" s="54" t="s">
        <v>3550</v>
      </c>
      <c r="R437" s="54" t="s">
        <v>3549</v>
      </c>
      <c r="S437" s="54">
        <v>7</v>
      </c>
      <c r="T437" s="54">
        <v>9</v>
      </c>
    </row>
    <row r="438" spans="1:20" ht="18" x14ac:dyDescent="0.25">
      <c r="A438" s="54" t="s">
        <v>1358</v>
      </c>
      <c r="B438" s="54" t="s">
        <v>2506</v>
      </c>
      <c r="C438" s="54" t="s">
        <v>2505</v>
      </c>
      <c r="D438" s="54" t="s">
        <v>94</v>
      </c>
      <c r="E438" s="54" t="s">
        <v>94</v>
      </c>
      <c r="F438" s="54" t="s">
        <v>89</v>
      </c>
      <c r="G438" s="54" t="s">
        <v>89</v>
      </c>
      <c r="H438" s="56" t="s">
        <v>1921</v>
      </c>
      <c r="I438" s="54" t="s">
        <v>2510</v>
      </c>
      <c r="J438" s="54" t="s">
        <v>116</v>
      </c>
      <c r="K438" s="54" t="s">
        <v>117</v>
      </c>
      <c r="L438" s="54">
        <v>296</v>
      </c>
      <c r="M438" s="54">
        <f>IFERROR(VLOOKUP(A438,rptDatosInstitucionesEducativas!$H$9:$O$985,8,0),0)</f>
        <v>325</v>
      </c>
      <c r="N438" s="54">
        <v>6</v>
      </c>
      <c r="O438" s="54">
        <v>21</v>
      </c>
      <c r="P438" s="54" t="s">
        <v>5034</v>
      </c>
      <c r="Q438" s="54" t="s">
        <v>5035</v>
      </c>
      <c r="R438" s="54" t="s">
        <v>5036</v>
      </c>
      <c r="S438" s="54">
        <v>21</v>
      </c>
      <c r="T438" s="54">
        <v>29</v>
      </c>
    </row>
    <row r="439" spans="1:20" ht="18" x14ac:dyDescent="0.25">
      <c r="A439" s="54" t="s">
        <v>374</v>
      </c>
      <c r="B439" s="54" t="s">
        <v>2506</v>
      </c>
      <c r="C439" s="54" t="s">
        <v>2505</v>
      </c>
      <c r="D439" s="54" t="s">
        <v>94</v>
      </c>
      <c r="E439" s="54" t="s">
        <v>94</v>
      </c>
      <c r="F439" s="54" t="s">
        <v>89</v>
      </c>
      <c r="G439" s="54" t="s">
        <v>89</v>
      </c>
      <c r="H439" s="56" t="s">
        <v>1725</v>
      </c>
      <c r="I439" s="54" t="s">
        <v>2680</v>
      </c>
      <c r="J439" s="54" t="s">
        <v>116</v>
      </c>
      <c r="K439" s="54" t="s">
        <v>117</v>
      </c>
      <c r="L439" s="54">
        <v>60</v>
      </c>
      <c r="M439" s="54">
        <f>IFERROR(VLOOKUP(A439,rptDatosInstitucionesEducativas!$H$9:$O$985,8,0),0)</f>
        <v>41</v>
      </c>
      <c r="N439" s="54">
        <v>4</v>
      </c>
      <c r="O439" s="54">
        <v>4</v>
      </c>
      <c r="P439" s="54" t="s">
        <v>3562</v>
      </c>
      <c r="Q439" s="54" t="s">
        <v>2525</v>
      </c>
      <c r="R439" s="54" t="s">
        <v>5037</v>
      </c>
      <c r="S439" s="54">
        <v>6</v>
      </c>
      <c r="T439" s="54">
        <v>7</v>
      </c>
    </row>
    <row r="440" spans="1:20" ht="27" x14ac:dyDescent="0.25">
      <c r="A440" s="54" t="s">
        <v>1370</v>
      </c>
      <c r="B440" s="54" t="s">
        <v>2506</v>
      </c>
      <c r="C440" s="54" t="s">
        <v>2505</v>
      </c>
      <c r="D440" s="54" t="s">
        <v>94</v>
      </c>
      <c r="E440" s="54" t="s">
        <v>94</v>
      </c>
      <c r="F440" s="54" t="s">
        <v>89</v>
      </c>
      <c r="G440" s="54" t="s">
        <v>375</v>
      </c>
      <c r="H440" s="56" t="s">
        <v>1929</v>
      </c>
      <c r="I440" s="54" t="s">
        <v>2510</v>
      </c>
      <c r="J440" s="54" t="s">
        <v>116</v>
      </c>
      <c r="K440" s="54" t="s">
        <v>117</v>
      </c>
      <c r="L440" s="54">
        <v>15</v>
      </c>
      <c r="M440" s="54">
        <f>IFERROR(VLOOKUP(A440,rptDatosInstitucionesEducativas!$H$9:$O$985,8,0),0)</f>
        <v>15</v>
      </c>
      <c r="N440" s="54">
        <v>6</v>
      </c>
      <c r="O440" s="54">
        <v>6</v>
      </c>
      <c r="P440" s="54" t="s">
        <v>3542</v>
      </c>
      <c r="Q440" s="54" t="s">
        <v>3541</v>
      </c>
      <c r="R440" s="54" t="s">
        <v>3540</v>
      </c>
      <c r="S440" s="54">
        <v>2</v>
      </c>
      <c r="T440" s="54">
        <v>3</v>
      </c>
    </row>
    <row r="441" spans="1:20" ht="18" x14ac:dyDescent="0.25">
      <c r="A441" s="54" t="s">
        <v>1369</v>
      </c>
      <c r="B441" s="54" t="s">
        <v>2506</v>
      </c>
      <c r="C441" s="54" t="s">
        <v>2505</v>
      </c>
      <c r="D441" s="54" t="s">
        <v>94</v>
      </c>
      <c r="E441" s="54" t="s">
        <v>94</v>
      </c>
      <c r="F441" s="54" t="s">
        <v>89</v>
      </c>
      <c r="G441" s="54" t="s">
        <v>1368</v>
      </c>
      <c r="H441" s="56" t="s">
        <v>1928</v>
      </c>
      <c r="I441" s="54" t="s">
        <v>2510</v>
      </c>
      <c r="J441" s="54" t="s">
        <v>116</v>
      </c>
      <c r="K441" s="54" t="s">
        <v>117</v>
      </c>
      <c r="L441" s="54">
        <v>6</v>
      </c>
      <c r="M441" s="54">
        <f>IFERROR(VLOOKUP(A441,rptDatosInstitucionesEducativas!$H$9:$O$985,8,0),0)</f>
        <v>8</v>
      </c>
      <c r="N441" s="54">
        <v>3</v>
      </c>
      <c r="O441" s="54">
        <v>3</v>
      </c>
      <c r="P441" s="54" t="s">
        <v>5038</v>
      </c>
      <c r="Q441" s="54" t="s">
        <v>5039</v>
      </c>
      <c r="R441" s="54" t="s">
        <v>5040</v>
      </c>
      <c r="S441" s="54">
        <v>1</v>
      </c>
      <c r="T441" s="54">
        <v>2</v>
      </c>
    </row>
    <row r="442" spans="1:20" ht="27" x14ac:dyDescent="0.25">
      <c r="A442" s="54" t="s">
        <v>1365</v>
      </c>
      <c r="B442" s="54" t="s">
        <v>2506</v>
      </c>
      <c r="C442" s="54" t="s">
        <v>2505</v>
      </c>
      <c r="D442" s="54" t="s">
        <v>94</v>
      </c>
      <c r="E442" s="54" t="s">
        <v>94</v>
      </c>
      <c r="F442" s="54" t="s">
        <v>89</v>
      </c>
      <c r="G442" s="54" t="s">
        <v>884</v>
      </c>
      <c r="H442" s="56" t="s">
        <v>1926</v>
      </c>
      <c r="I442" s="54" t="s">
        <v>2510</v>
      </c>
      <c r="J442" s="54" t="s">
        <v>116</v>
      </c>
      <c r="K442" s="54" t="s">
        <v>117</v>
      </c>
      <c r="L442" s="54">
        <v>3</v>
      </c>
      <c r="M442" s="54">
        <f>IFERROR(VLOOKUP(A442,rptDatosInstitucionesEducativas!$H$9:$O$985,8,0),0)</f>
        <v>4</v>
      </c>
      <c r="N442" s="54">
        <v>3</v>
      </c>
      <c r="O442" s="54">
        <v>3</v>
      </c>
      <c r="P442" s="54" t="s">
        <v>5041</v>
      </c>
      <c r="Q442" s="54" t="s">
        <v>3535</v>
      </c>
      <c r="R442" s="54" t="s">
        <v>3534</v>
      </c>
      <c r="S442" s="54">
        <v>2</v>
      </c>
      <c r="T442" s="54">
        <v>1</v>
      </c>
    </row>
    <row r="443" spans="1:20" ht="27" x14ac:dyDescent="0.25">
      <c r="A443" s="54" t="s">
        <v>1361</v>
      </c>
      <c r="B443" s="54" t="s">
        <v>2506</v>
      </c>
      <c r="C443" s="54" t="s">
        <v>2505</v>
      </c>
      <c r="D443" s="54" t="s">
        <v>94</v>
      </c>
      <c r="E443" s="54" t="s">
        <v>94</v>
      </c>
      <c r="F443" s="54" t="s">
        <v>89</v>
      </c>
      <c r="G443" s="54" t="s">
        <v>1360</v>
      </c>
      <c r="H443" s="56" t="s">
        <v>1923</v>
      </c>
      <c r="I443" s="54" t="s">
        <v>2510</v>
      </c>
      <c r="J443" s="54" t="s">
        <v>116</v>
      </c>
      <c r="K443" s="54" t="s">
        <v>117</v>
      </c>
      <c r="L443" s="54">
        <v>2</v>
      </c>
      <c r="M443" s="54">
        <f>IFERROR(VLOOKUP(A443,rptDatosInstitucionesEducativas!$H$9:$O$985,8,0),0)</f>
        <v>2</v>
      </c>
      <c r="N443" s="54">
        <v>2</v>
      </c>
      <c r="O443" s="54">
        <v>2</v>
      </c>
      <c r="P443" s="54" t="s">
        <v>3533</v>
      </c>
      <c r="Q443" s="54" t="s">
        <v>3532</v>
      </c>
      <c r="R443" s="54" t="s">
        <v>2524</v>
      </c>
      <c r="S443" s="54">
        <v>0</v>
      </c>
      <c r="T443" s="54">
        <v>1</v>
      </c>
    </row>
    <row r="444" spans="1:20" ht="18" x14ac:dyDescent="0.25">
      <c r="A444" s="54" t="s">
        <v>1362</v>
      </c>
      <c r="B444" s="54" t="s">
        <v>2506</v>
      </c>
      <c r="C444" s="54" t="s">
        <v>2505</v>
      </c>
      <c r="D444" s="54" t="s">
        <v>94</v>
      </c>
      <c r="E444" s="54" t="s">
        <v>94</v>
      </c>
      <c r="F444" s="54" t="s">
        <v>89</v>
      </c>
      <c r="G444" s="54" t="s">
        <v>377</v>
      </c>
      <c r="H444" s="56" t="s">
        <v>1924</v>
      </c>
      <c r="I444" s="54" t="s">
        <v>2510</v>
      </c>
      <c r="J444" s="54" t="s">
        <v>116</v>
      </c>
      <c r="K444" s="54" t="s">
        <v>117</v>
      </c>
      <c r="L444" s="54">
        <v>43</v>
      </c>
      <c r="M444" s="54">
        <f>IFERROR(VLOOKUP(A444,rptDatosInstitucionesEducativas!$H$9:$O$985,8,0),0)</f>
        <v>37</v>
      </c>
      <c r="N444" s="54">
        <v>6</v>
      </c>
      <c r="O444" s="54">
        <v>6</v>
      </c>
      <c r="P444" s="54" t="s">
        <v>3527</v>
      </c>
      <c r="Q444" s="54" t="s">
        <v>3526</v>
      </c>
      <c r="R444" s="54" t="s">
        <v>3525</v>
      </c>
      <c r="S444" s="54">
        <v>2</v>
      </c>
      <c r="T444" s="54">
        <v>3</v>
      </c>
    </row>
    <row r="445" spans="1:20" ht="18" x14ac:dyDescent="0.25">
      <c r="A445" s="54" t="s">
        <v>1367</v>
      </c>
      <c r="B445" s="54" t="s">
        <v>2506</v>
      </c>
      <c r="C445" s="54" t="s">
        <v>2505</v>
      </c>
      <c r="D445" s="54" t="s">
        <v>94</v>
      </c>
      <c r="E445" s="54" t="s">
        <v>94</v>
      </c>
      <c r="F445" s="54" t="s">
        <v>89</v>
      </c>
      <c r="G445" s="54" t="s">
        <v>1366</v>
      </c>
      <c r="H445" s="56" t="s">
        <v>1927</v>
      </c>
      <c r="I445" s="54" t="s">
        <v>2510</v>
      </c>
      <c r="J445" s="54" t="s">
        <v>116</v>
      </c>
      <c r="K445" s="54" t="s">
        <v>117</v>
      </c>
      <c r="L445" s="54">
        <v>5</v>
      </c>
      <c r="M445" s="54">
        <f>IFERROR(VLOOKUP(A445,rptDatosInstitucionesEducativas!$H$9:$O$985,8,0),0)</f>
        <v>5</v>
      </c>
      <c r="N445" s="54">
        <v>4</v>
      </c>
      <c r="O445" s="54">
        <v>4</v>
      </c>
      <c r="P445" s="54" t="s">
        <v>3531</v>
      </c>
      <c r="Q445" s="54" t="s">
        <v>2525</v>
      </c>
      <c r="R445" s="54" t="s">
        <v>2524</v>
      </c>
      <c r="S445" s="54">
        <v>0</v>
      </c>
      <c r="T445" s="54">
        <v>1</v>
      </c>
    </row>
    <row r="446" spans="1:20" ht="18" x14ac:dyDescent="0.25">
      <c r="A446" s="54" t="s">
        <v>1570</v>
      </c>
      <c r="B446" s="54" t="s">
        <v>2506</v>
      </c>
      <c r="C446" s="54" t="s">
        <v>2505</v>
      </c>
      <c r="D446" s="54" t="s">
        <v>94</v>
      </c>
      <c r="E446" s="54" t="s">
        <v>94</v>
      </c>
      <c r="F446" s="54" t="s">
        <v>89</v>
      </c>
      <c r="G446" s="54" t="s">
        <v>385</v>
      </c>
      <c r="H446" s="56" t="s">
        <v>89</v>
      </c>
      <c r="I446" s="54" t="s">
        <v>2503</v>
      </c>
      <c r="J446" s="54" t="s">
        <v>116</v>
      </c>
      <c r="K446" s="54" t="s">
        <v>117</v>
      </c>
      <c r="L446" s="54">
        <v>239</v>
      </c>
      <c r="M446" s="54">
        <f>IFERROR(VLOOKUP(A446,rptDatosInstitucionesEducativas!$H$9:$O$985,8,0),0)</f>
        <v>241</v>
      </c>
      <c r="N446" s="54">
        <v>5</v>
      </c>
      <c r="O446" s="54">
        <v>15</v>
      </c>
      <c r="P446" s="54" t="s">
        <v>5042</v>
      </c>
      <c r="Q446" s="54" t="s">
        <v>5043</v>
      </c>
      <c r="R446" s="54" t="s">
        <v>5044</v>
      </c>
      <c r="S446" s="54">
        <v>49</v>
      </c>
      <c r="T446" s="54">
        <v>41</v>
      </c>
    </row>
    <row r="447" spans="1:20" ht="27" x14ac:dyDescent="0.25">
      <c r="A447" s="54" t="s">
        <v>91</v>
      </c>
      <c r="B447" s="54" t="s">
        <v>2506</v>
      </c>
      <c r="C447" s="54" t="s">
        <v>2505</v>
      </c>
      <c r="D447" s="54" t="s">
        <v>94</v>
      </c>
      <c r="E447" s="54" t="s">
        <v>94</v>
      </c>
      <c r="F447" s="54" t="s">
        <v>89</v>
      </c>
      <c r="G447" s="54" t="s">
        <v>385</v>
      </c>
      <c r="H447" s="56" t="s">
        <v>89</v>
      </c>
      <c r="I447" s="54" t="s">
        <v>4351</v>
      </c>
      <c r="J447" s="54" t="s">
        <v>4350</v>
      </c>
      <c r="K447" s="54" t="s">
        <v>117</v>
      </c>
      <c r="L447" s="54">
        <v>56</v>
      </c>
      <c r="M447" s="54">
        <f>IFERROR(VLOOKUP(A447,rptDatosInstitucionesEducativas!$H$9:$O$985,8,0),0)</f>
        <v>40</v>
      </c>
      <c r="N447" s="54">
        <v>4</v>
      </c>
      <c r="O447" s="54">
        <v>0</v>
      </c>
      <c r="P447" s="54" t="s">
        <v>5045</v>
      </c>
      <c r="Q447" s="54" t="s">
        <v>5046</v>
      </c>
      <c r="R447" s="54" t="s">
        <v>5047</v>
      </c>
      <c r="S447" s="54">
        <v>4</v>
      </c>
      <c r="T447" s="54">
        <v>5</v>
      </c>
    </row>
    <row r="448" spans="1:20" ht="18" x14ac:dyDescent="0.25">
      <c r="A448" s="54" t="s">
        <v>1364</v>
      </c>
      <c r="B448" s="54" t="s">
        <v>2506</v>
      </c>
      <c r="C448" s="54" t="s">
        <v>2505</v>
      </c>
      <c r="D448" s="54" t="s">
        <v>94</v>
      </c>
      <c r="E448" s="54" t="s">
        <v>94</v>
      </c>
      <c r="F448" s="54" t="s">
        <v>89</v>
      </c>
      <c r="G448" s="54" t="s">
        <v>1363</v>
      </c>
      <c r="H448" s="56" t="s">
        <v>1925</v>
      </c>
      <c r="I448" s="54" t="s">
        <v>2510</v>
      </c>
      <c r="J448" s="54" t="s">
        <v>116</v>
      </c>
      <c r="K448" s="54" t="s">
        <v>117</v>
      </c>
      <c r="L448" s="54">
        <v>1</v>
      </c>
      <c r="M448" s="54">
        <f>IFERROR(VLOOKUP(A448,rptDatosInstitucionesEducativas!$H$9:$O$985,8,0),0)</f>
        <v>2</v>
      </c>
      <c r="N448" s="54">
        <v>1</v>
      </c>
      <c r="O448" s="54">
        <v>1</v>
      </c>
      <c r="P448" s="54" t="s">
        <v>3524</v>
      </c>
      <c r="Q448" s="54" t="s">
        <v>3523</v>
      </c>
      <c r="R448" s="54" t="s">
        <v>3522</v>
      </c>
      <c r="S448" s="54">
        <v>0</v>
      </c>
      <c r="T448" s="54">
        <v>1</v>
      </c>
    </row>
    <row r="449" spans="1:20" ht="18" x14ac:dyDescent="0.25">
      <c r="A449" s="54" t="s">
        <v>2428</v>
      </c>
      <c r="B449" s="54" t="s">
        <v>2506</v>
      </c>
      <c r="C449" s="54" t="s">
        <v>2505</v>
      </c>
      <c r="D449" s="54" t="s">
        <v>94</v>
      </c>
      <c r="E449" s="54" t="s">
        <v>94</v>
      </c>
      <c r="F449" s="54" t="s">
        <v>89</v>
      </c>
      <c r="G449" s="54" t="s">
        <v>89</v>
      </c>
      <c r="H449" s="56" t="s">
        <v>5048</v>
      </c>
      <c r="I449" s="54" t="s">
        <v>2552</v>
      </c>
      <c r="J449" s="54" t="s">
        <v>116</v>
      </c>
      <c r="K449" s="54" t="s">
        <v>117</v>
      </c>
      <c r="L449" s="54">
        <v>12</v>
      </c>
      <c r="M449" s="54">
        <f>IFERROR(VLOOKUP(A449,rptDatosInstitucionesEducativas!$H$9:$O$985,8,0),0)</f>
        <v>13</v>
      </c>
      <c r="N449" s="54">
        <v>1</v>
      </c>
      <c r="O449" s="54">
        <v>3</v>
      </c>
      <c r="P449" s="54" t="s">
        <v>5031</v>
      </c>
      <c r="Q449" s="54" t="s">
        <v>2525</v>
      </c>
      <c r="R449" s="54" t="s">
        <v>3552</v>
      </c>
      <c r="S449" s="54">
        <v>0</v>
      </c>
      <c r="T449" s="54">
        <v>2</v>
      </c>
    </row>
    <row r="450" spans="1:20" ht="18" x14ac:dyDescent="0.25">
      <c r="A450" s="54" t="s">
        <v>2424</v>
      </c>
      <c r="B450" s="54" t="s">
        <v>2506</v>
      </c>
      <c r="C450" s="54" t="s">
        <v>2505</v>
      </c>
      <c r="D450" s="54" t="s">
        <v>94</v>
      </c>
      <c r="E450" s="54" t="s">
        <v>94</v>
      </c>
      <c r="F450" s="54" t="s">
        <v>89</v>
      </c>
      <c r="G450" s="54" t="s">
        <v>2425</v>
      </c>
      <c r="H450" s="56" t="s">
        <v>2425</v>
      </c>
      <c r="I450" s="54" t="s">
        <v>2552</v>
      </c>
      <c r="J450" s="54" t="s">
        <v>116</v>
      </c>
      <c r="K450" s="54" t="s">
        <v>117</v>
      </c>
      <c r="L450" s="54">
        <v>8</v>
      </c>
      <c r="M450" s="54">
        <f>IFERROR(VLOOKUP(A450,rptDatosInstitucionesEducativas!$H$9:$O$985,8,0),0)</f>
        <v>8</v>
      </c>
      <c r="N450" s="54">
        <v>3</v>
      </c>
      <c r="O450" s="54">
        <v>3</v>
      </c>
      <c r="P450" s="54" t="s">
        <v>3557</v>
      </c>
      <c r="Q450" s="54" t="s">
        <v>3556</v>
      </c>
      <c r="R450" s="54" t="s">
        <v>3555</v>
      </c>
      <c r="S450" s="54">
        <v>0</v>
      </c>
      <c r="T450" s="54">
        <v>1</v>
      </c>
    </row>
    <row r="451" spans="1:20" ht="18" x14ac:dyDescent="0.25">
      <c r="A451" s="54" t="s">
        <v>2426</v>
      </c>
      <c r="B451" s="54" t="s">
        <v>2506</v>
      </c>
      <c r="C451" s="54" t="s">
        <v>2505</v>
      </c>
      <c r="D451" s="54" t="s">
        <v>94</v>
      </c>
      <c r="E451" s="54" t="s">
        <v>94</v>
      </c>
      <c r="F451" s="54" t="s">
        <v>89</v>
      </c>
      <c r="G451" s="54" t="s">
        <v>2427</v>
      </c>
      <c r="H451" s="56" t="s">
        <v>2427</v>
      </c>
      <c r="I451" s="54" t="s">
        <v>2552</v>
      </c>
      <c r="J451" s="54" t="s">
        <v>116</v>
      </c>
      <c r="K451" s="54" t="s">
        <v>117</v>
      </c>
      <c r="L451" s="54">
        <v>7</v>
      </c>
      <c r="M451" s="54">
        <f>IFERROR(VLOOKUP(A451,rptDatosInstitucionesEducativas!$H$9:$O$985,8,0),0)</f>
        <v>9</v>
      </c>
      <c r="N451" s="54">
        <v>3</v>
      </c>
      <c r="O451" s="54">
        <v>3</v>
      </c>
      <c r="P451" s="54" t="s">
        <v>3557</v>
      </c>
      <c r="Q451" s="54" t="s">
        <v>3556</v>
      </c>
      <c r="R451" s="54" t="s">
        <v>3555</v>
      </c>
      <c r="S451" s="54">
        <v>0</v>
      </c>
      <c r="T451" s="54">
        <v>1</v>
      </c>
    </row>
    <row r="452" spans="1:20" ht="18" x14ac:dyDescent="0.25">
      <c r="A452" s="54" t="s">
        <v>5049</v>
      </c>
      <c r="B452" s="54" t="s">
        <v>2506</v>
      </c>
      <c r="C452" s="54" t="s">
        <v>2505</v>
      </c>
      <c r="D452" s="54" t="s">
        <v>94</v>
      </c>
      <c r="E452" s="54" t="s">
        <v>94</v>
      </c>
      <c r="F452" s="54" t="s">
        <v>89</v>
      </c>
      <c r="G452" s="54" t="s">
        <v>2421</v>
      </c>
      <c r="H452" s="56" t="s">
        <v>5050</v>
      </c>
      <c r="I452" s="54" t="s">
        <v>2552</v>
      </c>
      <c r="J452" s="54" t="s">
        <v>116</v>
      </c>
      <c r="K452" s="54" t="s">
        <v>117</v>
      </c>
      <c r="L452" s="54">
        <v>9</v>
      </c>
      <c r="M452" s="54">
        <f>IFERROR(VLOOKUP(A452,rptDatosInstitucionesEducativas!$H$9:$O$985,8,0),0)</f>
        <v>0</v>
      </c>
      <c r="N452" s="54">
        <v>1</v>
      </c>
      <c r="O452" s="54">
        <v>2</v>
      </c>
      <c r="P452" s="54" t="s">
        <v>2525</v>
      </c>
      <c r="Q452" s="54" t="s">
        <v>2525</v>
      </c>
      <c r="R452" s="54" t="s">
        <v>2524</v>
      </c>
      <c r="S452" s="54">
        <v>0</v>
      </c>
      <c r="T452" s="54">
        <v>2</v>
      </c>
    </row>
    <row r="453" spans="1:20" ht="18" x14ac:dyDescent="0.25">
      <c r="A453" s="54" t="s">
        <v>5051</v>
      </c>
      <c r="B453" s="54" t="s">
        <v>2506</v>
      </c>
      <c r="C453" s="54" t="s">
        <v>2505</v>
      </c>
      <c r="D453" s="54" t="s">
        <v>94</v>
      </c>
      <c r="E453" s="54" t="s">
        <v>94</v>
      </c>
      <c r="F453" s="54" t="s">
        <v>89</v>
      </c>
      <c r="G453" s="54" t="s">
        <v>2421</v>
      </c>
      <c r="H453" s="56" t="s">
        <v>5052</v>
      </c>
      <c r="I453" s="54" t="s">
        <v>2552</v>
      </c>
      <c r="J453" s="54" t="s">
        <v>116</v>
      </c>
      <c r="K453" s="54" t="s">
        <v>117</v>
      </c>
      <c r="L453" s="54">
        <v>6</v>
      </c>
      <c r="M453" s="54">
        <f>IFERROR(VLOOKUP(A453,rptDatosInstitucionesEducativas!$H$9:$O$985,8,0),0)</f>
        <v>0</v>
      </c>
      <c r="N453" s="54">
        <v>1</v>
      </c>
      <c r="O453" s="54">
        <v>2</v>
      </c>
      <c r="P453" s="54" t="s">
        <v>2525</v>
      </c>
      <c r="Q453" s="54" t="s">
        <v>2525</v>
      </c>
      <c r="R453" s="54" t="s">
        <v>2524</v>
      </c>
      <c r="S453" s="54">
        <v>0</v>
      </c>
      <c r="T453" s="54">
        <v>2</v>
      </c>
    </row>
    <row r="454" spans="1:20" ht="18" x14ac:dyDescent="0.25">
      <c r="A454" s="54" t="s">
        <v>392</v>
      </c>
      <c r="B454" s="54" t="s">
        <v>2506</v>
      </c>
      <c r="C454" s="54" t="s">
        <v>2505</v>
      </c>
      <c r="D454" s="54" t="s">
        <v>94</v>
      </c>
      <c r="E454" s="54" t="s">
        <v>94</v>
      </c>
      <c r="F454" s="54" t="s">
        <v>390</v>
      </c>
      <c r="G454" s="54" t="s">
        <v>391</v>
      </c>
      <c r="H454" s="56" t="s">
        <v>1728</v>
      </c>
      <c r="I454" s="54" t="s">
        <v>2523</v>
      </c>
      <c r="J454" s="54" t="s">
        <v>116</v>
      </c>
      <c r="K454" s="54" t="s">
        <v>117</v>
      </c>
      <c r="L454" s="54">
        <v>26</v>
      </c>
      <c r="M454" s="54">
        <f>IFERROR(VLOOKUP(A454,rptDatosInstitucionesEducativas!$H$9:$O$985,8,0),0)</f>
        <v>32</v>
      </c>
      <c r="N454" s="54">
        <v>3</v>
      </c>
      <c r="O454" s="54">
        <v>4</v>
      </c>
      <c r="P454" s="54" t="s">
        <v>3492</v>
      </c>
      <c r="Q454" s="54" t="s">
        <v>5053</v>
      </c>
      <c r="R454" s="54" t="s">
        <v>3490</v>
      </c>
      <c r="S454" s="54">
        <v>3</v>
      </c>
      <c r="T454" s="54">
        <v>3</v>
      </c>
    </row>
    <row r="455" spans="1:20" ht="18" x14ac:dyDescent="0.25">
      <c r="A455" s="54" t="s">
        <v>1577</v>
      </c>
      <c r="B455" s="54" t="s">
        <v>2506</v>
      </c>
      <c r="C455" s="54" t="s">
        <v>2505</v>
      </c>
      <c r="D455" s="54" t="s">
        <v>94</v>
      </c>
      <c r="E455" s="54" t="s">
        <v>94</v>
      </c>
      <c r="F455" s="54" t="s">
        <v>390</v>
      </c>
      <c r="G455" s="54" t="s">
        <v>390</v>
      </c>
      <c r="H455" s="56" t="s">
        <v>221</v>
      </c>
      <c r="I455" s="54" t="s">
        <v>2503</v>
      </c>
      <c r="J455" s="54" t="s">
        <v>116</v>
      </c>
      <c r="K455" s="54" t="s">
        <v>117</v>
      </c>
      <c r="L455" s="54">
        <v>116</v>
      </c>
      <c r="M455" s="54">
        <f>IFERROR(VLOOKUP(A455,rptDatosInstitucionesEducativas!$H$9:$O$985,8,0),0)</f>
        <v>124</v>
      </c>
      <c r="N455" s="54">
        <v>5</v>
      </c>
      <c r="O455" s="54">
        <v>10</v>
      </c>
      <c r="P455" s="54" t="s">
        <v>3483</v>
      </c>
      <c r="Q455" s="54" t="s">
        <v>3482</v>
      </c>
      <c r="R455" s="54" t="s">
        <v>3481</v>
      </c>
      <c r="S455" s="54">
        <v>45</v>
      </c>
      <c r="T455" s="54">
        <v>30</v>
      </c>
    </row>
    <row r="456" spans="1:20" ht="18" x14ac:dyDescent="0.25">
      <c r="A456" s="54" t="s">
        <v>393</v>
      </c>
      <c r="B456" s="54" t="s">
        <v>2506</v>
      </c>
      <c r="C456" s="54" t="s">
        <v>2505</v>
      </c>
      <c r="D456" s="54" t="s">
        <v>94</v>
      </c>
      <c r="E456" s="54" t="s">
        <v>94</v>
      </c>
      <c r="F456" s="54" t="s">
        <v>390</v>
      </c>
      <c r="G456" s="54" t="s">
        <v>390</v>
      </c>
      <c r="H456" s="56" t="s">
        <v>1729</v>
      </c>
      <c r="I456" s="54" t="s">
        <v>2523</v>
      </c>
      <c r="J456" s="54" t="s">
        <v>116</v>
      </c>
      <c r="K456" s="54" t="s">
        <v>117</v>
      </c>
      <c r="L456" s="54">
        <v>33</v>
      </c>
      <c r="M456" s="54">
        <f>IFERROR(VLOOKUP(A456,rptDatosInstitucionesEducativas!$H$9:$O$985,8,0),0)</f>
        <v>33</v>
      </c>
      <c r="N456" s="54">
        <v>3</v>
      </c>
      <c r="O456" s="54">
        <v>3</v>
      </c>
      <c r="P456" s="54" t="s">
        <v>5054</v>
      </c>
      <c r="Q456" s="54" t="s">
        <v>2525</v>
      </c>
      <c r="R456" s="54" t="s">
        <v>2524</v>
      </c>
      <c r="S456" s="54">
        <v>3</v>
      </c>
      <c r="T456" s="54">
        <v>4</v>
      </c>
    </row>
    <row r="457" spans="1:20" ht="18" x14ac:dyDescent="0.25">
      <c r="A457" s="54" t="s">
        <v>1375</v>
      </c>
      <c r="B457" s="54" t="s">
        <v>2506</v>
      </c>
      <c r="C457" s="54" t="s">
        <v>2505</v>
      </c>
      <c r="D457" s="54" t="s">
        <v>94</v>
      </c>
      <c r="E457" s="54" t="s">
        <v>94</v>
      </c>
      <c r="F457" s="54" t="s">
        <v>390</v>
      </c>
      <c r="G457" s="54" t="s">
        <v>512</v>
      </c>
      <c r="H457" s="56" t="s">
        <v>1934</v>
      </c>
      <c r="I457" s="54" t="s">
        <v>2510</v>
      </c>
      <c r="J457" s="54" t="s">
        <v>116</v>
      </c>
      <c r="K457" s="54" t="s">
        <v>117</v>
      </c>
      <c r="L457" s="54">
        <v>5</v>
      </c>
      <c r="M457" s="54">
        <f>IFERROR(VLOOKUP(A457,rptDatosInstitucionesEducativas!$H$9:$O$985,8,0),0)</f>
        <v>4</v>
      </c>
      <c r="N457" s="54">
        <v>6</v>
      </c>
      <c r="O457" s="54">
        <v>6</v>
      </c>
      <c r="P457" s="54" t="s">
        <v>3479</v>
      </c>
      <c r="Q457" s="54" t="s">
        <v>3478</v>
      </c>
      <c r="R457" s="54" t="s">
        <v>3477</v>
      </c>
      <c r="S457" s="54">
        <v>0</v>
      </c>
      <c r="T457" s="54">
        <v>1</v>
      </c>
    </row>
    <row r="458" spans="1:20" ht="27" x14ac:dyDescent="0.25">
      <c r="A458" s="54" t="s">
        <v>1376</v>
      </c>
      <c r="B458" s="54" t="s">
        <v>2506</v>
      </c>
      <c r="C458" s="54" t="s">
        <v>2505</v>
      </c>
      <c r="D458" s="54" t="s">
        <v>94</v>
      </c>
      <c r="E458" s="54" t="s">
        <v>94</v>
      </c>
      <c r="F458" s="54" t="s">
        <v>390</v>
      </c>
      <c r="G458" s="54" t="s">
        <v>394</v>
      </c>
      <c r="H458" s="56" t="s">
        <v>1935</v>
      </c>
      <c r="I458" s="54" t="s">
        <v>2510</v>
      </c>
      <c r="J458" s="54" t="s">
        <v>116</v>
      </c>
      <c r="K458" s="54" t="s">
        <v>117</v>
      </c>
      <c r="L458" s="54">
        <v>68</v>
      </c>
      <c r="M458" s="54">
        <f>IFERROR(VLOOKUP(A458,rptDatosInstitucionesEducativas!$H$9:$O$985,8,0),0)</f>
        <v>77</v>
      </c>
      <c r="N458" s="54">
        <v>6</v>
      </c>
      <c r="O458" s="54">
        <v>6</v>
      </c>
      <c r="P458" s="54" t="s">
        <v>3476</v>
      </c>
      <c r="Q458" s="54" t="s">
        <v>3475</v>
      </c>
      <c r="R458" s="54" t="s">
        <v>3474</v>
      </c>
      <c r="S458" s="54">
        <v>23</v>
      </c>
      <c r="T458" s="54">
        <v>8</v>
      </c>
    </row>
    <row r="459" spans="1:20" ht="18" x14ac:dyDescent="0.25">
      <c r="A459" s="54" t="s">
        <v>1372</v>
      </c>
      <c r="B459" s="54" t="s">
        <v>2506</v>
      </c>
      <c r="C459" s="54" t="s">
        <v>2505</v>
      </c>
      <c r="D459" s="54" t="s">
        <v>94</v>
      </c>
      <c r="E459" s="54" t="s">
        <v>94</v>
      </c>
      <c r="F459" s="54" t="s">
        <v>390</v>
      </c>
      <c r="G459" s="54" t="s">
        <v>391</v>
      </c>
      <c r="H459" s="56" t="s">
        <v>1931</v>
      </c>
      <c r="I459" s="54" t="s">
        <v>2510</v>
      </c>
      <c r="J459" s="54" t="s">
        <v>116</v>
      </c>
      <c r="K459" s="54" t="s">
        <v>117</v>
      </c>
      <c r="L459" s="54">
        <v>36</v>
      </c>
      <c r="M459" s="54">
        <f>IFERROR(VLOOKUP(A459,rptDatosInstitucionesEducativas!$H$9:$O$985,8,0),0)</f>
        <v>46</v>
      </c>
      <c r="N459" s="54">
        <v>6</v>
      </c>
      <c r="O459" s="54">
        <v>6</v>
      </c>
      <c r="P459" s="54" t="s">
        <v>3470</v>
      </c>
      <c r="Q459" s="54" t="s">
        <v>5055</v>
      </c>
      <c r="R459" s="54" t="s">
        <v>3468</v>
      </c>
      <c r="S459" s="54">
        <v>5</v>
      </c>
      <c r="T459" s="54">
        <v>6</v>
      </c>
    </row>
    <row r="460" spans="1:20" ht="18" x14ac:dyDescent="0.25">
      <c r="A460" s="54" t="s">
        <v>1371</v>
      </c>
      <c r="B460" s="54" t="s">
        <v>2506</v>
      </c>
      <c r="C460" s="54" t="s">
        <v>2505</v>
      </c>
      <c r="D460" s="54" t="s">
        <v>94</v>
      </c>
      <c r="E460" s="54" t="s">
        <v>94</v>
      </c>
      <c r="F460" s="54" t="s">
        <v>390</v>
      </c>
      <c r="G460" s="54" t="s">
        <v>390</v>
      </c>
      <c r="H460" s="56" t="s">
        <v>1930</v>
      </c>
      <c r="I460" s="54" t="s">
        <v>2510</v>
      </c>
      <c r="J460" s="54" t="s">
        <v>116</v>
      </c>
      <c r="K460" s="54" t="s">
        <v>117</v>
      </c>
      <c r="L460" s="54">
        <v>109</v>
      </c>
      <c r="M460" s="54">
        <f>IFERROR(VLOOKUP(A460,rptDatosInstitucionesEducativas!$H$9:$O$985,8,0),0)</f>
        <v>114</v>
      </c>
      <c r="N460" s="54">
        <v>6</v>
      </c>
      <c r="O460" s="54">
        <v>9</v>
      </c>
      <c r="P460" s="54" t="s">
        <v>3473</v>
      </c>
      <c r="Q460" s="54" t="s">
        <v>3472</v>
      </c>
      <c r="R460" s="54" t="s">
        <v>3471</v>
      </c>
      <c r="S460" s="54">
        <v>12</v>
      </c>
      <c r="T460" s="54">
        <v>14</v>
      </c>
    </row>
    <row r="461" spans="1:20" ht="18" x14ac:dyDescent="0.25">
      <c r="A461" s="54" t="s">
        <v>1373</v>
      </c>
      <c r="B461" s="54" t="s">
        <v>2506</v>
      </c>
      <c r="C461" s="54" t="s">
        <v>2505</v>
      </c>
      <c r="D461" s="54" t="s">
        <v>94</v>
      </c>
      <c r="E461" s="54" t="s">
        <v>94</v>
      </c>
      <c r="F461" s="54" t="s">
        <v>390</v>
      </c>
      <c r="G461" s="54" t="s">
        <v>409</v>
      </c>
      <c r="H461" s="56" t="s">
        <v>1932</v>
      </c>
      <c r="I461" s="54" t="s">
        <v>2510</v>
      </c>
      <c r="J461" s="54" t="s">
        <v>116</v>
      </c>
      <c r="K461" s="54" t="s">
        <v>117</v>
      </c>
      <c r="L461" s="54">
        <v>9</v>
      </c>
      <c r="M461" s="54">
        <f>IFERROR(VLOOKUP(A461,rptDatosInstitucionesEducativas!$H$9:$O$985,8,0),0)</f>
        <v>9</v>
      </c>
      <c r="N461" s="54">
        <v>6</v>
      </c>
      <c r="O461" s="54">
        <v>6</v>
      </c>
      <c r="P461" s="54" t="s">
        <v>3467</v>
      </c>
      <c r="Q461" s="54" t="s">
        <v>3466</v>
      </c>
      <c r="R461" s="54" t="s">
        <v>3465</v>
      </c>
      <c r="S461" s="54">
        <v>1</v>
      </c>
      <c r="T461" s="54">
        <v>2</v>
      </c>
    </row>
    <row r="462" spans="1:20" ht="18" x14ac:dyDescent="0.25">
      <c r="A462" s="54" t="s">
        <v>1374</v>
      </c>
      <c r="B462" s="54" t="s">
        <v>2506</v>
      </c>
      <c r="C462" s="54" t="s">
        <v>2505</v>
      </c>
      <c r="D462" s="54" t="s">
        <v>94</v>
      </c>
      <c r="E462" s="54" t="s">
        <v>94</v>
      </c>
      <c r="F462" s="54" t="s">
        <v>390</v>
      </c>
      <c r="G462" s="54" t="s">
        <v>403</v>
      </c>
      <c r="H462" s="56" t="s">
        <v>1933</v>
      </c>
      <c r="I462" s="54" t="s">
        <v>2510</v>
      </c>
      <c r="J462" s="54" t="s">
        <v>116</v>
      </c>
      <c r="K462" s="54" t="s">
        <v>117</v>
      </c>
      <c r="L462" s="54">
        <v>10</v>
      </c>
      <c r="M462" s="54">
        <f>IFERROR(VLOOKUP(A462,rptDatosInstitucionesEducativas!$H$9:$O$985,8,0),0)</f>
        <v>12</v>
      </c>
      <c r="N462" s="54">
        <v>5</v>
      </c>
      <c r="O462" s="54">
        <v>5</v>
      </c>
      <c r="P462" s="54" t="s">
        <v>3464</v>
      </c>
      <c r="Q462" s="54" t="s">
        <v>2525</v>
      </c>
      <c r="R462" s="54" t="s">
        <v>3463</v>
      </c>
      <c r="S462" s="54">
        <v>0</v>
      </c>
      <c r="T462" s="54">
        <v>2</v>
      </c>
    </row>
    <row r="463" spans="1:20" ht="27" x14ac:dyDescent="0.25">
      <c r="A463" s="54" t="s">
        <v>912</v>
      </c>
      <c r="B463" s="54" t="s">
        <v>2506</v>
      </c>
      <c r="C463" s="54" t="s">
        <v>2505</v>
      </c>
      <c r="D463" s="54" t="s">
        <v>94</v>
      </c>
      <c r="E463" s="54" t="s">
        <v>94</v>
      </c>
      <c r="F463" s="54" t="s">
        <v>390</v>
      </c>
      <c r="G463" s="54" t="s">
        <v>406</v>
      </c>
      <c r="H463" s="56" t="s">
        <v>913</v>
      </c>
      <c r="I463" s="54" t="s">
        <v>2552</v>
      </c>
      <c r="J463" s="54" t="s">
        <v>116</v>
      </c>
      <c r="K463" s="54" t="s">
        <v>117</v>
      </c>
      <c r="L463" s="54">
        <v>5</v>
      </c>
      <c r="M463" s="54">
        <f>IFERROR(VLOOKUP(A463,rptDatosInstitucionesEducativas!$H$9:$O$985,8,0),0)</f>
        <v>6</v>
      </c>
      <c r="N463" s="54">
        <v>1</v>
      </c>
      <c r="O463" s="54">
        <v>3</v>
      </c>
      <c r="P463" s="54" t="s">
        <v>3504</v>
      </c>
      <c r="Q463" s="54" t="s">
        <v>3509</v>
      </c>
      <c r="R463" s="54" t="s">
        <v>3510</v>
      </c>
      <c r="S463" s="54">
        <v>0</v>
      </c>
      <c r="T463" s="54">
        <v>2</v>
      </c>
    </row>
    <row r="464" spans="1:20" ht="27" x14ac:dyDescent="0.25">
      <c r="A464" s="54" t="s">
        <v>918</v>
      </c>
      <c r="B464" s="54" t="s">
        <v>2506</v>
      </c>
      <c r="C464" s="54" t="s">
        <v>2505</v>
      </c>
      <c r="D464" s="54" t="s">
        <v>94</v>
      </c>
      <c r="E464" s="54" t="s">
        <v>94</v>
      </c>
      <c r="F464" s="54" t="s">
        <v>390</v>
      </c>
      <c r="G464" s="54" t="s">
        <v>2439</v>
      </c>
      <c r="H464" s="56" t="s">
        <v>919</v>
      </c>
      <c r="I464" s="54" t="s">
        <v>2552</v>
      </c>
      <c r="J464" s="54" t="s">
        <v>116</v>
      </c>
      <c r="K464" s="54" t="s">
        <v>117</v>
      </c>
      <c r="L464" s="54">
        <v>5</v>
      </c>
      <c r="M464" s="54">
        <f>IFERROR(VLOOKUP(A464,rptDatosInstitucionesEducativas!$H$9:$O$985,8,0),0)</f>
        <v>5</v>
      </c>
      <c r="N464" s="54">
        <v>1</v>
      </c>
      <c r="O464" s="54">
        <v>3</v>
      </c>
      <c r="P464" s="54" t="s">
        <v>3504</v>
      </c>
      <c r="Q464" s="54" t="s">
        <v>3507</v>
      </c>
      <c r="R464" s="54" t="s">
        <v>3506</v>
      </c>
      <c r="S464" s="54">
        <v>1</v>
      </c>
      <c r="T464" s="54">
        <v>1</v>
      </c>
    </row>
    <row r="465" spans="1:20" ht="27" x14ac:dyDescent="0.25">
      <c r="A465" s="54" t="s">
        <v>904</v>
      </c>
      <c r="B465" s="54" t="s">
        <v>2506</v>
      </c>
      <c r="C465" s="54" t="s">
        <v>2505</v>
      </c>
      <c r="D465" s="54" t="s">
        <v>94</v>
      </c>
      <c r="E465" s="54" t="s">
        <v>94</v>
      </c>
      <c r="F465" s="54" t="s">
        <v>390</v>
      </c>
      <c r="G465" s="54" t="s">
        <v>1800</v>
      </c>
      <c r="H465" s="56" t="s">
        <v>905</v>
      </c>
      <c r="I465" s="54" t="s">
        <v>2552</v>
      </c>
      <c r="J465" s="54" t="s">
        <v>116</v>
      </c>
      <c r="K465" s="54" t="s">
        <v>117</v>
      </c>
      <c r="L465" s="54">
        <v>9</v>
      </c>
      <c r="M465" s="54">
        <f>IFERROR(VLOOKUP(A465,rptDatosInstitucionesEducativas!$H$9:$O$985,8,0),0)</f>
        <v>8</v>
      </c>
      <c r="N465" s="54">
        <v>3</v>
      </c>
      <c r="O465" s="54">
        <v>7</v>
      </c>
      <c r="P465" s="54" t="s">
        <v>3504</v>
      </c>
      <c r="Q465" s="54" t="s">
        <v>2525</v>
      </c>
      <c r="R465" s="54" t="s">
        <v>2524</v>
      </c>
      <c r="S465" s="54">
        <v>0</v>
      </c>
      <c r="T465" s="54">
        <v>1</v>
      </c>
    </row>
    <row r="466" spans="1:20" ht="27" x14ac:dyDescent="0.25">
      <c r="A466" s="54" t="s">
        <v>911</v>
      </c>
      <c r="B466" s="54" t="s">
        <v>2506</v>
      </c>
      <c r="C466" s="54" t="s">
        <v>2505</v>
      </c>
      <c r="D466" s="54" t="s">
        <v>94</v>
      </c>
      <c r="E466" s="54" t="s">
        <v>94</v>
      </c>
      <c r="F466" s="54" t="s">
        <v>390</v>
      </c>
      <c r="G466" s="54" t="s">
        <v>908</v>
      </c>
      <c r="H466" s="56" t="s">
        <v>908</v>
      </c>
      <c r="I466" s="54" t="s">
        <v>2552</v>
      </c>
      <c r="J466" s="54" t="s">
        <v>116</v>
      </c>
      <c r="K466" s="54" t="s">
        <v>117</v>
      </c>
      <c r="L466" s="54">
        <v>6</v>
      </c>
      <c r="M466" s="54">
        <f>IFERROR(VLOOKUP(A466,rptDatosInstitucionesEducativas!$H$9:$O$985,8,0),0)</f>
        <v>10</v>
      </c>
      <c r="N466" s="54">
        <v>3</v>
      </c>
      <c r="O466" s="54">
        <v>3</v>
      </c>
      <c r="P466" s="54" t="s">
        <v>3504</v>
      </c>
      <c r="Q466" s="54" t="s">
        <v>2525</v>
      </c>
      <c r="R466" s="54" t="s">
        <v>3505</v>
      </c>
      <c r="S466" s="54">
        <v>1</v>
      </c>
      <c r="T466" s="54">
        <v>1</v>
      </c>
    </row>
    <row r="467" spans="1:20" ht="27" x14ac:dyDescent="0.25">
      <c r="A467" s="54" t="s">
        <v>915</v>
      </c>
      <c r="B467" s="54" t="s">
        <v>2506</v>
      </c>
      <c r="C467" s="54" t="s">
        <v>2505</v>
      </c>
      <c r="D467" s="54" t="s">
        <v>94</v>
      </c>
      <c r="E467" s="54" t="s">
        <v>94</v>
      </c>
      <c r="F467" s="54" t="s">
        <v>390</v>
      </c>
      <c r="G467" s="54" t="s">
        <v>914</v>
      </c>
      <c r="H467" s="56" t="s">
        <v>916</v>
      </c>
      <c r="I467" s="54" t="s">
        <v>2552</v>
      </c>
      <c r="J467" s="54" t="s">
        <v>116</v>
      </c>
      <c r="K467" s="54" t="s">
        <v>117</v>
      </c>
      <c r="L467" s="54">
        <v>9</v>
      </c>
      <c r="M467" s="54">
        <f>IFERROR(VLOOKUP(A467,rptDatosInstitucionesEducativas!$H$9:$O$985,8,0),0)</f>
        <v>7</v>
      </c>
      <c r="N467" s="54">
        <v>3</v>
      </c>
      <c r="O467" s="54">
        <v>3</v>
      </c>
      <c r="P467" s="54" t="s">
        <v>3504</v>
      </c>
      <c r="Q467" s="54" t="s">
        <v>2525</v>
      </c>
      <c r="R467" s="54" t="s">
        <v>2524</v>
      </c>
      <c r="S467" s="54">
        <v>0</v>
      </c>
      <c r="T467" s="54">
        <v>1</v>
      </c>
    </row>
    <row r="468" spans="1:20" ht="18" x14ac:dyDescent="0.25">
      <c r="A468" s="54" t="s">
        <v>395</v>
      </c>
      <c r="B468" s="54" t="s">
        <v>2506</v>
      </c>
      <c r="C468" s="54" t="s">
        <v>2505</v>
      </c>
      <c r="D468" s="54" t="s">
        <v>94</v>
      </c>
      <c r="E468" s="54" t="s">
        <v>94</v>
      </c>
      <c r="F468" s="54" t="s">
        <v>390</v>
      </c>
      <c r="G468" s="54" t="s">
        <v>394</v>
      </c>
      <c r="H468" s="56" t="s">
        <v>396</v>
      </c>
      <c r="I468" s="54" t="s">
        <v>2523</v>
      </c>
      <c r="J468" s="54" t="s">
        <v>116</v>
      </c>
      <c r="K468" s="54" t="s">
        <v>117</v>
      </c>
      <c r="L468" s="54">
        <v>25</v>
      </c>
      <c r="M468" s="54">
        <f>IFERROR(VLOOKUP(A468,rptDatosInstitucionesEducativas!$H$9:$O$985,8,0),0)</f>
        <v>33</v>
      </c>
      <c r="N468" s="54">
        <v>3</v>
      </c>
      <c r="O468" s="54">
        <v>3</v>
      </c>
      <c r="P468" s="54" t="s">
        <v>5056</v>
      </c>
      <c r="Q468" s="54" t="s">
        <v>5057</v>
      </c>
      <c r="R468" s="54" t="s">
        <v>5058</v>
      </c>
      <c r="S468" s="54">
        <v>2</v>
      </c>
      <c r="T468" s="54">
        <v>3</v>
      </c>
    </row>
    <row r="469" spans="1:20" ht="18" x14ac:dyDescent="0.25">
      <c r="A469" s="54" t="s">
        <v>1575</v>
      </c>
      <c r="B469" s="54" t="s">
        <v>2506</v>
      </c>
      <c r="C469" s="54" t="s">
        <v>2505</v>
      </c>
      <c r="D469" s="54" t="s">
        <v>94</v>
      </c>
      <c r="E469" s="54" t="s">
        <v>94</v>
      </c>
      <c r="F469" s="54" t="s">
        <v>390</v>
      </c>
      <c r="G469" s="54" t="s">
        <v>394</v>
      </c>
      <c r="H469" s="56" t="s">
        <v>1576</v>
      </c>
      <c r="I469" s="54" t="s">
        <v>2503</v>
      </c>
      <c r="J469" s="54" t="s">
        <v>116</v>
      </c>
      <c r="K469" s="54" t="s">
        <v>117</v>
      </c>
      <c r="L469" s="54">
        <v>35</v>
      </c>
      <c r="M469" s="54">
        <f>IFERROR(VLOOKUP(A469,rptDatosInstitucionesEducativas!$H$9:$O$985,8,0),0)</f>
        <v>29</v>
      </c>
      <c r="N469" s="54">
        <v>5</v>
      </c>
      <c r="O469" s="54">
        <v>5</v>
      </c>
      <c r="P469" s="54" t="s">
        <v>5059</v>
      </c>
      <c r="Q469" s="54" t="s">
        <v>5060</v>
      </c>
      <c r="R469" s="54" t="s">
        <v>5061</v>
      </c>
      <c r="S469" s="54">
        <v>9</v>
      </c>
      <c r="T469" s="54">
        <v>9</v>
      </c>
    </row>
    <row r="470" spans="1:20" ht="18" x14ac:dyDescent="0.25">
      <c r="A470" s="54" t="s">
        <v>398</v>
      </c>
      <c r="B470" s="54" t="s">
        <v>2506</v>
      </c>
      <c r="C470" s="54" t="s">
        <v>2505</v>
      </c>
      <c r="D470" s="54" t="s">
        <v>94</v>
      </c>
      <c r="E470" s="54" t="s">
        <v>94</v>
      </c>
      <c r="F470" s="54" t="s">
        <v>390</v>
      </c>
      <c r="G470" s="54" t="s">
        <v>1726</v>
      </c>
      <c r="H470" s="56" t="s">
        <v>399</v>
      </c>
      <c r="I470" s="54" t="s">
        <v>2523</v>
      </c>
      <c r="J470" s="54" t="s">
        <v>116</v>
      </c>
      <c r="K470" s="54" t="s">
        <v>117</v>
      </c>
      <c r="L470" s="54">
        <v>5</v>
      </c>
      <c r="M470" s="54">
        <f>IFERROR(VLOOKUP(A470,rptDatosInstitucionesEducativas!$H$9:$O$985,8,0),0)</f>
        <v>6</v>
      </c>
      <c r="N470" s="54">
        <v>3</v>
      </c>
      <c r="O470" s="54">
        <v>3</v>
      </c>
      <c r="P470" s="54" t="s">
        <v>3480</v>
      </c>
      <c r="Q470" s="54" t="s">
        <v>3494</v>
      </c>
      <c r="R470" s="54" t="s">
        <v>3493</v>
      </c>
      <c r="S470" s="54">
        <v>0</v>
      </c>
      <c r="T470" s="54">
        <v>1</v>
      </c>
    </row>
    <row r="471" spans="1:20" ht="18" x14ac:dyDescent="0.25">
      <c r="A471" s="54" t="s">
        <v>410</v>
      </c>
      <c r="B471" s="54" t="s">
        <v>2506</v>
      </c>
      <c r="C471" s="54" t="s">
        <v>2505</v>
      </c>
      <c r="D471" s="54" t="s">
        <v>94</v>
      </c>
      <c r="E471" s="54" t="s">
        <v>94</v>
      </c>
      <c r="F471" s="54" t="s">
        <v>390</v>
      </c>
      <c r="G471" s="54" t="s">
        <v>1727</v>
      </c>
      <c r="H471" s="56" t="s">
        <v>411</v>
      </c>
      <c r="I471" s="54" t="s">
        <v>2523</v>
      </c>
      <c r="J471" s="54" t="s">
        <v>116</v>
      </c>
      <c r="K471" s="54" t="s">
        <v>117</v>
      </c>
      <c r="L471" s="54">
        <v>4</v>
      </c>
      <c r="M471" s="54">
        <f>IFERROR(VLOOKUP(A471,rptDatosInstitucionesEducativas!$H$9:$O$985,8,0),0)</f>
        <v>3</v>
      </c>
      <c r="N471" s="54">
        <v>3</v>
      </c>
      <c r="O471" s="54">
        <v>3</v>
      </c>
      <c r="P471" s="54" t="s">
        <v>5062</v>
      </c>
      <c r="Q471" s="54" t="s">
        <v>5063</v>
      </c>
      <c r="R471" s="54" t="s">
        <v>5064</v>
      </c>
      <c r="S471" s="54">
        <v>0</v>
      </c>
      <c r="T471" s="54">
        <v>1</v>
      </c>
    </row>
    <row r="472" spans="1:20" ht="27" x14ac:dyDescent="0.25">
      <c r="A472" s="54" t="s">
        <v>407</v>
      </c>
      <c r="B472" s="54" t="s">
        <v>2506</v>
      </c>
      <c r="C472" s="54" t="s">
        <v>2505</v>
      </c>
      <c r="D472" s="54" t="s">
        <v>94</v>
      </c>
      <c r="E472" s="54" t="s">
        <v>94</v>
      </c>
      <c r="F472" s="54" t="s">
        <v>390</v>
      </c>
      <c r="G472" s="54" t="s">
        <v>406</v>
      </c>
      <c r="H472" s="56" t="s">
        <v>408</v>
      </c>
      <c r="I472" s="54" t="s">
        <v>2523</v>
      </c>
      <c r="J472" s="54" t="s">
        <v>116</v>
      </c>
      <c r="K472" s="54" t="s">
        <v>117</v>
      </c>
      <c r="L472" s="54">
        <v>5</v>
      </c>
      <c r="M472" s="54">
        <f>IFERROR(VLOOKUP(A472,rptDatosInstitucionesEducativas!$H$9:$O$985,8,0),0)</f>
        <v>6</v>
      </c>
      <c r="N472" s="54">
        <v>3</v>
      </c>
      <c r="O472" s="54">
        <v>3</v>
      </c>
      <c r="P472" s="54" t="s">
        <v>3496</v>
      </c>
      <c r="Q472" s="54" t="s">
        <v>2525</v>
      </c>
      <c r="R472" s="54" t="s">
        <v>2524</v>
      </c>
      <c r="S472" s="54">
        <v>0</v>
      </c>
      <c r="T472" s="54">
        <v>1</v>
      </c>
    </row>
    <row r="473" spans="1:20" ht="18" x14ac:dyDescent="0.25">
      <c r="A473" s="54" t="s">
        <v>401</v>
      </c>
      <c r="B473" s="54" t="s">
        <v>2506</v>
      </c>
      <c r="C473" s="54" t="s">
        <v>2505</v>
      </c>
      <c r="D473" s="54" t="s">
        <v>94</v>
      </c>
      <c r="E473" s="54" t="s">
        <v>94</v>
      </c>
      <c r="F473" s="54" t="s">
        <v>390</v>
      </c>
      <c r="G473" s="54" t="s">
        <v>400</v>
      </c>
      <c r="H473" s="56" t="s">
        <v>402</v>
      </c>
      <c r="I473" s="54" t="s">
        <v>2523</v>
      </c>
      <c r="J473" s="54" t="s">
        <v>116</v>
      </c>
      <c r="K473" s="54" t="s">
        <v>117</v>
      </c>
      <c r="L473" s="54">
        <v>4</v>
      </c>
      <c r="M473" s="54">
        <f>IFERROR(VLOOKUP(A473,rptDatosInstitucionesEducativas!$H$9:$O$985,8,0),0)</f>
        <v>4</v>
      </c>
      <c r="N473" s="54">
        <v>3</v>
      </c>
      <c r="O473" s="54">
        <v>3</v>
      </c>
      <c r="P473" s="54" t="s">
        <v>3503</v>
      </c>
      <c r="Q473" s="54" t="s">
        <v>3502</v>
      </c>
      <c r="R473" s="54" t="s">
        <v>3501</v>
      </c>
      <c r="S473" s="54">
        <v>0</v>
      </c>
      <c r="T473" s="54">
        <v>1</v>
      </c>
    </row>
    <row r="474" spans="1:20" ht="18" x14ac:dyDescent="0.25">
      <c r="A474" s="54" t="s">
        <v>404</v>
      </c>
      <c r="B474" s="54" t="s">
        <v>2506</v>
      </c>
      <c r="C474" s="54" t="s">
        <v>2505</v>
      </c>
      <c r="D474" s="54" t="s">
        <v>94</v>
      </c>
      <c r="E474" s="54" t="s">
        <v>94</v>
      </c>
      <c r="F474" s="54" t="s">
        <v>390</v>
      </c>
      <c r="G474" s="54" t="s">
        <v>403</v>
      </c>
      <c r="H474" s="56" t="s">
        <v>405</v>
      </c>
      <c r="I474" s="54" t="s">
        <v>2523</v>
      </c>
      <c r="J474" s="54" t="s">
        <v>116</v>
      </c>
      <c r="K474" s="54" t="s">
        <v>117</v>
      </c>
      <c r="L474" s="54">
        <v>1</v>
      </c>
      <c r="M474" s="54">
        <f>IFERROR(VLOOKUP(A474,rptDatosInstitucionesEducativas!$H$9:$O$985,8,0),0)</f>
        <v>3</v>
      </c>
      <c r="N474" s="54">
        <v>3</v>
      </c>
      <c r="O474" s="54">
        <v>3</v>
      </c>
      <c r="P474" s="54" t="s">
        <v>3500</v>
      </c>
      <c r="Q474" s="54" t="s">
        <v>5065</v>
      </c>
      <c r="R474" s="54" t="s">
        <v>5066</v>
      </c>
      <c r="S474" s="54">
        <v>0</v>
      </c>
      <c r="T474" s="54">
        <v>1</v>
      </c>
    </row>
    <row r="475" spans="1:20" ht="27" x14ac:dyDescent="0.25">
      <c r="A475" s="54" t="s">
        <v>909</v>
      </c>
      <c r="B475" s="54" t="s">
        <v>2506</v>
      </c>
      <c r="C475" s="54" t="s">
        <v>2505</v>
      </c>
      <c r="D475" s="54" t="s">
        <v>94</v>
      </c>
      <c r="E475" s="54" t="s">
        <v>94</v>
      </c>
      <c r="F475" s="54" t="s">
        <v>390</v>
      </c>
      <c r="G475" s="54" t="s">
        <v>744</v>
      </c>
      <c r="H475" s="56" t="s">
        <v>910</v>
      </c>
      <c r="I475" s="54" t="s">
        <v>2552</v>
      </c>
      <c r="J475" s="54" t="s">
        <v>116</v>
      </c>
      <c r="K475" s="54" t="s">
        <v>117</v>
      </c>
      <c r="L475" s="54">
        <v>5</v>
      </c>
      <c r="M475" s="54">
        <f>IFERROR(VLOOKUP(A475,rptDatosInstitucionesEducativas!$H$9:$O$985,8,0),0)</f>
        <v>5</v>
      </c>
      <c r="N475" s="54">
        <v>1</v>
      </c>
      <c r="O475" s="54">
        <v>3</v>
      </c>
      <c r="P475" s="54" t="s">
        <v>3504</v>
      </c>
      <c r="Q475" s="54" t="s">
        <v>2525</v>
      </c>
      <c r="R475" s="54" t="s">
        <v>2524</v>
      </c>
      <c r="S475" s="54">
        <v>0</v>
      </c>
      <c r="T475" s="54">
        <v>1</v>
      </c>
    </row>
    <row r="476" spans="1:20" ht="27" x14ac:dyDescent="0.25">
      <c r="A476" s="54" t="s">
        <v>906</v>
      </c>
      <c r="B476" s="54" t="s">
        <v>2506</v>
      </c>
      <c r="C476" s="54" t="s">
        <v>2505</v>
      </c>
      <c r="D476" s="54" t="s">
        <v>94</v>
      </c>
      <c r="E476" s="54" t="s">
        <v>94</v>
      </c>
      <c r="F476" s="54" t="s">
        <v>390</v>
      </c>
      <c r="G476" s="54" t="s">
        <v>391</v>
      </c>
      <c r="H476" s="56" t="s">
        <v>907</v>
      </c>
      <c r="I476" s="54" t="s">
        <v>2552</v>
      </c>
      <c r="J476" s="54" t="s">
        <v>116</v>
      </c>
      <c r="K476" s="54" t="s">
        <v>117</v>
      </c>
      <c r="L476" s="54">
        <v>6</v>
      </c>
      <c r="M476" s="54">
        <f>IFERROR(VLOOKUP(A476,rptDatosInstitucionesEducativas!$H$9:$O$985,8,0),0)</f>
        <v>8</v>
      </c>
      <c r="N476" s="54">
        <v>3</v>
      </c>
      <c r="O476" s="54">
        <v>3</v>
      </c>
      <c r="P476" s="54" t="s">
        <v>3504</v>
      </c>
      <c r="Q476" s="54" t="s">
        <v>3509</v>
      </c>
      <c r="R476" s="54" t="s">
        <v>3508</v>
      </c>
      <c r="S476" s="54">
        <v>0</v>
      </c>
      <c r="T476" s="54">
        <v>1</v>
      </c>
    </row>
    <row r="477" spans="1:20" ht="27" x14ac:dyDescent="0.25">
      <c r="A477" s="54" t="s">
        <v>1801</v>
      </c>
      <c r="B477" s="54" t="s">
        <v>2506</v>
      </c>
      <c r="C477" s="54" t="s">
        <v>2505</v>
      </c>
      <c r="D477" s="54" t="s">
        <v>94</v>
      </c>
      <c r="E477" s="54" t="s">
        <v>94</v>
      </c>
      <c r="F477" s="54" t="s">
        <v>390</v>
      </c>
      <c r="G477" s="54" t="s">
        <v>512</v>
      </c>
      <c r="H477" s="56" t="s">
        <v>1802</v>
      </c>
      <c r="I477" s="54" t="s">
        <v>2552</v>
      </c>
      <c r="J477" s="54" t="s">
        <v>116</v>
      </c>
      <c r="K477" s="54" t="s">
        <v>117</v>
      </c>
      <c r="L477" s="54">
        <v>5</v>
      </c>
      <c r="M477" s="54">
        <f>IFERROR(VLOOKUP(A477,rptDatosInstitucionesEducativas!$H$9:$O$985,8,0),0)</f>
        <v>5</v>
      </c>
      <c r="N477" s="54">
        <v>3</v>
      </c>
      <c r="O477" s="54">
        <v>3</v>
      </c>
      <c r="P477" s="54" t="s">
        <v>3504</v>
      </c>
      <c r="Q477" s="54" t="s">
        <v>2525</v>
      </c>
      <c r="R477" s="54" t="s">
        <v>2524</v>
      </c>
      <c r="S477" s="54">
        <v>0</v>
      </c>
      <c r="T477" s="54">
        <v>1</v>
      </c>
    </row>
    <row r="478" spans="1:20" ht="27" x14ac:dyDescent="0.25">
      <c r="A478" s="54" t="s">
        <v>422</v>
      </c>
      <c r="B478" s="54" t="s">
        <v>2506</v>
      </c>
      <c r="C478" s="54" t="s">
        <v>2505</v>
      </c>
      <c r="D478" s="54" t="s">
        <v>94</v>
      </c>
      <c r="E478" s="54" t="s">
        <v>94</v>
      </c>
      <c r="F478" s="54" t="s">
        <v>412</v>
      </c>
      <c r="G478" s="54" t="s">
        <v>2444</v>
      </c>
      <c r="H478" s="56" t="s">
        <v>423</v>
      </c>
      <c r="I478" s="54" t="s">
        <v>2523</v>
      </c>
      <c r="J478" s="54" t="s">
        <v>116</v>
      </c>
      <c r="K478" s="54" t="s">
        <v>117</v>
      </c>
      <c r="L478" s="54">
        <v>6</v>
      </c>
      <c r="M478" s="54">
        <f>IFERROR(VLOOKUP(A478,rptDatosInstitucionesEducativas!$H$9:$O$985,8,0),0)</f>
        <v>11</v>
      </c>
      <c r="N478" s="54">
        <v>3</v>
      </c>
      <c r="O478" s="54">
        <v>3</v>
      </c>
      <c r="P478" s="54" t="s">
        <v>3410</v>
      </c>
      <c r="Q478" s="54" t="s">
        <v>3409</v>
      </c>
      <c r="R478" s="54" t="s">
        <v>2524</v>
      </c>
      <c r="S478" s="54">
        <v>1</v>
      </c>
      <c r="T478" s="54">
        <v>1</v>
      </c>
    </row>
    <row r="479" spans="1:20" ht="18" x14ac:dyDescent="0.25">
      <c r="A479" s="54" t="s">
        <v>427</v>
      </c>
      <c r="B479" s="54" t="s">
        <v>2506</v>
      </c>
      <c r="C479" s="54" t="s">
        <v>2505</v>
      </c>
      <c r="D479" s="54" t="s">
        <v>94</v>
      </c>
      <c r="E479" s="54" t="s">
        <v>94</v>
      </c>
      <c r="F479" s="54" t="s">
        <v>412</v>
      </c>
      <c r="G479" s="54" t="s">
        <v>426</v>
      </c>
      <c r="H479" s="56" t="s">
        <v>426</v>
      </c>
      <c r="I479" s="54" t="s">
        <v>2523</v>
      </c>
      <c r="J479" s="54" t="s">
        <v>116</v>
      </c>
      <c r="K479" s="54" t="s">
        <v>117</v>
      </c>
      <c r="L479" s="54">
        <v>11</v>
      </c>
      <c r="M479" s="54">
        <f>IFERROR(VLOOKUP(A479,rptDatosInstitucionesEducativas!$H$9:$O$985,8,0),0)</f>
        <v>6</v>
      </c>
      <c r="N479" s="54">
        <v>3</v>
      </c>
      <c r="O479" s="54">
        <v>3</v>
      </c>
      <c r="P479" s="54" t="s">
        <v>3462</v>
      </c>
      <c r="Q479" s="54" t="s">
        <v>2525</v>
      </c>
      <c r="R479" s="54" t="s">
        <v>2524</v>
      </c>
      <c r="S479" s="54">
        <v>0</v>
      </c>
      <c r="T479" s="54">
        <v>1</v>
      </c>
    </row>
    <row r="480" spans="1:20" ht="18" x14ac:dyDescent="0.25">
      <c r="A480" s="54" t="s">
        <v>419</v>
      </c>
      <c r="B480" s="54" t="s">
        <v>2506</v>
      </c>
      <c r="C480" s="54" t="s">
        <v>2505</v>
      </c>
      <c r="D480" s="54" t="s">
        <v>94</v>
      </c>
      <c r="E480" s="54" t="s">
        <v>94</v>
      </c>
      <c r="F480" s="54" t="s">
        <v>412</v>
      </c>
      <c r="G480" s="54" t="s">
        <v>418</v>
      </c>
      <c r="H480" s="56" t="s">
        <v>420</v>
      </c>
      <c r="I480" s="54" t="s">
        <v>2523</v>
      </c>
      <c r="J480" s="54" t="s">
        <v>116</v>
      </c>
      <c r="K480" s="54" t="s">
        <v>117</v>
      </c>
      <c r="L480" s="54">
        <v>8</v>
      </c>
      <c r="M480" s="54">
        <f>IFERROR(VLOOKUP(A480,rptDatosInstitucionesEducativas!$H$9:$O$985,8,0),0)</f>
        <v>8</v>
      </c>
      <c r="N480" s="54">
        <v>3</v>
      </c>
      <c r="O480" s="54">
        <v>3</v>
      </c>
      <c r="P480" s="54" t="s">
        <v>3428</v>
      </c>
      <c r="Q480" s="54" t="s">
        <v>3407</v>
      </c>
      <c r="R480" s="54" t="s">
        <v>3406</v>
      </c>
      <c r="S480" s="54">
        <v>0</v>
      </c>
      <c r="T480" s="54">
        <v>1</v>
      </c>
    </row>
    <row r="481" spans="1:20" ht="18" x14ac:dyDescent="0.25">
      <c r="A481" s="54" t="s">
        <v>425</v>
      </c>
      <c r="B481" s="54" t="s">
        <v>2506</v>
      </c>
      <c r="C481" s="54" t="s">
        <v>2505</v>
      </c>
      <c r="D481" s="54" t="s">
        <v>94</v>
      </c>
      <c r="E481" s="54" t="s">
        <v>94</v>
      </c>
      <c r="F481" s="54" t="s">
        <v>412</v>
      </c>
      <c r="G481" s="54" t="s">
        <v>424</v>
      </c>
      <c r="H481" s="56" t="s">
        <v>1733</v>
      </c>
      <c r="I481" s="54" t="s">
        <v>2523</v>
      </c>
      <c r="J481" s="54" t="s">
        <v>116</v>
      </c>
      <c r="K481" s="54" t="s">
        <v>117</v>
      </c>
      <c r="L481" s="54">
        <v>8</v>
      </c>
      <c r="M481" s="54">
        <f>IFERROR(VLOOKUP(A481,rptDatosInstitucionesEducativas!$H$9:$O$985,8,0),0)</f>
        <v>8</v>
      </c>
      <c r="N481" s="54">
        <v>3</v>
      </c>
      <c r="O481" s="54">
        <v>3</v>
      </c>
      <c r="P481" s="54" t="s">
        <v>3392</v>
      </c>
      <c r="Q481" s="54" t="s">
        <v>2525</v>
      </c>
      <c r="R481" s="54" t="s">
        <v>3391</v>
      </c>
      <c r="S481" s="54">
        <v>0</v>
      </c>
      <c r="T481" s="54">
        <v>1</v>
      </c>
    </row>
    <row r="482" spans="1:20" ht="18" x14ac:dyDescent="0.25">
      <c r="A482" s="54" t="s">
        <v>921</v>
      </c>
      <c r="B482" s="54" t="s">
        <v>2506</v>
      </c>
      <c r="C482" s="54" t="s">
        <v>2505</v>
      </c>
      <c r="D482" s="54" t="s">
        <v>94</v>
      </c>
      <c r="E482" s="54" t="s">
        <v>94</v>
      </c>
      <c r="F482" s="54" t="s">
        <v>412</v>
      </c>
      <c r="G482" s="54" t="s">
        <v>920</v>
      </c>
      <c r="H482" s="56" t="s">
        <v>920</v>
      </c>
      <c r="I482" s="54" t="s">
        <v>2552</v>
      </c>
      <c r="J482" s="54" t="s">
        <v>116</v>
      </c>
      <c r="K482" s="54" t="s">
        <v>117</v>
      </c>
      <c r="L482" s="54">
        <v>5</v>
      </c>
      <c r="M482" s="54">
        <f>IFERROR(VLOOKUP(A482,rptDatosInstitucionesEducativas!$H$9:$O$985,8,0),0)</f>
        <v>7</v>
      </c>
      <c r="N482" s="54">
        <v>3</v>
      </c>
      <c r="O482" s="54">
        <v>3</v>
      </c>
      <c r="P482" s="54" t="s">
        <v>3455</v>
      </c>
      <c r="Q482" s="54" t="s">
        <v>2525</v>
      </c>
      <c r="R482" s="54" t="s">
        <v>2524</v>
      </c>
      <c r="S482" s="54">
        <v>0</v>
      </c>
      <c r="T482" s="54">
        <v>1</v>
      </c>
    </row>
    <row r="483" spans="1:20" ht="18" x14ac:dyDescent="0.25">
      <c r="A483" s="54" t="s">
        <v>953</v>
      </c>
      <c r="B483" s="54" t="s">
        <v>2506</v>
      </c>
      <c r="C483" s="54" t="s">
        <v>2505</v>
      </c>
      <c r="D483" s="54" t="s">
        <v>94</v>
      </c>
      <c r="E483" s="54" t="s">
        <v>94</v>
      </c>
      <c r="F483" s="54" t="s">
        <v>412</v>
      </c>
      <c r="G483" s="54" t="s">
        <v>952</v>
      </c>
      <c r="H483" s="56" t="s">
        <v>952</v>
      </c>
      <c r="I483" s="54" t="s">
        <v>2552</v>
      </c>
      <c r="J483" s="54" t="s">
        <v>116</v>
      </c>
      <c r="K483" s="54" t="s">
        <v>117</v>
      </c>
      <c r="L483" s="54">
        <v>3</v>
      </c>
      <c r="M483" s="54">
        <f>IFERROR(VLOOKUP(A483,rptDatosInstitucionesEducativas!$H$9:$O$985,8,0),0)</f>
        <v>3</v>
      </c>
      <c r="N483" s="54">
        <v>3</v>
      </c>
      <c r="O483" s="54">
        <v>2</v>
      </c>
      <c r="P483" s="54" t="s">
        <v>3455</v>
      </c>
      <c r="Q483" s="54" t="s">
        <v>2525</v>
      </c>
      <c r="R483" s="54" t="s">
        <v>2524</v>
      </c>
      <c r="S483" s="54">
        <v>0</v>
      </c>
      <c r="T483" s="54">
        <v>1</v>
      </c>
    </row>
    <row r="484" spans="1:20" ht="18" x14ac:dyDescent="0.25">
      <c r="A484" s="54" t="s">
        <v>963</v>
      </c>
      <c r="B484" s="54" t="s">
        <v>2506</v>
      </c>
      <c r="C484" s="54" t="s">
        <v>2505</v>
      </c>
      <c r="D484" s="54" t="s">
        <v>94</v>
      </c>
      <c r="E484" s="54" t="s">
        <v>94</v>
      </c>
      <c r="F484" s="54" t="s">
        <v>412</v>
      </c>
      <c r="G484" s="54" t="s">
        <v>962</v>
      </c>
      <c r="H484" s="56" t="s">
        <v>962</v>
      </c>
      <c r="I484" s="54" t="s">
        <v>2552</v>
      </c>
      <c r="J484" s="54" t="s">
        <v>116</v>
      </c>
      <c r="K484" s="54" t="s">
        <v>117</v>
      </c>
      <c r="L484" s="54">
        <v>3</v>
      </c>
      <c r="M484" s="54">
        <f>IFERROR(VLOOKUP(A484,rptDatosInstitucionesEducativas!$H$9:$O$985,8,0),0)</f>
        <v>3</v>
      </c>
      <c r="N484" s="54">
        <v>3</v>
      </c>
      <c r="O484" s="54">
        <v>3</v>
      </c>
      <c r="P484" s="54" t="s">
        <v>3455</v>
      </c>
      <c r="Q484" s="54" t="s">
        <v>2525</v>
      </c>
      <c r="R484" s="54" t="s">
        <v>2524</v>
      </c>
      <c r="S484" s="54">
        <v>0</v>
      </c>
      <c r="T484" s="54">
        <v>1</v>
      </c>
    </row>
    <row r="485" spans="1:20" ht="18" x14ac:dyDescent="0.25">
      <c r="A485" s="54" t="s">
        <v>950</v>
      </c>
      <c r="B485" s="54" t="s">
        <v>2506</v>
      </c>
      <c r="C485" s="54" t="s">
        <v>2505</v>
      </c>
      <c r="D485" s="54" t="s">
        <v>94</v>
      </c>
      <c r="E485" s="54" t="s">
        <v>94</v>
      </c>
      <c r="F485" s="54" t="s">
        <v>412</v>
      </c>
      <c r="G485" s="54" t="s">
        <v>924</v>
      </c>
      <c r="H485" s="56" t="s">
        <v>951</v>
      </c>
      <c r="I485" s="54" t="s">
        <v>2552</v>
      </c>
      <c r="J485" s="54" t="s">
        <v>116</v>
      </c>
      <c r="K485" s="54" t="s">
        <v>117</v>
      </c>
      <c r="L485" s="54">
        <v>12</v>
      </c>
      <c r="M485" s="54">
        <f>IFERROR(VLOOKUP(A485,rptDatosInstitucionesEducativas!$H$9:$O$985,8,0),0)</f>
        <v>13</v>
      </c>
      <c r="N485" s="54">
        <v>1</v>
      </c>
      <c r="O485" s="54">
        <v>3</v>
      </c>
      <c r="P485" s="54" t="s">
        <v>5067</v>
      </c>
      <c r="Q485" s="54" t="s">
        <v>2525</v>
      </c>
      <c r="R485" s="54" t="s">
        <v>2524</v>
      </c>
      <c r="S485" s="54">
        <v>0</v>
      </c>
      <c r="T485" s="54">
        <v>2</v>
      </c>
    </row>
    <row r="486" spans="1:20" ht="18" x14ac:dyDescent="0.25">
      <c r="A486" s="54" t="s">
        <v>960</v>
      </c>
      <c r="B486" s="54" t="s">
        <v>2506</v>
      </c>
      <c r="C486" s="54" t="s">
        <v>2505</v>
      </c>
      <c r="D486" s="54" t="s">
        <v>94</v>
      </c>
      <c r="E486" s="54" t="s">
        <v>94</v>
      </c>
      <c r="F486" s="54" t="s">
        <v>412</v>
      </c>
      <c r="G486" s="54" t="s">
        <v>416</v>
      </c>
      <c r="H486" s="56" t="s">
        <v>961</v>
      </c>
      <c r="I486" s="54" t="s">
        <v>2552</v>
      </c>
      <c r="J486" s="54" t="s">
        <v>116</v>
      </c>
      <c r="K486" s="54" t="s">
        <v>117</v>
      </c>
      <c r="L486" s="54">
        <v>12</v>
      </c>
      <c r="M486" s="54">
        <f>IFERROR(VLOOKUP(A486,rptDatosInstitucionesEducativas!$H$9:$O$985,8,0),0)</f>
        <v>14</v>
      </c>
      <c r="N486" s="54">
        <v>1</v>
      </c>
      <c r="O486" s="54">
        <v>3</v>
      </c>
      <c r="P486" s="54" t="s">
        <v>5067</v>
      </c>
      <c r="Q486" s="54" t="s">
        <v>2525</v>
      </c>
      <c r="R486" s="54" t="s">
        <v>2524</v>
      </c>
      <c r="S486" s="54">
        <v>0</v>
      </c>
      <c r="T486" s="54">
        <v>2</v>
      </c>
    </row>
    <row r="487" spans="1:20" ht="18" x14ac:dyDescent="0.25">
      <c r="A487" s="54" t="s">
        <v>928</v>
      </c>
      <c r="B487" s="54" t="s">
        <v>2506</v>
      </c>
      <c r="C487" s="54" t="s">
        <v>2505</v>
      </c>
      <c r="D487" s="54" t="s">
        <v>94</v>
      </c>
      <c r="E487" s="54" t="s">
        <v>94</v>
      </c>
      <c r="F487" s="54" t="s">
        <v>412</v>
      </c>
      <c r="G487" s="54" t="s">
        <v>927</v>
      </c>
      <c r="H487" s="56" t="s">
        <v>929</v>
      </c>
      <c r="I487" s="54" t="s">
        <v>2552</v>
      </c>
      <c r="J487" s="54" t="s">
        <v>116</v>
      </c>
      <c r="K487" s="54" t="s">
        <v>117</v>
      </c>
      <c r="L487" s="54">
        <v>10</v>
      </c>
      <c r="M487" s="54">
        <f>IFERROR(VLOOKUP(A487,rptDatosInstitucionesEducativas!$H$9:$O$985,8,0),0)</f>
        <v>15</v>
      </c>
      <c r="N487" s="54">
        <v>1</v>
      </c>
      <c r="O487" s="54">
        <v>3</v>
      </c>
      <c r="P487" s="54" t="s">
        <v>5067</v>
      </c>
      <c r="Q487" s="54" t="s">
        <v>2525</v>
      </c>
      <c r="R487" s="54" t="s">
        <v>2524</v>
      </c>
      <c r="S487" s="54">
        <v>0</v>
      </c>
      <c r="T487" s="54">
        <v>2</v>
      </c>
    </row>
    <row r="488" spans="1:20" ht="18" x14ac:dyDescent="0.25">
      <c r="A488" s="54" t="s">
        <v>942</v>
      </c>
      <c r="B488" s="54" t="s">
        <v>2506</v>
      </c>
      <c r="C488" s="54" t="s">
        <v>2505</v>
      </c>
      <c r="D488" s="54" t="s">
        <v>94</v>
      </c>
      <c r="E488" s="54" t="s">
        <v>94</v>
      </c>
      <c r="F488" s="54" t="s">
        <v>412</v>
      </c>
      <c r="G488" s="54" t="s">
        <v>941</v>
      </c>
      <c r="H488" s="56" t="s">
        <v>941</v>
      </c>
      <c r="I488" s="54" t="s">
        <v>2552</v>
      </c>
      <c r="J488" s="54" t="s">
        <v>116</v>
      </c>
      <c r="K488" s="54" t="s">
        <v>117</v>
      </c>
      <c r="L488" s="54">
        <v>2</v>
      </c>
      <c r="M488" s="54">
        <f>IFERROR(VLOOKUP(A488,rptDatosInstitucionesEducativas!$H$9:$O$985,8,0),0)</f>
        <v>5</v>
      </c>
      <c r="N488" s="54">
        <v>3</v>
      </c>
      <c r="O488" s="54">
        <v>3</v>
      </c>
      <c r="P488" s="54" t="s">
        <v>3455</v>
      </c>
      <c r="Q488" s="54" t="s">
        <v>3461</v>
      </c>
      <c r="R488" s="54" t="s">
        <v>2524</v>
      </c>
      <c r="S488" s="54">
        <v>0</v>
      </c>
      <c r="T488" s="54">
        <v>1</v>
      </c>
    </row>
    <row r="489" spans="1:20" ht="27" x14ac:dyDescent="0.25">
      <c r="A489" s="54" t="s">
        <v>926</v>
      </c>
      <c r="B489" s="54" t="s">
        <v>2506</v>
      </c>
      <c r="C489" s="54" t="s">
        <v>2505</v>
      </c>
      <c r="D489" s="54" t="s">
        <v>94</v>
      </c>
      <c r="E489" s="54" t="s">
        <v>94</v>
      </c>
      <c r="F489" s="54" t="s">
        <v>412</v>
      </c>
      <c r="G489" s="54" t="s">
        <v>925</v>
      </c>
      <c r="H489" s="56" t="s">
        <v>925</v>
      </c>
      <c r="I489" s="54" t="s">
        <v>2552</v>
      </c>
      <c r="J489" s="54" t="s">
        <v>116</v>
      </c>
      <c r="K489" s="54" t="s">
        <v>117</v>
      </c>
      <c r="L489" s="54">
        <v>5</v>
      </c>
      <c r="M489" s="54">
        <f>IFERROR(VLOOKUP(A489,rptDatosInstitucionesEducativas!$H$9:$O$985,8,0),0)</f>
        <v>7</v>
      </c>
      <c r="N489" s="54">
        <v>3</v>
      </c>
      <c r="O489" s="54">
        <v>3</v>
      </c>
      <c r="P489" s="54" t="s">
        <v>5068</v>
      </c>
      <c r="Q489" s="54" t="s">
        <v>2525</v>
      </c>
      <c r="R489" s="54" t="s">
        <v>3451</v>
      </c>
      <c r="S489" s="54">
        <v>0</v>
      </c>
      <c r="T489" s="54">
        <v>2</v>
      </c>
    </row>
    <row r="490" spans="1:20" ht="18" x14ac:dyDescent="0.25">
      <c r="A490" s="54" t="s">
        <v>940</v>
      </c>
      <c r="B490" s="54" t="s">
        <v>2506</v>
      </c>
      <c r="C490" s="54" t="s">
        <v>2505</v>
      </c>
      <c r="D490" s="54" t="s">
        <v>94</v>
      </c>
      <c r="E490" s="54" t="s">
        <v>94</v>
      </c>
      <c r="F490" s="54" t="s">
        <v>412</v>
      </c>
      <c r="G490" s="54" t="s">
        <v>939</v>
      </c>
      <c r="H490" s="56" t="s">
        <v>939</v>
      </c>
      <c r="I490" s="54" t="s">
        <v>2552</v>
      </c>
      <c r="J490" s="54" t="s">
        <v>116</v>
      </c>
      <c r="K490" s="54" t="s">
        <v>117</v>
      </c>
      <c r="L490" s="54">
        <v>6</v>
      </c>
      <c r="M490" s="54">
        <f>IFERROR(VLOOKUP(A490,rptDatosInstitucionesEducativas!$H$9:$O$985,8,0),0)</f>
        <v>9</v>
      </c>
      <c r="N490" s="54">
        <v>3</v>
      </c>
      <c r="O490" s="54">
        <v>3</v>
      </c>
      <c r="P490" s="54" t="s">
        <v>3455</v>
      </c>
      <c r="Q490" s="54" t="s">
        <v>2525</v>
      </c>
      <c r="R490" s="54" t="s">
        <v>2524</v>
      </c>
      <c r="S490" s="54">
        <v>0</v>
      </c>
      <c r="T490" s="54">
        <v>1</v>
      </c>
    </row>
    <row r="491" spans="1:20" ht="18" x14ac:dyDescent="0.25">
      <c r="A491" s="54" t="s">
        <v>428</v>
      </c>
      <c r="B491" s="54" t="s">
        <v>2506</v>
      </c>
      <c r="C491" s="54" t="s">
        <v>2505</v>
      </c>
      <c r="D491" s="54" t="s">
        <v>94</v>
      </c>
      <c r="E491" s="54" t="s">
        <v>94</v>
      </c>
      <c r="F491" s="54" t="s">
        <v>412</v>
      </c>
      <c r="G491" s="54" t="s">
        <v>413</v>
      </c>
      <c r="H491" s="56" t="s">
        <v>429</v>
      </c>
      <c r="I491" s="54" t="s">
        <v>2523</v>
      </c>
      <c r="J491" s="54" t="s">
        <v>116</v>
      </c>
      <c r="K491" s="54" t="s">
        <v>117</v>
      </c>
      <c r="L491" s="54">
        <v>26</v>
      </c>
      <c r="M491" s="54">
        <f>IFERROR(VLOOKUP(A491,rptDatosInstitucionesEducativas!$H$9:$O$985,8,0),0)</f>
        <v>32</v>
      </c>
      <c r="N491" s="54">
        <v>3</v>
      </c>
      <c r="O491" s="54">
        <v>3</v>
      </c>
      <c r="P491" s="54" t="s">
        <v>3460</v>
      </c>
      <c r="Q491" s="54" t="s">
        <v>3459</v>
      </c>
      <c r="R491" s="54" t="s">
        <v>3458</v>
      </c>
      <c r="S491" s="54">
        <v>2</v>
      </c>
      <c r="T491" s="54">
        <v>2</v>
      </c>
    </row>
    <row r="492" spans="1:20" ht="18" x14ac:dyDescent="0.25">
      <c r="A492" s="54" t="s">
        <v>943</v>
      </c>
      <c r="B492" s="54" t="s">
        <v>2506</v>
      </c>
      <c r="C492" s="54" t="s">
        <v>2505</v>
      </c>
      <c r="D492" s="54" t="s">
        <v>94</v>
      </c>
      <c r="E492" s="54" t="s">
        <v>94</v>
      </c>
      <c r="F492" s="54" t="s">
        <v>412</v>
      </c>
      <c r="G492" s="54" t="s">
        <v>924</v>
      </c>
      <c r="H492" s="56" t="s">
        <v>944</v>
      </c>
      <c r="I492" s="54" t="s">
        <v>2552</v>
      </c>
      <c r="J492" s="54" t="s">
        <v>116</v>
      </c>
      <c r="K492" s="54" t="s">
        <v>117</v>
      </c>
      <c r="L492" s="54">
        <v>8</v>
      </c>
      <c r="M492" s="54">
        <f>IFERROR(VLOOKUP(A492,rptDatosInstitucionesEducativas!$H$9:$O$985,8,0),0)</f>
        <v>12</v>
      </c>
      <c r="N492" s="54">
        <v>1</v>
      </c>
      <c r="O492" s="54">
        <v>3</v>
      </c>
      <c r="P492" s="54" t="s">
        <v>5067</v>
      </c>
      <c r="Q492" s="54" t="s">
        <v>2525</v>
      </c>
      <c r="R492" s="54" t="s">
        <v>2524</v>
      </c>
      <c r="S492" s="54">
        <v>0</v>
      </c>
      <c r="T492" s="54">
        <v>2</v>
      </c>
    </row>
    <row r="493" spans="1:20" ht="18" x14ac:dyDescent="0.25">
      <c r="A493" s="54" t="s">
        <v>933</v>
      </c>
      <c r="B493" s="54" t="s">
        <v>2506</v>
      </c>
      <c r="C493" s="54" t="s">
        <v>2505</v>
      </c>
      <c r="D493" s="54" t="s">
        <v>94</v>
      </c>
      <c r="E493" s="54" t="s">
        <v>94</v>
      </c>
      <c r="F493" s="54" t="s">
        <v>412</v>
      </c>
      <c r="G493" s="54" t="s">
        <v>416</v>
      </c>
      <c r="H493" s="56" t="s">
        <v>934</v>
      </c>
      <c r="I493" s="54" t="s">
        <v>2552</v>
      </c>
      <c r="J493" s="54" t="s">
        <v>116</v>
      </c>
      <c r="K493" s="54" t="s">
        <v>117</v>
      </c>
      <c r="L493" s="54">
        <v>12</v>
      </c>
      <c r="M493" s="54">
        <f>IFERROR(VLOOKUP(A493,rptDatosInstitucionesEducativas!$H$9:$O$985,8,0),0)</f>
        <v>10</v>
      </c>
      <c r="N493" s="54">
        <v>1</v>
      </c>
      <c r="O493" s="54">
        <v>3</v>
      </c>
      <c r="P493" s="54" t="s">
        <v>5067</v>
      </c>
      <c r="Q493" s="54" t="s">
        <v>2525</v>
      </c>
      <c r="R493" s="54" t="s">
        <v>2524</v>
      </c>
      <c r="S493" s="54">
        <v>0</v>
      </c>
      <c r="T493" s="54">
        <v>2</v>
      </c>
    </row>
    <row r="494" spans="1:20" ht="27" x14ac:dyDescent="0.25">
      <c r="A494" s="54" t="s">
        <v>965</v>
      </c>
      <c r="B494" s="54" t="s">
        <v>2506</v>
      </c>
      <c r="C494" s="54" t="s">
        <v>2505</v>
      </c>
      <c r="D494" s="54" t="s">
        <v>94</v>
      </c>
      <c r="E494" s="54" t="s">
        <v>94</v>
      </c>
      <c r="F494" s="54" t="s">
        <v>412</v>
      </c>
      <c r="G494" s="54" t="s">
        <v>964</v>
      </c>
      <c r="H494" s="56" t="s">
        <v>964</v>
      </c>
      <c r="I494" s="54" t="s">
        <v>2552</v>
      </c>
      <c r="J494" s="54" t="s">
        <v>116</v>
      </c>
      <c r="K494" s="54" t="s">
        <v>117</v>
      </c>
      <c r="L494" s="54">
        <v>0</v>
      </c>
      <c r="M494" s="54">
        <f>IFERROR(VLOOKUP(A494,rptDatosInstitucionesEducativas!$H$9:$O$985,8,0),0)</f>
        <v>3</v>
      </c>
      <c r="N494" s="54">
        <v>3</v>
      </c>
      <c r="O494" s="54">
        <v>3</v>
      </c>
      <c r="P494" s="54" t="s">
        <v>5068</v>
      </c>
      <c r="Q494" s="54" t="s">
        <v>2525</v>
      </c>
      <c r="R494" s="54" t="s">
        <v>3451</v>
      </c>
      <c r="S494" s="54">
        <v>0</v>
      </c>
      <c r="T494" s="54">
        <v>2</v>
      </c>
    </row>
    <row r="495" spans="1:20" ht="18" x14ac:dyDescent="0.25">
      <c r="A495" s="54" t="s">
        <v>955</v>
      </c>
      <c r="B495" s="54" t="s">
        <v>2506</v>
      </c>
      <c r="C495" s="54" t="s">
        <v>2505</v>
      </c>
      <c r="D495" s="54" t="s">
        <v>94</v>
      </c>
      <c r="E495" s="54" t="s">
        <v>94</v>
      </c>
      <c r="F495" s="54" t="s">
        <v>412</v>
      </c>
      <c r="G495" s="54" t="s">
        <v>954</v>
      </c>
      <c r="H495" s="56" t="s">
        <v>956</v>
      </c>
      <c r="I495" s="54" t="s">
        <v>2552</v>
      </c>
      <c r="J495" s="54" t="s">
        <v>116</v>
      </c>
      <c r="K495" s="54" t="s">
        <v>117</v>
      </c>
      <c r="L495" s="54">
        <v>9</v>
      </c>
      <c r="M495" s="54">
        <f>IFERROR(VLOOKUP(A495,rptDatosInstitucionesEducativas!$H$9:$O$985,8,0),0)</f>
        <v>11</v>
      </c>
      <c r="N495" s="54">
        <v>3</v>
      </c>
      <c r="O495" s="54">
        <v>3</v>
      </c>
      <c r="P495" s="54" t="s">
        <v>3455</v>
      </c>
      <c r="Q495" s="54" t="s">
        <v>3457</v>
      </c>
      <c r="R495" s="54" t="s">
        <v>3453</v>
      </c>
      <c r="S495" s="54">
        <v>0</v>
      </c>
      <c r="T495" s="54">
        <v>1</v>
      </c>
    </row>
    <row r="496" spans="1:20" ht="27" x14ac:dyDescent="0.25">
      <c r="A496" s="54" t="s">
        <v>967</v>
      </c>
      <c r="B496" s="54" t="s">
        <v>2506</v>
      </c>
      <c r="C496" s="54" t="s">
        <v>2505</v>
      </c>
      <c r="D496" s="54" t="s">
        <v>94</v>
      </c>
      <c r="E496" s="54" t="s">
        <v>94</v>
      </c>
      <c r="F496" s="54" t="s">
        <v>412</v>
      </c>
      <c r="G496" s="54" t="s">
        <v>966</v>
      </c>
      <c r="H496" s="56" t="s">
        <v>968</v>
      </c>
      <c r="I496" s="54" t="s">
        <v>2552</v>
      </c>
      <c r="J496" s="54" t="s">
        <v>116</v>
      </c>
      <c r="K496" s="54" t="s">
        <v>117</v>
      </c>
      <c r="L496" s="54">
        <v>5</v>
      </c>
      <c r="M496" s="54">
        <f>IFERROR(VLOOKUP(A496,rptDatosInstitucionesEducativas!$H$9:$O$985,8,0),0)</f>
        <v>3</v>
      </c>
      <c r="N496" s="54">
        <v>3</v>
      </c>
      <c r="O496" s="54">
        <v>3</v>
      </c>
      <c r="P496" s="54" t="s">
        <v>5068</v>
      </c>
      <c r="Q496" s="54" t="s">
        <v>2525</v>
      </c>
      <c r="R496" s="54" t="s">
        <v>2524</v>
      </c>
      <c r="S496" s="54">
        <v>0</v>
      </c>
      <c r="T496" s="54">
        <v>2</v>
      </c>
    </row>
    <row r="497" spans="1:20" ht="18" x14ac:dyDescent="0.25">
      <c r="A497" s="54" t="s">
        <v>937</v>
      </c>
      <c r="B497" s="54" t="s">
        <v>2506</v>
      </c>
      <c r="C497" s="54" t="s">
        <v>2505</v>
      </c>
      <c r="D497" s="54" t="s">
        <v>94</v>
      </c>
      <c r="E497" s="54" t="s">
        <v>94</v>
      </c>
      <c r="F497" s="54" t="s">
        <v>412</v>
      </c>
      <c r="G497" s="54" t="s">
        <v>930</v>
      </c>
      <c r="H497" s="56" t="s">
        <v>938</v>
      </c>
      <c r="I497" s="54" t="s">
        <v>2552</v>
      </c>
      <c r="J497" s="54" t="s">
        <v>116</v>
      </c>
      <c r="K497" s="54" t="s">
        <v>117</v>
      </c>
      <c r="L497" s="54">
        <v>3</v>
      </c>
      <c r="M497" s="54">
        <f>IFERROR(VLOOKUP(A497,rptDatosInstitucionesEducativas!$H$9:$O$985,8,0),0)</f>
        <v>5</v>
      </c>
      <c r="N497" s="54">
        <v>3</v>
      </c>
      <c r="O497" s="54">
        <v>3</v>
      </c>
      <c r="P497" s="54" t="s">
        <v>3455</v>
      </c>
      <c r="Q497" s="54" t="s">
        <v>3454</v>
      </c>
      <c r="R497" s="54" t="s">
        <v>3453</v>
      </c>
      <c r="S497" s="54">
        <v>0</v>
      </c>
      <c r="T497" s="54">
        <v>1</v>
      </c>
    </row>
    <row r="498" spans="1:20" ht="18" x14ac:dyDescent="0.25">
      <c r="A498" s="54" t="s">
        <v>958</v>
      </c>
      <c r="B498" s="54" t="s">
        <v>2506</v>
      </c>
      <c r="C498" s="54" t="s">
        <v>2505</v>
      </c>
      <c r="D498" s="54" t="s">
        <v>94</v>
      </c>
      <c r="E498" s="54" t="s">
        <v>94</v>
      </c>
      <c r="F498" s="54" t="s">
        <v>412</v>
      </c>
      <c r="G498" s="54" t="s">
        <v>957</v>
      </c>
      <c r="H498" s="56" t="s">
        <v>959</v>
      </c>
      <c r="I498" s="54" t="s">
        <v>2552</v>
      </c>
      <c r="J498" s="54" t="s">
        <v>116</v>
      </c>
      <c r="K498" s="54" t="s">
        <v>117</v>
      </c>
      <c r="L498" s="54">
        <v>9</v>
      </c>
      <c r="M498" s="54">
        <f>IFERROR(VLOOKUP(A498,rptDatosInstitucionesEducativas!$H$9:$O$985,8,0),0)</f>
        <v>8</v>
      </c>
      <c r="N498" s="54">
        <v>1</v>
      </c>
      <c r="O498" s="54">
        <v>3</v>
      </c>
      <c r="P498" s="54" t="s">
        <v>5067</v>
      </c>
      <c r="Q498" s="54" t="s">
        <v>2525</v>
      </c>
      <c r="R498" s="54" t="s">
        <v>2524</v>
      </c>
      <c r="S498" s="54">
        <v>0</v>
      </c>
      <c r="T498" s="54">
        <v>2</v>
      </c>
    </row>
    <row r="499" spans="1:20" ht="18" x14ac:dyDescent="0.25">
      <c r="A499" s="54" t="s">
        <v>1377</v>
      </c>
      <c r="B499" s="54" t="s">
        <v>2506</v>
      </c>
      <c r="C499" s="54" t="s">
        <v>2505</v>
      </c>
      <c r="D499" s="54" t="s">
        <v>94</v>
      </c>
      <c r="E499" s="54" t="s">
        <v>94</v>
      </c>
      <c r="F499" s="54" t="s">
        <v>412</v>
      </c>
      <c r="G499" s="54" t="s">
        <v>413</v>
      </c>
      <c r="H499" s="56" t="s">
        <v>1936</v>
      </c>
      <c r="I499" s="54" t="s">
        <v>2510</v>
      </c>
      <c r="J499" s="54" t="s">
        <v>116</v>
      </c>
      <c r="K499" s="54" t="s">
        <v>117</v>
      </c>
      <c r="L499" s="54">
        <v>174</v>
      </c>
      <c r="M499" s="54">
        <f>IFERROR(VLOOKUP(A499,rptDatosInstitucionesEducativas!$H$9:$O$985,8,0),0)</f>
        <v>194</v>
      </c>
      <c r="N499" s="54">
        <v>6</v>
      </c>
      <c r="O499" s="54">
        <v>12</v>
      </c>
      <c r="P499" s="54" t="s">
        <v>3440</v>
      </c>
      <c r="Q499" s="54" t="s">
        <v>5069</v>
      </c>
      <c r="R499" s="54" t="s">
        <v>5070</v>
      </c>
      <c r="S499" s="54">
        <v>14</v>
      </c>
      <c r="T499" s="54">
        <v>15</v>
      </c>
    </row>
    <row r="500" spans="1:20" ht="18" x14ac:dyDescent="0.25">
      <c r="A500" s="54" t="s">
        <v>1379</v>
      </c>
      <c r="B500" s="54" t="s">
        <v>2506</v>
      </c>
      <c r="C500" s="54" t="s">
        <v>2505</v>
      </c>
      <c r="D500" s="54" t="s">
        <v>94</v>
      </c>
      <c r="E500" s="54" t="s">
        <v>94</v>
      </c>
      <c r="F500" s="54" t="s">
        <v>412</v>
      </c>
      <c r="G500" s="54" t="s">
        <v>424</v>
      </c>
      <c r="H500" s="56" t="s">
        <v>1938</v>
      </c>
      <c r="I500" s="54" t="s">
        <v>2510</v>
      </c>
      <c r="J500" s="54" t="s">
        <v>116</v>
      </c>
      <c r="K500" s="54" t="s">
        <v>117</v>
      </c>
      <c r="L500" s="54">
        <v>38</v>
      </c>
      <c r="M500" s="54">
        <f>IFERROR(VLOOKUP(A500,rptDatosInstitucionesEducativas!$H$9:$O$985,8,0),0)</f>
        <v>42</v>
      </c>
      <c r="N500" s="54">
        <v>6</v>
      </c>
      <c r="O500" s="54">
        <v>6</v>
      </c>
      <c r="P500" s="54" t="s">
        <v>3434</v>
      </c>
      <c r="Q500" s="54" t="s">
        <v>3433</v>
      </c>
      <c r="R500" s="54" t="s">
        <v>3432</v>
      </c>
      <c r="S500" s="54">
        <v>6</v>
      </c>
      <c r="T500" s="54">
        <v>7</v>
      </c>
    </row>
    <row r="501" spans="1:20" ht="18" x14ac:dyDescent="0.25">
      <c r="A501" s="54" t="s">
        <v>1378</v>
      </c>
      <c r="B501" s="54" t="s">
        <v>2506</v>
      </c>
      <c r="C501" s="54" t="s">
        <v>2505</v>
      </c>
      <c r="D501" s="54" t="s">
        <v>94</v>
      </c>
      <c r="E501" s="54" t="s">
        <v>94</v>
      </c>
      <c r="F501" s="54" t="s">
        <v>412</v>
      </c>
      <c r="G501" s="54" t="s">
        <v>416</v>
      </c>
      <c r="H501" s="56" t="s">
        <v>1937</v>
      </c>
      <c r="I501" s="54" t="s">
        <v>2510</v>
      </c>
      <c r="J501" s="54" t="s">
        <v>116</v>
      </c>
      <c r="K501" s="54" t="s">
        <v>117</v>
      </c>
      <c r="L501" s="54">
        <v>25</v>
      </c>
      <c r="M501" s="54">
        <f>IFERROR(VLOOKUP(A501,rptDatosInstitucionesEducativas!$H$9:$O$985,8,0),0)</f>
        <v>34</v>
      </c>
      <c r="N501" s="54">
        <v>6</v>
      </c>
      <c r="O501" s="54">
        <v>6</v>
      </c>
      <c r="P501" s="54" t="s">
        <v>5071</v>
      </c>
      <c r="Q501" s="54" t="s">
        <v>5072</v>
      </c>
      <c r="R501" s="54" t="s">
        <v>5073</v>
      </c>
      <c r="S501" s="54">
        <v>3</v>
      </c>
      <c r="T501" s="54">
        <v>5</v>
      </c>
    </row>
    <row r="502" spans="1:20" ht="27" x14ac:dyDescent="0.25">
      <c r="A502" s="54" t="s">
        <v>1383</v>
      </c>
      <c r="B502" s="54" t="s">
        <v>2506</v>
      </c>
      <c r="C502" s="54" t="s">
        <v>2505</v>
      </c>
      <c r="D502" s="54" t="s">
        <v>94</v>
      </c>
      <c r="E502" s="54" t="s">
        <v>94</v>
      </c>
      <c r="F502" s="54" t="s">
        <v>412</v>
      </c>
      <c r="G502" s="54" t="s">
        <v>952</v>
      </c>
      <c r="H502" s="56" t="s">
        <v>1942</v>
      </c>
      <c r="I502" s="54" t="s">
        <v>2510</v>
      </c>
      <c r="J502" s="54" t="s">
        <v>116</v>
      </c>
      <c r="K502" s="54" t="s">
        <v>117</v>
      </c>
      <c r="L502" s="54">
        <v>7</v>
      </c>
      <c r="M502" s="54">
        <f>IFERROR(VLOOKUP(A502,rptDatosInstitucionesEducativas!$H$9:$O$985,8,0),0)</f>
        <v>9</v>
      </c>
      <c r="N502" s="54">
        <v>5</v>
      </c>
      <c r="O502" s="54">
        <v>5</v>
      </c>
      <c r="P502" s="54" t="s">
        <v>3450</v>
      </c>
      <c r="Q502" s="54" t="s">
        <v>3449</v>
      </c>
      <c r="R502" s="54" t="s">
        <v>3448</v>
      </c>
      <c r="S502" s="54">
        <v>0</v>
      </c>
      <c r="T502" s="54">
        <v>1</v>
      </c>
    </row>
    <row r="503" spans="1:20" ht="27" x14ac:dyDescent="0.25">
      <c r="A503" s="54" t="s">
        <v>1381</v>
      </c>
      <c r="B503" s="54" t="s">
        <v>2506</v>
      </c>
      <c r="C503" s="54" t="s">
        <v>2505</v>
      </c>
      <c r="D503" s="54" t="s">
        <v>94</v>
      </c>
      <c r="E503" s="54" t="s">
        <v>94</v>
      </c>
      <c r="F503" s="54" t="s">
        <v>412</v>
      </c>
      <c r="G503" s="54" t="s">
        <v>2444</v>
      </c>
      <c r="H503" s="56" t="s">
        <v>1940</v>
      </c>
      <c r="I503" s="54" t="s">
        <v>2510</v>
      </c>
      <c r="J503" s="54" t="s">
        <v>116</v>
      </c>
      <c r="K503" s="54" t="s">
        <v>117</v>
      </c>
      <c r="L503" s="54">
        <v>25</v>
      </c>
      <c r="M503" s="54">
        <f>IFERROR(VLOOKUP(A503,rptDatosInstitucionesEducativas!$H$9:$O$985,8,0),0)</f>
        <v>24</v>
      </c>
      <c r="N503" s="54">
        <v>6</v>
      </c>
      <c r="O503" s="54">
        <v>6</v>
      </c>
      <c r="P503" s="54" t="s">
        <v>3444</v>
      </c>
      <c r="Q503" s="54" t="s">
        <v>3443</v>
      </c>
      <c r="R503" s="54" t="s">
        <v>3442</v>
      </c>
      <c r="S503" s="54">
        <v>3</v>
      </c>
      <c r="T503" s="54">
        <v>5</v>
      </c>
    </row>
    <row r="504" spans="1:20" ht="18" x14ac:dyDescent="0.25">
      <c r="A504" s="54" t="s">
        <v>1380</v>
      </c>
      <c r="B504" s="54" t="s">
        <v>2506</v>
      </c>
      <c r="C504" s="54" t="s">
        <v>2505</v>
      </c>
      <c r="D504" s="54" t="s">
        <v>94</v>
      </c>
      <c r="E504" s="54" t="s">
        <v>94</v>
      </c>
      <c r="F504" s="54" t="s">
        <v>412</v>
      </c>
      <c r="G504" s="54" t="s">
        <v>412</v>
      </c>
      <c r="H504" s="56" t="s">
        <v>1939</v>
      </c>
      <c r="I504" s="54" t="s">
        <v>2510</v>
      </c>
      <c r="J504" s="54" t="s">
        <v>116</v>
      </c>
      <c r="K504" s="54" t="s">
        <v>117</v>
      </c>
      <c r="L504" s="54">
        <v>13</v>
      </c>
      <c r="M504" s="54">
        <f>IFERROR(VLOOKUP(A504,rptDatosInstitucionesEducativas!$H$9:$O$985,8,0),0)</f>
        <v>18</v>
      </c>
      <c r="N504" s="54">
        <v>6</v>
      </c>
      <c r="O504" s="54">
        <v>6</v>
      </c>
      <c r="P504" s="54" t="s">
        <v>3447</v>
      </c>
      <c r="Q504" s="54" t="s">
        <v>3446</v>
      </c>
      <c r="R504" s="54" t="s">
        <v>3445</v>
      </c>
      <c r="S504" s="54">
        <v>5</v>
      </c>
      <c r="T504" s="54">
        <v>4</v>
      </c>
    </row>
    <row r="505" spans="1:20" ht="18" x14ac:dyDescent="0.25">
      <c r="A505" s="54" t="s">
        <v>1391</v>
      </c>
      <c r="B505" s="54" t="s">
        <v>2506</v>
      </c>
      <c r="C505" s="54" t="s">
        <v>2505</v>
      </c>
      <c r="D505" s="54" t="s">
        <v>94</v>
      </c>
      <c r="E505" s="54" t="s">
        <v>94</v>
      </c>
      <c r="F505" s="54" t="s">
        <v>412</v>
      </c>
      <c r="G505" s="54" t="s">
        <v>966</v>
      </c>
      <c r="H505" s="56" t="s">
        <v>1871</v>
      </c>
      <c r="I505" s="54" t="s">
        <v>2510</v>
      </c>
      <c r="J505" s="54" t="s">
        <v>116</v>
      </c>
      <c r="K505" s="54" t="s">
        <v>117</v>
      </c>
      <c r="L505" s="54">
        <v>9</v>
      </c>
      <c r="M505" s="54">
        <f>IFERROR(VLOOKUP(A505,rptDatosInstitucionesEducativas!$H$9:$O$985,8,0),0)</f>
        <v>11</v>
      </c>
      <c r="N505" s="54">
        <v>6</v>
      </c>
      <c r="O505" s="54">
        <v>6</v>
      </c>
      <c r="P505" s="54" t="s">
        <v>3431</v>
      </c>
      <c r="Q505" s="54" t="s">
        <v>5074</v>
      </c>
      <c r="R505" s="54" t="s">
        <v>5075</v>
      </c>
      <c r="S505" s="54">
        <v>0</v>
      </c>
      <c r="T505" s="54">
        <v>2</v>
      </c>
    </row>
    <row r="506" spans="1:20" ht="18" x14ac:dyDescent="0.25">
      <c r="A506" s="54" t="s">
        <v>1388</v>
      </c>
      <c r="B506" s="54" t="s">
        <v>2506</v>
      </c>
      <c r="C506" s="54" t="s">
        <v>2505</v>
      </c>
      <c r="D506" s="54" t="s">
        <v>94</v>
      </c>
      <c r="E506" s="54" t="s">
        <v>94</v>
      </c>
      <c r="F506" s="54" t="s">
        <v>412</v>
      </c>
      <c r="G506" s="54" t="s">
        <v>941</v>
      </c>
      <c r="H506" s="56" t="s">
        <v>1869</v>
      </c>
      <c r="I506" s="54" t="s">
        <v>2510</v>
      </c>
      <c r="J506" s="54" t="s">
        <v>116</v>
      </c>
      <c r="K506" s="54" t="s">
        <v>117</v>
      </c>
      <c r="L506" s="54">
        <v>6</v>
      </c>
      <c r="M506" s="54">
        <f>IFERROR(VLOOKUP(A506,rptDatosInstitucionesEducativas!$H$9:$O$985,8,0),0)</f>
        <v>7</v>
      </c>
      <c r="N506" s="54">
        <v>6</v>
      </c>
      <c r="O506" s="54">
        <v>6</v>
      </c>
      <c r="P506" s="54" t="s">
        <v>3419</v>
      </c>
      <c r="Q506" s="54" t="s">
        <v>2525</v>
      </c>
      <c r="R506" s="54" t="s">
        <v>2524</v>
      </c>
      <c r="S506" s="54">
        <v>0</v>
      </c>
      <c r="T506" s="54">
        <v>1</v>
      </c>
    </row>
    <row r="507" spans="1:20" ht="18" x14ac:dyDescent="0.25">
      <c r="A507" s="54" t="s">
        <v>1393</v>
      </c>
      <c r="B507" s="54" t="s">
        <v>2506</v>
      </c>
      <c r="C507" s="54" t="s">
        <v>2505</v>
      </c>
      <c r="D507" s="54" t="s">
        <v>94</v>
      </c>
      <c r="E507" s="54" t="s">
        <v>94</v>
      </c>
      <c r="F507" s="54" t="s">
        <v>412</v>
      </c>
      <c r="G507" s="54" t="s">
        <v>1392</v>
      </c>
      <c r="H507" s="56" t="s">
        <v>1948</v>
      </c>
      <c r="I507" s="54" t="s">
        <v>2510</v>
      </c>
      <c r="J507" s="54" t="s">
        <v>116</v>
      </c>
      <c r="K507" s="54" t="s">
        <v>117</v>
      </c>
      <c r="L507" s="54">
        <v>3</v>
      </c>
      <c r="M507" s="54">
        <f>IFERROR(VLOOKUP(A507,rptDatosInstitucionesEducativas!$H$9:$O$985,8,0),0)</f>
        <v>4</v>
      </c>
      <c r="N507" s="54">
        <v>2</v>
      </c>
      <c r="O507" s="54">
        <v>2</v>
      </c>
      <c r="P507" s="54" t="s">
        <v>3418</v>
      </c>
      <c r="Q507" s="54" t="s">
        <v>2525</v>
      </c>
      <c r="R507" s="54" t="s">
        <v>2524</v>
      </c>
      <c r="S507" s="54">
        <v>0</v>
      </c>
      <c r="T507" s="54">
        <v>1</v>
      </c>
    </row>
    <row r="508" spans="1:20" ht="27" x14ac:dyDescent="0.25">
      <c r="A508" s="54" t="s">
        <v>415</v>
      </c>
      <c r="B508" s="54" t="s">
        <v>2506</v>
      </c>
      <c r="C508" s="54" t="s">
        <v>2505</v>
      </c>
      <c r="D508" s="54" t="s">
        <v>94</v>
      </c>
      <c r="E508" s="54" t="s">
        <v>94</v>
      </c>
      <c r="F508" s="54" t="s">
        <v>412</v>
      </c>
      <c r="G508" s="54" t="s">
        <v>412</v>
      </c>
      <c r="H508" s="56" t="s">
        <v>1731</v>
      </c>
      <c r="I508" s="54" t="s">
        <v>2523</v>
      </c>
      <c r="J508" s="54" t="s">
        <v>116</v>
      </c>
      <c r="K508" s="54" t="s">
        <v>117</v>
      </c>
      <c r="L508" s="54">
        <v>4</v>
      </c>
      <c r="M508" s="54">
        <f>IFERROR(VLOOKUP(A508,rptDatosInstitucionesEducativas!$H$9:$O$985,8,0),0)</f>
        <v>7</v>
      </c>
      <c r="N508" s="54">
        <v>3</v>
      </c>
      <c r="O508" s="54">
        <v>3</v>
      </c>
      <c r="P508" s="54" t="s">
        <v>5076</v>
      </c>
      <c r="Q508" s="54" t="s">
        <v>3416</v>
      </c>
      <c r="R508" s="54" t="s">
        <v>3415</v>
      </c>
      <c r="S508" s="54">
        <v>0</v>
      </c>
      <c r="T508" s="54">
        <v>2</v>
      </c>
    </row>
    <row r="509" spans="1:20" ht="18" x14ac:dyDescent="0.25">
      <c r="A509" s="54" t="s">
        <v>1387</v>
      </c>
      <c r="B509" s="54" t="s">
        <v>2506</v>
      </c>
      <c r="C509" s="54" t="s">
        <v>2505</v>
      </c>
      <c r="D509" s="54" t="s">
        <v>94</v>
      </c>
      <c r="E509" s="54" t="s">
        <v>94</v>
      </c>
      <c r="F509" s="54" t="s">
        <v>412</v>
      </c>
      <c r="G509" s="54" t="s">
        <v>186</v>
      </c>
      <c r="H509" s="56" t="s">
        <v>1945</v>
      </c>
      <c r="I509" s="54" t="s">
        <v>2510</v>
      </c>
      <c r="J509" s="54" t="s">
        <v>116</v>
      </c>
      <c r="K509" s="54" t="s">
        <v>117</v>
      </c>
      <c r="L509" s="54">
        <v>12</v>
      </c>
      <c r="M509" s="54">
        <f>IFERROR(VLOOKUP(A509,rptDatosInstitucionesEducativas!$H$9:$O$985,8,0),0)</f>
        <v>14</v>
      </c>
      <c r="N509" s="54">
        <v>6</v>
      </c>
      <c r="O509" s="54">
        <v>6</v>
      </c>
      <c r="P509" s="54" t="s">
        <v>5077</v>
      </c>
      <c r="Q509" s="54" t="s">
        <v>2525</v>
      </c>
      <c r="R509" s="54" t="s">
        <v>2524</v>
      </c>
      <c r="S509" s="54">
        <v>1</v>
      </c>
      <c r="T509" s="54">
        <v>2</v>
      </c>
    </row>
    <row r="510" spans="1:20" ht="18" x14ac:dyDescent="0.25">
      <c r="A510" s="54" t="s">
        <v>1384</v>
      </c>
      <c r="B510" s="54" t="s">
        <v>2506</v>
      </c>
      <c r="C510" s="54" t="s">
        <v>2505</v>
      </c>
      <c r="D510" s="54" t="s">
        <v>94</v>
      </c>
      <c r="E510" s="54" t="s">
        <v>94</v>
      </c>
      <c r="F510" s="54" t="s">
        <v>412</v>
      </c>
      <c r="G510" s="54" t="s">
        <v>418</v>
      </c>
      <c r="H510" s="56" t="s">
        <v>1943</v>
      </c>
      <c r="I510" s="54" t="s">
        <v>2510</v>
      </c>
      <c r="J510" s="54" t="s">
        <v>116</v>
      </c>
      <c r="K510" s="54" t="s">
        <v>117</v>
      </c>
      <c r="L510" s="54">
        <v>28</v>
      </c>
      <c r="M510" s="54">
        <f>IFERROR(VLOOKUP(A510,rptDatosInstitucionesEducativas!$H$9:$O$985,8,0),0)</f>
        <v>36</v>
      </c>
      <c r="N510" s="54">
        <v>6</v>
      </c>
      <c r="O510" s="54">
        <v>6</v>
      </c>
      <c r="P510" s="54" t="s">
        <v>3425</v>
      </c>
      <c r="Q510" s="54" t="s">
        <v>3424</v>
      </c>
      <c r="R510" s="54" t="s">
        <v>2524</v>
      </c>
      <c r="S510" s="54">
        <v>3</v>
      </c>
      <c r="T510" s="54">
        <v>5</v>
      </c>
    </row>
    <row r="511" spans="1:20" ht="27" x14ac:dyDescent="0.25">
      <c r="A511" s="54" t="s">
        <v>1386</v>
      </c>
      <c r="B511" s="54" t="s">
        <v>2506</v>
      </c>
      <c r="C511" s="54" t="s">
        <v>2505</v>
      </c>
      <c r="D511" s="54" t="s">
        <v>94</v>
      </c>
      <c r="E511" s="54" t="s">
        <v>94</v>
      </c>
      <c r="F511" s="54" t="s">
        <v>412</v>
      </c>
      <c r="G511" s="54" t="s">
        <v>1385</v>
      </c>
      <c r="H511" s="56" t="s">
        <v>1944</v>
      </c>
      <c r="I511" s="54" t="s">
        <v>2510</v>
      </c>
      <c r="J511" s="54" t="s">
        <v>116</v>
      </c>
      <c r="K511" s="54" t="s">
        <v>117</v>
      </c>
      <c r="L511" s="54">
        <v>5</v>
      </c>
      <c r="M511" s="54">
        <f>IFERROR(VLOOKUP(A511,rptDatosInstitucionesEducativas!$H$9:$O$985,8,0),0)</f>
        <v>4</v>
      </c>
      <c r="N511" s="54">
        <v>6</v>
      </c>
      <c r="O511" s="54">
        <v>6</v>
      </c>
      <c r="P511" s="54" t="s">
        <v>3423</v>
      </c>
      <c r="Q511" s="54" t="s">
        <v>2525</v>
      </c>
      <c r="R511" s="54" t="s">
        <v>2524</v>
      </c>
      <c r="S511" s="54">
        <v>0</v>
      </c>
      <c r="T511" s="54">
        <v>1</v>
      </c>
    </row>
    <row r="512" spans="1:20" ht="18" x14ac:dyDescent="0.25">
      <c r="A512" s="54" t="s">
        <v>414</v>
      </c>
      <c r="B512" s="54" t="s">
        <v>2506</v>
      </c>
      <c r="C512" s="54" t="s">
        <v>2505</v>
      </c>
      <c r="D512" s="54" t="s">
        <v>94</v>
      </c>
      <c r="E512" s="54" t="s">
        <v>94</v>
      </c>
      <c r="F512" s="54" t="s">
        <v>412</v>
      </c>
      <c r="G512" s="54" t="s">
        <v>413</v>
      </c>
      <c r="H512" s="56" t="s">
        <v>1730</v>
      </c>
      <c r="I512" s="54" t="s">
        <v>2523</v>
      </c>
      <c r="J512" s="54" t="s">
        <v>116</v>
      </c>
      <c r="K512" s="54" t="s">
        <v>117</v>
      </c>
      <c r="L512" s="54">
        <v>35</v>
      </c>
      <c r="M512" s="54">
        <f>IFERROR(VLOOKUP(A512,rptDatosInstitucionesEducativas!$H$9:$O$985,8,0),0)</f>
        <v>25</v>
      </c>
      <c r="N512" s="54">
        <v>3</v>
      </c>
      <c r="O512" s="54">
        <v>3</v>
      </c>
      <c r="P512" s="54" t="s">
        <v>4306</v>
      </c>
      <c r="Q512" s="54" t="s">
        <v>3427</v>
      </c>
      <c r="R512" s="54" t="s">
        <v>3426</v>
      </c>
      <c r="S512" s="54">
        <v>2</v>
      </c>
      <c r="T512" s="54">
        <v>4</v>
      </c>
    </row>
    <row r="513" spans="1:20" ht="18" x14ac:dyDescent="0.25">
      <c r="A513" s="54" t="s">
        <v>1578</v>
      </c>
      <c r="B513" s="54" t="s">
        <v>2506</v>
      </c>
      <c r="C513" s="54" t="s">
        <v>2505</v>
      </c>
      <c r="D513" s="54" t="s">
        <v>94</v>
      </c>
      <c r="E513" s="54" t="s">
        <v>94</v>
      </c>
      <c r="F513" s="54" t="s">
        <v>412</v>
      </c>
      <c r="G513" s="54" t="s">
        <v>413</v>
      </c>
      <c r="H513" s="56" t="s">
        <v>1579</v>
      </c>
      <c r="I513" s="54" t="s">
        <v>2503</v>
      </c>
      <c r="J513" s="54" t="s">
        <v>116</v>
      </c>
      <c r="K513" s="54" t="s">
        <v>117</v>
      </c>
      <c r="L513" s="54">
        <v>225</v>
      </c>
      <c r="M513" s="54">
        <f>IFERROR(VLOOKUP(A513,rptDatosInstitucionesEducativas!$H$9:$O$985,8,0),0)</f>
        <v>231</v>
      </c>
      <c r="N513" s="54">
        <v>5</v>
      </c>
      <c r="O513" s="54">
        <v>15</v>
      </c>
      <c r="P513" s="54" t="s">
        <v>3422</v>
      </c>
      <c r="Q513" s="54" t="s">
        <v>3421</v>
      </c>
      <c r="R513" s="54" t="s">
        <v>3420</v>
      </c>
      <c r="S513" s="54">
        <v>52</v>
      </c>
      <c r="T513" s="54">
        <v>37</v>
      </c>
    </row>
    <row r="514" spans="1:20" ht="18" x14ac:dyDescent="0.25">
      <c r="A514" s="54" t="s">
        <v>1581</v>
      </c>
      <c r="B514" s="54" t="s">
        <v>2506</v>
      </c>
      <c r="C514" s="54" t="s">
        <v>2505</v>
      </c>
      <c r="D514" s="54" t="s">
        <v>94</v>
      </c>
      <c r="E514" s="54" t="s">
        <v>94</v>
      </c>
      <c r="F514" s="54" t="s">
        <v>412</v>
      </c>
      <c r="G514" s="54" t="s">
        <v>412</v>
      </c>
      <c r="H514" s="56" t="s">
        <v>1582</v>
      </c>
      <c r="I514" s="54" t="s">
        <v>2503</v>
      </c>
      <c r="J514" s="54" t="s">
        <v>116</v>
      </c>
      <c r="K514" s="54" t="s">
        <v>117</v>
      </c>
      <c r="L514" s="54">
        <v>17</v>
      </c>
      <c r="M514" s="54">
        <f>IFERROR(VLOOKUP(A514,rptDatosInstitucionesEducativas!$H$9:$O$985,8,0),0)</f>
        <v>17</v>
      </c>
      <c r="N514" s="54">
        <v>5</v>
      </c>
      <c r="O514" s="54">
        <v>5</v>
      </c>
      <c r="P514" s="54" t="s">
        <v>3396</v>
      </c>
      <c r="Q514" s="54" t="s">
        <v>3395</v>
      </c>
      <c r="R514" s="54" t="s">
        <v>3394</v>
      </c>
      <c r="S514" s="54">
        <v>7</v>
      </c>
      <c r="T514" s="54">
        <v>9</v>
      </c>
    </row>
    <row r="515" spans="1:20" ht="18" x14ac:dyDescent="0.25">
      <c r="A515" s="54" t="s">
        <v>417</v>
      </c>
      <c r="B515" s="54" t="s">
        <v>2506</v>
      </c>
      <c r="C515" s="54" t="s">
        <v>2505</v>
      </c>
      <c r="D515" s="54" t="s">
        <v>94</v>
      </c>
      <c r="E515" s="54" t="s">
        <v>94</v>
      </c>
      <c r="F515" s="54" t="s">
        <v>412</v>
      </c>
      <c r="G515" s="54" t="s">
        <v>416</v>
      </c>
      <c r="H515" s="56" t="s">
        <v>1732</v>
      </c>
      <c r="I515" s="54" t="s">
        <v>2523</v>
      </c>
      <c r="J515" s="54" t="s">
        <v>116</v>
      </c>
      <c r="K515" s="54" t="s">
        <v>117</v>
      </c>
      <c r="L515" s="54">
        <v>6</v>
      </c>
      <c r="M515" s="54">
        <f>IFERROR(VLOOKUP(A515,rptDatosInstitucionesEducativas!$H$9:$O$985,8,0),0)</f>
        <v>9</v>
      </c>
      <c r="N515" s="54">
        <v>2</v>
      </c>
      <c r="O515" s="54">
        <v>2</v>
      </c>
      <c r="P515" s="54" t="s">
        <v>4233</v>
      </c>
      <c r="Q515" s="54" t="s">
        <v>5078</v>
      </c>
      <c r="R515" s="54" t="s">
        <v>5079</v>
      </c>
      <c r="S515" s="54">
        <v>0</v>
      </c>
      <c r="T515" s="54">
        <v>1</v>
      </c>
    </row>
    <row r="516" spans="1:20" ht="18" x14ac:dyDescent="0.25">
      <c r="A516" s="54" t="s">
        <v>1580</v>
      </c>
      <c r="B516" s="54" t="s">
        <v>2506</v>
      </c>
      <c r="C516" s="54" t="s">
        <v>2505</v>
      </c>
      <c r="D516" s="54" t="s">
        <v>94</v>
      </c>
      <c r="E516" s="54" t="s">
        <v>94</v>
      </c>
      <c r="F516" s="54" t="s">
        <v>412</v>
      </c>
      <c r="G516" s="54" t="s">
        <v>2444</v>
      </c>
      <c r="H516" s="56" t="s">
        <v>957</v>
      </c>
      <c r="I516" s="54" t="s">
        <v>2503</v>
      </c>
      <c r="J516" s="54" t="s">
        <v>116</v>
      </c>
      <c r="K516" s="54" t="s">
        <v>117</v>
      </c>
      <c r="L516" s="54">
        <v>27</v>
      </c>
      <c r="M516" s="54">
        <f>IFERROR(VLOOKUP(A516,rptDatosInstitucionesEducativas!$H$9:$O$985,8,0),0)</f>
        <v>27</v>
      </c>
      <c r="N516" s="54">
        <v>5</v>
      </c>
      <c r="O516" s="54">
        <v>5</v>
      </c>
      <c r="P516" s="54" t="s">
        <v>5080</v>
      </c>
      <c r="Q516" s="54" t="s">
        <v>5081</v>
      </c>
      <c r="R516" s="54" t="s">
        <v>3400</v>
      </c>
      <c r="S516" s="54">
        <v>4</v>
      </c>
      <c r="T516" s="54">
        <v>8</v>
      </c>
    </row>
    <row r="517" spans="1:20" ht="27" x14ac:dyDescent="0.25">
      <c r="A517" s="54" t="s">
        <v>1583</v>
      </c>
      <c r="B517" s="54" t="s">
        <v>2506</v>
      </c>
      <c r="C517" s="54" t="s">
        <v>2505</v>
      </c>
      <c r="D517" s="54" t="s">
        <v>94</v>
      </c>
      <c r="E517" s="54" t="s">
        <v>94</v>
      </c>
      <c r="F517" s="54" t="s">
        <v>412</v>
      </c>
      <c r="G517" s="54" t="s">
        <v>424</v>
      </c>
      <c r="H517" s="56" t="s">
        <v>1525</v>
      </c>
      <c r="I517" s="54" t="s">
        <v>2503</v>
      </c>
      <c r="J517" s="54" t="s">
        <v>116</v>
      </c>
      <c r="K517" s="54" t="s">
        <v>117</v>
      </c>
      <c r="L517" s="54">
        <v>39</v>
      </c>
      <c r="M517" s="54">
        <f>IFERROR(VLOOKUP(A517,rptDatosInstitucionesEducativas!$H$9:$O$985,8,0),0)</f>
        <v>38</v>
      </c>
      <c r="N517" s="54">
        <v>5</v>
      </c>
      <c r="O517" s="54">
        <v>5</v>
      </c>
      <c r="P517" s="54" t="s">
        <v>5082</v>
      </c>
      <c r="Q517" s="54" t="s">
        <v>5083</v>
      </c>
      <c r="R517" s="54" t="s">
        <v>5084</v>
      </c>
      <c r="S517" s="54">
        <v>3</v>
      </c>
      <c r="T517" s="54">
        <v>9</v>
      </c>
    </row>
    <row r="518" spans="1:20" ht="18" x14ac:dyDescent="0.25">
      <c r="A518" s="54" t="s">
        <v>1389</v>
      </c>
      <c r="B518" s="54" t="s">
        <v>2506</v>
      </c>
      <c r="C518" s="54" t="s">
        <v>2505</v>
      </c>
      <c r="D518" s="54" t="s">
        <v>94</v>
      </c>
      <c r="E518" s="54" t="s">
        <v>94</v>
      </c>
      <c r="F518" s="54" t="s">
        <v>412</v>
      </c>
      <c r="G518" s="54" t="s">
        <v>925</v>
      </c>
      <c r="H518" s="56" t="s">
        <v>1946</v>
      </c>
      <c r="I518" s="54" t="s">
        <v>2510</v>
      </c>
      <c r="J518" s="54" t="s">
        <v>116</v>
      </c>
      <c r="K518" s="54" t="s">
        <v>117</v>
      </c>
      <c r="L518" s="54">
        <v>20</v>
      </c>
      <c r="M518" s="54">
        <f>IFERROR(VLOOKUP(A518,rptDatosInstitucionesEducativas!$H$9:$O$985,8,0),0)</f>
        <v>17</v>
      </c>
      <c r="N518" s="54">
        <v>6</v>
      </c>
      <c r="O518" s="54">
        <v>6</v>
      </c>
      <c r="P518" s="54" t="s">
        <v>3393</v>
      </c>
      <c r="Q518" s="54" t="s">
        <v>2525</v>
      </c>
      <c r="R518" s="54" t="s">
        <v>2524</v>
      </c>
      <c r="S518" s="54">
        <v>1</v>
      </c>
      <c r="T518" s="54">
        <v>4</v>
      </c>
    </row>
    <row r="519" spans="1:20" ht="27" x14ac:dyDescent="0.25">
      <c r="A519" s="54" t="s">
        <v>1390</v>
      </c>
      <c r="B519" s="54" t="s">
        <v>2506</v>
      </c>
      <c r="C519" s="54" t="s">
        <v>2505</v>
      </c>
      <c r="D519" s="54" t="s">
        <v>94</v>
      </c>
      <c r="E519" s="54" t="s">
        <v>94</v>
      </c>
      <c r="F519" s="54" t="s">
        <v>412</v>
      </c>
      <c r="G519" s="54" t="s">
        <v>421</v>
      </c>
      <c r="H519" s="56" t="s">
        <v>1947</v>
      </c>
      <c r="I519" s="54" t="s">
        <v>2510</v>
      </c>
      <c r="J519" s="54" t="s">
        <v>116</v>
      </c>
      <c r="K519" s="54" t="s">
        <v>117</v>
      </c>
      <c r="L519" s="54">
        <v>3</v>
      </c>
      <c r="M519" s="54">
        <f>IFERROR(VLOOKUP(A519,rptDatosInstitucionesEducativas!$H$9:$O$985,8,0),0)</f>
        <v>4</v>
      </c>
      <c r="N519" s="54">
        <v>3</v>
      </c>
      <c r="O519" s="54">
        <v>3</v>
      </c>
      <c r="P519" s="54" t="s">
        <v>3413</v>
      </c>
      <c r="Q519" s="54" t="s">
        <v>3412</v>
      </c>
      <c r="R519" s="54" t="s">
        <v>3411</v>
      </c>
      <c r="S519" s="54">
        <v>0</v>
      </c>
      <c r="T519" s="54">
        <v>1</v>
      </c>
    </row>
    <row r="520" spans="1:20" ht="18" x14ac:dyDescent="0.25">
      <c r="A520" s="54" t="s">
        <v>1807</v>
      </c>
      <c r="B520" s="54" t="s">
        <v>2506</v>
      </c>
      <c r="C520" s="54" t="s">
        <v>2505</v>
      </c>
      <c r="D520" s="54" t="s">
        <v>94</v>
      </c>
      <c r="E520" s="54" t="s">
        <v>94</v>
      </c>
      <c r="F520" s="54" t="s">
        <v>412</v>
      </c>
      <c r="G520" s="54" t="s">
        <v>424</v>
      </c>
      <c r="H520" s="56" t="s">
        <v>1808</v>
      </c>
      <c r="I520" s="54" t="s">
        <v>2552</v>
      </c>
      <c r="J520" s="54" t="s">
        <v>116</v>
      </c>
      <c r="K520" s="54" t="s">
        <v>117</v>
      </c>
      <c r="L520" s="54">
        <v>11</v>
      </c>
      <c r="M520" s="54">
        <f>IFERROR(VLOOKUP(A520,rptDatosInstitucionesEducativas!$H$9:$O$985,8,0),0)</f>
        <v>11</v>
      </c>
      <c r="N520" s="54">
        <v>1</v>
      </c>
      <c r="O520" s="54">
        <v>3</v>
      </c>
      <c r="P520" s="54" t="s">
        <v>5067</v>
      </c>
      <c r="Q520" s="54" t="s">
        <v>2525</v>
      </c>
      <c r="R520" s="54" t="s">
        <v>2524</v>
      </c>
      <c r="S520" s="54">
        <v>0</v>
      </c>
      <c r="T520" s="54">
        <v>2</v>
      </c>
    </row>
    <row r="521" spans="1:20" ht="27" x14ac:dyDescent="0.25">
      <c r="A521" s="54" t="s">
        <v>1804</v>
      </c>
      <c r="B521" s="54" t="s">
        <v>2506</v>
      </c>
      <c r="C521" s="54" t="s">
        <v>2505</v>
      </c>
      <c r="D521" s="54" t="s">
        <v>94</v>
      </c>
      <c r="E521" s="54" t="s">
        <v>94</v>
      </c>
      <c r="F521" s="54" t="s">
        <v>412</v>
      </c>
      <c r="G521" s="54" t="s">
        <v>1803</v>
      </c>
      <c r="H521" s="56" t="s">
        <v>1803</v>
      </c>
      <c r="I521" s="54" t="s">
        <v>2552</v>
      </c>
      <c r="J521" s="54" t="s">
        <v>116</v>
      </c>
      <c r="K521" s="54" t="s">
        <v>117</v>
      </c>
      <c r="L521" s="54">
        <v>1</v>
      </c>
      <c r="M521" s="54">
        <f>IFERROR(VLOOKUP(A521,rptDatosInstitucionesEducativas!$H$9:$O$985,8,0),0)</f>
        <v>3</v>
      </c>
      <c r="N521" s="54">
        <v>3</v>
      </c>
      <c r="O521" s="54">
        <v>3</v>
      </c>
      <c r="P521" s="54" t="s">
        <v>5068</v>
      </c>
      <c r="Q521" s="54" t="s">
        <v>2525</v>
      </c>
      <c r="R521" s="54" t="s">
        <v>3451</v>
      </c>
      <c r="S521" s="54">
        <v>0</v>
      </c>
      <c r="T521" s="54">
        <v>1</v>
      </c>
    </row>
    <row r="522" spans="1:20" ht="18" x14ac:dyDescent="0.25">
      <c r="A522" s="54" t="s">
        <v>1810</v>
      </c>
      <c r="B522" s="54" t="s">
        <v>2506</v>
      </c>
      <c r="C522" s="54" t="s">
        <v>2505</v>
      </c>
      <c r="D522" s="54" t="s">
        <v>94</v>
      </c>
      <c r="E522" s="54" t="s">
        <v>94</v>
      </c>
      <c r="F522" s="54" t="s">
        <v>412</v>
      </c>
      <c r="G522" s="54" t="s">
        <v>1809</v>
      </c>
      <c r="H522" s="56" t="s">
        <v>1809</v>
      </c>
      <c r="I522" s="54" t="s">
        <v>2552</v>
      </c>
      <c r="J522" s="54" t="s">
        <v>116</v>
      </c>
      <c r="K522" s="54" t="s">
        <v>117</v>
      </c>
      <c r="L522" s="54">
        <v>3</v>
      </c>
      <c r="M522" s="54">
        <f>IFERROR(VLOOKUP(A522,rptDatosInstitucionesEducativas!$H$9:$O$985,8,0),0)</f>
        <v>2</v>
      </c>
      <c r="N522" s="54">
        <v>3</v>
      </c>
      <c r="O522" s="54">
        <v>3</v>
      </c>
      <c r="P522" s="54" t="s">
        <v>3455</v>
      </c>
      <c r="Q522" s="54" t="s">
        <v>3457</v>
      </c>
      <c r="R522" s="54" t="s">
        <v>3453</v>
      </c>
      <c r="S522" s="54">
        <v>0</v>
      </c>
      <c r="T522" s="54">
        <v>1</v>
      </c>
    </row>
    <row r="523" spans="1:20" ht="18" x14ac:dyDescent="0.25">
      <c r="A523" s="54" t="s">
        <v>931</v>
      </c>
      <c r="B523" s="54" t="s">
        <v>2506</v>
      </c>
      <c r="C523" s="54" t="s">
        <v>2505</v>
      </c>
      <c r="D523" s="54" t="s">
        <v>94</v>
      </c>
      <c r="E523" s="54" t="s">
        <v>94</v>
      </c>
      <c r="F523" s="54" t="s">
        <v>412</v>
      </c>
      <c r="G523" s="54" t="s">
        <v>930</v>
      </c>
      <c r="H523" s="56" t="s">
        <v>932</v>
      </c>
      <c r="I523" s="54" t="s">
        <v>2552</v>
      </c>
      <c r="J523" s="54" t="s">
        <v>116</v>
      </c>
      <c r="K523" s="54" t="s">
        <v>117</v>
      </c>
      <c r="L523" s="54">
        <v>9</v>
      </c>
      <c r="M523" s="54">
        <f>IFERROR(VLOOKUP(A523,rptDatosInstitucionesEducativas!$H$9:$O$985,8,0),0)</f>
        <v>8</v>
      </c>
      <c r="N523" s="54">
        <v>1</v>
      </c>
      <c r="O523" s="54">
        <v>3</v>
      </c>
      <c r="P523" s="54" t="s">
        <v>5067</v>
      </c>
      <c r="Q523" s="54" t="s">
        <v>2525</v>
      </c>
      <c r="R523" s="54" t="s">
        <v>2524</v>
      </c>
      <c r="S523" s="54">
        <v>0</v>
      </c>
      <c r="T523" s="54">
        <v>2</v>
      </c>
    </row>
    <row r="524" spans="1:20" ht="18" x14ac:dyDescent="0.25">
      <c r="A524" s="54" t="s">
        <v>935</v>
      </c>
      <c r="B524" s="54" t="s">
        <v>2506</v>
      </c>
      <c r="C524" s="54" t="s">
        <v>2505</v>
      </c>
      <c r="D524" s="54" t="s">
        <v>94</v>
      </c>
      <c r="E524" s="54" t="s">
        <v>94</v>
      </c>
      <c r="F524" s="54" t="s">
        <v>412</v>
      </c>
      <c r="G524" s="54" t="s">
        <v>930</v>
      </c>
      <c r="H524" s="56" t="s">
        <v>936</v>
      </c>
      <c r="I524" s="54" t="s">
        <v>2552</v>
      </c>
      <c r="J524" s="54" t="s">
        <v>116</v>
      </c>
      <c r="K524" s="54" t="s">
        <v>117</v>
      </c>
      <c r="L524" s="54">
        <v>9</v>
      </c>
      <c r="M524" s="54">
        <f>IFERROR(VLOOKUP(A524,rptDatosInstitucionesEducativas!$H$9:$O$985,8,0),0)</f>
        <v>8</v>
      </c>
      <c r="N524" s="54">
        <v>1</v>
      </c>
      <c r="O524" s="54">
        <v>3</v>
      </c>
      <c r="P524" s="54" t="s">
        <v>5067</v>
      </c>
      <c r="Q524" s="54" t="s">
        <v>2525</v>
      </c>
      <c r="R524" s="54" t="s">
        <v>2524</v>
      </c>
      <c r="S524" s="54">
        <v>0</v>
      </c>
      <c r="T524" s="54">
        <v>2</v>
      </c>
    </row>
    <row r="525" spans="1:20" ht="18" x14ac:dyDescent="0.25">
      <c r="A525" s="54" t="s">
        <v>1806</v>
      </c>
      <c r="B525" s="54" t="s">
        <v>2506</v>
      </c>
      <c r="C525" s="54" t="s">
        <v>2505</v>
      </c>
      <c r="D525" s="54" t="s">
        <v>94</v>
      </c>
      <c r="E525" s="54" t="s">
        <v>94</v>
      </c>
      <c r="F525" s="54" t="s">
        <v>412</v>
      </c>
      <c r="G525" s="54" t="s">
        <v>1805</v>
      </c>
      <c r="H525" s="56" t="s">
        <v>948</v>
      </c>
      <c r="I525" s="54" t="s">
        <v>2552</v>
      </c>
      <c r="J525" s="54" t="s">
        <v>116</v>
      </c>
      <c r="K525" s="54" t="s">
        <v>117</v>
      </c>
      <c r="L525" s="54">
        <v>9</v>
      </c>
      <c r="M525" s="54">
        <f>IFERROR(VLOOKUP(A525,rptDatosInstitucionesEducativas!$H$9:$O$985,8,0),0)</f>
        <v>8</v>
      </c>
      <c r="N525" s="54">
        <v>1</v>
      </c>
      <c r="O525" s="54">
        <v>3</v>
      </c>
      <c r="P525" s="54" t="s">
        <v>5067</v>
      </c>
      <c r="Q525" s="54" t="s">
        <v>2525</v>
      </c>
      <c r="R525" s="54" t="s">
        <v>2524</v>
      </c>
      <c r="S525" s="54">
        <v>0</v>
      </c>
      <c r="T525" s="54">
        <v>2</v>
      </c>
    </row>
    <row r="526" spans="1:20" ht="27" x14ac:dyDescent="0.25">
      <c r="A526" s="54" t="s">
        <v>2454</v>
      </c>
      <c r="B526" s="54" t="s">
        <v>2506</v>
      </c>
      <c r="C526" s="54" t="s">
        <v>2505</v>
      </c>
      <c r="D526" s="54" t="s">
        <v>94</v>
      </c>
      <c r="E526" s="54" t="s">
        <v>94</v>
      </c>
      <c r="F526" s="54" t="s">
        <v>412</v>
      </c>
      <c r="G526" s="54" t="s">
        <v>954</v>
      </c>
      <c r="H526" s="56" t="s">
        <v>2455</v>
      </c>
      <c r="I526" s="54" t="s">
        <v>2552</v>
      </c>
      <c r="J526" s="54" t="s">
        <v>116</v>
      </c>
      <c r="K526" s="54" t="s">
        <v>117</v>
      </c>
      <c r="L526" s="54">
        <v>7</v>
      </c>
      <c r="M526" s="54">
        <f>IFERROR(VLOOKUP(A526,rptDatosInstitucionesEducativas!$H$9:$O$985,8,0),0)</f>
        <v>6</v>
      </c>
      <c r="N526" s="54">
        <v>1</v>
      </c>
      <c r="O526" s="54">
        <v>3</v>
      </c>
      <c r="P526" s="54" t="s">
        <v>5068</v>
      </c>
      <c r="Q526" s="54" t="s">
        <v>3456</v>
      </c>
      <c r="R526" s="54" t="s">
        <v>3385</v>
      </c>
      <c r="S526" s="54">
        <v>0</v>
      </c>
      <c r="T526" s="54">
        <v>2</v>
      </c>
    </row>
    <row r="527" spans="1:20" ht="18" x14ac:dyDescent="0.25">
      <c r="A527" s="54" t="s">
        <v>5085</v>
      </c>
      <c r="B527" s="54" t="s">
        <v>2506</v>
      </c>
      <c r="C527" s="54" t="s">
        <v>2505</v>
      </c>
      <c r="D527" s="54" t="s">
        <v>94</v>
      </c>
      <c r="E527" s="54" t="s">
        <v>94</v>
      </c>
      <c r="F527" s="54" t="s">
        <v>412</v>
      </c>
      <c r="G527" s="54" t="s">
        <v>947</v>
      </c>
      <c r="H527" s="56" t="s">
        <v>947</v>
      </c>
      <c r="I527" s="54" t="s">
        <v>2552</v>
      </c>
      <c r="J527" s="54" t="s">
        <v>116</v>
      </c>
      <c r="K527" s="54" t="s">
        <v>117</v>
      </c>
      <c r="L527" s="54">
        <v>5</v>
      </c>
      <c r="M527" s="54">
        <f>IFERROR(VLOOKUP(A527,rptDatosInstitucionesEducativas!$H$9:$O$985,8,0),0)</f>
        <v>0</v>
      </c>
      <c r="N527" s="54">
        <v>1</v>
      </c>
      <c r="O527" s="54">
        <v>3</v>
      </c>
      <c r="P527" s="54" t="s">
        <v>2525</v>
      </c>
      <c r="Q527" s="54" t="s">
        <v>2525</v>
      </c>
      <c r="R527" s="54" t="s">
        <v>2524</v>
      </c>
      <c r="S527" s="54">
        <v>0</v>
      </c>
      <c r="T527" s="54">
        <v>3</v>
      </c>
    </row>
    <row r="528" spans="1:20" ht="18" x14ac:dyDescent="0.25">
      <c r="A528" s="54" t="s">
        <v>1413</v>
      </c>
      <c r="B528" s="54" t="s">
        <v>2506</v>
      </c>
      <c r="C528" s="54" t="s">
        <v>2505</v>
      </c>
      <c r="D528" s="54" t="s">
        <v>94</v>
      </c>
      <c r="E528" s="54" t="s">
        <v>94</v>
      </c>
      <c r="F528" s="54" t="s">
        <v>430</v>
      </c>
      <c r="G528" s="54" t="s">
        <v>980</v>
      </c>
      <c r="H528" s="56" t="s">
        <v>1966</v>
      </c>
      <c r="I528" s="54" t="s">
        <v>2510</v>
      </c>
      <c r="J528" s="54" t="s">
        <v>116</v>
      </c>
      <c r="K528" s="54" t="s">
        <v>117</v>
      </c>
      <c r="L528" s="54">
        <v>7</v>
      </c>
      <c r="M528" s="54">
        <f>IFERROR(VLOOKUP(A528,rptDatosInstitucionesEducativas!$H$9:$O$985,8,0),0)</f>
        <v>8</v>
      </c>
      <c r="N528" s="54">
        <v>5</v>
      </c>
      <c r="O528" s="54">
        <v>5</v>
      </c>
      <c r="P528" s="54" t="s">
        <v>3350</v>
      </c>
      <c r="Q528" s="54" t="s">
        <v>3349</v>
      </c>
      <c r="R528" s="54" t="s">
        <v>3348</v>
      </c>
      <c r="S528" s="54">
        <v>1</v>
      </c>
      <c r="T528" s="54">
        <v>2</v>
      </c>
    </row>
    <row r="529" spans="1:20" ht="18" x14ac:dyDescent="0.25">
      <c r="A529" s="54" t="s">
        <v>1412</v>
      </c>
      <c r="B529" s="54" t="s">
        <v>2506</v>
      </c>
      <c r="C529" s="54" t="s">
        <v>2505</v>
      </c>
      <c r="D529" s="54" t="s">
        <v>94</v>
      </c>
      <c r="E529" s="54" t="s">
        <v>94</v>
      </c>
      <c r="F529" s="54" t="s">
        <v>430</v>
      </c>
      <c r="G529" s="54" t="s">
        <v>990</v>
      </c>
      <c r="H529" s="56" t="s">
        <v>1965</v>
      </c>
      <c r="I529" s="54" t="s">
        <v>2510</v>
      </c>
      <c r="J529" s="54" t="s">
        <v>116</v>
      </c>
      <c r="K529" s="54" t="s">
        <v>117</v>
      </c>
      <c r="L529" s="54">
        <v>14</v>
      </c>
      <c r="M529" s="54">
        <f>IFERROR(VLOOKUP(A529,rptDatosInstitucionesEducativas!$H$9:$O$985,8,0),0)</f>
        <v>14</v>
      </c>
      <c r="N529" s="54">
        <v>6</v>
      </c>
      <c r="O529" s="54">
        <v>6</v>
      </c>
      <c r="P529" s="54" t="s">
        <v>3347</v>
      </c>
      <c r="Q529" s="54" t="s">
        <v>3346</v>
      </c>
      <c r="R529" s="54" t="s">
        <v>3345</v>
      </c>
      <c r="S529" s="54">
        <v>2</v>
      </c>
      <c r="T529" s="54">
        <v>3</v>
      </c>
    </row>
    <row r="530" spans="1:20" ht="18" x14ac:dyDescent="0.25">
      <c r="A530" s="54" t="s">
        <v>1584</v>
      </c>
      <c r="B530" s="54" t="s">
        <v>2506</v>
      </c>
      <c r="C530" s="54" t="s">
        <v>2505</v>
      </c>
      <c r="D530" s="54" t="s">
        <v>94</v>
      </c>
      <c r="E530" s="54" t="s">
        <v>94</v>
      </c>
      <c r="F530" s="54" t="s">
        <v>430</v>
      </c>
      <c r="G530" s="54" t="s">
        <v>992</v>
      </c>
      <c r="H530" s="56" t="s">
        <v>1016</v>
      </c>
      <c r="I530" s="54" t="s">
        <v>2503</v>
      </c>
      <c r="J530" s="54" t="s">
        <v>116</v>
      </c>
      <c r="K530" s="54" t="s">
        <v>117</v>
      </c>
      <c r="L530" s="54">
        <v>24</v>
      </c>
      <c r="M530" s="54">
        <f>IFERROR(VLOOKUP(A530,rptDatosInstitucionesEducativas!$H$9:$O$985,8,0),0)</f>
        <v>25</v>
      </c>
      <c r="N530" s="54">
        <v>5</v>
      </c>
      <c r="O530" s="54">
        <v>5</v>
      </c>
      <c r="P530" s="54" t="s">
        <v>3361</v>
      </c>
      <c r="Q530" s="54" t="s">
        <v>3360</v>
      </c>
      <c r="R530" s="54" t="s">
        <v>3359</v>
      </c>
      <c r="S530" s="54">
        <v>19</v>
      </c>
      <c r="T530" s="54">
        <v>11</v>
      </c>
    </row>
    <row r="531" spans="1:20" ht="18" x14ac:dyDescent="0.25">
      <c r="A531" s="54" t="s">
        <v>1586</v>
      </c>
      <c r="B531" s="54" t="s">
        <v>2506</v>
      </c>
      <c r="C531" s="54" t="s">
        <v>2505</v>
      </c>
      <c r="D531" s="54" t="s">
        <v>94</v>
      </c>
      <c r="E531" s="54" t="s">
        <v>94</v>
      </c>
      <c r="F531" s="54" t="s">
        <v>430</v>
      </c>
      <c r="G531" s="54" t="s">
        <v>923</v>
      </c>
      <c r="H531" s="56" t="s">
        <v>1587</v>
      </c>
      <c r="I531" s="54" t="s">
        <v>2503</v>
      </c>
      <c r="J531" s="54" t="s">
        <v>116</v>
      </c>
      <c r="K531" s="54" t="s">
        <v>117</v>
      </c>
      <c r="L531" s="54">
        <v>19</v>
      </c>
      <c r="M531" s="54">
        <f>IFERROR(VLOOKUP(A531,rptDatosInstitucionesEducativas!$H$9:$O$985,8,0),0)</f>
        <v>14</v>
      </c>
      <c r="N531" s="54">
        <v>5</v>
      </c>
      <c r="O531" s="54">
        <v>5</v>
      </c>
      <c r="P531" s="54" t="s">
        <v>5086</v>
      </c>
      <c r="Q531" s="54" t="s">
        <v>3357</v>
      </c>
      <c r="R531" s="54" t="s">
        <v>3356</v>
      </c>
      <c r="S531" s="54">
        <v>13</v>
      </c>
      <c r="T531" s="54">
        <v>10</v>
      </c>
    </row>
    <row r="532" spans="1:20" ht="27" x14ac:dyDescent="0.25">
      <c r="A532" s="54" t="s">
        <v>1585</v>
      </c>
      <c r="B532" s="54" t="s">
        <v>2506</v>
      </c>
      <c r="C532" s="54" t="s">
        <v>2505</v>
      </c>
      <c r="D532" s="54" t="s">
        <v>94</v>
      </c>
      <c r="E532" s="54" t="s">
        <v>94</v>
      </c>
      <c r="F532" s="54" t="s">
        <v>430</v>
      </c>
      <c r="G532" s="54" t="s">
        <v>431</v>
      </c>
      <c r="H532" s="56" t="s">
        <v>2013</v>
      </c>
      <c r="I532" s="54" t="s">
        <v>2503</v>
      </c>
      <c r="J532" s="54" t="s">
        <v>116</v>
      </c>
      <c r="K532" s="54" t="s">
        <v>117</v>
      </c>
      <c r="L532" s="54">
        <v>35</v>
      </c>
      <c r="M532" s="54">
        <f>IFERROR(VLOOKUP(A532,rptDatosInstitucionesEducativas!$H$9:$O$985,8,0),0)</f>
        <v>38</v>
      </c>
      <c r="N532" s="54">
        <v>5</v>
      </c>
      <c r="O532" s="54">
        <v>5</v>
      </c>
      <c r="P532" s="54" t="s">
        <v>3329</v>
      </c>
      <c r="Q532" s="54" t="s">
        <v>3328</v>
      </c>
      <c r="R532" s="54" t="s">
        <v>3327</v>
      </c>
      <c r="S532" s="54">
        <v>28</v>
      </c>
      <c r="T532" s="54">
        <v>10</v>
      </c>
    </row>
    <row r="533" spans="1:20" ht="18" x14ac:dyDescent="0.25">
      <c r="A533" s="54" t="s">
        <v>1590</v>
      </c>
      <c r="B533" s="54" t="s">
        <v>2506</v>
      </c>
      <c r="C533" s="54" t="s">
        <v>2505</v>
      </c>
      <c r="D533" s="54" t="s">
        <v>94</v>
      </c>
      <c r="E533" s="54" t="s">
        <v>94</v>
      </c>
      <c r="F533" s="54" t="s">
        <v>430</v>
      </c>
      <c r="G533" s="54" t="s">
        <v>430</v>
      </c>
      <c r="H533" s="56" t="s">
        <v>2014</v>
      </c>
      <c r="I533" s="54" t="s">
        <v>2503</v>
      </c>
      <c r="J533" s="54" t="s">
        <v>116</v>
      </c>
      <c r="K533" s="54" t="s">
        <v>117</v>
      </c>
      <c r="L533" s="54">
        <v>62</v>
      </c>
      <c r="M533" s="54">
        <f>IFERROR(VLOOKUP(A533,rptDatosInstitucionesEducativas!$H$9:$O$985,8,0),0)</f>
        <v>65</v>
      </c>
      <c r="N533" s="54">
        <v>5</v>
      </c>
      <c r="O533" s="54">
        <v>5</v>
      </c>
      <c r="P533" s="54" t="s">
        <v>5087</v>
      </c>
      <c r="Q533" s="54" t="s">
        <v>3325</v>
      </c>
      <c r="R533" s="54" t="s">
        <v>3324</v>
      </c>
      <c r="S533" s="54">
        <v>11</v>
      </c>
      <c r="T533" s="54">
        <v>15</v>
      </c>
    </row>
    <row r="534" spans="1:20" ht="18" x14ac:dyDescent="0.25">
      <c r="A534" s="54" t="s">
        <v>433</v>
      </c>
      <c r="B534" s="54" t="s">
        <v>2506</v>
      </c>
      <c r="C534" s="54" t="s">
        <v>2505</v>
      </c>
      <c r="D534" s="54" t="s">
        <v>94</v>
      </c>
      <c r="E534" s="54" t="s">
        <v>94</v>
      </c>
      <c r="F534" s="54" t="s">
        <v>430</v>
      </c>
      <c r="G534" s="54" t="s">
        <v>430</v>
      </c>
      <c r="H534" s="56" t="s">
        <v>1738</v>
      </c>
      <c r="I534" s="54" t="s">
        <v>2523</v>
      </c>
      <c r="J534" s="54" t="s">
        <v>116</v>
      </c>
      <c r="K534" s="54" t="s">
        <v>117</v>
      </c>
      <c r="L534" s="54">
        <v>17</v>
      </c>
      <c r="M534" s="54">
        <f>IFERROR(VLOOKUP(A534,rptDatosInstitucionesEducativas!$H$9:$O$985,8,0),0)</f>
        <v>24</v>
      </c>
      <c r="N534" s="54">
        <v>3</v>
      </c>
      <c r="O534" s="54">
        <v>3</v>
      </c>
      <c r="P534" s="54" t="s">
        <v>2676</v>
      </c>
      <c r="Q534" s="54" t="s">
        <v>5088</v>
      </c>
      <c r="R534" s="54" t="s">
        <v>2674</v>
      </c>
      <c r="S534" s="54">
        <v>1</v>
      </c>
      <c r="T534" s="54">
        <v>2</v>
      </c>
    </row>
    <row r="535" spans="1:20" ht="27" x14ac:dyDescent="0.25">
      <c r="A535" s="54" t="s">
        <v>1591</v>
      </c>
      <c r="B535" s="54" t="s">
        <v>2506</v>
      </c>
      <c r="C535" s="54" t="s">
        <v>2505</v>
      </c>
      <c r="D535" s="54" t="s">
        <v>94</v>
      </c>
      <c r="E535" s="54" t="s">
        <v>94</v>
      </c>
      <c r="F535" s="54" t="s">
        <v>430</v>
      </c>
      <c r="G535" s="54" t="s">
        <v>441</v>
      </c>
      <c r="H535" s="56" t="s">
        <v>555</v>
      </c>
      <c r="I535" s="54" t="s">
        <v>2503</v>
      </c>
      <c r="J535" s="54" t="s">
        <v>116</v>
      </c>
      <c r="K535" s="54" t="s">
        <v>117</v>
      </c>
      <c r="L535" s="54">
        <v>34</v>
      </c>
      <c r="M535" s="54">
        <f>IFERROR(VLOOKUP(A535,rptDatosInstitucionesEducativas!$H$9:$O$985,8,0),0)</f>
        <v>37</v>
      </c>
      <c r="N535" s="54">
        <v>5</v>
      </c>
      <c r="O535" s="54">
        <v>5</v>
      </c>
      <c r="P535" s="54" t="s">
        <v>5089</v>
      </c>
      <c r="Q535" s="54" t="s">
        <v>5090</v>
      </c>
      <c r="R535" s="54" t="s">
        <v>5091</v>
      </c>
      <c r="S535" s="54">
        <v>10</v>
      </c>
      <c r="T535" s="54">
        <v>9</v>
      </c>
    </row>
    <row r="536" spans="1:20" ht="18" x14ac:dyDescent="0.25">
      <c r="A536" s="54" t="s">
        <v>1410</v>
      </c>
      <c r="B536" s="54" t="s">
        <v>2506</v>
      </c>
      <c r="C536" s="54" t="s">
        <v>2505</v>
      </c>
      <c r="D536" s="54" t="s">
        <v>94</v>
      </c>
      <c r="E536" s="54" t="s">
        <v>94</v>
      </c>
      <c r="F536" s="54" t="s">
        <v>430</v>
      </c>
      <c r="G536" s="54" t="s">
        <v>922</v>
      </c>
      <c r="H536" s="56" t="s">
        <v>1963</v>
      </c>
      <c r="I536" s="54" t="s">
        <v>2510</v>
      </c>
      <c r="J536" s="54" t="s">
        <v>116</v>
      </c>
      <c r="K536" s="54" t="s">
        <v>117</v>
      </c>
      <c r="L536" s="54">
        <v>2</v>
      </c>
      <c r="M536" s="54">
        <f>IFERROR(VLOOKUP(A536,rptDatosInstitucionesEducativas!$H$9:$O$985,8,0),0)</f>
        <v>2</v>
      </c>
      <c r="N536" s="54">
        <v>6</v>
      </c>
      <c r="O536" s="54">
        <v>6</v>
      </c>
      <c r="P536" s="54" t="s">
        <v>3341</v>
      </c>
      <c r="Q536" s="54" t="s">
        <v>3340</v>
      </c>
      <c r="R536" s="54" t="s">
        <v>3339</v>
      </c>
      <c r="S536" s="54">
        <v>0</v>
      </c>
      <c r="T536" s="54">
        <v>1</v>
      </c>
    </row>
    <row r="537" spans="1:20" ht="18" x14ac:dyDescent="0.25">
      <c r="A537" s="54" t="s">
        <v>1588</v>
      </c>
      <c r="B537" s="54" t="s">
        <v>2506</v>
      </c>
      <c r="C537" s="54" t="s">
        <v>2505</v>
      </c>
      <c r="D537" s="54" t="s">
        <v>94</v>
      </c>
      <c r="E537" s="54" t="s">
        <v>94</v>
      </c>
      <c r="F537" s="54" t="s">
        <v>430</v>
      </c>
      <c r="G537" s="54" t="s">
        <v>984</v>
      </c>
      <c r="H537" s="56" t="s">
        <v>1589</v>
      </c>
      <c r="I537" s="54" t="s">
        <v>2503</v>
      </c>
      <c r="J537" s="54" t="s">
        <v>116</v>
      </c>
      <c r="K537" s="54" t="s">
        <v>117</v>
      </c>
      <c r="L537" s="54">
        <v>46</v>
      </c>
      <c r="M537" s="54">
        <f>IFERROR(VLOOKUP(A537,rptDatosInstitucionesEducativas!$H$9:$O$985,8,0),0)</f>
        <v>47</v>
      </c>
      <c r="N537" s="54">
        <v>5</v>
      </c>
      <c r="O537" s="54">
        <v>5</v>
      </c>
      <c r="P537" s="54" t="s">
        <v>3344</v>
      </c>
      <c r="Q537" s="54" t="s">
        <v>3343</v>
      </c>
      <c r="R537" s="54" t="s">
        <v>3342</v>
      </c>
      <c r="S537" s="54">
        <v>9</v>
      </c>
      <c r="T537" s="54">
        <v>10</v>
      </c>
    </row>
    <row r="538" spans="1:20" ht="18" x14ac:dyDescent="0.25">
      <c r="A538" s="54" t="s">
        <v>1411</v>
      </c>
      <c r="B538" s="54" t="s">
        <v>2506</v>
      </c>
      <c r="C538" s="54" t="s">
        <v>2505</v>
      </c>
      <c r="D538" s="54" t="s">
        <v>94</v>
      </c>
      <c r="E538" s="54" t="s">
        <v>94</v>
      </c>
      <c r="F538" s="54" t="s">
        <v>430</v>
      </c>
      <c r="G538" s="54" t="s">
        <v>949</v>
      </c>
      <c r="H538" s="56" t="s">
        <v>1964</v>
      </c>
      <c r="I538" s="54" t="s">
        <v>2510</v>
      </c>
      <c r="J538" s="54" t="s">
        <v>116</v>
      </c>
      <c r="K538" s="54" t="s">
        <v>117</v>
      </c>
      <c r="L538" s="54">
        <v>6</v>
      </c>
      <c r="M538" s="54">
        <f>IFERROR(VLOOKUP(A538,rptDatosInstitucionesEducativas!$H$9:$O$985,8,0),0)</f>
        <v>5</v>
      </c>
      <c r="N538" s="54">
        <v>6</v>
      </c>
      <c r="O538" s="54">
        <v>4</v>
      </c>
      <c r="P538" s="54" t="s">
        <v>3335</v>
      </c>
      <c r="Q538" s="54" t="s">
        <v>3334</v>
      </c>
      <c r="R538" s="54" t="s">
        <v>3333</v>
      </c>
      <c r="S538" s="54">
        <v>0</v>
      </c>
      <c r="T538" s="54">
        <v>1</v>
      </c>
    </row>
    <row r="539" spans="1:20" ht="18" x14ac:dyDescent="0.25">
      <c r="A539" s="54" t="s">
        <v>1406</v>
      </c>
      <c r="B539" s="54" t="s">
        <v>2506</v>
      </c>
      <c r="C539" s="54" t="s">
        <v>2505</v>
      </c>
      <c r="D539" s="54" t="s">
        <v>94</v>
      </c>
      <c r="E539" s="54" t="s">
        <v>94</v>
      </c>
      <c r="F539" s="54" t="s">
        <v>430</v>
      </c>
      <c r="G539" s="54" t="s">
        <v>436</v>
      </c>
      <c r="H539" s="56" t="s">
        <v>1960</v>
      </c>
      <c r="I539" s="54" t="s">
        <v>2510</v>
      </c>
      <c r="J539" s="54" t="s">
        <v>116</v>
      </c>
      <c r="K539" s="54" t="s">
        <v>117</v>
      </c>
      <c r="L539" s="54">
        <v>24</v>
      </c>
      <c r="M539" s="54">
        <f>IFERROR(VLOOKUP(A539,rptDatosInstitucionesEducativas!$H$9:$O$985,8,0),0)</f>
        <v>23</v>
      </c>
      <c r="N539" s="54">
        <v>6</v>
      </c>
      <c r="O539" s="54">
        <v>6</v>
      </c>
      <c r="P539" s="54" t="s">
        <v>3299</v>
      </c>
      <c r="Q539" s="54" t="s">
        <v>3298</v>
      </c>
      <c r="R539" s="54" t="s">
        <v>3297</v>
      </c>
      <c r="S539" s="54">
        <v>2</v>
      </c>
      <c r="T539" s="54">
        <v>4</v>
      </c>
    </row>
    <row r="540" spans="1:20" ht="18" x14ac:dyDescent="0.25">
      <c r="A540" s="54" t="s">
        <v>1407</v>
      </c>
      <c r="B540" s="54" t="s">
        <v>2506</v>
      </c>
      <c r="C540" s="54" t="s">
        <v>2505</v>
      </c>
      <c r="D540" s="54" t="s">
        <v>94</v>
      </c>
      <c r="E540" s="54" t="s">
        <v>94</v>
      </c>
      <c r="F540" s="54" t="s">
        <v>430</v>
      </c>
      <c r="G540" s="54" t="s">
        <v>447</v>
      </c>
      <c r="H540" s="56" t="s">
        <v>1961</v>
      </c>
      <c r="I540" s="54" t="s">
        <v>2510</v>
      </c>
      <c r="J540" s="54" t="s">
        <v>116</v>
      </c>
      <c r="K540" s="54" t="s">
        <v>117</v>
      </c>
      <c r="L540" s="54">
        <v>2</v>
      </c>
      <c r="M540" s="54">
        <f>IFERROR(VLOOKUP(A540,rptDatosInstitucionesEducativas!$H$9:$O$985,8,0),0)</f>
        <v>3</v>
      </c>
      <c r="N540" s="54">
        <v>1</v>
      </c>
      <c r="O540" s="54">
        <v>1</v>
      </c>
      <c r="P540" s="54" t="s">
        <v>5092</v>
      </c>
      <c r="Q540" s="54" t="s">
        <v>2525</v>
      </c>
      <c r="R540" s="54" t="s">
        <v>2524</v>
      </c>
      <c r="S540" s="54">
        <v>0</v>
      </c>
      <c r="T540" s="54">
        <v>1</v>
      </c>
    </row>
    <row r="541" spans="1:20" ht="18" x14ac:dyDescent="0.25">
      <c r="A541" s="54" t="s">
        <v>1409</v>
      </c>
      <c r="B541" s="54" t="s">
        <v>2506</v>
      </c>
      <c r="C541" s="54" t="s">
        <v>2505</v>
      </c>
      <c r="D541" s="54" t="s">
        <v>94</v>
      </c>
      <c r="E541" s="54" t="s">
        <v>94</v>
      </c>
      <c r="F541" s="54" t="s">
        <v>430</v>
      </c>
      <c r="G541" s="54" t="s">
        <v>1408</v>
      </c>
      <c r="H541" s="56" t="s">
        <v>1962</v>
      </c>
      <c r="I541" s="54" t="s">
        <v>2510</v>
      </c>
      <c r="J541" s="54" t="s">
        <v>116</v>
      </c>
      <c r="K541" s="54" t="s">
        <v>117</v>
      </c>
      <c r="L541" s="54">
        <v>2</v>
      </c>
      <c r="M541" s="54">
        <f>IFERROR(VLOOKUP(A541,rptDatosInstitucionesEducativas!$H$9:$O$985,8,0),0)</f>
        <v>3</v>
      </c>
      <c r="N541" s="54">
        <v>1</v>
      </c>
      <c r="O541" s="54">
        <v>1</v>
      </c>
      <c r="P541" s="54" t="s">
        <v>3295</v>
      </c>
      <c r="Q541" s="54" t="s">
        <v>2525</v>
      </c>
      <c r="R541" s="54" t="s">
        <v>2524</v>
      </c>
      <c r="S541" s="54">
        <v>0</v>
      </c>
      <c r="T541" s="54">
        <v>1</v>
      </c>
    </row>
    <row r="542" spans="1:20" ht="18" x14ac:dyDescent="0.25">
      <c r="A542" s="54" t="s">
        <v>1404</v>
      </c>
      <c r="B542" s="54" t="s">
        <v>2506</v>
      </c>
      <c r="C542" s="54" t="s">
        <v>2505</v>
      </c>
      <c r="D542" s="54" t="s">
        <v>94</v>
      </c>
      <c r="E542" s="54" t="s">
        <v>94</v>
      </c>
      <c r="F542" s="54" t="s">
        <v>430</v>
      </c>
      <c r="G542" s="54" t="s">
        <v>431</v>
      </c>
      <c r="H542" s="56" t="s">
        <v>1958</v>
      </c>
      <c r="I542" s="54" t="s">
        <v>2510</v>
      </c>
      <c r="J542" s="54" t="s">
        <v>116</v>
      </c>
      <c r="K542" s="54" t="s">
        <v>117</v>
      </c>
      <c r="L542" s="54">
        <v>59</v>
      </c>
      <c r="M542" s="54">
        <f>IFERROR(VLOOKUP(A542,rptDatosInstitucionesEducativas!$H$9:$O$985,8,0),0)</f>
        <v>59</v>
      </c>
      <c r="N542" s="54">
        <v>6</v>
      </c>
      <c r="O542" s="54">
        <v>6</v>
      </c>
      <c r="P542" s="54" t="s">
        <v>5093</v>
      </c>
      <c r="Q542" s="54" t="s">
        <v>5094</v>
      </c>
      <c r="R542" s="54" t="s">
        <v>2524</v>
      </c>
      <c r="S542" s="54">
        <v>6</v>
      </c>
      <c r="T542" s="54">
        <v>7</v>
      </c>
    </row>
    <row r="543" spans="1:20" ht="18" x14ac:dyDescent="0.25">
      <c r="A543" s="54" t="s">
        <v>1414</v>
      </c>
      <c r="B543" s="54" t="s">
        <v>2506</v>
      </c>
      <c r="C543" s="54" t="s">
        <v>2505</v>
      </c>
      <c r="D543" s="54" t="s">
        <v>94</v>
      </c>
      <c r="E543" s="54" t="s">
        <v>94</v>
      </c>
      <c r="F543" s="54" t="s">
        <v>430</v>
      </c>
      <c r="G543" s="54" t="s">
        <v>984</v>
      </c>
      <c r="H543" s="56" t="s">
        <v>1415</v>
      </c>
      <c r="I543" s="54" t="s">
        <v>2510</v>
      </c>
      <c r="J543" s="54" t="s">
        <v>116</v>
      </c>
      <c r="K543" s="54" t="s">
        <v>117</v>
      </c>
      <c r="L543" s="54">
        <v>24</v>
      </c>
      <c r="M543" s="54">
        <f>IFERROR(VLOOKUP(A543,rptDatosInstitucionesEducativas!$H$9:$O$985,8,0),0)</f>
        <v>29</v>
      </c>
      <c r="N543" s="54">
        <v>6</v>
      </c>
      <c r="O543" s="54">
        <v>6</v>
      </c>
      <c r="P543" s="54" t="s">
        <v>3317</v>
      </c>
      <c r="Q543" s="54" t="s">
        <v>3316</v>
      </c>
      <c r="R543" s="54" t="s">
        <v>2524</v>
      </c>
      <c r="S543" s="54">
        <v>7</v>
      </c>
      <c r="T543" s="54">
        <v>8</v>
      </c>
    </row>
    <row r="544" spans="1:20" ht="27" x14ac:dyDescent="0.25">
      <c r="A544" s="54" t="s">
        <v>1400</v>
      </c>
      <c r="B544" s="54" t="s">
        <v>2506</v>
      </c>
      <c r="C544" s="54" t="s">
        <v>2505</v>
      </c>
      <c r="D544" s="54" t="s">
        <v>94</v>
      </c>
      <c r="E544" s="54" t="s">
        <v>94</v>
      </c>
      <c r="F544" s="54" t="s">
        <v>430</v>
      </c>
      <c r="G544" s="54" t="s">
        <v>996</v>
      </c>
      <c r="H544" s="56" t="s">
        <v>1954</v>
      </c>
      <c r="I544" s="54" t="s">
        <v>2510</v>
      </c>
      <c r="J544" s="54" t="s">
        <v>116</v>
      </c>
      <c r="K544" s="54" t="s">
        <v>117</v>
      </c>
      <c r="L544" s="54">
        <v>4</v>
      </c>
      <c r="M544" s="54">
        <f>IFERROR(VLOOKUP(A544,rptDatosInstitucionesEducativas!$H$9:$O$985,8,0),0)</f>
        <v>1</v>
      </c>
      <c r="N544" s="54">
        <v>2</v>
      </c>
      <c r="O544" s="54">
        <v>2</v>
      </c>
      <c r="P544" s="54" t="s">
        <v>3311</v>
      </c>
      <c r="Q544" s="54" t="s">
        <v>3310</v>
      </c>
      <c r="R544" s="54" t="s">
        <v>3309</v>
      </c>
      <c r="S544" s="54">
        <v>0</v>
      </c>
      <c r="T544" s="54">
        <v>1</v>
      </c>
    </row>
    <row r="545" spans="1:20" ht="18" x14ac:dyDescent="0.25">
      <c r="A545" s="54" t="s">
        <v>1401</v>
      </c>
      <c r="B545" s="54" t="s">
        <v>2506</v>
      </c>
      <c r="C545" s="54" t="s">
        <v>2505</v>
      </c>
      <c r="D545" s="54" t="s">
        <v>94</v>
      </c>
      <c r="E545" s="54" t="s">
        <v>94</v>
      </c>
      <c r="F545" s="54" t="s">
        <v>430</v>
      </c>
      <c r="G545" s="54" t="s">
        <v>434</v>
      </c>
      <c r="H545" s="56" t="s">
        <v>1955</v>
      </c>
      <c r="I545" s="54" t="s">
        <v>2510</v>
      </c>
      <c r="J545" s="54" t="s">
        <v>116</v>
      </c>
      <c r="K545" s="54" t="s">
        <v>117</v>
      </c>
      <c r="L545" s="54">
        <v>10</v>
      </c>
      <c r="M545" s="54">
        <f>IFERROR(VLOOKUP(A545,rptDatosInstitucionesEducativas!$H$9:$O$985,8,0),0)</f>
        <v>17</v>
      </c>
      <c r="N545" s="54">
        <v>6</v>
      </c>
      <c r="O545" s="54">
        <v>6</v>
      </c>
      <c r="P545" s="54" t="s">
        <v>3308</v>
      </c>
      <c r="Q545" s="54" t="s">
        <v>3307</v>
      </c>
      <c r="R545" s="54" t="s">
        <v>3306</v>
      </c>
      <c r="S545" s="54">
        <v>2</v>
      </c>
      <c r="T545" s="54">
        <v>3</v>
      </c>
    </row>
    <row r="546" spans="1:20" ht="18" x14ac:dyDescent="0.25">
      <c r="A546" s="54" t="s">
        <v>1402</v>
      </c>
      <c r="B546" s="54" t="s">
        <v>2506</v>
      </c>
      <c r="C546" s="54" t="s">
        <v>2505</v>
      </c>
      <c r="D546" s="54" t="s">
        <v>94</v>
      </c>
      <c r="E546" s="54" t="s">
        <v>94</v>
      </c>
      <c r="F546" s="54" t="s">
        <v>430</v>
      </c>
      <c r="G546" s="54" t="s">
        <v>444</v>
      </c>
      <c r="H546" s="56" t="s">
        <v>1956</v>
      </c>
      <c r="I546" s="54" t="s">
        <v>2510</v>
      </c>
      <c r="J546" s="54" t="s">
        <v>116</v>
      </c>
      <c r="K546" s="54" t="s">
        <v>117</v>
      </c>
      <c r="L546" s="54">
        <v>24</v>
      </c>
      <c r="M546" s="54">
        <f>IFERROR(VLOOKUP(A546,rptDatosInstitucionesEducativas!$H$9:$O$985,8,0),0)</f>
        <v>24</v>
      </c>
      <c r="N546" s="54">
        <v>6</v>
      </c>
      <c r="O546" s="54">
        <v>6</v>
      </c>
      <c r="P546" s="54" t="s">
        <v>3305</v>
      </c>
      <c r="Q546" s="54" t="s">
        <v>3304</v>
      </c>
      <c r="R546" s="54" t="s">
        <v>3303</v>
      </c>
      <c r="S546" s="54">
        <v>2</v>
      </c>
      <c r="T546" s="54">
        <v>5</v>
      </c>
    </row>
    <row r="547" spans="1:20" ht="18" x14ac:dyDescent="0.25">
      <c r="A547" s="54" t="s">
        <v>1403</v>
      </c>
      <c r="B547" s="54" t="s">
        <v>2506</v>
      </c>
      <c r="C547" s="54" t="s">
        <v>2505</v>
      </c>
      <c r="D547" s="54" t="s">
        <v>94</v>
      </c>
      <c r="E547" s="54" t="s">
        <v>94</v>
      </c>
      <c r="F547" s="54" t="s">
        <v>430</v>
      </c>
      <c r="G547" s="54" t="s">
        <v>438</v>
      </c>
      <c r="H547" s="56" t="s">
        <v>1957</v>
      </c>
      <c r="I547" s="54" t="s">
        <v>2510</v>
      </c>
      <c r="J547" s="54" t="s">
        <v>116</v>
      </c>
      <c r="K547" s="54" t="s">
        <v>117</v>
      </c>
      <c r="L547" s="54">
        <v>29</v>
      </c>
      <c r="M547" s="54">
        <f>IFERROR(VLOOKUP(A547,rptDatosInstitucionesEducativas!$H$9:$O$985,8,0),0)</f>
        <v>30</v>
      </c>
      <c r="N547" s="54">
        <v>6</v>
      </c>
      <c r="O547" s="54">
        <v>6</v>
      </c>
      <c r="P547" s="54" t="s">
        <v>3302</v>
      </c>
      <c r="Q547" s="54" t="s">
        <v>3301</v>
      </c>
      <c r="R547" s="54" t="s">
        <v>3300</v>
      </c>
      <c r="S547" s="54">
        <v>3</v>
      </c>
      <c r="T547" s="54">
        <v>4</v>
      </c>
    </row>
    <row r="548" spans="1:20" ht="18" x14ac:dyDescent="0.25">
      <c r="A548" s="54" t="s">
        <v>1405</v>
      </c>
      <c r="B548" s="54" t="s">
        <v>2506</v>
      </c>
      <c r="C548" s="54" t="s">
        <v>2505</v>
      </c>
      <c r="D548" s="54" t="s">
        <v>94</v>
      </c>
      <c r="E548" s="54" t="s">
        <v>94</v>
      </c>
      <c r="F548" s="54" t="s">
        <v>430</v>
      </c>
      <c r="G548" s="54" t="s">
        <v>441</v>
      </c>
      <c r="H548" s="56" t="s">
        <v>1959</v>
      </c>
      <c r="I548" s="54" t="s">
        <v>2510</v>
      </c>
      <c r="J548" s="54" t="s">
        <v>116</v>
      </c>
      <c r="K548" s="54" t="s">
        <v>117</v>
      </c>
      <c r="L548" s="54">
        <v>26</v>
      </c>
      <c r="M548" s="54">
        <f>IFERROR(VLOOKUP(A548,rptDatosInstitucionesEducativas!$H$9:$O$985,8,0),0)</f>
        <v>33</v>
      </c>
      <c r="N548" s="54">
        <v>6</v>
      </c>
      <c r="O548" s="54">
        <v>6</v>
      </c>
      <c r="P548" s="54" t="s">
        <v>3323</v>
      </c>
      <c r="Q548" s="54" t="s">
        <v>3322</v>
      </c>
      <c r="R548" s="54" t="s">
        <v>3321</v>
      </c>
      <c r="S548" s="54">
        <v>6</v>
      </c>
      <c r="T548" s="54">
        <v>7</v>
      </c>
    </row>
    <row r="549" spans="1:20" ht="18" x14ac:dyDescent="0.25">
      <c r="A549" s="54" t="s">
        <v>1399</v>
      </c>
      <c r="B549" s="54" t="s">
        <v>2506</v>
      </c>
      <c r="C549" s="54" t="s">
        <v>2505</v>
      </c>
      <c r="D549" s="54" t="s">
        <v>94</v>
      </c>
      <c r="E549" s="54" t="s">
        <v>94</v>
      </c>
      <c r="F549" s="54" t="s">
        <v>430</v>
      </c>
      <c r="G549" s="54" t="s">
        <v>923</v>
      </c>
      <c r="H549" s="56" t="s">
        <v>1953</v>
      </c>
      <c r="I549" s="54" t="s">
        <v>2510</v>
      </c>
      <c r="J549" s="54" t="s">
        <v>116</v>
      </c>
      <c r="K549" s="54" t="s">
        <v>117</v>
      </c>
      <c r="L549" s="54">
        <v>14</v>
      </c>
      <c r="M549" s="54">
        <f>IFERROR(VLOOKUP(A549,rptDatosInstitucionesEducativas!$H$9:$O$985,8,0),0)</f>
        <v>11</v>
      </c>
      <c r="N549" s="54">
        <v>6</v>
      </c>
      <c r="O549" s="54">
        <v>6</v>
      </c>
      <c r="P549" s="54" t="s">
        <v>3314</v>
      </c>
      <c r="Q549" s="54" t="s">
        <v>3313</v>
      </c>
      <c r="R549" s="54" t="s">
        <v>3312</v>
      </c>
      <c r="S549" s="54">
        <v>3</v>
      </c>
      <c r="T549" s="54">
        <v>2</v>
      </c>
    </row>
    <row r="550" spans="1:20" ht="18" x14ac:dyDescent="0.25">
      <c r="A550" s="54" t="s">
        <v>1398</v>
      </c>
      <c r="B550" s="54" t="s">
        <v>2506</v>
      </c>
      <c r="C550" s="54" t="s">
        <v>2505</v>
      </c>
      <c r="D550" s="54" t="s">
        <v>94</v>
      </c>
      <c r="E550" s="54" t="s">
        <v>94</v>
      </c>
      <c r="F550" s="54" t="s">
        <v>430</v>
      </c>
      <c r="G550" s="54" t="s">
        <v>824</v>
      </c>
      <c r="H550" s="56" t="s">
        <v>1952</v>
      </c>
      <c r="I550" s="54" t="s">
        <v>2510</v>
      </c>
      <c r="J550" s="54" t="s">
        <v>116</v>
      </c>
      <c r="K550" s="54" t="s">
        <v>117</v>
      </c>
      <c r="L550" s="54">
        <v>16</v>
      </c>
      <c r="M550" s="54">
        <f>IFERROR(VLOOKUP(A550,rptDatosInstitucionesEducativas!$H$9:$O$985,8,0),0)</f>
        <v>14</v>
      </c>
      <c r="N550" s="54">
        <v>6</v>
      </c>
      <c r="O550" s="54">
        <v>6</v>
      </c>
      <c r="P550" s="54" t="s">
        <v>3315</v>
      </c>
      <c r="Q550" s="54" t="s">
        <v>2525</v>
      </c>
      <c r="R550" s="54" t="s">
        <v>2524</v>
      </c>
      <c r="S550" s="54">
        <v>3</v>
      </c>
      <c r="T550" s="54">
        <v>3</v>
      </c>
    </row>
    <row r="551" spans="1:20" ht="18" x14ac:dyDescent="0.25">
      <c r="A551" s="54" t="s">
        <v>1396</v>
      </c>
      <c r="B551" s="54" t="s">
        <v>2506</v>
      </c>
      <c r="C551" s="54" t="s">
        <v>2505</v>
      </c>
      <c r="D551" s="54" t="s">
        <v>94</v>
      </c>
      <c r="E551" s="54" t="s">
        <v>94</v>
      </c>
      <c r="F551" s="54" t="s">
        <v>430</v>
      </c>
      <c r="G551" s="54" t="s">
        <v>1395</v>
      </c>
      <c r="H551" s="56" t="s">
        <v>1950</v>
      </c>
      <c r="I551" s="54" t="s">
        <v>2510</v>
      </c>
      <c r="J551" s="54" t="s">
        <v>116</v>
      </c>
      <c r="K551" s="54" t="s">
        <v>117</v>
      </c>
      <c r="L551" s="54">
        <v>5</v>
      </c>
      <c r="M551" s="54">
        <f>IFERROR(VLOOKUP(A551,rptDatosInstitucionesEducativas!$H$9:$O$985,8,0),0)</f>
        <v>5</v>
      </c>
      <c r="N551" s="54">
        <v>3</v>
      </c>
      <c r="O551" s="54">
        <v>3</v>
      </c>
      <c r="P551" s="54" t="s">
        <v>5095</v>
      </c>
      <c r="Q551" s="54" t="s">
        <v>3290</v>
      </c>
      <c r="R551" s="54" t="s">
        <v>3289</v>
      </c>
      <c r="S551" s="54">
        <v>2</v>
      </c>
      <c r="T551" s="54">
        <v>3</v>
      </c>
    </row>
    <row r="552" spans="1:20" ht="18" x14ac:dyDescent="0.25">
      <c r="A552" s="54" t="s">
        <v>1397</v>
      </c>
      <c r="B552" s="54" t="s">
        <v>2506</v>
      </c>
      <c r="C552" s="54" t="s">
        <v>2505</v>
      </c>
      <c r="D552" s="54" t="s">
        <v>94</v>
      </c>
      <c r="E552" s="54" t="s">
        <v>94</v>
      </c>
      <c r="F552" s="54" t="s">
        <v>430</v>
      </c>
      <c r="G552" s="54" t="s">
        <v>992</v>
      </c>
      <c r="H552" s="56" t="s">
        <v>1951</v>
      </c>
      <c r="I552" s="54" t="s">
        <v>2510</v>
      </c>
      <c r="J552" s="54" t="s">
        <v>116</v>
      </c>
      <c r="K552" s="54" t="s">
        <v>117</v>
      </c>
      <c r="L552" s="54">
        <v>31</v>
      </c>
      <c r="M552" s="54">
        <f>IFERROR(VLOOKUP(A552,rptDatosInstitucionesEducativas!$H$9:$O$985,8,0),0)</f>
        <v>29</v>
      </c>
      <c r="N552" s="54">
        <v>6</v>
      </c>
      <c r="O552" s="54">
        <v>6</v>
      </c>
      <c r="P552" s="54" t="s">
        <v>3288</v>
      </c>
      <c r="Q552" s="54" t="s">
        <v>2525</v>
      </c>
      <c r="R552" s="54" t="s">
        <v>3067</v>
      </c>
      <c r="S552" s="54">
        <v>4</v>
      </c>
      <c r="T552" s="54">
        <v>5</v>
      </c>
    </row>
    <row r="553" spans="1:20" ht="27" x14ac:dyDescent="0.25">
      <c r="A553" s="54" t="s">
        <v>1394</v>
      </c>
      <c r="B553" s="54" t="s">
        <v>2506</v>
      </c>
      <c r="C553" s="54" t="s">
        <v>2505</v>
      </c>
      <c r="D553" s="54" t="s">
        <v>94</v>
      </c>
      <c r="E553" s="54" t="s">
        <v>94</v>
      </c>
      <c r="F553" s="54" t="s">
        <v>430</v>
      </c>
      <c r="G553" s="54" t="s">
        <v>430</v>
      </c>
      <c r="H553" s="56" t="s">
        <v>1949</v>
      </c>
      <c r="I553" s="54" t="s">
        <v>2510</v>
      </c>
      <c r="J553" s="54" t="s">
        <v>116</v>
      </c>
      <c r="K553" s="54" t="s">
        <v>117</v>
      </c>
      <c r="L553" s="54">
        <v>57</v>
      </c>
      <c r="M553" s="54">
        <f>IFERROR(VLOOKUP(A553,rptDatosInstitucionesEducativas!$H$9:$O$985,8,0),0)</f>
        <v>60</v>
      </c>
      <c r="N553" s="54">
        <v>6</v>
      </c>
      <c r="O553" s="54">
        <v>6</v>
      </c>
      <c r="P553" s="54" t="s">
        <v>3294</v>
      </c>
      <c r="Q553" s="54" t="s">
        <v>3293</v>
      </c>
      <c r="R553" s="54" t="s">
        <v>3292</v>
      </c>
      <c r="S553" s="54">
        <v>6</v>
      </c>
      <c r="T553" s="54">
        <v>8</v>
      </c>
    </row>
    <row r="554" spans="1:20" ht="18" x14ac:dyDescent="0.25">
      <c r="A554" s="54" t="s">
        <v>432</v>
      </c>
      <c r="B554" s="54" t="s">
        <v>2506</v>
      </c>
      <c r="C554" s="54" t="s">
        <v>2505</v>
      </c>
      <c r="D554" s="54" t="s">
        <v>94</v>
      </c>
      <c r="E554" s="54" t="s">
        <v>94</v>
      </c>
      <c r="F554" s="54" t="s">
        <v>430</v>
      </c>
      <c r="G554" s="54" t="s">
        <v>431</v>
      </c>
      <c r="H554" s="56" t="s">
        <v>1737</v>
      </c>
      <c r="I554" s="54" t="s">
        <v>2523</v>
      </c>
      <c r="J554" s="54" t="s">
        <v>116</v>
      </c>
      <c r="K554" s="54" t="s">
        <v>117</v>
      </c>
      <c r="L554" s="54">
        <v>22</v>
      </c>
      <c r="M554" s="54">
        <f>IFERROR(VLOOKUP(A554,rptDatosInstitucionesEducativas!$H$9:$O$985,8,0),0)</f>
        <v>25</v>
      </c>
      <c r="N554" s="54">
        <v>3</v>
      </c>
      <c r="O554" s="54">
        <v>3</v>
      </c>
      <c r="P554" s="54" t="s">
        <v>3287</v>
      </c>
      <c r="Q554" s="54" t="s">
        <v>5096</v>
      </c>
      <c r="R554" s="54" t="s">
        <v>5097</v>
      </c>
      <c r="S554" s="54">
        <v>1</v>
      </c>
      <c r="T554" s="54">
        <v>2</v>
      </c>
    </row>
    <row r="555" spans="1:20" ht="18" x14ac:dyDescent="0.25">
      <c r="A555" s="54" t="s">
        <v>445</v>
      </c>
      <c r="B555" s="54" t="s">
        <v>2506</v>
      </c>
      <c r="C555" s="54" t="s">
        <v>2505</v>
      </c>
      <c r="D555" s="54" t="s">
        <v>94</v>
      </c>
      <c r="E555" s="54" t="s">
        <v>94</v>
      </c>
      <c r="F555" s="54" t="s">
        <v>430</v>
      </c>
      <c r="G555" s="54" t="s">
        <v>444</v>
      </c>
      <c r="H555" s="56" t="s">
        <v>446</v>
      </c>
      <c r="I555" s="54" t="s">
        <v>2523</v>
      </c>
      <c r="J555" s="54" t="s">
        <v>116</v>
      </c>
      <c r="K555" s="54" t="s">
        <v>117</v>
      </c>
      <c r="L555" s="54">
        <v>17</v>
      </c>
      <c r="M555" s="54">
        <f>IFERROR(VLOOKUP(A555,rptDatosInstitucionesEducativas!$H$9:$O$985,8,0),0)</f>
        <v>12</v>
      </c>
      <c r="N555" s="54">
        <v>3</v>
      </c>
      <c r="O555" s="54">
        <v>3</v>
      </c>
      <c r="P555" s="54" t="s">
        <v>5098</v>
      </c>
      <c r="Q555" s="54" t="s">
        <v>5099</v>
      </c>
      <c r="R555" s="54" t="s">
        <v>2524</v>
      </c>
      <c r="S555" s="54">
        <v>2</v>
      </c>
      <c r="T555" s="54">
        <v>2</v>
      </c>
    </row>
    <row r="556" spans="1:20" ht="18" x14ac:dyDescent="0.25">
      <c r="A556" s="54" t="s">
        <v>997</v>
      </c>
      <c r="B556" s="54" t="s">
        <v>2506</v>
      </c>
      <c r="C556" s="54" t="s">
        <v>2505</v>
      </c>
      <c r="D556" s="54" t="s">
        <v>94</v>
      </c>
      <c r="E556" s="54" t="s">
        <v>94</v>
      </c>
      <c r="F556" s="54" t="s">
        <v>430</v>
      </c>
      <c r="G556" s="54" t="s">
        <v>996</v>
      </c>
      <c r="H556" s="56" t="s">
        <v>996</v>
      </c>
      <c r="I556" s="54" t="s">
        <v>2552</v>
      </c>
      <c r="J556" s="54" t="s">
        <v>116</v>
      </c>
      <c r="K556" s="54" t="s">
        <v>117</v>
      </c>
      <c r="L556" s="54">
        <v>5</v>
      </c>
      <c r="M556" s="54">
        <f>IFERROR(VLOOKUP(A556,rptDatosInstitucionesEducativas!$H$9:$O$985,8,0),0)</f>
        <v>4</v>
      </c>
      <c r="N556" s="54">
        <v>3</v>
      </c>
      <c r="O556" s="54">
        <v>3</v>
      </c>
      <c r="P556" s="54" t="s">
        <v>5100</v>
      </c>
      <c r="Q556" s="54" t="s">
        <v>3375</v>
      </c>
      <c r="R556" s="54" t="s">
        <v>3374</v>
      </c>
      <c r="S556" s="54">
        <v>0</v>
      </c>
      <c r="T556" s="54">
        <v>1</v>
      </c>
    </row>
    <row r="557" spans="1:20" ht="18" x14ac:dyDescent="0.25">
      <c r="A557" s="54" t="s">
        <v>991</v>
      </c>
      <c r="B557" s="54" t="s">
        <v>2506</v>
      </c>
      <c r="C557" s="54" t="s">
        <v>2505</v>
      </c>
      <c r="D557" s="54" t="s">
        <v>94</v>
      </c>
      <c r="E557" s="54" t="s">
        <v>94</v>
      </c>
      <c r="F557" s="54" t="s">
        <v>430</v>
      </c>
      <c r="G557" s="54" t="s">
        <v>436</v>
      </c>
      <c r="H557" s="56" t="s">
        <v>436</v>
      </c>
      <c r="I557" s="54" t="s">
        <v>2552</v>
      </c>
      <c r="J557" s="54" t="s">
        <v>116</v>
      </c>
      <c r="K557" s="54" t="s">
        <v>117</v>
      </c>
      <c r="L557" s="54">
        <v>4</v>
      </c>
      <c r="M557" s="54">
        <f>IFERROR(VLOOKUP(A557,rptDatosInstitucionesEducativas!$H$9:$O$985,8,0),0)</f>
        <v>6</v>
      </c>
      <c r="N557" s="54">
        <v>1</v>
      </c>
      <c r="O557" s="54">
        <v>3</v>
      </c>
      <c r="P557" s="54" t="s">
        <v>4851</v>
      </c>
      <c r="Q557" s="54" t="s">
        <v>3389</v>
      </c>
      <c r="R557" s="54" t="s">
        <v>3388</v>
      </c>
      <c r="S557" s="54">
        <v>0</v>
      </c>
      <c r="T557" s="54">
        <v>1</v>
      </c>
    </row>
    <row r="558" spans="1:20" ht="18" x14ac:dyDescent="0.25">
      <c r="A558" s="54" t="s">
        <v>989</v>
      </c>
      <c r="B558" s="54" t="s">
        <v>2506</v>
      </c>
      <c r="C558" s="54" t="s">
        <v>2505</v>
      </c>
      <c r="D558" s="54" t="s">
        <v>94</v>
      </c>
      <c r="E558" s="54" t="s">
        <v>94</v>
      </c>
      <c r="F558" s="54" t="s">
        <v>430</v>
      </c>
      <c r="G558" s="54" t="s">
        <v>988</v>
      </c>
      <c r="H558" s="56" t="s">
        <v>824</v>
      </c>
      <c r="I558" s="54" t="s">
        <v>2552</v>
      </c>
      <c r="J558" s="54" t="s">
        <v>116</v>
      </c>
      <c r="K558" s="54" t="s">
        <v>117</v>
      </c>
      <c r="L558" s="54">
        <v>5</v>
      </c>
      <c r="M558" s="54">
        <f>IFERROR(VLOOKUP(A558,rptDatosInstitucionesEducativas!$H$9:$O$985,8,0),0)</f>
        <v>5</v>
      </c>
      <c r="N558" s="54">
        <v>3</v>
      </c>
      <c r="O558" s="54">
        <v>3</v>
      </c>
      <c r="P558" s="54" t="s">
        <v>5100</v>
      </c>
      <c r="Q558" s="54" t="s">
        <v>3375</v>
      </c>
      <c r="R558" s="54" t="s">
        <v>3374</v>
      </c>
      <c r="S558" s="54">
        <v>0</v>
      </c>
      <c r="T558" s="54">
        <v>2</v>
      </c>
    </row>
    <row r="559" spans="1:20" ht="18" x14ac:dyDescent="0.25">
      <c r="A559" s="54" t="s">
        <v>993</v>
      </c>
      <c r="B559" s="54" t="s">
        <v>2506</v>
      </c>
      <c r="C559" s="54" t="s">
        <v>2505</v>
      </c>
      <c r="D559" s="54" t="s">
        <v>94</v>
      </c>
      <c r="E559" s="54" t="s">
        <v>94</v>
      </c>
      <c r="F559" s="54" t="s">
        <v>430</v>
      </c>
      <c r="G559" s="54" t="s">
        <v>992</v>
      </c>
      <c r="H559" s="56" t="s">
        <v>992</v>
      </c>
      <c r="I559" s="54" t="s">
        <v>2552</v>
      </c>
      <c r="J559" s="54" t="s">
        <v>116</v>
      </c>
      <c r="K559" s="54" t="s">
        <v>117</v>
      </c>
      <c r="L559" s="54">
        <v>7</v>
      </c>
      <c r="M559" s="54">
        <f>IFERROR(VLOOKUP(A559,rptDatosInstitucionesEducativas!$H$9:$O$985,8,0),0)</f>
        <v>8</v>
      </c>
      <c r="N559" s="54">
        <v>3</v>
      </c>
      <c r="O559" s="54">
        <v>3</v>
      </c>
      <c r="P559" s="54" t="s">
        <v>5100</v>
      </c>
      <c r="Q559" s="54" t="s">
        <v>3375</v>
      </c>
      <c r="R559" s="54" t="s">
        <v>3374</v>
      </c>
      <c r="S559" s="54">
        <v>0</v>
      </c>
      <c r="T559" s="54">
        <v>2</v>
      </c>
    </row>
    <row r="560" spans="1:20" ht="18" x14ac:dyDescent="0.25">
      <c r="A560" s="54" t="s">
        <v>979</v>
      </c>
      <c r="B560" s="54" t="s">
        <v>2506</v>
      </c>
      <c r="C560" s="54" t="s">
        <v>2505</v>
      </c>
      <c r="D560" s="54" t="s">
        <v>94</v>
      </c>
      <c r="E560" s="54" t="s">
        <v>94</v>
      </c>
      <c r="F560" s="54" t="s">
        <v>430</v>
      </c>
      <c r="G560" s="54" t="s">
        <v>978</v>
      </c>
      <c r="H560" s="56" t="s">
        <v>978</v>
      </c>
      <c r="I560" s="54" t="s">
        <v>2552</v>
      </c>
      <c r="J560" s="54" t="s">
        <v>116</v>
      </c>
      <c r="K560" s="54" t="s">
        <v>117</v>
      </c>
      <c r="L560" s="54">
        <v>12</v>
      </c>
      <c r="M560" s="54">
        <f>IFERROR(VLOOKUP(A560,rptDatosInstitucionesEducativas!$H$9:$O$985,8,0),0)</f>
        <v>13</v>
      </c>
      <c r="N560" s="54">
        <v>3</v>
      </c>
      <c r="O560" s="54">
        <v>3</v>
      </c>
      <c r="P560" s="54" t="s">
        <v>5100</v>
      </c>
      <c r="Q560" s="54" t="s">
        <v>3377</v>
      </c>
      <c r="R560" s="54" t="s">
        <v>3374</v>
      </c>
      <c r="S560" s="54">
        <v>0</v>
      </c>
      <c r="T560" s="54">
        <v>2</v>
      </c>
    </row>
    <row r="561" spans="1:20" ht="18" x14ac:dyDescent="0.25">
      <c r="A561" s="54" t="s">
        <v>981</v>
      </c>
      <c r="B561" s="54" t="s">
        <v>2506</v>
      </c>
      <c r="C561" s="54" t="s">
        <v>2505</v>
      </c>
      <c r="D561" s="54" t="s">
        <v>94</v>
      </c>
      <c r="E561" s="54" t="s">
        <v>94</v>
      </c>
      <c r="F561" s="54" t="s">
        <v>430</v>
      </c>
      <c r="G561" s="54" t="s">
        <v>980</v>
      </c>
      <c r="H561" s="56" t="s">
        <v>980</v>
      </c>
      <c r="I561" s="54" t="s">
        <v>2552</v>
      </c>
      <c r="J561" s="54" t="s">
        <v>116</v>
      </c>
      <c r="K561" s="54" t="s">
        <v>117</v>
      </c>
      <c r="L561" s="54">
        <v>4</v>
      </c>
      <c r="M561" s="54">
        <f>IFERROR(VLOOKUP(A561,rptDatosInstitucionesEducativas!$H$9:$O$985,8,0),0)</f>
        <v>4</v>
      </c>
      <c r="N561" s="54">
        <v>3</v>
      </c>
      <c r="O561" s="54">
        <v>3</v>
      </c>
      <c r="P561" s="54" t="s">
        <v>5100</v>
      </c>
      <c r="Q561" s="54" t="s">
        <v>3375</v>
      </c>
      <c r="R561" s="54" t="s">
        <v>3374</v>
      </c>
      <c r="S561" s="54">
        <v>1</v>
      </c>
      <c r="T561" s="54">
        <v>2</v>
      </c>
    </row>
    <row r="562" spans="1:20" ht="18" x14ac:dyDescent="0.25">
      <c r="A562" s="54" t="s">
        <v>995</v>
      </c>
      <c r="B562" s="54" t="s">
        <v>2506</v>
      </c>
      <c r="C562" s="54" t="s">
        <v>2505</v>
      </c>
      <c r="D562" s="54" t="s">
        <v>94</v>
      </c>
      <c r="E562" s="54" t="s">
        <v>94</v>
      </c>
      <c r="F562" s="54" t="s">
        <v>430</v>
      </c>
      <c r="G562" s="54" t="s">
        <v>994</v>
      </c>
      <c r="H562" s="56" t="s">
        <v>994</v>
      </c>
      <c r="I562" s="54" t="s">
        <v>2552</v>
      </c>
      <c r="J562" s="54" t="s">
        <v>116</v>
      </c>
      <c r="K562" s="54" t="s">
        <v>117</v>
      </c>
      <c r="L562" s="54">
        <v>4</v>
      </c>
      <c r="M562" s="54">
        <f>IFERROR(VLOOKUP(A562,rptDatosInstitucionesEducativas!$H$9:$O$985,8,0),0)</f>
        <v>4</v>
      </c>
      <c r="N562" s="54">
        <v>3</v>
      </c>
      <c r="O562" s="54">
        <v>3</v>
      </c>
      <c r="P562" s="54" t="s">
        <v>5100</v>
      </c>
      <c r="Q562" s="54" t="s">
        <v>3375</v>
      </c>
      <c r="R562" s="54" t="s">
        <v>3374</v>
      </c>
      <c r="S562" s="54">
        <v>0</v>
      </c>
      <c r="T562" s="54">
        <v>2</v>
      </c>
    </row>
    <row r="563" spans="1:20" ht="18" x14ac:dyDescent="0.25">
      <c r="A563" s="54" t="s">
        <v>985</v>
      </c>
      <c r="B563" s="54" t="s">
        <v>2506</v>
      </c>
      <c r="C563" s="54" t="s">
        <v>2505</v>
      </c>
      <c r="D563" s="54" t="s">
        <v>94</v>
      </c>
      <c r="E563" s="54" t="s">
        <v>94</v>
      </c>
      <c r="F563" s="54" t="s">
        <v>430</v>
      </c>
      <c r="G563" s="54" t="s">
        <v>984</v>
      </c>
      <c r="H563" s="56" t="s">
        <v>984</v>
      </c>
      <c r="I563" s="54" t="s">
        <v>2552</v>
      </c>
      <c r="J563" s="54" t="s">
        <v>116</v>
      </c>
      <c r="K563" s="54" t="s">
        <v>117</v>
      </c>
      <c r="L563" s="54">
        <v>3</v>
      </c>
      <c r="M563" s="54">
        <f>IFERROR(VLOOKUP(A563,rptDatosInstitucionesEducativas!$H$9:$O$985,8,0),0)</f>
        <v>3</v>
      </c>
      <c r="N563" s="54">
        <v>3</v>
      </c>
      <c r="O563" s="54">
        <v>3</v>
      </c>
      <c r="P563" s="54" t="s">
        <v>5100</v>
      </c>
      <c r="Q563" s="54" t="s">
        <v>3375</v>
      </c>
      <c r="R563" s="54" t="s">
        <v>3374</v>
      </c>
      <c r="S563" s="54">
        <v>0</v>
      </c>
      <c r="T563" s="54">
        <v>2</v>
      </c>
    </row>
    <row r="564" spans="1:20" ht="27" x14ac:dyDescent="0.25">
      <c r="A564" s="54" t="s">
        <v>986</v>
      </c>
      <c r="B564" s="54" t="s">
        <v>2506</v>
      </c>
      <c r="C564" s="54" t="s">
        <v>2505</v>
      </c>
      <c r="D564" s="54" t="s">
        <v>94</v>
      </c>
      <c r="E564" s="54" t="s">
        <v>94</v>
      </c>
      <c r="F564" s="54" t="s">
        <v>430</v>
      </c>
      <c r="G564" s="54" t="s">
        <v>441</v>
      </c>
      <c r="H564" s="56" t="s">
        <v>987</v>
      </c>
      <c r="I564" s="54" t="s">
        <v>2552</v>
      </c>
      <c r="J564" s="54" t="s">
        <v>116</v>
      </c>
      <c r="K564" s="54" t="s">
        <v>117</v>
      </c>
      <c r="L564" s="54">
        <v>1</v>
      </c>
      <c r="M564" s="54">
        <f>IFERROR(VLOOKUP(A564,rptDatosInstitucionesEducativas!$H$9:$O$985,8,0),0)</f>
        <v>3</v>
      </c>
      <c r="N564" s="54">
        <v>3</v>
      </c>
      <c r="O564" s="54">
        <v>3</v>
      </c>
      <c r="P564" s="54" t="s">
        <v>3373</v>
      </c>
      <c r="Q564" s="54" t="s">
        <v>2525</v>
      </c>
      <c r="R564" s="54" t="s">
        <v>3372</v>
      </c>
      <c r="S564" s="54">
        <v>0</v>
      </c>
      <c r="T564" s="54">
        <v>2</v>
      </c>
    </row>
    <row r="565" spans="1:20" ht="18" x14ac:dyDescent="0.25">
      <c r="A565" s="54" t="s">
        <v>1739</v>
      </c>
      <c r="B565" s="54" t="s">
        <v>2506</v>
      </c>
      <c r="C565" s="54" t="s">
        <v>2505</v>
      </c>
      <c r="D565" s="54" t="s">
        <v>94</v>
      </c>
      <c r="E565" s="54" t="s">
        <v>94</v>
      </c>
      <c r="F565" s="54" t="s">
        <v>430</v>
      </c>
      <c r="G565" s="54" t="s">
        <v>990</v>
      </c>
      <c r="H565" s="56" t="s">
        <v>990</v>
      </c>
      <c r="I565" s="54" t="s">
        <v>2523</v>
      </c>
      <c r="J565" s="54" t="s">
        <v>116</v>
      </c>
      <c r="K565" s="54" t="s">
        <v>117</v>
      </c>
      <c r="L565" s="54">
        <v>7</v>
      </c>
      <c r="M565" s="54">
        <f>IFERROR(VLOOKUP(A565,rptDatosInstitucionesEducativas!$H$9:$O$985,8,0),0)</f>
        <v>5</v>
      </c>
      <c r="N565" s="54">
        <v>3</v>
      </c>
      <c r="O565" s="54">
        <v>3</v>
      </c>
      <c r="P565" s="54" t="s">
        <v>3347</v>
      </c>
      <c r="Q565" s="54" t="s">
        <v>3346</v>
      </c>
      <c r="R565" s="54" t="s">
        <v>3345</v>
      </c>
      <c r="S565" s="54">
        <v>1</v>
      </c>
      <c r="T565" s="54">
        <v>1</v>
      </c>
    </row>
    <row r="566" spans="1:20" ht="18" x14ac:dyDescent="0.25">
      <c r="A566" s="54" t="s">
        <v>435</v>
      </c>
      <c r="B566" s="54" t="s">
        <v>2506</v>
      </c>
      <c r="C566" s="54" t="s">
        <v>2505</v>
      </c>
      <c r="D566" s="54" t="s">
        <v>94</v>
      </c>
      <c r="E566" s="54" t="s">
        <v>94</v>
      </c>
      <c r="F566" s="54" t="s">
        <v>430</v>
      </c>
      <c r="G566" s="54" t="s">
        <v>434</v>
      </c>
      <c r="H566" s="56" t="s">
        <v>1734</v>
      </c>
      <c r="I566" s="54" t="s">
        <v>2523</v>
      </c>
      <c r="J566" s="54" t="s">
        <v>116</v>
      </c>
      <c r="K566" s="54" t="s">
        <v>117</v>
      </c>
      <c r="L566" s="54">
        <v>5</v>
      </c>
      <c r="M566" s="54">
        <f>IFERROR(VLOOKUP(A566,rptDatosInstitucionesEducativas!$H$9:$O$985,8,0),0)</f>
        <v>4</v>
      </c>
      <c r="N566" s="54">
        <v>3</v>
      </c>
      <c r="O566" s="54">
        <v>3</v>
      </c>
      <c r="P566" s="54" t="s">
        <v>3355</v>
      </c>
      <c r="Q566" s="54" t="s">
        <v>2525</v>
      </c>
      <c r="R566" s="54" t="s">
        <v>2524</v>
      </c>
      <c r="S566" s="54">
        <v>0</v>
      </c>
      <c r="T566" s="54">
        <v>1</v>
      </c>
    </row>
    <row r="567" spans="1:20" ht="18" x14ac:dyDescent="0.25">
      <c r="A567" s="54" t="s">
        <v>439</v>
      </c>
      <c r="B567" s="54" t="s">
        <v>2506</v>
      </c>
      <c r="C567" s="54" t="s">
        <v>2505</v>
      </c>
      <c r="D567" s="54" t="s">
        <v>94</v>
      </c>
      <c r="E567" s="54" t="s">
        <v>94</v>
      </c>
      <c r="F567" s="54" t="s">
        <v>430</v>
      </c>
      <c r="G567" s="54" t="s">
        <v>438</v>
      </c>
      <c r="H567" s="56" t="s">
        <v>440</v>
      </c>
      <c r="I567" s="54" t="s">
        <v>2523</v>
      </c>
      <c r="J567" s="54" t="s">
        <v>116</v>
      </c>
      <c r="K567" s="54" t="s">
        <v>117</v>
      </c>
      <c r="L567" s="54">
        <v>15</v>
      </c>
      <c r="M567" s="54">
        <f>IFERROR(VLOOKUP(A567,rptDatosInstitucionesEducativas!$H$9:$O$985,8,0),0)</f>
        <v>16</v>
      </c>
      <c r="N567" s="54">
        <v>3</v>
      </c>
      <c r="O567" s="54">
        <v>3</v>
      </c>
      <c r="P567" s="54" t="s">
        <v>3354</v>
      </c>
      <c r="Q567" s="54" t="s">
        <v>2525</v>
      </c>
      <c r="R567" s="54" t="s">
        <v>3353</v>
      </c>
      <c r="S567" s="54">
        <v>0</v>
      </c>
      <c r="T567" s="54">
        <v>3</v>
      </c>
    </row>
    <row r="568" spans="1:20" ht="18" x14ac:dyDescent="0.25">
      <c r="A568" s="54" t="s">
        <v>448</v>
      </c>
      <c r="B568" s="54" t="s">
        <v>2506</v>
      </c>
      <c r="C568" s="54" t="s">
        <v>2505</v>
      </c>
      <c r="D568" s="54" t="s">
        <v>94</v>
      </c>
      <c r="E568" s="54" t="s">
        <v>94</v>
      </c>
      <c r="F568" s="54" t="s">
        <v>430</v>
      </c>
      <c r="G568" s="54" t="s">
        <v>447</v>
      </c>
      <c r="H568" s="56" t="s">
        <v>447</v>
      </c>
      <c r="I568" s="54" t="s">
        <v>2523</v>
      </c>
      <c r="J568" s="54" t="s">
        <v>116</v>
      </c>
      <c r="K568" s="54" t="s">
        <v>117</v>
      </c>
      <c r="L568" s="54">
        <v>8</v>
      </c>
      <c r="M568" s="54">
        <f>IFERROR(VLOOKUP(A568,rptDatosInstitucionesEducativas!$H$9:$O$985,8,0),0)</f>
        <v>3</v>
      </c>
      <c r="N568" s="54">
        <v>3</v>
      </c>
      <c r="O568" s="54">
        <v>3</v>
      </c>
      <c r="P568" s="54" t="s">
        <v>3371</v>
      </c>
      <c r="Q568" s="54" t="s">
        <v>3370</v>
      </c>
      <c r="R568" s="54" t="s">
        <v>3369</v>
      </c>
      <c r="S568" s="54">
        <v>0</v>
      </c>
      <c r="T568" s="54">
        <v>1</v>
      </c>
    </row>
    <row r="569" spans="1:20" ht="27" x14ac:dyDescent="0.25">
      <c r="A569" s="54" t="s">
        <v>437</v>
      </c>
      <c r="B569" s="54" t="s">
        <v>2506</v>
      </c>
      <c r="C569" s="54" t="s">
        <v>2505</v>
      </c>
      <c r="D569" s="54" t="s">
        <v>94</v>
      </c>
      <c r="E569" s="54" t="s">
        <v>94</v>
      </c>
      <c r="F569" s="54" t="s">
        <v>430</v>
      </c>
      <c r="G569" s="54" t="s">
        <v>436</v>
      </c>
      <c r="H569" s="56" t="s">
        <v>1735</v>
      </c>
      <c r="I569" s="54" t="s">
        <v>2523</v>
      </c>
      <c r="J569" s="54" t="s">
        <v>116</v>
      </c>
      <c r="K569" s="54" t="s">
        <v>117</v>
      </c>
      <c r="L569" s="54">
        <v>2</v>
      </c>
      <c r="M569" s="54">
        <f>IFERROR(VLOOKUP(A569,rptDatosInstitucionesEducativas!$H$9:$O$985,8,0),0)</f>
        <v>7</v>
      </c>
      <c r="N569" s="54">
        <v>3</v>
      </c>
      <c r="O569" s="54">
        <v>2</v>
      </c>
      <c r="P569" s="54" t="s">
        <v>3367</v>
      </c>
      <c r="Q569" s="54" t="s">
        <v>3366</v>
      </c>
      <c r="R569" s="54" t="s">
        <v>3365</v>
      </c>
      <c r="S569" s="54">
        <v>0</v>
      </c>
      <c r="T569" s="54">
        <v>1</v>
      </c>
    </row>
    <row r="570" spans="1:20" ht="18" x14ac:dyDescent="0.25">
      <c r="A570" s="54" t="s">
        <v>442</v>
      </c>
      <c r="B570" s="54" t="s">
        <v>2506</v>
      </c>
      <c r="C570" s="54" t="s">
        <v>2505</v>
      </c>
      <c r="D570" s="54" t="s">
        <v>94</v>
      </c>
      <c r="E570" s="54" t="s">
        <v>94</v>
      </c>
      <c r="F570" s="54" t="s">
        <v>430</v>
      </c>
      <c r="G570" s="54" t="s">
        <v>1736</v>
      </c>
      <c r="H570" s="56" t="s">
        <v>443</v>
      </c>
      <c r="I570" s="54" t="s">
        <v>2523</v>
      </c>
      <c r="J570" s="54" t="s">
        <v>116</v>
      </c>
      <c r="K570" s="54" t="s">
        <v>117</v>
      </c>
      <c r="L570" s="54">
        <v>9</v>
      </c>
      <c r="M570" s="54">
        <f>IFERROR(VLOOKUP(A570,rptDatosInstitucionesEducativas!$H$9:$O$985,8,0),0)</f>
        <v>13</v>
      </c>
      <c r="N570" s="54">
        <v>3</v>
      </c>
      <c r="O570" s="54">
        <v>3</v>
      </c>
      <c r="P570" s="54" t="s">
        <v>3364</v>
      </c>
      <c r="Q570" s="54" t="s">
        <v>3363</v>
      </c>
      <c r="R570" s="54" t="s">
        <v>3362</v>
      </c>
      <c r="S570" s="54">
        <v>0</v>
      </c>
      <c r="T570" s="54">
        <v>1</v>
      </c>
    </row>
    <row r="571" spans="1:20" ht="18" x14ac:dyDescent="0.25">
      <c r="A571" s="54" t="s">
        <v>5101</v>
      </c>
      <c r="B571" s="54" t="s">
        <v>2506</v>
      </c>
      <c r="C571" s="54" t="s">
        <v>2505</v>
      </c>
      <c r="D571" s="54" t="s">
        <v>94</v>
      </c>
      <c r="E571" s="54" t="s">
        <v>94</v>
      </c>
      <c r="F571" s="54" t="s">
        <v>430</v>
      </c>
      <c r="G571" s="54" t="s">
        <v>5102</v>
      </c>
      <c r="H571" s="56" t="s">
        <v>5102</v>
      </c>
      <c r="I571" s="54" t="s">
        <v>2552</v>
      </c>
      <c r="J571" s="54" t="s">
        <v>116</v>
      </c>
      <c r="K571" s="54" t="s">
        <v>117</v>
      </c>
      <c r="L571" s="54">
        <v>5</v>
      </c>
      <c r="M571" s="54">
        <f>IFERROR(VLOOKUP(A571,rptDatosInstitucionesEducativas!$H$9:$O$985,8,0),0)</f>
        <v>0</v>
      </c>
      <c r="N571" s="54">
        <v>2</v>
      </c>
      <c r="O571" s="54">
        <v>2</v>
      </c>
      <c r="P571" s="54" t="s">
        <v>2525</v>
      </c>
      <c r="Q571" s="54" t="s">
        <v>2525</v>
      </c>
      <c r="R571" s="54" t="s">
        <v>2524</v>
      </c>
      <c r="S571" s="54">
        <v>0</v>
      </c>
      <c r="T571" s="54">
        <v>2</v>
      </c>
    </row>
    <row r="572" spans="1:20" ht="18" x14ac:dyDescent="0.25">
      <c r="A572" s="54" t="s">
        <v>5103</v>
      </c>
      <c r="B572" s="54" t="s">
        <v>2506</v>
      </c>
      <c r="C572" s="54" t="s">
        <v>2505</v>
      </c>
      <c r="D572" s="54" t="s">
        <v>94</v>
      </c>
      <c r="E572" s="54" t="s">
        <v>94</v>
      </c>
      <c r="F572" s="54" t="s">
        <v>430</v>
      </c>
      <c r="G572" s="54" t="s">
        <v>5104</v>
      </c>
      <c r="H572" s="56" t="s">
        <v>994</v>
      </c>
      <c r="I572" s="54" t="s">
        <v>2552</v>
      </c>
      <c r="J572" s="54" t="s">
        <v>116</v>
      </c>
      <c r="K572" s="54" t="s">
        <v>117</v>
      </c>
      <c r="L572" s="54">
        <v>10</v>
      </c>
      <c r="M572" s="54">
        <f>IFERROR(VLOOKUP(A572,rptDatosInstitucionesEducativas!$H$9:$O$985,8,0),0)</f>
        <v>0</v>
      </c>
      <c r="N572" s="54">
        <v>1</v>
      </c>
      <c r="O572" s="54">
        <v>3</v>
      </c>
      <c r="P572" s="54" t="s">
        <v>2525</v>
      </c>
      <c r="Q572" s="54" t="s">
        <v>2525</v>
      </c>
      <c r="R572" s="54" t="s">
        <v>2524</v>
      </c>
      <c r="S572" s="54">
        <v>0</v>
      </c>
      <c r="T572" s="54">
        <v>2</v>
      </c>
    </row>
    <row r="573" spans="1:20" ht="18" x14ac:dyDescent="0.25">
      <c r="A573" s="54" t="s">
        <v>5105</v>
      </c>
      <c r="B573" s="54" t="s">
        <v>2506</v>
      </c>
      <c r="C573" s="54" t="s">
        <v>2505</v>
      </c>
      <c r="D573" s="54" t="s">
        <v>94</v>
      </c>
      <c r="E573" s="54" t="s">
        <v>94</v>
      </c>
      <c r="F573" s="54" t="s">
        <v>430</v>
      </c>
      <c r="G573" s="54" t="s">
        <v>992</v>
      </c>
      <c r="H573" s="56" t="s">
        <v>992</v>
      </c>
      <c r="I573" s="54" t="s">
        <v>2552</v>
      </c>
      <c r="J573" s="54" t="s">
        <v>116</v>
      </c>
      <c r="K573" s="54" t="s">
        <v>117</v>
      </c>
      <c r="L573" s="54">
        <v>9</v>
      </c>
      <c r="M573" s="54">
        <f>IFERROR(VLOOKUP(A573,rptDatosInstitucionesEducativas!$H$9:$O$985,8,0),0)</f>
        <v>0</v>
      </c>
      <c r="N573" s="54">
        <v>1</v>
      </c>
      <c r="O573" s="54">
        <v>3</v>
      </c>
      <c r="P573" s="54" t="s">
        <v>2525</v>
      </c>
      <c r="Q573" s="54" t="s">
        <v>2525</v>
      </c>
      <c r="R573" s="54" t="s">
        <v>2524</v>
      </c>
      <c r="S573" s="54">
        <v>0</v>
      </c>
      <c r="T573" s="54">
        <v>2</v>
      </c>
    </row>
    <row r="574" spans="1:20" ht="27" x14ac:dyDescent="0.25">
      <c r="A574" s="54" t="s">
        <v>2462</v>
      </c>
      <c r="B574" s="54" t="s">
        <v>2506</v>
      </c>
      <c r="C574" s="54" t="s">
        <v>2505</v>
      </c>
      <c r="D574" s="54" t="s">
        <v>94</v>
      </c>
      <c r="E574" s="54" t="s">
        <v>94</v>
      </c>
      <c r="F574" s="54" t="s">
        <v>430</v>
      </c>
      <c r="G574" s="54" t="s">
        <v>949</v>
      </c>
      <c r="H574" s="56" t="s">
        <v>949</v>
      </c>
      <c r="I574" s="54" t="s">
        <v>2552</v>
      </c>
      <c r="J574" s="54" t="s">
        <v>116</v>
      </c>
      <c r="K574" s="54" t="s">
        <v>117</v>
      </c>
      <c r="L574" s="54">
        <v>1</v>
      </c>
      <c r="M574" s="54">
        <f>IFERROR(VLOOKUP(A574,rptDatosInstitucionesEducativas!$H$9:$O$985,8,0),0)</f>
        <v>2</v>
      </c>
      <c r="N574" s="54">
        <v>1</v>
      </c>
      <c r="O574" s="54">
        <v>1</v>
      </c>
      <c r="P574" s="54" t="s">
        <v>5068</v>
      </c>
      <c r="Q574" s="54" t="s">
        <v>2525</v>
      </c>
      <c r="R574" s="54" t="s">
        <v>3385</v>
      </c>
      <c r="S574" s="54">
        <v>0</v>
      </c>
      <c r="T574" s="54">
        <v>2</v>
      </c>
    </row>
    <row r="575" spans="1:20" ht="18" x14ac:dyDescent="0.25">
      <c r="A575" s="54" t="s">
        <v>2460</v>
      </c>
      <c r="B575" s="54" t="s">
        <v>2506</v>
      </c>
      <c r="C575" s="54" t="s">
        <v>2505</v>
      </c>
      <c r="D575" s="54" t="s">
        <v>94</v>
      </c>
      <c r="E575" s="54" t="s">
        <v>94</v>
      </c>
      <c r="F575" s="54" t="s">
        <v>430</v>
      </c>
      <c r="G575" s="54" t="s">
        <v>978</v>
      </c>
      <c r="H575" s="56" t="s">
        <v>2461</v>
      </c>
      <c r="I575" s="54" t="s">
        <v>2552</v>
      </c>
      <c r="J575" s="54" t="s">
        <v>116</v>
      </c>
      <c r="K575" s="54" t="s">
        <v>117</v>
      </c>
      <c r="L575" s="54">
        <v>8</v>
      </c>
      <c r="M575" s="54">
        <f>IFERROR(VLOOKUP(A575,rptDatosInstitucionesEducativas!$H$9:$O$985,8,0),0)</f>
        <v>13</v>
      </c>
      <c r="N575" s="54">
        <v>1</v>
      </c>
      <c r="O575" s="54">
        <v>3</v>
      </c>
      <c r="P575" s="54" t="s">
        <v>5100</v>
      </c>
      <c r="Q575" s="54" t="s">
        <v>2525</v>
      </c>
      <c r="R575" s="54" t="s">
        <v>2524</v>
      </c>
      <c r="S575" s="54">
        <v>0</v>
      </c>
      <c r="T575" s="54">
        <v>1</v>
      </c>
    </row>
    <row r="576" spans="1:20" ht="18" x14ac:dyDescent="0.25">
      <c r="A576" s="54" t="s">
        <v>2463</v>
      </c>
      <c r="B576" s="54" t="s">
        <v>2506</v>
      </c>
      <c r="C576" s="54" t="s">
        <v>2505</v>
      </c>
      <c r="D576" s="54" t="s">
        <v>94</v>
      </c>
      <c r="E576" s="54" t="s">
        <v>94</v>
      </c>
      <c r="F576" s="54" t="s">
        <v>430</v>
      </c>
      <c r="G576" s="54" t="s">
        <v>922</v>
      </c>
      <c r="H576" s="56" t="s">
        <v>922</v>
      </c>
      <c r="I576" s="54" t="s">
        <v>2552</v>
      </c>
      <c r="J576" s="54" t="s">
        <v>116</v>
      </c>
      <c r="K576" s="54" t="s">
        <v>117</v>
      </c>
      <c r="L576" s="54">
        <v>3</v>
      </c>
      <c r="M576" s="54">
        <f>IFERROR(VLOOKUP(A576,rptDatosInstitucionesEducativas!$H$9:$O$985,8,0),0)</f>
        <v>3</v>
      </c>
      <c r="N576" s="54">
        <v>3</v>
      </c>
      <c r="O576" s="54">
        <v>3</v>
      </c>
      <c r="P576" s="54" t="s">
        <v>2525</v>
      </c>
      <c r="Q576" s="54" t="s">
        <v>2525</v>
      </c>
      <c r="R576" s="54" t="s">
        <v>2524</v>
      </c>
      <c r="S576" s="54">
        <v>0</v>
      </c>
      <c r="T576" s="54">
        <v>2</v>
      </c>
    </row>
    <row r="577" spans="1:20" ht="27" x14ac:dyDescent="0.25">
      <c r="A577" s="54" t="s">
        <v>2464</v>
      </c>
      <c r="B577" s="54" t="s">
        <v>2506</v>
      </c>
      <c r="C577" s="54" t="s">
        <v>2505</v>
      </c>
      <c r="D577" s="54" t="s">
        <v>94</v>
      </c>
      <c r="E577" s="54" t="s">
        <v>94</v>
      </c>
      <c r="F577" s="54" t="s">
        <v>430</v>
      </c>
      <c r="G577" s="54" t="s">
        <v>923</v>
      </c>
      <c r="H577" s="56" t="s">
        <v>923</v>
      </c>
      <c r="I577" s="54" t="s">
        <v>2552</v>
      </c>
      <c r="J577" s="54" t="s">
        <v>116</v>
      </c>
      <c r="K577" s="54" t="s">
        <v>117</v>
      </c>
      <c r="L577" s="54">
        <v>1</v>
      </c>
      <c r="M577" s="54">
        <f>IFERROR(VLOOKUP(A577,rptDatosInstitucionesEducativas!$H$9:$O$985,8,0),0)</f>
        <v>4</v>
      </c>
      <c r="N577" s="54">
        <v>3</v>
      </c>
      <c r="O577" s="54">
        <v>3</v>
      </c>
      <c r="P577" s="54" t="s">
        <v>5068</v>
      </c>
      <c r="Q577" s="54" t="s">
        <v>3386</v>
      </c>
      <c r="R577" s="54" t="s">
        <v>3385</v>
      </c>
      <c r="S577" s="54">
        <v>1</v>
      </c>
      <c r="T577" s="54">
        <v>1</v>
      </c>
    </row>
    <row r="578" spans="1:20" ht="27" x14ac:dyDescent="0.25">
      <c r="A578" s="54" t="s">
        <v>974</v>
      </c>
      <c r="B578" s="54" t="s">
        <v>2506</v>
      </c>
      <c r="C578" s="54" t="s">
        <v>2505</v>
      </c>
      <c r="D578" s="54" t="s">
        <v>94</v>
      </c>
      <c r="E578" s="54" t="s">
        <v>94</v>
      </c>
      <c r="F578" s="54" t="s">
        <v>430</v>
      </c>
      <c r="G578" s="54" t="s">
        <v>648</v>
      </c>
      <c r="H578" s="56" t="s">
        <v>975</v>
      </c>
      <c r="I578" s="54" t="s">
        <v>2552</v>
      </c>
      <c r="J578" s="54" t="s">
        <v>116</v>
      </c>
      <c r="K578" s="54" t="s">
        <v>117</v>
      </c>
      <c r="L578" s="54">
        <v>8</v>
      </c>
      <c r="M578" s="54">
        <f>IFERROR(VLOOKUP(A578,rptDatosInstitucionesEducativas!$H$9:$O$985,8,0),0)</f>
        <v>9</v>
      </c>
      <c r="N578" s="54">
        <v>1</v>
      </c>
      <c r="O578" s="54">
        <v>2</v>
      </c>
      <c r="P578" s="54" t="s">
        <v>3380</v>
      </c>
      <c r="Q578" s="54" t="s">
        <v>3379</v>
      </c>
      <c r="R578" s="54" t="s">
        <v>3378</v>
      </c>
      <c r="S578" s="54">
        <v>0</v>
      </c>
      <c r="T578" s="54">
        <v>1</v>
      </c>
    </row>
    <row r="579" spans="1:20" ht="27" x14ac:dyDescent="0.25">
      <c r="A579" s="54" t="s">
        <v>972</v>
      </c>
      <c r="B579" s="54" t="s">
        <v>2506</v>
      </c>
      <c r="C579" s="54" t="s">
        <v>2505</v>
      </c>
      <c r="D579" s="54" t="s">
        <v>94</v>
      </c>
      <c r="E579" s="54" t="s">
        <v>94</v>
      </c>
      <c r="F579" s="54" t="s">
        <v>430</v>
      </c>
      <c r="G579" s="54" t="s">
        <v>971</v>
      </c>
      <c r="H579" s="56" t="s">
        <v>973</v>
      </c>
      <c r="I579" s="54" t="s">
        <v>2552</v>
      </c>
      <c r="J579" s="54" t="s">
        <v>116</v>
      </c>
      <c r="K579" s="54" t="s">
        <v>117</v>
      </c>
      <c r="L579" s="54">
        <v>10</v>
      </c>
      <c r="M579" s="54">
        <f>IFERROR(VLOOKUP(A579,rptDatosInstitucionesEducativas!$H$9:$O$985,8,0),0)</f>
        <v>5</v>
      </c>
      <c r="N579" s="54">
        <v>4</v>
      </c>
      <c r="O579" s="54">
        <v>3</v>
      </c>
      <c r="P579" s="54" t="s">
        <v>3380</v>
      </c>
      <c r="Q579" s="54" t="s">
        <v>3379</v>
      </c>
      <c r="R579" s="54" t="s">
        <v>3378</v>
      </c>
      <c r="S579" s="54">
        <v>1</v>
      </c>
      <c r="T579" s="54">
        <v>2</v>
      </c>
    </row>
    <row r="580" spans="1:20" ht="18" x14ac:dyDescent="0.25">
      <c r="A580" s="54" t="s">
        <v>977</v>
      </c>
      <c r="B580" s="54" t="s">
        <v>2506</v>
      </c>
      <c r="C580" s="54" t="s">
        <v>2505</v>
      </c>
      <c r="D580" s="54" t="s">
        <v>94</v>
      </c>
      <c r="E580" s="54" t="s">
        <v>94</v>
      </c>
      <c r="F580" s="54" t="s">
        <v>430</v>
      </c>
      <c r="G580" s="54" t="s">
        <v>976</v>
      </c>
      <c r="H580" s="56" t="s">
        <v>976</v>
      </c>
      <c r="I580" s="54" t="s">
        <v>2552</v>
      </c>
      <c r="J580" s="54" t="s">
        <v>116</v>
      </c>
      <c r="K580" s="54" t="s">
        <v>117</v>
      </c>
      <c r="L580" s="54">
        <v>4</v>
      </c>
      <c r="M580" s="54">
        <f>IFERROR(VLOOKUP(A580,rptDatosInstitucionesEducativas!$H$9:$O$985,8,0),0)</f>
        <v>3</v>
      </c>
      <c r="N580" s="54">
        <v>3</v>
      </c>
      <c r="O580" s="54">
        <v>3</v>
      </c>
      <c r="P580" s="54" t="s">
        <v>5100</v>
      </c>
      <c r="Q580" s="54" t="s">
        <v>3377</v>
      </c>
      <c r="R580" s="54" t="s">
        <v>3374</v>
      </c>
      <c r="S580" s="54">
        <v>1</v>
      </c>
      <c r="T580" s="54">
        <v>1</v>
      </c>
    </row>
    <row r="581" spans="1:20" ht="36" x14ac:dyDescent="0.25">
      <c r="A581" s="54" t="s">
        <v>510</v>
      </c>
      <c r="B581" s="54" t="s">
        <v>2506</v>
      </c>
      <c r="C581" s="54" t="s">
        <v>2505</v>
      </c>
      <c r="D581" s="54" t="s">
        <v>94</v>
      </c>
      <c r="E581" s="54" t="s">
        <v>94</v>
      </c>
      <c r="F581" s="54" t="s">
        <v>94</v>
      </c>
      <c r="G581" s="54" t="s">
        <v>94</v>
      </c>
      <c r="H581" s="56" t="s">
        <v>511</v>
      </c>
      <c r="I581" s="54" t="s">
        <v>2523</v>
      </c>
      <c r="J581" s="54" t="s">
        <v>116</v>
      </c>
      <c r="K581" s="54" t="s">
        <v>117</v>
      </c>
      <c r="L581" s="54">
        <v>17</v>
      </c>
      <c r="M581" s="54">
        <f>IFERROR(VLOOKUP(A581,rptDatosInstitucionesEducativas!$H$9:$O$985,8,0),0)</f>
        <v>19</v>
      </c>
      <c r="N581" s="54">
        <v>3</v>
      </c>
      <c r="O581" s="54">
        <v>3</v>
      </c>
      <c r="P581" s="54" t="s">
        <v>5106</v>
      </c>
      <c r="Q581" s="54" t="s">
        <v>3277</v>
      </c>
      <c r="R581" s="54" t="s">
        <v>3276</v>
      </c>
      <c r="S581" s="54">
        <v>1</v>
      </c>
      <c r="T581" s="54">
        <v>2</v>
      </c>
    </row>
    <row r="582" spans="1:20" ht="27" x14ac:dyDescent="0.25">
      <c r="A582" s="54" t="s">
        <v>509</v>
      </c>
      <c r="B582" s="54" t="s">
        <v>2506</v>
      </c>
      <c r="C582" s="54" t="s">
        <v>2505</v>
      </c>
      <c r="D582" s="54" t="s">
        <v>94</v>
      </c>
      <c r="E582" s="54" t="s">
        <v>94</v>
      </c>
      <c r="F582" s="54" t="s">
        <v>94</v>
      </c>
      <c r="G582" s="54" t="s">
        <v>110</v>
      </c>
      <c r="H582" s="56" t="s">
        <v>675</v>
      </c>
      <c r="I582" s="54" t="s">
        <v>2523</v>
      </c>
      <c r="J582" s="54" t="s">
        <v>116</v>
      </c>
      <c r="K582" s="54" t="s">
        <v>117</v>
      </c>
      <c r="L582" s="54">
        <v>52</v>
      </c>
      <c r="M582" s="54">
        <f>IFERROR(VLOOKUP(A582,rptDatosInstitucionesEducativas!$H$9:$O$985,8,0),0)</f>
        <v>46</v>
      </c>
      <c r="N582" s="54">
        <v>3</v>
      </c>
      <c r="O582" s="54">
        <v>3</v>
      </c>
      <c r="P582" s="54" t="s">
        <v>3332</v>
      </c>
      <c r="Q582" s="54" t="s">
        <v>2865</v>
      </c>
      <c r="R582" s="54" t="s">
        <v>2864</v>
      </c>
      <c r="S582" s="54">
        <v>1</v>
      </c>
      <c r="T582" s="54">
        <v>3</v>
      </c>
    </row>
    <row r="583" spans="1:20" ht="18" x14ac:dyDescent="0.25">
      <c r="A583" s="54" t="s">
        <v>528</v>
      </c>
      <c r="B583" s="54" t="s">
        <v>2506</v>
      </c>
      <c r="C583" s="54" t="s">
        <v>2505</v>
      </c>
      <c r="D583" s="54" t="s">
        <v>94</v>
      </c>
      <c r="E583" s="54" t="s">
        <v>94</v>
      </c>
      <c r="F583" s="54" t="s">
        <v>94</v>
      </c>
      <c r="G583" s="54" t="s">
        <v>527</v>
      </c>
      <c r="H583" s="56" t="s">
        <v>529</v>
      </c>
      <c r="I583" s="54" t="s">
        <v>2523</v>
      </c>
      <c r="J583" s="54" t="s">
        <v>116</v>
      </c>
      <c r="K583" s="54" t="s">
        <v>117</v>
      </c>
      <c r="L583" s="54">
        <v>6</v>
      </c>
      <c r="M583" s="54">
        <f>IFERROR(VLOOKUP(A583,rptDatosInstitucionesEducativas!$H$9:$O$985,8,0),0)</f>
        <v>9</v>
      </c>
      <c r="N583" s="54">
        <v>3</v>
      </c>
      <c r="O583" s="54">
        <v>3</v>
      </c>
      <c r="P583" s="54" t="s">
        <v>2852</v>
      </c>
      <c r="Q583" s="54" t="s">
        <v>2525</v>
      </c>
      <c r="R583" s="54" t="s">
        <v>2851</v>
      </c>
      <c r="S583" s="54">
        <v>0</v>
      </c>
      <c r="T583" s="54">
        <v>1</v>
      </c>
    </row>
    <row r="584" spans="1:20" ht="18" x14ac:dyDescent="0.25">
      <c r="A584" s="54" t="s">
        <v>552</v>
      </c>
      <c r="B584" s="54" t="s">
        <v>2506</v>
      </c>
      <c r="C584" s="54" t="s">
        <v>2505</v>
      </c>
      <c r="D584" s="54" t="s">
        <v>94</v>
      </c>
      <c r="E584" s="54" t="s">
        <v>94</v>
      </c>
      <c r="F584" s="54" t="s">
        <v>94</v>
      </c>
      <c r="G584" s="54" t="s">
        <v>94</v>
      </c>
      <c r="H584" s="56" t="s">
        <v>553</v>
      </c>
      <c r="I584" s="54" t="s">
        <v>2523</v>
      </c>
      <c r="J584" s="54" t="s">
        <v>116</v>
      </c>
      <c r="K584" s="54" t="s">
        <v>117</v>
      </c>
      <c r="L584" s="54">
        <v>11</v>
      </c>
      <c r="M584" s="54">
        <f>IFERROR(VLOOKUP(A584,rptDatosInstitucionesEducativas!$H$9:$O$985,8,0),0)</f>
        <v>18</v>
      </c>
      <c r="N584" s="54">
        <v>3</v>
      </c>
      <c r="O584" s="54">
        <v>3</v>
      </c>
      <c r="P584" s="54" t="s">
        <v>5107</v>
      </c>
      <c r="Q584" s="54" t="s">
        <v>5108</v>
      </c>
      <c r="R584" s="54" t="s">
        <v>3249</v>
      </c>
      <c r="S584" s="54">
        <v>1</v>
      </c>
      <c r="T584" s="54">
        <v>2</v>
      </c>
    </row>
    <row r="585" spans="1:20" ht="27" x14ac:dyDescent="0.25">
      <c r="A585" s="54" t="s">
        <v>542</v>
      </c>
      <c r="B585" s="54" t="s">
        <v>2506</v>
      </c>
      <c r="C585" s="54" t="s">
        <v>2505</v>
      </c>
      <c r="D585" s="54" t="s">
        <v>94</v>
      </c>
      <c r="E585" s="54" t="s">
        <v>94</v>
      </c>
      <c r="F585" s="54" t="s">
        <v>94</v>
      </c>
      <c r="G585" s="54" t="s">
        <v>543</v>
      </c>
      <c r="H585" s="56" t="s">
        <v>543</v>
      </c>
      <c r="I585" s="54" t="s">
        <v>2523</v>
      </c>
      <c r="J585" s="54" t="s">
        <v>116</v>
      </c>
      <c r="K585" s="54" t="s">
        <v>117</v>
      </c>
      <c r="L585" s="54">
        <v>7</v>
      </c>
      <c r="M585" s="54">
        <f>IFERROR(VLOOKUP(A585,rptDatosInstitucionesEducativas!$H$9:$O$985,8,0),0)</f>
        <v>9</v>
      </c>
      <c r="N585" s="54">
        <v>3</v>
      </c>
      <c r="O585" s="54">
        <v>3</v>
      </c>
      <c r="P585" s="54" t="s">
        <v>3694</v>
      </c>
      <c r="Q585" s="54" t="s">
        <v>3247</v>
      </c>
      <c r="R585" s="54" t="s">
        <v>3246</v>
      </c>
      <c r="S585" s="54">
        <v>0</v>
      </c>
      <c r="T585" s="54">
        <v>1</v>
      </c>
    </row>
    <row r="586" spans="1:20" ht="18" x14ac:dyDescent="0.25">
      <c r="A586" s="54" t="s">
        <v>554</v>
      </c>
      <c r="B586" s="54" t="s">
        <v>2506</v>
      </c>
      <c r="C586" s="54" t="s">
        <v>2505</v>
      </c>
      <c r="D586" s="54" t="s">
        <v>94</v>
      </c>
      <c r="E586" s="54" t="s">
        <v>94</v>
      </c>
      <c r="F586" s="54" t="s">
        <v>94</v>
      </c>
      <c r="G586" s="54" t="s">
        <v>94</v>
      </c>
      <c r="H586" s="56" t="s">
        <v>555</v>
      </c>
      <c r="I586" s="54" t="s">
        <v>2523</v>
      </c>
      <c r="J586" s="54" t="s">
        <v>116</v>
      </c>
      <c r="K586" s="54" t="s">
        <v>117</v>
      </c>
      <c r="L586" s="54">
        <v>7</v>
      </c>
      <c r="M586" s="54">
        <f>IFERROR(VLOOKUP(A586,rptDatosInstitucionesEducativas!$H$9:$O$985,8,0),0)</f>
        <v>5</v>
      </c>
      <c r="N586" s="54">
        <v>3</v>
      </c>
      <c r="O586" s="54">
        <v>3</v>
      </c>
      <c r="P586" s="54" t="s">
        <v>3499</v>
      </c>
      <c r="Q586" s="54" t="s">
        <v>3244</v>
      </c>
      <c r="R586" s="54" t="s">
        <v>3243</v>
      </c>
      <c r="S586" s="54">
        <v>0</v>
      </c>
      <c r="T586" s="54">
        <v>1</v>
      </c>
    </row>
    <row r="587" spans="1:20" ht="18" x14ac:dyDescent="0.25">
      <c r="A587" s="54" t="s">
        <v>499</v>
      </c>
      <c r="B587" s="54" t="s">
        <v>2506</v>
      </c>
      <c r="C587" s="54" t="s">
        <v>2505</v>
      </c>
      <c r="D587" s="54" t="s">
        <v>94</v>
      </c>
      <c r="E587" s="54" t="s">
        <v>94</v>
      </c>
      <c r="F587" s="54" t="s">
        <v>94</v>
      </c>
      <c r="G587" s="54" t="s">
        <v>463</v>
      </c>
      <c r="H587" s="56" t="s">
        <v>1772</v>
      </c>
      <c r="I587" s="54" t="s">
        <v>2523</v>
      </c>
      <c r="J587" s="54" t="s">
        <v>116</v>
      </c>
      <c r="K587" s="54" t="s">
        <v>117</v>
      </c>
      <c r="L587" s="54">
        <v>8</v>
      </c>
      <c r="M587" s="54">
        <f>IFERROR(VLOOKUP(A587,rptDatosInstitucionesEducativas!$H$9:$O$985,8,0),0)</f>
        <v>9</v>
      </c>
      <c r="N587" s="54">
        <v>2</v>
      </c>
      <c r="O587" s="54">
        <v>2</v>
      </c>
      <c r="P587" s="54" t="s">
        <v>4276</v>
      </c>
      <c r="Q587" s="54" t="s">
        <v>3241</v>
      </c>
      <c r="R587" s="54" t="s">
        <v>3240</v>
      </c>
      <c r="S587" s="54">
        <v>0</v>
      </c>
      <c r="T587" s="54">
        <v>1</v>
      </c>
    </row>
    <row r="588" spans="1:20" ht="27" x14ac:dyDescent="0.25">
      <c r="A588" s="54" t="s">
        <v>516</v>
      </c>
      <c r="B588" s="54" t="s">
        <v>2506</v>
      </c>
      <c r="C588" s="54" t="s">
        <v>2505</v>
      </c>
      <c r="D588" s="54" t="s">
        <v>94</v>
      </c>
      <c r="E588" s="54" t="s">
        <v>94</v>
      </c>
      <c r="F588" s="54" t="s">
        <v>94</v>
      </c>
      <c r="G588" s="54" t="s">
        <v>515</v>
      </c>
      <c r="H588" s="56" t="s">
        <v>517</v>
      </c>
      <c r="I588" s="54" t="s">
        <v>2523</v>
      </c>
      <c r="J588" s="54" t="s">
        <v>116</v>
      </c>
      <c r="K588" s="54" t="s">
        <v>117</v>
      </c>
      <c r="L588" s="54">
        <v>11</v>
      </c>
      <c r="M588" s="54">
        <f>IFERROR(VLOOKUP(A588,rptDatosInstitucionesEducativas!$H$9:$O$985,8,0),0)</f>
        <v>17</v>
      </c>
      <c r="N588" s="54">
        <v>3</v>
      </c>
      <c r="O588" s="54">
        <v>3</v>
      </c>
      <c r="P588" s="54" t="s">
        <v>5109</v>
      </c>
      <c r="Q588" s="54" t="s">
        <v>2525</v>
      </c>
      <c r="R588" s="54" t="s">
        <v>2524</v>
      </c>
      <c r="S588" s="54">
        <v>1</v>
      </c>
      <c r="T588" s="54">
        <v>2</v>
      </c>
    </row>
    <row r="589" spans="1:20" ht="18" x14ac:dyDescent="0.25">
      <c r="A589" s="54" t="s">
        <v>513</v>
      </c>
      <c r="B589" s="54" t="s">
        <v>2506</v>
      </c>
      <c r="C589" s="54" t="s">
        <v>2505</v>
      </c>
      <c r="D589" s="54" t="s">
        <v>94</v>
      </c>
      <c r="E589" s="54" t="s">
        <v>94</v>
      </c>
      <c r="F589" s="54" t="s">
        <v>94</v>
      </c>
      <c r="G589" s="54" t="s">
        <v>512</v>
      </c>
      <c r="H589" s="56" t="s">
        <v>514</v>
      </c>
      <c r="I589" s="54" t="s">
        <v>2523</v>
      </c>
      <c r="J589" s="54" t="s">
        <v>116</v>
      </c>
      <c r="K589" s="54" t="s">
        <v>117</v>
      </c>
      <c r="L589" s="54">
        <v>35</v>
      </c>
      <c r="M589" s="54">
        <f>IFERROR(VLOOKUP(A589,rptDatosInstitucionesEducativas!$H$9:$O$985,8,0),0)</f>
        <v>41</v>
      </c>
      <c r="N589" s="54">
        <v>3</v>
      </c>
      <c r="O589" s="54">
        <v>3</v>
      </c>
      <c r="P589" s="54" t="s">
        <v>3264</v>
      </c>
      <c r="Q589" s="54" t="s">
        <v>3263</v>
      </c>
      <c r="R589" s="54" t="s">
        <v>3262</v>
      </c>
      <c r="S589" s="54">
        <v>3</v>
      </c>
      <c r="T589" s="54">
        <v>4</v>
      </c>
    </row>
    <row r="590" spans="1:20" ht="27" x14ac:dyDescent="0.25">
      <c r="A590" s="89" t="s">
        <v>1667</v>
      </c>
      <c r="B590" s="54" t="s">
        <v>2506</v>
      </c>
      <c r="C590" s="54" t="s">
        <v>2505</v>
      </c>
      <c r="D590" s="54" t="s">
        <v>94</v>
      </c>
      <c r="E590" s="54" t="s">
        <v>94</v>
      </c>
      <c r="F590" s="54" t="s">
        <v>94</v>
      </c>
      <c r="G590" s="54" t="s">
        <v>110</v>
      </c>
      <c r="H590" s="56" t="s">
        <v>2121</v>
      </c>
      <c r="I590" s="54" t="s">
        <v>4351</v>
      </c>
      <c r="J590" s="54" t="s">
        <v>4350</v>
      </c>
      <c r="K590" s="54" t="s">
        <v>1604</v>
      </c>
      <c r="L590" s="54">
        <v>64</v>
      </c>
      <c r="M590" s="54">
        <f>IFERROR(VLOOKUP(A590,rptDatosInstitucionesEducativas!$H$9:$O$985,8,0),0)</f>
        <v>40</v>
      </c>
      <c r="N590" s="54">
        <v>4</v>
      </c>
      <c r="O590" s="54">
        <v>0</v>
      </c>
      <c r="P590" s="54" t="s">
        <v>5110</v>
      </c>
      <c r="Q590" s="54" t="s">
        <v>5111</v>
      </c>
      <c r="R590" s="54" t="s">
        <v>5112</v>
      </c>
      <c r="S590" s="54">
        <v>0</v>
      </c>
      <c r="T590" s="54">
        <v>6</v>
      </c>
    </row>
    <row r="591" spans="1:20" ht="27" x14ac:dyDescent="0.25">
      <c r="A591" s="54" t="s">
        <v>1662</v>
      </c>
      <c r="B591" s="54" t="s">
        <v>2506</v>
      </c>
      <c r="C591" s="54" t="s">
        <v>2505</v>
      </c>
      <c r="D591" s="54" t="s">
        <v>94</v>
      </c>
      <c r="E591" s="54" t="s">
        <v>94</v>
      </c>
      <c r="F591" s="54" t="s">
        <v>94</v>
      </c>
      <c r="G591" s="54" t="s">
        <v>449</v>
      </c>
      <c r="H591" s="56" t="s">
        <v>1602</v>
      </c>
      <c r="I591" s="54" t="s">
        <v>4351</v>
      </c>
      <c r="J591" s="54" t="s">
        <v>4350</v>
      </c>
      <c r="K591" s="54" t="s">
        <v>117</v>
      </c>
      <c r="L591" s="54">
        <v>168</v>
      </c>
      <c r="M591" s="54">
        <f>IFERROR(VLOOKUP(A591,rptDatosInstitucionesEducativas!$H$9:$O$985,8,0),0)</f>
        <v>311</v>
      </c>
      <c r="N591" s="54">
        <v>4</v>
      </c>
      <c r="O591" s="54">
        <v>0</v>
      </c>
      <c r="P591" s="54" t="s">
        <v>5113</v>
      </c>
      <c r="Q591" s="54" t="s">
        <v>5114</v>
      </c>
      <c r="R591" s="54" t="s">
        <v>5115</v>
      </c>
      <c r="S591" s="54">
        <v>2</v>
      </c>
      <c r="T591" s="54">
        <v>14</v>
      </c>
    </row>
    <row r="592" spans="1:20" ht="27" x14ac:dyDescent="0.25">
      <c r="A592" s="54" t="s">
        <v>1619</v>
      </c>
      <c r="B592" s="54" t="s">
        <v>2506</v>
      </c>
      <c r="C592" s="54" t="s">
        <v>2505</v>
      </c>
      <c r="D592" s="54" t="s">
        <v>94</v>
      </c>
      <c r="E592" s="54" t="s">
        <v>94</v>
      </c>
      <c r="F592" s="54" t="s">
        <v>94</v>
      </c>
      <c r="G592" s="54" t="s">
        <v>110</v>
      </c>
      <c r="H592" s="56" t="s">
        <v>1049</v>
      </c>
      <c r="I592" s="54" t="s">
        <v>2503</v>
      </c>
      <c r="J592" s="54" t="s">
        <v>116</v>
      </c>
      <c r="K592" s="54" t="s">
        <v>117</v>
      </c>
      <c r="L592" s="54">
        <v>74</v>
      </c>
      <c r="M592" s="54">
        <f>IFERROR(VLOOKUP(A592,rptDatosInstitucionesEducativas!$H$9:$O$985,8,0),0)</f>
        <v>94</v>
      </c>
      <c r="N592" s="54">
        <v>5</v>
      </c>
      <c r="O592" s="54">
        <v>8</v>
      </c>
      <c r="P592" s="54" t="s">
        <v>3239</v>
      </c>
      <c r="Q592" s="54" t="s">
        <v>3238</v>
      </c>
      <c r="R592" s="54" t="s">
        <v>3237</v>
      </c>
      <c r="S592" s="54">
        <v>27</v>
      </c>
      <c r="T592" s="54">
        <v>17</v>
      </c>
    </row>
    <row r="593" spans="1:20" ht="27" x14ac:dyDescent="0.25">
      <c r="A593" s="54" t="s">
        <v>504</v>
      </c>
      <c r="B593" s="54" t="s">
        <v>2506</v>
      </c>
      <c r="C593" s="54" t="s">
        <v>2505</v>
      </c>
      <c r="D593" s="54" t="s">
        <v>94</v>
      </c>
      <c r="E593" s="54" t="s">
        <v>94</v>
      </c>
      <c r="F593" s="54" t="s">
        <v>94</v>
      </c>
      <c r="G593" s="54" t="s">
        <v>486</v>
      </c>
      <c r="H593" s="56" t="s">
        <v>505</v>
      </c>
      <c r="I593" s="54" t="s">
        <v>2523</v>
      </c>
      <c r="J593" s="54" t="s">
        <v>116</v>
      </c>
      <c r="K593" s="54" t="s">
        <v>117</v>
      </c>
      <c r="L593" s="54">
        <v>62</v>
      </c>
      <c r="M593" s="54">
        <f>IFERROR(VLOOKUP(A593,rptDatosInstitucionesEducativas!$H$9:$O$985,8,0),0)</f>
        <v>72</v>
      </c>
      <c r="N593" s="54">
        <v>3</v>
      </c>
      <c r="O593" s="54">
        <v>4</v>
      </c>
      <c r="P593" s="54" t="s">
        <v>2877</v>
      </c>
      <c r="Q593" s="54" t="s">
        <v>5116</v>
      </c>
      <c r="R593" s="54" t="s">
        <v>2875</v>
      </c>
      <c r="S593" s="54">
        <v>1</v>
      </c>
      <c r="T593" s="54">
        <v>5</v>
      </c>
    </row>
    <row r="594" spans="1:20" ht="27" x14ac:dyDescent="0.25">
      <c r="A594" s="54" t="s">
        <v>507</v>
      </c>
      <c r="B594" s="54" t="s">
        <v>2506</v>
      </c>
      <c r="C594" s="54" t="s">
        <v>2505</v>
      </c>
      <c r="D594" s="54" t="s">
        <v>94</v>
      </c>
      <c r="E594" s="54" t="s">
        <v>94</v>
      </c>
      <c r="F594" s="54" t="s">
        <v>94</v>
      </c>
      <c r="G594" s="54" t="s">
        <v>506</v>
      </c>
      <c r="H594" s="56" t="s">
        <v>508</v>
      </c>
      <c r="I594" s="54" t="s">
        <v>2523</v>
      </c>
      <c r="J594" s="54" t="s">
        <v>116</v>
      </c>
      <c r="K594" s="54" t="s">
        <v>117</v>
      </c>
      <c r="L594" s="54">
        <v>13</v>
      </c>
      <c r="M594" s="54">
        <f>IFERROR(VLOOKUP(A594,rptDatosInstitucionesEducativas!$H$9:$O$985,8,0),0)</f>
        <v>16</v>
      </c>
      <c r="N594" s="54">
        <v>3</v>
      </c>
      <c r="O594" s="54">
        <v>3</v>
      </c>
      <c r="P594" s="54" t="s">
        <v>2874</v>
      </c>
      <c r="Q594" s="54" t="s">
        <v>2873</v>
      </c>
      <c r="R594" s="54" t="s">
        <v>2872</v>
      </c>
      <c r="S594" s="54">
        <v>2</v>
      </c>
      <c r="T594" s="54">
        <v>5</v>
      </c>
    </row>
    <row r="595" spans="1:20" ht="27" x14ac:dyDescent="0.25">
      <c r="A595" s="54" t="s">
        <v>1659</v>
      </c>
      <c r="B595" s="54" t="s">
        <v>2506</v>
      </c>
      <c r="C595" s="54" t="s">
        <v>2505</v>
      </c>
      <c r="D595" s="54" t="s">
        <v>94</v>
      </c>
      <c r="E595" s="54" t="s">
        <v>94</v>
      </c>
      <c r="F595" s="54" t="s">
        <v>94</v>
      </c>
      <c r="G595" s="54" t="s">
        <v>481</v>
      </c>
      <c r="H595" s="56" t="s">
        <v>2116</v>
      </c>
      <c r="I595" s="54" t="s">
        <v>4351</v>
      </c>
      <c r="J595" s="54" t="s">
        <v>4350</v>
      </c>
      <c r="K595" s="54" t="s">
        <v>117</v>
      </c>
      <c r="L595" s="54">
        <v>78</v>
      </c>
      <c r="M595" s="54">
        <f>IFERROR(VLOOKUP(A595,rptDatosInstitucionesEducativas!$H$9:$O$985,8,0),0)</f>
        <v>85</v>
      </c>
      <c r="N595" s="54">
        <v>4</v>
      </c>
      <c r="O595" s="54">
        <v>0</v>
      </c>
      <c r="P595" s="54" t="s">
        <v>5117</v>
      </c>
      <c r="Q595" s="54" t="s">
        <v>5118</v>
      </c>
      <c r="R595" s="54" t="s">
        <v>5119</v>
      </c>
      <c r="S595" s="54">
        <v>7</v>
      </c>
      <c r="T595" s="54">
        <v>6</v>
      </c>
    </row>
    <row r="596" spans="1:20" ht="27" x14ac:dyDescent="0.25">
      <c r="A596" s="54" t="s">
        <v>498</v>
      </c>
      <c r="B596" s="54" t="s">
        <v>2506</v>
      </c>
      <c r="C596" s="54" t="s">
        <v>2505</v>
      </c>
      <c r="D596" s="54" t="s">
        <v>94</v>
      </c>
      <c r="E596" s="54" t="s">
        <v>94</v>
      </c>
      <c r="F596" s="54" t="s">
        <v>94</v>
      </c>
      <c r="G596" s="54" t="s">
        <v>94</v>
      </c>
      <c r="H596" s="56" t="s">
        <v>1774</v>
      </c>
      <c r="I596" s="54" t="s">
        <v>2523</v>
      </c>
      <c r="J596" s="54" t="s">
        <v>116</v>
      </c>
      <c r="K596" s="54" t="s">
        <v>117</v>
      </c>
      <c r="L596" s="54">
        <v>14</v>
      </c>
      <c r="M596" s="54">
        <f>IFERROR(VLOOKUP(A596,rptDatosInstitucionesEducativas!$H$9:$O$985,8,0),0)</f>
        <v>16</v>
      </c>
      <c r="N596" s="54">
        <v>3</v>
      </c>
      <c r="O596" s="54">
        <v>3</v>
      </c>
      <c r="P596" s="54" t="s">
        <v>2871</v>
      </c>
      <c r="Q596" s="54" t="s">
        <v>2525</v>
      </c>
      <c r="R596" s="54" t="s">
        <v>2870</v>
      </c>
      <c r="S596" s="54">
        <v>0</v>
      </c>
      <c r="T596" s="54">
        <v>1</v>
      </c>
    </row>
    <row r="597" spans="1:20" ht="27" x14ac:dyDescent="0.25">
      <c r="A597" s="54" t="s">
        <v>502</v>
      </c>
      <c r="B597" s="54" t="s">
        <v>2506</v>
      </c>
      <c r="C597" s="54" t="s">
        <v>2505</v>
      </c>
      <c r="D597" s="54" t="s">
        <v>94</v>
      </c>
      <c r="E597" s="54" t="s">
        <v>94</v>
      </c>
      <c r="F597" s="54" t="s">
        <v>94</v>
      </c>
      <c r="G597" s="54" t="s">
        <v>449</v>
      </c>
      <c r="H597" s="56" t="s">
        <v>503</v>
      </c>
      <c r="I597" s="54" t="s">
        <v>2523</v>
      </c>
      <c r="J597" s="54" t="s">
        <v>116</v>
      </c>
      <c r="K597" s="54" t="s">
        <v>117</v>
      </c>
      <c r="L597" s="54">
        <v>126</v>
      </c>
      <c r="M597" s="54">
        <f>IFERROR(VLOOKUP(A597,rptDatosInstitucionesEducativas!$H$9:$O$985,8,0),0)</f>
        <v>119</v>
      </c>
      <c r="N597" s="54">
        <v>3</v>
      </c>
      <c r="O597" s="54">
        <v>6</v>
      </c>
      <c r="P597" s="54" t="s">
        <v>2793</v>
      </c>
      <c r="Q597" s="54" t="s">
        <v>5120</v>
      </c>
      <c r="R597" s="54" t="s">
        <v>2791</v>
      </c>
      <c r="S597" s="54">
        <v>6</v>
      </c>
      <c r="T597" s="54">
        <v>9</v>
      </c>
    </row>
    <row r="598" spans="1:20" ht="27" x14ac:dyDescent="0.25">
      <c r="A598" s="54" t="s">
        <v>497</v>
      </c>
      <c r="B598" s="54" t="s">
        <v>2506</v>
      </c>
      <c r="C598" s="54" t="s">
        <v>2505</v>
      </c>
      <c r="D598" s="54" t="s">
        <v>94</v>
      </c>
      <c r="E598" s="54" t="s">
        <v>94</v>
      </c>
      <c r="F598" s="54" t="s">
        <v>94</v>
      </c>
      <c r="G598" s="54" t="s">
        <v>1740</v>
      </c>
      <c r="H598" s="56" t="s">
        <v>1741</v>
      </c>
      <c r="I598" s="54" t="s">
        <v>2523</v>
      </c>
      <c r="J598" s="54" t="s">
        <v>116</v>
      </c>
      <c r="K598" s="54" t="s">
        <v>117</v>
      </c>
      <c r="L598" s="54">
        <v>29</v>
      </c>
      <c r="M598" s="54">
        <f>IFERROR(VLOOKUP(A598,rptDatosInstitucionesEducativas!$H$9:$O$985,8,0),0)</f>
        <v>33</v>
      </c>
      <c r="N598" s="54">
        <v>3</v>
      </c>
      <c r="O598" s="54">
        <v>3</v>
      </c>
      <c r="P598" s="54" t="s">
        <v>5121</v>
      </c>
      <c r="Q598" s="54" t="s">
        <v>2868</v>
      </c>
      <c r="R598" s="54" t="s">
        <v>2867</v>
      </c>
      <c r="S598" s="54">
        <v>1</v>
      </c>
      <c r="T598" s="54">
        <v>3</v>
      </c>
    </row>
    <row r="599" spans="1:20" ht="18" x14ac:dyDescent="0.25">
      <c r="A599" s="54" t="s">
        <v>500</v>
      </c>
      <c r="B599" s="54" t="s">
        <v>2506</v>
      </c>
      <c r="C599" s="54" t="s">
        <v>2505</v>
      </c>
      <c r="D599" s="54" t="s">
        <v>94</v>
      </c>
      <c r="E599" s="54" t="s">
        <v>94</v>
      </c>
      <c r="F599" s="54" t="s">
        <v>94</v>
      </c>
      <c r="G599" s="54" t="s">
        <v>656</v>
      </c>
      <c r="H599" s="56" t="s">
        <v>501</v>
      </c>
      <c r="I599" s="54" t="s">
        <v>2523</v>
      </c>
      <c r="J599" s="54" t="s">
        <v>116</v>
      </c>
      <c r="K599" s="54" t="s">
        <v>117</v>
      </c>
      <c r="L599" s="54">
        <v>51</v>
      </c>
      <c r="M599" s="54">
        <f>IFERROR(VLOOKUP(A599,rptDatosInstitucionesEducativas!$H$9:$O$985,8,0),0)</f>
        <v>57</v>
      </c>
      <c r="N599" s="54">
        <v>3</v>
      </c>
      <c r="O599" s="54">
        <v>4</v>
      </c>
      <c r="P599" s="54" t="s">
        <v>2796</v>
      </c>
      <c r="Q599" s="54" t="s">
        <v>2795</v>
      </c>
      <c r="R599" s="54" t="s">
        <v>2794</v>
      </c>
      <c r="S599" s="54">
        <v>6</v>
      </c>
      <c r="T599" s="54">
        <v>5</v>
      </c>
    </row>
    <row r="600" spans="1:20" ht="18" x14ac:dyDescent="0.25">
      <c r="A600" s="54" t="s">
        <v>1603</v>
      </c>
      <c r="B600" s="54" t="s">
        <v>2506</v>
      </c>
      <c r="C600" s="54" t="s">
        <v>2505</v>
      </c>
      <c r="D600" s="54" t="s">
        <v>94</v>
      </c>
      <c r="E600" s="54" t="s">
        <v>94</v>
      </c>
      <c r="F600" s="54" t="s">
        <v>94</v>
      </c>
      <c r="G600" s="54" t="s">
        <v>465</v>
      </c>
      <c r="H600" s="56" t="s">
        <v>2117</v>
      </c>
      <c r="I600" s="54" t="s">
        <v>2503</v>
      </c>
      <c r="J600" s="54" t="s">
        <v>116</v>
      </c>
      <c r="K600" s="54" t="s">
        <v>1604</v>
      </c>
      <c r="L600" s="54">
        <v>172</v>
      </c>
      <c r="M600" s="54">
        <f>IFERROR(VLOOKUP(A600,rptDatosInstitucionesEducativas!$H$9:$O$985,8,0),0)</f>
        <v>184</v>
      </c>
      <c r="N600" s="54">
        <v>3</v>
      </c>
      <c r="O600" s="54">
        <v>10</v>
      </c>
      <c r="P600" s="54" t="s">
        <v>2647</v>
      </c>
      <c r="Q600" s="54" t="s">
        <v>2646</v>
      </c>
      <c r="R600" s="54" t="s">
        <v>2645</v>
      </c>
      <c r="S600" s="54">
        <v>15</v>
      </c>
      <c r="T600" s="54">
        <v>18</v>
      </c>
    </row>
    <row r="601" spans="1:20" ht="27" x14ac:dyDescent="0.25">
      <c r="A601" s="54" t="s">
        <v>2075</v>
      </c>
      <c r="B601" s="54" t="s">
        <v>2506</v>
      </c>
      <c r="C601" s="54" t="s">
        <v>2505</v>
      </c>
      <c r="D601" s="54" t="s">
        <v>94</v>
      </c>
      <c r="E601" s="54" t="s">
        <v>94</v>
      </c>
      <c r="F601" s="54" t="s">
        <v>94</v>
      </c>
      <c r="G601" s="54" t="s">
        <v>468</v>
      </c>
      <c r="H601" s="56" t="s">
        <v>2294</v>
      </c>
      <c r="I601" s="54" t="s">
        <v>2722</v>
      </c>
      <c r="J601" s="54" t="s">
        <v>1675</v>
      </c>
      <c r="K601" s="54" t="s">
        <v>117</v>
      </c>
      <c r="L601" s="54">
        <v>13</v>
      </c>
      <c r="M601" s="54">
        <f>IFERROR(VLOOKUP(A601,rptDatosInstitucionesEducativas!$H$9:$O$985,8,0),0)</f>
        <v>8</v>
      </c>
      <c r="N601" s="54">
        <v>1</v>
      </c>
      <c r="O601" s="54">
        <v>3</v>
      </c>
      <c r="P601" s="54" t="s">
        <v>5122</v>
      </c>
      <c r="Q601" s="54" t="s">
        <v>2525</v>
      </c>
      <c r="R601" s="54" t="s">
        <v>3195</v>
      </c>
      <c r="S601" s="54">
        <v>0</v>
      </c>
      <c r="T601" s="54">
        <v>2</v>
      </c>
    </row>
    <row r="602" spans="1:20" ht="18" x14ac:dyDescent="0.25">
      <c r="A602" s="54" t="s">
        <v>1125</v>
      </c>
      <c r="B602" s="54" t="s">
        <v>2506</v>
      </c>
      <c r="C602" s="54" t="s">
        <v>2505</v>
      </c>
      <c r="D602" s="54" t="s">
        <v>94</v>
      </c>
      <c r="E602" s="54" t="s">
        <v>94</v>
      </c>
      <c r="F602" s="54" t="s">
        <v>94</v>
      </c>
      <c r="G602" s="54" t="s">
        <v>94</v>
      </c>
      <c r="H602" s="56" t="s">
        <v>449</v>
      </c>
      <c r="I602" s="54" t="s">
        <v>2552</v>
      </c>
      <c r="J602" s="54" t="s">
        <v>116</v>
      </c>
      <c r="K602" s="54" t="s">
        <v>117</v>
      </c>
      <c r="L602" s="54">
        <v>7</v>
      </c>
      <c r="M602" s="54">
        <f>IFERROR(VLOOKUP(A602,rptDatosInstitucionesEducativas!$H$9:$O$985,8,0),0)</f>
        <v>8</v>
      </c>
      <c r="N602" s="54">
        <v>3</v>
      </c>
      <c r="O602" s="54">
        <v>3</v>
      </c>
      <c r="P602" s="54" t="s">
        <v>3142</v>
      </c>
      <c r="Q602" s="54" t="s">
        <v>3234</v>
      </c>
      <c r="R602" s="54" t="s">
        <v>3233</v>
      </c>
      <c r="S602" s="54">
        <v>1</v>
      </c>
      <c r="T602" s="54">
        <v>1</v>
      </c>
    </row>
    <row r="603" spans="1:20" ht="18" x14ac:dyDescent="0.25">
      <c r="A603" s="54" t="s">
        <v>1136</v>
      </c>
      <c r="B603" s="54" t="s">
        <v>2506</v>
      </c>
      <c r="C603" s="54" t="s">
        <v>2505</v>
      </c>
      <c r="D603" s="54" t="s">
        <v>94</v>
      </c>
      <c r="E603" s="54" t="s">
        <v>94</v>
      </c>
      <c r="F603" s="54" t="s">
        <v>94</v>
      </c>
      <c r="G603" s="54" t="s">
        <v>94</v>
      </c>
      <c r="H603" s="56" t="s">
        <v>1137</v>
      </c>
      <c r="I603" s="54" t="s">
        <v>2552</v>
      </c>
      <c r="J603" s="54" t="s">
        <v>116</v>
      </c>
      <c r="K603" s="54" t="s">
        <v>117</v>
      </c>
      <c r="L603" s="54">
        <v>10</v>
      </c>
      <c r="M603" s="54">
        <f>IFERROR(VLOOKUP(A603,rptDatosInstitucionesEducativas!$H$9:$O$985,8,0),0)</f>
        <v>13</v>
      </c>
      <c r="N603" s="54">
        <v>3</v>
      </c>
      <c r="O603" s="54">
        <v>3</v>
      </c>
      <c r="P603" s="54" t="s">
        <v>3127</v>
      </c>
      <c r="Q603" s="54" t="s">
        <v>3126</v>
      </c>
      <c r="R603" s="54" t="s">
        <v>3233</v>
      </c>
      <c r="S603" s="54">
        <v>1</v>
      </c>
      <c r="T603" s="54">
        <v>1</v>
      </c>
    </row>
    <row r="604" spans="1:20" ht="18" x14ac:dyDescent="0.25">
      <c r="A604" s="54" t="s">
        <v>1177</v>
      </c>
      <c r="B604" s="54" t="s">
        <v>2506</v>
      </c>
      <c r="C604" s="54" t="s">
        <v>2505</v>
      </c>
      <c r="D604" s="54" t="s">
        <v>94</v>
      </c>
      <c r="E604" s="54" t="s">
        <v>94</v>
      </c>
      <c r="F604" s="54" t="s">
        <v>94</v>
      </c>
      <c r="G604" s="54" t="s">
        <v>94</v>
      </c>
      <c r="H604" s="56" t="s">
        <v>1178</v>
      </c>
      <c r="I604" s="54" t="s">
        <v>2552</v>
      </c>
      <c r="J604" s="54" t="s">
        <v>116</v>
      </c>
      <c r="K604" s="54" t="s">
        <v>117</v>
      </c>
      <c r="L604" s="54">
        <v>10</v>
      </c>
      <c r="M604" s="54">
        <f>IFERROR(VLOOKUP(A604,rptDatosInstitucionesEducativas!$H$9:$O$985,8,0),0)</f>
        <v>7</v>
      </c>
      <c r="N604" s="54">
        <v>3</v>
      </c>
      <c r="O604" s="54">
        <v>3</v>
      </c>
      <c r="P604" s="54" t="s">
        <v>3138</v>
      </c>
      <c r="Q604" s="54" t="s">
        <v>3232</v>
      </c>
      <c r="R604" s="54" t="s">
        <v>3136</v>
      </c>
      <c r="S604" s="54">
        <v>1</v>
      </c>
      <c r="T604" s="54">
        <v>2</v>
      </c>
    </row>
    <row r="605" spans="1:20" ht="18" x14ac:dyDescent="0.25">
      <c r="A605" s="54" t="s">
        <v>1150</v>
      </c>
      <c r="B605" s="54" t="s">
        <v>2506</v>
      </c>
      <c r="C605" s="54" t="s">
        <v>2505</v>
      </c>
      <c r="D605" s="54" t="s">
        <v>94</v>
      </c>
      <c r="E605" s="54" t="s">
        <v>94</v>
      </c>
      <c r="F605" s="54" t="s">
        <v>94</v>
      </c>
      <c r="G605" s="54" t="s">
        <v>94</v>
      </c>
      <c r="H605" s="56" t="s">
        <v>382</v>
      </c>
      <c r="I605" s="54" t="s">
        <v>2552</v>
      </c>
      <c r="J605" s="54" t="s">
        <v>116</v>
      </c>
      <c r="K605" s="54" t="s">
        <v>117</v>
      </c>
      <c r="L605" s="54">
        <v>8</v>
      </c>
      <c r="M605" s="54">
        <f>IFERROR(VLOOKUP(A605,rptDatosInstitucionesEducativas!$H$9:$O$985,8,0),0)</f>
        <v>12</v>
      </c>
      <c r="N605" s="54">
        <v>3</v>
      </c>
      <c r="O605" s="54">
        <v>3</v>
      </c>
      <c r="P605" s="54" t="s">
        <v>3122</v>
      </c>
      <c r="Q605" s="54" t="s">
        <v>3231</v>
      </c>
      <c r="R605" s="54" t="s">
        <v>3128</v>
      </c>
      <c r="S605" s="54">
        <v>0</v>
      </c>
      <c r="T605" s="54">
        <v>1</v>
      </c>
    </row>
    <row r="606" spans="1:20" ht="27" x14ac:dyDescent="0.25">
      <c r="A606" s="54" t="s">
        <v>1171</v>
      </c>
      <c r="B606" s="54" t="s">
        <v>2506</v>
      </c>
      <c r="C606" s="54" t="s">
        <v>2505</v>
      </c>
      <c r="D606" s="54" t="s">
        <v>94</v>
      </c>
      <c r="E606" s="54" t="s">
        <v>94</v>
      </c>
      <c r="F606" s="54" t="s">
        <v>94</v>
      </c>
      <c r="G606" s="54" t="s">
        <v>94</v>
      </c>
      <c r="H606" s="56" t="s">
        <v>1172</v>
      </c>
      <c r="I606" s="54" t="s">
        <v>2552</v>
      </c>
      <c r="J606" s="54" t="s">
        <v>116</v>
      </c>
      <c r="K606" s="54" t="s">
        <v>117</v>
      </c>
      <c r="L606" s="54">
        <v>8</v>
      </c>
      <c r="M606" s="54">
        <f>IFERROR(VLOOKUP(A606,rptDatosInstitucionesEducativas!$H$9:$O$985,8,0),0)</f>
        <v>8</v>
      </c>
      <c r="N606" s="54">
        <v>3</v>
      </c>
      <c r="O606" s="54">
        <v>3</v>
      </c>
      <c r="P606" s="54" t="s">
        <v>3141</v>
      </c>
      <c r="Q606" s="54" t="s">
        <v>3140</v>
      </c>
      <c r="R606" s="54" t="s">
        <v>3139</v>
      </c>
      <c r="S606" s="54">
        <v>0</v>
      </c>
      <c r="T606" s="54">
        <v>2</v>
      </c>
    </row>
    <row r="607" spans="1:20" ht="18" x14ac:dyDescent="0.25">
      <c r="A607" s="54" t="s">
        <v>1060</v>
      </c>
      <c r="B607" s="54" t="s">
        <v>2506</v>
      </c>
      <c r="C607" s="54" t="s">
        <v>2505</v>
      </c>
      <c r="D607" s="54" t="s">
        <v>94</v>
      </c>
      <c r="E607" s="54" t="s">
        <v>94</v>
      </c>
      <c r="F607" s="54" t="s">
        <v>94</v>
      </c>
      <c r="G607" s="54" t="s">
        <v>94</v>
      </c>
      <c r="H607" s="56" t="s">
        <v>1061</v>
      </c>
      <c r="I607" s="54" t="s">
        <v>2552</v>
      </c>
      <c r="J607" s="54" t="s">
        <v>116</v>
      </c>
      <c r="K607" s="54" t="s">
        <v>117</v>
      </c>
      <c r="L607" s="54">
        <v>9</v>
      </c>
      <c r="M607" s="54">
        <f>IFERROR(VLOOKUP(A607,rptDatosInstitucionesEducativas!$H$9:$O$985,8,0),0)</f>
        <v>8</v>
      </c>
      <c r="N607" s="54">
        <v>3</v>
      </c>
      <c r="O607" s="54">
        <v>3</v>
      </c>
      <c r="P607" s="54" t="s">
        <v>3127</v>
      </c>
      <c r="Q607" s="54" t="s">
        <v>3126</v>
      </c>
      <c r="R607" s="54" t="s">
        <v>2524</v>
      </c>
      <c r="S607" s="54">
        <v>1</v>
      </c>
      <c r="T607" s="54">
        <v>2</v>
      </c>
    </row>
    <row r="608" spans="1:20" ht="18" x14ac:dyDescent="0.25">
      <c r="A608" s="54" t="s">
        <v>1062</v>
      </c>
      <c r="B608" s="54" t="s">
        <v>2506</v>
      </c>
      <c r="C608" s="54" t="s">
        <v>2505</v>
      </c>
      <c r="D608" s="54" t="s">
        <v>94</v>
      </c>
      <c r="E608" s="54" t="s">
        <v>94</v>
      </c>
      <c r="F608" s="54" t="s">
        <v>94</v>
      </c>
      <c r="G608" s="54" t="s">
        <v>94</v>
      </c>
      <c r="H608" s="56" t="s">
        <v>1063</v>
      </c>
      <c r="I608" s="54" t="s">
        <v>2552</v>
      </c>
      <c r="J608" s="54" t="s">
        <v>116</v>
      </c>
      <c r="K608" s="54" t="s">
        <v>117</v>
      </c>
      <c r="L608" s="54">
        <v>6</v>
      </c>
      <c r="M608" s="54">
        <f>IFERROR(VLOOKUP(A608,rptDatosInstitucionesEducativas!$H$9:$O$985,8,0),0)</f>
        <v>8</v>
      </c>
      <c r="N608" s="54">
        <v>3</v>
      </c>
      <c r="O608" s="54">
        <v>3</v>
      </c>
      <c r="P608" s="54" t="s">
        <v>3130</v>
      </c>
      <c r="Q608" s="54" t="s">
        <v>3129</v>
      </c>
      <c r="R608" s="54" t="s">
        <v>3128</v>
      </c>
      <c r="S608" s="54">
        <v>1</v>
      </c>
      <c r="T608" s="54">
        <v>2</v>
      </c>
    </row>
    <row r="609" spans="1:20" ht="18" x14ac:dyDescent="0.25">
      <c r="A609" s="54" t="s">
        <v>1026</v>
      </c>
      <c r="B609" s="54" t="s">
        <v>2506</v>
      </c>
      <c r="C609" s="54" t="s">
        <v>2505</v>
      </c>
      <c r="D609" s="54" t="s">
        <v>94</v>
      </c>
      <c r="E609" s="54" t="s">
        <v>94</v>
      </c>
      <c r="F609" s="54" t="s">
        <v>94</v>
      </c>
      <c r="G609" s="54" t="s">
        <v>94</v>
      </c>
      <c r="H609" s="56" t="s">
        <v>1027</v>
      </c>
      <c r="I609" s="54" t="s">
        <v>2552</v>
      </c>
      <c r="J609" s="54" t="s">
        <v>116</v>
      </c>
      <c r="K609" s="54" t="s">
        <v>117</v>
      </c>
      <c r="L609" s="54">
        <v>6</v>
      </c>
      <c r="M609" s="54">
        <f>IFERROR(VLOOKUP(A609,rptDatosInstitucionesEducativas!$H$9:$O$985,8,0),0)</f>
        <v>9</v>
      </c>
      <c r="N609" s="54">
        <v>3</v>
      </c>
      <c r="O609" s="54">
        <v>3</v>
      </c>
      <c r="P609" s="54" t="s">
        <v>3130</v>
      </c>
      <c r="Q609" s="54" t="s">
        <v>3129</v>
      </c>
      <c r="R609" s="54" t="s">
        <v>3128</v>
      </c>
      <c r="S609" s="54">
        <v>1</v>
      </c>
      <c r="T609" s="54">
        <v>2</v>
      </c>
    </row>
    <row r="610" spans="1:20" ht="18" x14ac:dyDescent="0.25">
      <c r="A610" s="54" t="s">
        <v>1111</v>
      </c>
      <c r="B610" s="54" t="s">
        <v>2506</v>
      </c>
      <c r="C610" s="54" t="s">
        <v>2505</v>
      </c>
      <c r="D610" s="54" t="s">
        <v>94</v>
      </c>
      <c r="E610" s="54" t="s">
        <v>94</v>
      </c>
      <c r="F610" s="54" t="s">
        <v>94</v>
      </c>
      <c r="G610" s="54" t="s">
        <v>1110</v>
      </c>
      <c r="H610" s="56" t="s">
        <v>1110</v>
      </c>
      <c r="I610" s="54" t="s">
        <v>2552</v>
      </c>
      <c r="J610" s="54" t="s">
        <v>116</v>
      </c>
      <c r="K610" s="54" t="s">
        <v>117</v>
      </c>
      <c r="L610" s="54">
        <v>6</v>
      </c>
      <c r="M610" s="54">
        <f>IFERROR(VLOOKUP(A610,rptDatosInstitucionesEducativas!$H$9:$O$985,8,0),0)</f>
        <v>7</v>
      </c>
      <c r="N610" s="54">
        <v>3</v>
      </c>
      <c r="O610" s="54">
        <v>3</v>
      </c>
      <c r="P610" s="54" t="s">
        <v>3142</v>
      </c>
      <c r="Q610" s="54" t="s">
        <v>2525</v>
      </c>
      <c r="R610" s="54" t="s">
        <v>3228</v>
      </c>
      <c r="S610" s="54">
        <v>1</v>
      </c>
      <c r="T610" s="54">
        <v>1</v>
      </c>
    </row>
    <row r="611" spans="1:20" ht="18" x14ac:dyDescent="0.25">
      <c r="A611" s="54" t="s">
        <v>1052</v>
      </c>
      <c r="B611" s="54" t="s">
        <v>2506</v>
      </c>
      <c r="C611" s="54" t="s">
        <v>2505</v>
      </c>
      <c r="D611" s="54" t="s">
        <v>94</v>
      </c>
      <c r="E611" s="54" t="s">
        <v>94</v>
      </c>
      <c r="F611" s="54" t="s">
        <v>94</v>
      </c>
      <c r="G611" s="54" t="s">
        <v>94</v>
      </c>
      <c r="H611" s="56" t="s">
        <v>1053</v>
      </c>
      <c r="I611" s="54" t="s">
        <v>2552</v>
      </c>
      <c r="J611" s="54" t="s">
        <v>116</v>
      </c>
      <c r="K611" s="54" t="s">
        <v>117</v>
      </c>
      <c r="L611" s="54">
        <v>10</v>
      </c>
      <c r="M611" s="54">
        <f>IFERROR(VLOOKUP(A611,rptDatosInstitucionesEducativas!$H$9:$O$985,8,0),0)</f>
        <v>9</v>
      </c>
      <c r="N611" s="54">
        <v>3</v>
      </c>
      <c r="O611" s="54">
        <v>3</v>
      </c>
      <c r="P611" s="54" t="s">
        <v>3142</v>
      </c>
      <c r="Q611" s="54" t="s">
        <v>2525</v>
      </c>
      <c r="R611" s="54" t="s">
        <v>3228</v>
      </c>
      <c r="S611" s="54">
        <v>1</v>
      </c>
      <c r="T611" s="54">
        <v>1</v>
      </c>
    </row>
    <row r="612" spans="1:20" ht="18" x14ac:dyDescent="0.25">
      <c r="A612" s="54" t="s">
        <v>1156</v>
      </c>
      <c r="B612" s="54" t="s">
        <v>2506</v>
      </c>
      <c r="C612" s="54" t="s">
        <v>2505</v>
      </c>
      <c r="D612" s="54" t="s">
        <v>94</v>
      </c>
      <c r="E612" s="54" t="s">
        <v>94</v>
      </c>
      <c r="F612" s="54" t="s">
        <v>94</v>
      </c>
      <c r="G612" s="54" t="s">
        <v>94</v>
      </c>
      <c r="H612" s="56" t="s">
        <v>1157</v>
      </c>
      <c r="I612" s="54" t="s">
        <v>2552</v>
      </c>
      <c r="J612" s="54" t="s">
        <v>116</v>
      </c>
      <c r="K612" s="54" t="s">
        <v>117</v>
      </c>
      <c r="L612" s="54">
        <v>12</v>
      </c>
      <c r="M612" s="54">
        <f>IFERROR(VLOOKUP(A612,rptDatosInstitucionesEducativas!$H$9:$O$985,8,0),0)</f>
        <v>10</v>
      </c>
      <c r="N612" s="54">
        <v>3</v>
      </c>
      <c r="O612" s="54">
        <v>3</v>
      </c>
      <c r="P612" s="54" t="s">
        <v>3142</v>
      </c>
      <c r="Q612" s="54" t="s">
        <v>2525</v>
      </c>
      <c r="R612" s="54" t="s">
        <v>3230</v>
      </c>
      <c r="S612" s="54">
        <v>1</v>
      </c>
      <c r="T612" s="54">
        <v>1</v>
      </c>
    </row>
    <row r="613" spans="1:20" ht="18" x14ac:dyDescent="0.25">
      <c r="A613" s="54" t="s">
        <v>1094</v>
      </c>
      <c r="B613" s="54" t="s">
        <v>2506</v>
      </c>
      <c r="C613" s="54" t="s">
        <v>2505</v>
      </c>
      <c r="D613" s="54" t="s">
        <v>94</v>
      </c>
      <c r="E613" s="54" t="s">
        <v>94</v>
      </c>
      <c r="F613" s="54" t="s">
        <v>94</v>
      </c>
      <c r="G613" s="54" t="s">
        <v>94</v>
      </c>
      <c r="H613" s="56" t="s">
        <v>1095</v>
      </c>
      <c r="I613" s="54" t="s">
        <v>2552</v>
      </c>
      <c r="J613" s="54" t="s">
        <v>116</v>
      </c>
      <c r="K613" s="54" t="s">
        <v>117</v>
      </c>
      <c r="L613" s="54">
        <v>15</v>
      </c>
      <c r="M613" s="54">
        <f>IFERROR(VLOOKUP(A613,rptDatosInstitucionesEducativas!$H$9:$O$985,8,0),0)</f>
        <v>8</v>
      </c>
      <c r="N613" s="54">
        <v>3</v>
      </c>
      <c r="O613" s="54">
        <v>3</v>
      </c>
      <c r="P613" s="54" t="s">
        <v>3142</v>
      </c>
      <c r="Q613" s="54" t="s">
        <v>2525</v>
      </c>
      <c r="R613" s="54" t="s">
        <v>3229</v>
      </c>
      <c r="S613" s="54">
        <v>1</v>
      </c>
      <c r="T613" s="54">
        <v>1</v>
      </c>
    </row>
    <row r="614" spans="1:20" ht="18" x14ac:dyDescent="0.25">
      <c r="A614" s="54" t="s">
        <v>1130</v>
      </c>
      <c r="B614" s="54" t="s">
        <v>2506</v>
      </c>
      <c r="C614" s="54" t="s">
        <v>2505</v>
      </c>
      <c r="D614" s="54" t="s">
        <v>94</v>
      </c>
      <c r="E614" s="54" t="s">
        <v>94</v>
      </c>
      <c r="F614" s="54" t="s">
        <v>94</v>
      </c>
      <c r="G614" s="54" t="s">
        <v>94</v>
      </c>
      <c r="H614" s="56" t="s">
        <v>1131</v>
      </c>
      <c r="I614" s="54" t="s">
        <v>2552</v>
      </c>
      <c r="J614" s="54" t="s">
        <v>116</v>
      </c>
      <c r="K614" s="54" t="s">
        <v>117</v>
      </c>
      <c r="L614" s="54">
        <v>10</v>
      </c>
      <c r="M614" s="54">
        <f>IFERROR(VLOOKUP(A614,rptDatosInstitucionesEducativas!$H$9:$O$985,8,0),0)</f>
        <v>11</v>
      </c>
      <c r="N614" s="54">
        <v>3</v>
      </c>
      <c r="O614" s="54">
        <v>3</v>
      </c>
      <c r="P614" s="54" t="s">
        <v>3142</v>
      </c>
      <c r="Q614" s="54" t="s">
        <v>2525</v>
      </c>
      <c r="R614" s="54" t="s">
        <v>3228</v>
      </c>
      <c r="S614" s="54">
        <v>1</v>
      </c>
      <c r="T614" s="54">
        <v>2</v>
      </c>
    </row>
    <row r="615" spans="1:20" ht="18" x14ac:dyDescent="0.25">
      <c r="A615" s="54" t="s">
        <v>1073</v>
      </c>
      <c r="B615" s="54" t="s">
        <v>2506</v>
      </c>
      <c r="C615" s="54" t="s">
        <v>2505</v>
      </c>
      <c r="D615" s="54" t="s">
        <v>94</v>
      </c>
      <c r="E615" s="54" t="s">
        <v>94</v>
      </c>
      <c r="F615" s="54" t="s">
        <v>94</v>
      </c>
      <c r="G615" s="54" t="s">
        <v>2225</v>
      </c>
      <c r="H615" s="56" t="s">
        <v>454</v>
      </c>
      <c r="I615" s="54" t="s">
        <v>2552</v>
      </c>
      <c r="J615" s="54" t="s">
        <v>116</v>
      </c>
      <c r="K615" s="54" t="s">
        <v>117</v>
      </c>
      <c r="L615" s="54">
        <v>10</v>
      </c>
      <c r="M615" s="54">
        <f>IFERROR(VLOOKUP(A615,rptDatosInstitucionesEducativas!$H$9:$O$985,8,0),0)</f>
        <v>8</v>
      </c>
      <c r="N615" s="54">
        <v>3</v>
      </c>
      <c r="O615" s="54">
        <v>3</v>
      </c>
      <c r="P615" s="54" t="s">
        <v>3142</v>
      </c>
      <c r="Q615" s="54" t="s">
        <v>2525</v>
      </c>
      <c r="R615" s="54" t="s">
        <v>3228</v>
      </c>
      <c r="S615" s="54">
        <v>1</v>
      </c>
      <c r="T615" s="54">
        <v>1</v>
      </c>
    </row>
    <row r="616" spans="1:20" ht="18" x14ac:dyDescent="0.25">
      <c r="A616" s="54" t="s">
        <v>1006</v>
      </c>
      <c r="B616" s="54" t="s">
        <v>2506</v>
      </c>
      <c r="C616" s="54" t="s">
        <v>2505</v>
      </c>
      <c r="D616" s="54" t="s">
        <v>94</v>
      </c>
      <c r="E616" s="54" t="s">
        <v>94</v>
      </c>
      <c r="F616" s="54" t="s">
        <v>94</v>
      </c>
      <c r="G616" s="54" t="s">
        <v>94</v>
      </c>
      <c r="H616" s="56" t="s">
        <v>1005</v>
      </c>
      <c r="I616" s="54" t="s">
        <v>2552</v>
      </c>
      <c r="J616" s="54" t="s">
        <v>116</v>
      </c>
      <c r="K616" s="54" t="s">
        <v>117</v>
      </c>
      <c r="L616" s="54">
        <v>12</v>
      </c>
      <c r="M616" s="54">
        <f>IFERROR(VLOOKUP(A616,rptDatosInstitucionesEducativas!$H$9:$O$985,8,0),0)</f>
        <v>13</v>
      </c>
      <c r="N616" s="54">
        <v>3</v>
      </c>
      <c r="O616" s="54">
        <v>3</v>
      </c>
      <c r="P616" s="54" t="s">
        <v>3122</v>
      </c>
      <c r="Q616" s="54" t="s">
        <v>2525</v>
      </c>
      <c r="R616" s="54" t="s">
        <v>2524</v>
      </c>
      <c r="S616" s="54">
        <v>0</v>
      </c>
      <c r="T616" s="54">
        <v>1</v>
      </c>
    </row>
    <row r="617" spans="1:20" ht="18" x14ac:dyDescent="0.25">
      <c r="A617" s="54" t="s">
        <v>1134</v>
      </c>
      <c r="B617" s="54" t="s">
        <v>2506</v>
      </c>
      <c r="C617" s="54" t="s">
        <v>2505</v>
      </c>
      <c r="D617" s="54" t="s">
        <v>94</v>
      </c>
      <c r="E617" s="54" t="s">
        <v>94</v>
      </c>
      <c r="F617" s="54" t="s">
        <v>94</v>
      </c>
      <c r="G617" s="54" t="s">
        <v>94</v>
      </c>
      <c r="H617" s="56" t="s">
        <v>1135</v>
      </c>
      <c r="I617" s="54" t="s">
        <v>2552</v>
      </c>
      <c r="J617" s="54" t="s">
        <v>116</v>
      </c>
      <c r="K617" s="54" t="s">
        <v>117</v>
      </c>
      <c r="L617" s="54">
        <v>13</v>
      </c>
      <c r="M617" s="54">
        <f>IFERROR(VLOOKUP(A617,rptDatosInstitucionesEducativas!$H$9:$O$985,8,0),0)</f>
        <v>17</v>
      </c>
      <c r="N617" s="54">
        <v>3</v>
      </c>
      <c r="O617" s="54">
        <v>3</v>
      </c>
      <c r="P617" s="54" t="s">
        <v>3122</v>
      </c>
      <c r="Q617" s="54" t="s">
        <v>2525</v>
      </c>
      <c r="R617" s="54" t="s">
        <v>2524</v>
      </c>
      <c r="S617" s="54">
        <v>0</v>
      </c>
      <c r="T617" s="54">
        <v>1</v>
      </c>
    </row>
    <row r="618" spans="1:20" ht="18" x14ac:dyDescent="0.25">
      <c r="A618" s="54" t="s">
        <v>1148</v>
      </c>
      <c r="B618" s="54" t="s">
        <v>2506</v>
      </c>
      <c r="C618" s="54" t="s">
        <v>2505</v>
      </c>
      <c r="D618" s="54" t="s">
        <v>94</v>
      </c>
      <c r="E618" s="54" t="s">
        <v>94</v>
      </c>
      <c r="F618" s="54" t="s">
        <v>94</v>
      </c>
      <c r="G618" s="54" t="s">
        <v>94</v>
      </c>
      <c r="H618" s="56" t="s">
        <v>530</v>
      </c>
      <c r="I618" s="54" t="s">
        <v>2552</v>
      </c>
      <c r="J618" s="54" t="s">
        <v>116</v>
      </c>
      <c r="K618" s="54" t="s">
        <v>117</v>
      </c>
      <c r="L618" s="54">
        <v>14</v>
      </c>
      <c r="M618" s="54">
        <f>IFERROR(VLOOKUP(A618,rptDatosInstitucionesEducativas!$H$9:$O$985,8,0),0)</f>
        <v>12</v>
      </c>
      <c r="N618" s="54">
        <v>3</v>
      </c>
      <c r="O618" s="54">
        <v>3</v>
      </c>
      <c r="P618" s="54" t="s">
        <v>3122</v>
      </c>
      <c r="Q618" s="54" t="s">
        <v>3227</v>
      </c>
      <c r="R618" s="54" t="s">
        <v>2524</v>
      </c>
      <c r="S618" s="54">
        <v>0</v>
      </c>
      <c r="T618" s="54">
        <v>1</v>
      </c>
    </row>
    <row r="619" spans="1:20" ht="18" x14ac:dyDescent="0.25">
      <c r="A619" s="54" t="s">
        <v>1175</v>
      </c>
      <c r="B619" s="54" t="s">
        <v>2506</v>
      </c>
      <c r="C619" s="54" t="s">
        <v>2505</v>
      </c>
      <c r="D619" s="54" t="s">
        <v>94</v>
      </c>
      <c r="E619" s="54" t="s">
        <v>94</v>
      </c>
      <c r="F619" s="54" t="s">
        <v>94</v>
      </c>
      <c r="G619" s="54" t="s">
        <v>1176</v>
      </c>
      <c r="H619" s="56" t="s">
        <v>1176</v>
      </c>
      <c r="I619" s="54" t="s">
        <v>2552</v>
      </c>
      <c r="J619" s="54" t="s">
        <v>116</v>
      </c>
      <c r="K619" s="54" t="s">
        <v>117</v>
      </c>
      <c r="L619" s="54">
        <v>11</v>
      </c>
      <c r="M619" s="54">
        <f>IFERROR(VLOOKUP(A619,rptDatosInstitucionesEducativas!$H$9:$O$985,8,0),0)</f>
        <v>11</v>
      </c>
      <c r="N619" s="54">
        <v>3</v>
      </c>
      <c r="O619" s="54">
        <v>3</v>
      </c>
      <c r="P619" s="54" t="s">
        <v>3122</v>
      </c>
      <c r="Q619" s="54" t="s">
        <v>3227</v>
      </c>
      <c r="R619" s="54" t="s">
        <v>2524</v>
      </c>
      <c r="S619" s="54">
        <v>0</v>
      </c>
      <c r="T619" s="54">
        <v>1</v>
      </c>
    </row>
    <row r="620" spans="1:20" ht="18" x14ac:dyDescent="0.25">
      <c r="A620" s="54" t="s">
        <v>1149</v>
      </c>
      <c r="B620" s="54" t="s">
        <v>2506</v>
      </c>
      <c r="C620" s="54" t="s">
        <v>2505</v>
      </c>
      <c r="D620" s="54" t="s">
        <v>94</v>
      </c>
      <c r="E620" s="54" t="s">
        <v>94</v>
      </c>
      <c r="F620" s="54" t="s">
        <v>94</v>
      </c>
      <c r="G620" s="54" t="s">
        <v>854</v>
      </c>
      <c r="H620" s="56" t="s">
        <v>854</v>
      </c>
      <c r="I620" s="54" t="s">
        <v>2552</v>
      </c>
      <c r="J620" s="54" t="s">
        <v>116</v>
      </c>
      <c r="K620" s="54" t="s">
        <v>117</v>
      </c>
      <c r="L620" s="54">
        <v>19</v>
      </c>
      <c r="M620" s="54">
        <f>IFERROR(VLOOKUP(A620,rptDatosInstitucionesEducativas!$H$9:$O$985,8,0),0)</f>
        <v>13</v>
      </c>
      <c r="N620" s="54">
        <v>3</v>
      </c>
      <c r="O620" s="54">
        <v>3</v>
      </c>
      <c r="P620" s="54" t="s">
        <v>3122</v>
      </c>
      <c r="Q620" s="54" t="s">
        <v>3227</v>
      </c>
      <c r="R620" s="54" t="s">
        <v>2524</v>
      </c>
      <c r="S620" s="54">
        <v>0</v>
      </c>
      <c r="T620" s="54">
        <v>1</v>
      </c>
    </row>
    <row r="621" spans="1:20" ht="18" x14ac:dyDescent="0.25">
      <c r="A621" s="54" t="s">
        <v>1167</v>
      </c>
      <c r="B621" s="54" t="s">
        <v>2506</v>
      </c>
      <c r="C621" s="54" t="s">
        <v>2505</v>
      </c>
      <c r="D621" s="54" t="s">
        <v>94</v>
      </c>
      <c r="E621" s="54" t="s">
        <v>94</v>
      </c>
      <c r="F621" s="54" t="s">
        <v>94</v>
      </c>
      <c r="G621" s="54" t="s">
        <v>94</v>
      </c>
      <c r="H621" s="56" t="s">
        <v>1168</v>
      </c>
      <c r="I621" s="54" t="s">
        <v>2552</v>
      </c>
      <c r="J621" s="54" t="s">
        <v>116</v>
      </c>
      <c r="K621" s="54" t="s">
        <v>117</v>
      </c>
      <c r="L621" s="54">
        <v>10</v>
      </c>
      <c r="M621" s="54">
        <f>IFERROR(VLOOKUP(A621,rptDatosInstitucionesEducativas!$H$9:$O$985,8,0),0)</f>
        <v>9</v>
      </c>
      <c r="N621" s="54">
        <v>2</v>
      </c>
      <c r="O621" s="54">
        <v>2</v>
      </c>
      <c r="P621" s="54" t="s">
        <v>3130</v>
      </c>
      <c r="Q621" s="54" t="s">
        <v>3129</v>
      </c>
      <c r="R621" s="54" t="s">
        <v>3128</v>
      </c>
      <c r="S621" s="54">
        <v>1</v>
      </c>
      <c r="T621" s="54">
        <v>2</v>
      </c>
    </row>
    <row r="622" spans="1:20" ht="18" x14ac:dyDescent="0.25">
      <c r="A622" s="54" t="s">
        <v>1087</v>
      </c>
      <c r="B622" s="54" t="s">
        <v>2506</v>
      </c>
      <c r="C622" s="54" t="s">
        <v>2505</v>
      </c>
      <c r="D622" s="54" t="s">
        <v>94</v>
      </c>
      <c r="E622" s="54" t="s">
        <v>94</v>
      </c>
      <c r="F622" s="54" t="s">
        <v>94</v>
      </c>
      <c r="G622" s="54" t="s">
        <v>94</v>
      </c>
      <c r="H622" s="56" t="s">
        <v>512</v>
      </c>
      <c r="I622" s="54" t="s">
        <v>2552</v>
      </c>
      <c r="J622" s="54" t="s">
        <v>116</v>
      </c>
      <c r="K622" s="54" t="s">
        <v>117</v>
      </c>
      <c r="L622" s="54">
        <v>4</v>
      </c>
      <c r="M622" s="54">
        <f>IFERROR(VLOOKUP(A622,rptDatosInstitucionesEducativas!$H$9:$O$985,8,0),0)</f>
        <v>13</v>
      </c>
      <c r="N622" s="54">
        <v>1</v>
      </c>
      <c r="O622" s="54">
        <v>3</v>
      </c>
      <c r="P622" s="54" t="s">
        <v>3554</v>
      </c>
      <c r="Q622" s="54" t="s">
        <v>2525</v>
      </c>
      <c r="R622" s="54" t="s">
        <v>3220</v>
      </c>
      <c r="S622" s="54">
        <v>0</v>
      </c>
      <c r="T622" s="54">
        <v>1</v>
      </c>
    </row>
    <row r="623" spans="1:20" ht="18" x14ac:dyDescent="0.25">
      <c r="A623" s="54" t="s">
        <v>1114</v>
      </c>
      <c r="B623" s="54" t="s">
        <v>2506</v>
      </c>
      <c r="C623" s="54" t="s">
        <v>2505</v>
      </c>
      <c r="D623" s="54" t="s">
        <v>94</v>
      </c>
      <c r="E623" s="54" t="s">
        <v>94</v>
      </c>
      <c r="F623" s="54" t="s">
        <v>94</v>
      </c>
      <c r="G623" s="54" t="s">
        <v>94</v>
      </c>
      <c r="H623" s="56" t="s">
        <v>1115</v>
      </c>
      <c r="I623" s="54" t="s">
        <v>2552</v>
      </c>
      <c r="J623" s="54" t="s">
        <v>116</v>
      </c>
      <c r="K623" s="54" t="s">
        <v>117</v>
      </c>
      <c r="L623" s="54">
        <v>11</v>
      </c>
      <c r="M623" s="54">
        <f>IFERROR(VLOOKUP(A623,rptDatosInstitucionesEducativas!$H$9:$O$985,8,0),0)</f>
        <v>10</v>
      </c>
      <c r="N623" s="54">
        <v>3</v>
      </c>
      <c r="O623" s="54">
        <v>3</v>
      </c>
      <c r="P623" s="54" t="s">
        <v>3145</v>
      </c>
      <c r="Q623" s="54" t="s">
        <v>2525</v>
      </c>
      <c r="R623" s="54" t="s">
        <v>2524</v>
      </c>
      <c r="S623" s="54">
        <v>0</v>
      </c>
      <c r="T623" s="54">
        <v>2</v>
      </c>
    </row>
    <row r="624" spans="1:20" ht="18" x14ac:dyDescent="0.25">
      <c r="A624" s="54" t="s">
        <v>1117</v>
      </c>
      <c r="B624" s="54" t="s">
        <v>2506</v>
      </c>
      <c r="C624" s="54" t="s">
        <v>2505</v>
      </c>
      <c r="D624" s="54" t="s">
        <v>94</v>
      </c>
      <c r="E624" s="54" t="s">
        <v>94</v>
      </c>
      <c r="F624" s="54" t="s">
        <v>94</v>
      </c>
      <c r="G624" s="54" t="s">
        <v>94</v>
      </c>
      <c r="H624" s="56" t="s">
        <v>1118</v>
      </c>
      <c r="I624" s="54" t="s">
        <v>2552</v>
      </c>
      <c r="J624" s="54" t="s">
        <v>116</v>
      </c>
      <c r="K624" s="54" t="s">
        <v>117</v>
      </c>
      <c r="L624" s="54">
        <v>17</v>
      </c>
      <c r="M624" s="54">
        <f>IFERROR(VLOOKUP(A624,rptDatosInstitucionesEducativas!$H$9:$O$985,8,0),0)</f>
        <v>17</v>
      </c>
      <c r="N624" s="54">
        <v>3</v>
      </c>
      <c r="O624" s="54">
        <v>3</v>
      </c>
      <c r="P624" s="54" t="s">
        <v>3145</v>
      </c>
      <c r="Q624" s="54" t="s">
        <v>2525</v>
      </c>
      <c r="R624" s="54" t="s">
        <v>2524</v>
      </c>
      <c r="S624" s="54">
        <v>0</v>
      </c>
      <c r="T624" s="54">
        <v>3</v>
      </c>
    </row>
    <row r="625" spans="1:20" ht="18" x14ac:dyDescent="0.25">
      <c r="A625" s="54" t="s">
        <v>1120</v>
      </c>
      <c r="B625" s="54" t="s">
        <v>2506</v>
      </c>
      <c r="C625" s="54" t="s">
        <v>2505</v>
      </c>
      <c r="D625" s="54" t="s">
        <v>94</v>
      </c>
      <c r="E625" s="54" t="s">
        <v>94</v>
      </c>
      <c r="F625" s="54" t="s">
        <v>94</v>
      </c>
      <c r="G625" s="54" t="s">
        <v>94</v>
      </c>
      <c r="H625" s="56" t="s">
        <v>1121</v>
      </c>
      <c r="I625" s="54" t="s">
        <v>2552</v>
      </c>
      <c r="J625" s="54" t="s">
        <v>116</v>
      </c>
      <c r="K625" s="54" t="s">
        <v>117</v>
      </c>
      <c r="L625" s="54">
        <v>16</v>
      </c>
      <c r="M625" s="54">
        <f>IFERROR(VLOOKUP(A625,rptDatosInstitucionesEducativas!$H$9:$O$985,8,0),0)</f>
        <v>16</v>
      </c>
      <c r="N625" s="54">
        <v>3</v>
      </c>
      <c r="O625" s="54">
        <v>3</v>
      </c>
      <c r="P625" s="54" t="s">
        <v>3145</v>
      </c>
      <c r="Q625" s="54" t="s">
        <v>3140</v>
      </c>
      <c r="R625" s="54" t="s">
        <v>3139</v>
      </c>
      <c r="S625" s="54">
        <v>0</v>
      </c>
      <c r="T625" s="54">
        <v>2</v>
      </c>
    </row>
    <row r="626" spans="1:20" ht="18" x14ac:dyDescent="0.25">
      <c r="A626" s="54" t="s">
        <v>1068</v>
      </c>
      <c r="B626" s="54" t="s">
        <v>2506</v>
      </c>
      <c r="C626" s="54" t="s">
        <v>2505</v>
      </c>
      <c r="D626" s="54" t="s">
        <v>94</v>
      </c>
      <c r="E626" s="54" t="s">
        <v>94</v>
      </c>
      <c r="F626" s="54" t="s">
        <v>94</v>
      </c>
      <c r="G626" s="54" t="s">
        <v>94</v>
      </c>
      <c r="H626" s="56" t="s">
        <v>1069</v>
      </c>
      <c r="I626" s="54" t="s">
        <v>2552</v>
      </c>
      <c r="J626" s="54" t="s">
        <v>116</v>
      </c>
      <c r="K626" s="54" t="s">
        <v>117</v>
      </c>
      <c r="L626" s="54">
        <v>8</v>
      </c>
      <c r="M626" s="54">
        <f>IFERROR(VLOOKUP(A626,rptDatosInstitucionesEducativas!$H$9:$O$985,8,0),0)</f>
        <v>12</v>
      </c>
      <c r="N626" s="54">
        <v>3</v>
      </c>
      <c r="O626" s="54">
        <v>3</v>
      </c>
      <c r="P626" s="54" t="s">
        <v>3145</v>
      </c>
      <c r="Q626" s="54" t="s">
        <v>2525</v>
      </c>
      <c r="R626" s="54" t="s">
        <v>2524</v>
      </c>
      <c r="S626" s="54">
        <v>0</v>
      </c>
      <c r="T626" s="54">
        <v>2</v>
      </c>
    </row>
    <row r="627" spans="1:20" ht="18" x14ac:dyDescent="0.25">
      <c r="A627" s="54" t="s">
        <v>1028</v>
      </c>
      <c r="B627" s="54" t="s">
        <v>2506</v>
      </c>
      <c r="C627" s="54" t="s">
        <v>2505</v>
      </c>
      <c r="D627" s="54" t="s">
        <v>94</v>
      </c>
      <c r="E627" s="54" t="s">
        <v>94</v>
      </c>
      <c r="F627" s="54" t="s">
        <v>94</v>
      </c>
      <c r="G627" s="54" t="s">
        <v>470</v>
      </c>
      <c r="H627" s="56" t="s">
        <v>1029</v>
      </c>
      <c r="I627" s="54" t="s">
        <v>2552</v>
      </c>
      <c r="J627" s="54" t="s">
        <v>116</v>
      </c>
      <c r="K627" s="54" t="s">
        <v>117</v>
      </c>
      <c r="L627" s="54">
        <v>10</v>
      </c>
      <c r="M627" s="54">
        <f>IFERROR(VLOOKUP(A627,rptDatosInstitucionesEducativas!$H$9:$O$985,8,0),0)</f>
        <v>13</v>
      </c>
      <c r="N627" s="54">
        <v>3</v>
      </c>
      <c r="O627" s="54">
        <v>3</v>
      </c>
      <c r="P627" s="54" t="s">
        <v>3130</v>
      </c>
      <c r="Q627" s="54" t="s">
        <v>3226</v>
      </c>
      <c r="R627" s="54" t="s">
        <v>3128</v>
      </c>
      <c r="S627" s="54">
        <v>1</v>
      </c>
      <c r="T627" s="54">
        <v>2</v>
      </c>
    </row>
    <row r="628" spans="1:20" ht="27" x14ac:dyDescent="0.25">
      <c r="A628" s="54" t="s">
        <v>1169</v>
      </c>
      <c r="B628" s="54" t="s">
        <v>2506</v>
      </c>
      <c r="C628" s="54" t="s">
        <v>2505</v>
      </c>
      <c r="D628" s="54" t="s">
        <v>94</v>
      </c>
      <c r="E628" s="54" t="s">
        <v>94</v>
      </c>
      <c r="F628" s="54" t="s">
        <v>94</v>
      </c>
      <c r="G628" s="54" t="s">
        <v>94</v>
      </c>
      <c r="H628" s="56" t="s">
        <v>1170</v>
      </c>
      <c r="I628" s="54" t="s">
        <v>2552</v>
      </c>
      <c r="J628" s="54" t="s">
        <v>116</v>
      </c>
      <c r="K628" s="54" t="s">
        <v>117</v>
      </c>
      <c r="L628" s="54">
        <v>9</v>
      </c>
      <c r="M628" s="54">
        <f>IFERROR(VLOOKUP(A628,rptDatosInstitucionesEducativas!$H$9:$O$985,8,0),0)</f>
        <v>4</v>
      </c>
      <c r="N628" s="54">
        <v>3</v>
      </c>
      <c r="O628" s="54">
        <v>3</v>
      </c>
      <c r="P628" s="54" t="s">
        <v>3141</v>
      </c>
      <c r="Q628" s="54" t="s">
        <v>3140</v>
      </c>
      <c r="R628" s="54" t="s">
        <v>3225</v>
      </c>
      <c r="S628" s="54">
        <v>0</v>
      </c>
      <c r="T628" s="54">
        <v>2</v>
      </c>
    </row>
    <row r="629" spans="1:20" ht="18" x14ac:dyDescent="0.25">
      <c r="A629" s="54" t="s">
        <v>1047</v>
      </c>
      <c r="B629" s="54" t="s">
        <v>2506</v>
      </c>
      <c r="C629" s="54" t="s">
        <v>2505</v>
      </c>
      <c r="D629" s="54" t="s">
        <v>94</v>
      </c>
      <c r="E629" s="54" t="s">
        <v>94</v>
      </c>
      <c r="F629" s="54" t="s">
        <v>94</v>
      </c>
      <c r="G629" s="54" t="s">
        <v>1046</v>
      </c>
      <c r="H629" s="56" t="s">
        <v>1048</v>
      </c>
      <c r="I629" s="54" t="s">
        <v>2552</v>
      </c>
      <c r="J629" s="54" t="s">
        <v>116</v>
      </c>
      <c r="K629" s="54" t="s">
        <v>117</v>
      </c>
      <c r="L629" s="54">
        <v>11</v>
      </c>
      <c r="M629" s="54">
        <f>IFERROR(VLOOKUP(A629,rptDatosInstitucionesEducativas!$H$9:$O$985,8,0),0)</f>
        <v>10</v>
      </c>
      <c r="N629" s="54">
        <v>3</v>
      </c>
      <c r="O629" s="54">
        <v>3</v>
      </c>
      <c r="P629" s="54" t="s">
        <v>3127</v>
      </c>
      <c r="Q629" s="54" t="s">
        <v>3126</v>
      </c>
      <c r="R629" s="54" t="s">
        <v>2524</v>
      </c>
      <c r="S629" s="54">
        <v>1</v>
      </c>
      <c r="T629" s="54">
        <v>2</v>
      </c>
    </row>
    <row r="630" spans="1:20" ht="18" x14ac:dyDescent="0.25">
      <c r="A630" s="54" t="s">
        <v>1008</v>
      </c>
      <c r="B630" s="54" t="s">
        <v>2506</v>
      </c>
      <c r="C630" s="54" t="s">
        <v>2505</v>
      </c>
      <c r="D630" s="54" t="s">
        <v>94</v>
      </c>
      <c r="E630" s="54" t="s">
        <v>94</v>
      </c>
      <c r="F630" s="54" t="s">
        <v>94</v>
      </c>
      <c r="G630" s="54" t="s">
        <v>94</v>
      </c>
      <c r="H630" s="56" t="s">
        <v>540</v>
      </c>
      <c r="I630" s="54" t="s">
        <v>2552</v>
      </c>
      <c r="J630" s="54" t="s">
        <v>116</v>
      </c>
      <c r="K630" s="54" t="s">
        <v>117</v>
      </c>
      <c r="L630" s="54">
        <v>6</v>
      </c>
      <c r="M630" s="54">
        <f>IFERROR(VLOOKUP(A630,rptDatosInstitucionesEducativas!$H$9:$O$985,8,0),0)</f>
        <v>12</v>
      </c>
      <c r="N630" s="54">
        <v>3</v>
      </c>
      <c r="O630" s="54">
        <v>3</v>
      </c>
      <c r="P630" s="54" t="s">
        <v>3138</v>
      </c>
      <c r="Q630" s="54" t="s">
        <v>2525</v>
      </c>
      <c r="R630" s="54" t="s">
        <v>3136</v>
      </c>
      <c r="S630" s="54">
        <v>1</v>
      </c>
      <c r="T630" s="54">
        <v>1</v>
      </c>
    </row>
    <row r="631" spans="1:20" ht="18" x14ac:dyDescent="0.25">
      <c r="A631" s="54" t="s">
        <v>1017</v>
      </c>
      <c r="B631" s="54" t="s">
        <v>2506</v>
      </c>
      <c r="C631" s="54" t="s">
        <v>2505</v>
      </c>
      <c r="D631" s="54" t="s">
        <v>94</v>
      </c>
      <c r="E631" s="54" t="s">
        <v>94</v>
      </c>
      <c r="F631" s="54" t="s">
        <v>94</v>
      </c>
      <c r="G631" s="54" t="s">
        <v>94</v>
      </c>
      <c r="H631" s="56" t="s">
        <v>1016</v>
      </c>
      <c r="I631" s="54" t="s">
        <v>2552</v>
      </c>
      <c r="J631" s="54" t="s">
        <v>116</v>
      </c>
      <c r="K631" s="54" t="s">
        <v>117</v>
      </c>
      <c r="L631" s="54">
        <v>8</v>
      </c>
      <c r="M631" s="54">
        <f>IFERROR(VLOOKUP(A631,rptDatosInstitucionesEducativas!$H$9:$O$985,8,0),0)</f>
        <v>6</v>
      </c>
      <c r="N631" s="54">
        <v>3</v>
      </c>
      <c r="O631" s="54">
        <v>3</v>
      </c>
      <c r="P631" s="54" t="s">
        <v>3138</v>
      </c>
      <c r="Q631" s="54" t="s">
        <v>2525</v>
      </c>
      <c r="R631" s="54" t="s">
        <v>3136</v>
      </c>
      <c r="S631" s="54">
        <v>1</v>
      </c>
      <c r="T631" s="54">
        <v>1</v>
      </c>
    </row>
    <row r="632" spans="1:20" ht="18" x14ac:dyDescent="0.25">
      <c r="A632" s="54" t="s">
        <v>1030</v>
      </c>
      <c r="B632" s="54" t="s">
        <v>2506</v>
      </c>
      <c r="C632" s="54" t="s">
        <v>2505</v>
      </c>
      <c r="D632" s="54" t="s">
        <v>94</v>
      </c>
      <c r="E632" s="54" t="s">
        <v>94</v>
      </c>
      <c r="F632" s="54" t="s">
        <v>94</v>
      </c>
      <c r="G632" s="54" t="s">
        <v>2243</v>
      </c>
      <c r="H632" s="56" t="s">
        <v>397</v>
      </c>
      <c r="I632" s="54" t="s">
        <v>2552</v>
      </c>
      <c r="J632" s="54" t="s">
        <v>116</v>
      </c>
      <c r="K632" s="54" t="s">
        <v>117</v>
      </c>
      <c r="L632" s="54">
        <v>4</v>
      </c>
      <c r="M632" s="54">
        <f>IFERROR(VLOOKUP(A632,rptDatosInstitucionesEducativas!$H$9:$O$985,8,0),0)</f>
        <v>3</v>
      </c>
      <c r="N632" s="54">
        <v>3</v>
      </c>
      <c r="O632" s="54">
        <v>3</v>
      </c>
      <c r="P632" s="54" t="s">
        <v>3138</v>
      </c>
      <c r="Q632" s="54" t="s">
        <v>2525</v>
      </c>
      <c r="R632" s="54" t="s">
        <v>3136</v>
      </c>
      <c r="S632" s="54">
        <v>1</v>
      </c>
      <c r="T632" s="54">
        <v>1</v>
      </c>
    </row>
    <row r="633" spans="1:20" ht="18" x14ac:dyDescent="0.25">
      <c r="A633" s="54" t="s">
        <v>1173</v>
      </c>
      <c r="B633" s="54" t="s">
        <v>2506</v>
      </c>
      <c r="C633" s="54" t="s">
        <v>2505</v>
      </c>
      <c r="D633" s="54" t="s">
        <v>94</v>
      </c>
      <c r="E633" s="54" t="s">
        <v>94</v>
      </c>
      <c r="F633" s="54" t="s">
        <v>94</v>
      </c>
      <c r="G633" s="54" t="s">
        <v>5123</v>
      </c>
      <c r="H633" s="56" t="s">
        <v>1174</v>
      </c>
      <c r="I633" s="54" t="s">
        <v>2552</v>
      </c>
      <c r="J633" s="54" t="s">
        <v>116</v>
      </c>
      <c r="K633" s="54" t="s">
        <v>117</v>
      </c>
      <c r="L633" s="54">
        <v>11</v>
      </c>
      <c r="M633" s="54">
        <f>IFERROR(VLOOKUP(A633,rptDatosInstitucionesEducativas!$H$9:$O$985,8,0),0)</f>
        <v>12</v>
      </c>
      <c r="N633" s="54">
        <v>3</v>
      </c>
      <c r="O633" s="54">
        <v>3</v>
      </c>
      <c r="P633" s="54" t="s">
        <v>3138</v>
      </c>
      <c r="Q633" s="54" t="s">
        <v>2525</v>
      </c>
      <c r="R633" s="54" t="s">
        <v>3136</v>
      </c>
      <c r="S633" s="54">
        <v>1</v>
      </c>
      <c r="T633" s="54">
        <v>1</v>
      </c>
    </row>
    <row r="634" spans="1:20" ht="18" x14ac:dyDescent="0.25">
      <c r="A634" s="54" t="s">
        <v>1038</v>
      </c>
      <c r="B634" s="54" t="s">
        <v>2506</v>
      </c>
      <c r="C634" s="54" t="s">
        <v>2505</v>
      </c>
      <c r="D634" s="54" t="s">
        <v>94</v>
      </c>
      <c r="E634" s="54" t="s">
        <v>94</v>
      </c>
      <c r="F634" s="54" t="s">
        <v>94</v>
      </c>
      <c r="G634" s="54" t="s">
        <v>94</v>
      </c>
      <c r="H634" s="56" t="s">
        <v>1039</v>
      </c>
      <c r="I634" s="54" t="s">
        <v>2552</v>
      </c>
      <c r="J634" s="54" t="s">
        <v>116</v>
      </c>
      <c r="K634" s="54" t="s">
        <v>117</v>
      </c>
      <c r="L634" s="54">
        <v>7</v>
      </c>
      <c r="M634" s="54">
        <f>IFERROR(VLOOKUP(A634,rptDatosInstitucionesEducativas!$H$9:$O$985,8,0),0)</f>
        <v>8</v>
      </c>
      <c r="N634" s="54">
        <v>3</v>
      </c>
      <c r="O634" s="54">
        <v>3</v>
      </c>
      <c r="P634" s="54" t="s">
        <v>3138</v>
      </c>
      <c r="Q634" s="54" t="s">
        <v>2525</v>
      </c>
      <c r="R634" s="54" t="s">
        <v>3224</v>
      </c>
      <c r="S634" s="54">
        <v>1</v>
      </c>
      <c r="T634" s="54">
        <v>1</v>
      </c>
    </row>
    <row r="635" spans="1:20" ht="18" x14ac:dyDescent="0.25">
      <c r="A635" s="54" t="s">
        <v>1040</v>
      </c>
      <c r="B635" s="54" t="s">
        <v>2506</v>
      </c>
      <c r="C635" s="54" t="s">
        <v>2505</v>
      </c>
      <c r="D635" s="54" t="s">
        <v>94</v>
      </c>
      <c r="E635" s="54" t="s">
        <v>94</v>
      </c>
      <c r="F635" s="54" t="s">
        <v>94</v>
      </c>
      <c r="G635" s="54" t="s">
        <v>94</v>
      </c>
      <c r="H635" s="56" t="s">
        <v>1035</v>
      </c>
      <c r="I635" s="54" t="s">
        <v>2552</v>
      </c>
      <c r="J635" s="54" t="s">
        <v>116</v>
      </c>
      <c r="K635" s="54" t="s">
        <v>117</v>
      </c>
      <c r="L635" s="54">
        <v>6</v>
      </c>
      <c r="M635" s="54">
        <f>IFERROR(VLOOKUP(A635,rptDatosInstitucionesEducativas!$H$9:$O$985,8,0),0)</f>
        <v>11</v>
      </c>
      <c r="N635" s="54">
        <v>3</v>
      </c>
      <c r="O635" s="54">
        <v>3</v>
      </c>
      <c r="P635" s="54" t="s">
        <v>3138</v>
      </c>
      <c r="Q635" s="54" t="s">
        <v>2525</v>
      </c>
      <c r="R635" s="54" t="s">
        <v>3136</v>
      </c>
      <c r="S635" s="54">
        <v>1</v>
      </c>
      <c r="T635" s="54">
        <v>1</v>
      </c>
    </row>
    <row r="636" spans="1:20" ht="18" x14ac:dyDescent="0.25">
      <c r="A636" s="54" t="s">
        <v>1018</v>
      </c>
      <c r="B636" s="54" t="s">
        <v>2506</v>
      </c>
      <c r="C636" s="54" t="s">
        <v>2505</v>
      </c>
      <c r="D636" s="54" t="s">
        <v>94</v>
      </c>
      <c r="E636" s="54" t="s">
        <v>94</v>
      </c>
      <c r="F636" s="54" t="s">
        <v>94</v>
      </c>
      <c r="G636" s="54" t="s">
        <v>1016</v>
      </c>
      <c r="H636" s="56" t="s">
        <v>1016</v>
      </c>
      <c r="I636" s="54" t="s">
        <v>2552</v>
      </c>
      <c r="J636" s="54" t="s">
        <v>116</v>
      </c>
      <c r="K636" s="54" t="s">
        <v>117</v>
      </c>
      <c r="L636" s="54">
        <v>9</v>
      </c>
      <c r="M636" s="54">
        <f>IFERROR(VLOOKUP(A636,rptDatosInstitucionesEducativas!$H$9:$O$985,8,0),0)</f>
        <v>8</v>
      </c>
      <c r="N636" s="54">
        <v>1</v>
      </c>
      <c r="O636" s="54">
        <v>5</v>
      </c>
      <c r="P636" s="54" t="s">
        <v>5124</v>
      </c>
      <c r="Q636" s="54" t="s">
        <v>3223</v>
      </c>
      <c r="R636" s="54" t="s">
        <v>3132</v>
      </c>
      <c r="S636" s="54">
        <v>0</v>
      </c>
      <c r="T636" s="54">
        <v>2</v>
      </c>
    </row>
    <row r="637" spans="1:20" ht="18" x14ac:dyDescent="0.25">
      <c r="A637" s="54" t="s">
        <v>1050</v>
      </c>
      <c r="B637" s="54" t="s">
        <v>2506</v>
      </c>
      <c r="C637" s="54" t="s">
        <v>2505</v>
      </c>
      <c r="D637" s="54" t="s">
        <v>94</v>
      </c>
      <c r="E637" s="54" t="s">
        <v>94</v>
      </c>
      <c r="F637" s="54" t="s">
        <v>94</v>
      </c>
      <c r="G637" s="54" t="s">
        <v>94</v>
      </c>
      <c r="H637" s="56" t="s">
        <v>1051</v>
      </c>
      <c r="I637" s="54" t="s">
        <v>2552</v>
      </c>
      <c r="J637" s="54" t="s">
        <v>116</v>
      </c>
      <c r="K637" s="54" t="s">
        <v>117</v>
      </c>
      <c r="L637" s="54">
        <v>9</v>
      </c>
      <c r="M637" s="54">
        <f>IFERROR(VLOOKUP(A637,rptDatosInstitucionesEducativas!$H$9:$O$985,8,0),0)</f>
        <v>10</v>
      </c>
      <c r="N637" s="54">
        <v>1</v>
      </c>
      <c r="O637" s="54">
        <v>3</v>
      </c>
      <c r="P637" s="54" t="s">
        <v>5124</v>
      </c>
      <c r="Q637" s="54" t="s">
        <v>2525</v>
      </c>
      <c r="R637" s="54" t="s">
        <v>2524</v>
      </c>
      <c r="S637" s="54">
        <v>0</v>
      </c>
      <c r="T637" s="54">
        <v>2</v>
      </c>
    </row>
    <row r="638" spans="1:20" ht="18" x14ac:dyDescent="0.25">
      <c r="A638" s="54" t="s">
        <v>1123</v>
      </c>
      <c r="B638" s="54" t="s">
        <v>2506</v>
      </c>
      <c r="C638" s="54" t="s">
        <v>2505</v>
      </c>
      <c r="D638" s="54" t="s">
        <v>94</v>
      </c>
      <c r="E638" s="54" t="s">
        <v>94</v>
      </c>
      <c r="F638" s="54" t="s">
        <v>94</v>
      </c>
      <c r="G638" s="54" t="s">
        <v>1122</v>
      </c>
      <c r="H638" s="56" t="s">
        <v>1124</v>
      </c>
      <c r="I638" s="54" t="s">
        <v>2552</v>
      </c>
      <c r="J638" s="54" t="s">
        <v>116</v>
      </c>
      <c r="K638" s="54" t="s">
        <v>117</v>
      </c>
      <c r="L638" s="54">
        <v>9</v>
      </c>
      <c r="M638" s="54">
        <f>IFERROR(VLOOKUP(A638,rptDatosInstitucionesEducativas!$H$9:$O$985,8,0),0)</f>
        <v>10</v>
      </c>
      <c r="N638" s="54">
        <v>3</v>
      </c>
      <c r="O638" s="54">
        <v>3</v>
      </c>
      <c r="P638" s="54" t="s">
        <v>3130</v>
      </c>
      <c r="Q638" s="54" t="s">
        <v>3129</v>
      </c>
      <c r="R638" s="54" t="s">
        <v>3128</v>
      </c>
      <c r="S638" s="54">
        <v>1</v>
      </c>
      <c r="T638" s="54">
        <v>2</v>
      </c>
    </row>
    <row r="639" spans="1:20" ht="18" x14ac:dyDescent="0.25">
      <c r="A639" s="54" t="s">
        <v>1036</v>
      </c>
      <c r="B639" s="54" t="s">
        <v>2506</v>
      </c>
      <c r="C639" s="54" t="s">
        <v>2505</v>
      </c>
      <c r="D639" s="54" t="s">
        <v>94</v>
      </c>
      <c r="E639" s="54" t="s">
        <v>94</v>
      </c>
      <c r="F639" s="54" t="s">
        <v>94</v>
      </c>
      <c r="G639" s="54" t="s">
        <v>465</v>
      </c>
      <c r="H639" s="56" t="s">
        <v>1037</v>
      </c>
      <c r="I639" s="54" t="s">
        <v>2552</v>
      </c>
      <c r="J639" s="54" t="s">
        <v>116</v>
      </c>
      <c r="K639" s="54" t="s">
        <v>117</v>
      </c>
      <c r="L639" s="54">
        <v>7</v>
      </c>
      <c r="M639" s="54">
        <f>IFERROR(VLOOKUP(A639,rptDatosInstitucionesEducativas!$H$9:$O$985,8,0),0)</f>
        <v>7</v>
      </c>
      <c r="N639" s="54">
        <v>3</v>
      </c>
      <c r="O639" s="54">
        <v>3</v>
      </c>
      <c r="P639" s="54" t="s">
        <v>3138</v>
      </c>
      <c r="Q639" s="54" t="s">
        <v>2525</v>
      </c>
      <c r="R639" s="54" t="s">
        <v>2524</v>
      </c>
      <c r="S639" s="54">
        <v>1</v>
      </c>
      <c r="T639" s="54">
        <v>1</v>
      </c>
    </row>
    <row r="640" spans="1:20" ht="18" x14ac:dyDescent="0.25">
      <c r="A640" s="54" t="s">
        <v>1164</v>
      </c>
      <c r="B640" s="54" t="s">
        <v>2506</v>
      </c>
      <c r="C640" s="54" t="s">
        <v>2505</v>
      </c>
      <c r="D640" s="54" t="s">
        <v>94</v>
      </c>
      <c r="E640" s="54" t="s">
        <v>94</v>
      </c>
      <c r="F640" s="54" t="s">
        <v>94</v>
      </c>
      <c r="G640" s="54" t="s">
        <v>468</v>
      </c>
      <c r="H640" s="56" t="s">
        <v>468</v>
      </c>
      <c r="I640" s="54" t="s">
        <v>2552</v>
      </c>
      <c r="J640" s="54" t="s">
        <v>116</v>
      </c>
      <c r="K640" s="54" t="s">
        <v>117</v>
      </c>
      <c r="L640" s="54">
        <v>8</v>
      </c>
      <c r="M640" s="54">
        <f>IFERROR(VLOOKUP(A640,rptDatosInstitucionesEducativas!$H$9:$O$985,8,0),0)</f>
        <v>8</v>
      </c>
      <c r="N640" s="54">
        <v>1</v>
      </c>
      <c r="O640" s="54">
        <v>3</v>
      </c>
      <c r="P640" s="54" t="s">
        <v>5124</v>
      </c>
      <c r="Q640" s="54" t="s">
        <v>3133</v>
      </c>
      <c r="R640" s="54" t="s">
        <v>3132</v>
      </c>
      <c r="S640" s="54">
        <v>0</v>
      </c>
      <c r="T640" s="54">
        <v>2</v>
      </c>
    </row>
    <row r="641" spans="1:20" ht="18" x14ac:dyDescent="0.25">
      <c r="A641" s="54" t="s">
        <v>998</v>
      </c>
      <c r="B641" s="54" t="s">
        <v>2506</v>
      </c>
      <c r="C641" s="54" t="s">
        <v>2505</v>
      </c>
      <c r="D641" s="54" t="s">
        <v>94</v>
      </c>
      <c r="E641" s="54" t="s">
        <v>94</v>
      </c>
      <c r="F641" s="54" t="s">
        <v>94</v>
      </c>
      <c r="G641" s="54" t="s">
        <v>110</v>
      </c>
      <c r="H641" s="56" t="s">
        <v>999</v>
      </c>
      <c r="I641" s="54" t="s">
        <v>2552</v>
      </c>
      <c r="J641" s="54" t="s">
        <v>116</v>
      </c>
      <c r="K641" s="54" t="s">
        <v>117</v>
      </c>
      <c r="L641" s="54">
        <v>10</v>
      </c>
      <c r="M641" s="54">
        <f>IFERROR(VLOOKUP(A641,rptDatosInstitucionesEducativas!$H$9:$O$985,8,0),0)</f>
        <v>9</v>
      </c>
      <c r="N641" s="54">
        <v>3</v>
      </c>
      <c r="O641" s="54">
        <v>3</v>
      </c>
      <c r="P641" s="54" t="s">
        <v>3127</v>
      </c>
      <c r="Q641" s="54" t="s">
        <v>3126</v>
      </c>
      <c r="R641" s="54" t="s">
        <v>2524</v>
      </c>
      <c r="S641" s="54">
        <v>1</v>
      </c>
      <c r="T641" s="54">
        <v>2</v>
      </c>
    </row>
    <row r="642" spans="1:20" ht="18" x14ac:dyDescent="0.25">
      <c r="A642" s="54" t="s">
        <v>1163</v>
      </c>
      <c r="B642" s="54" t="s">
        <v>2506</v>
      </c>
      <c r="C642" s="54" t="s">
        <v>2505</v>
      </c>
      <c r="D642" s="54" t="s">
        <v>94</v>
      </c>
      <c r="E642" s="54" t="s">
        <v>94</v>
      </c>
      <c r="F642" s="54" t="s">
        <v>94</v>
      </c>
      <c r="G642" s="54" t="s">
        <v>1162</v>
      </c>
      <c r="H642" s="56" t="s">
        <v>1162</v>
      </c>
      <c r="I642" s="54" t="s">
        <v>2552</v>
      </c>
      <c r="J642" s="54" t="s">
        <v>116</v>
      </c>
      <c r="K642" s="54" t="s">
        <v>117</v>
      </c>
      <c r="L642" s="54">
        <v>10</v>
      </c>
      <c r="M642" s="54">
        <f>IFERROR(VLOOKUP(A642,rptDatosInstitucionesEducativas!$H$9:$O$985,8,0),0)</f>
        <v>9</v>
      </c>
      <c r="N642" s="54">
        <v>3</v>
      </c>
      <c r="O642" s="54">
        <v>3</v>
      </c>
      <c r="P642" s="54" t="s">
        <v>3127</v>
      </c>
      <c r="Q642" s="54" t="s">
        <v>3126</v>
      </c>
      <c r="R642" s="54" t="s">
        <v>3222</v>
      </c>
      <c r="S642" s="54">
        <v>1</v>
      </c>
      <c r="T642" s="54">
        <v>2</v>
      </c>
    </row>
    <row r="643" spans="1:20" ht="18" x14ac:dyDescent="0.25">
      <c r="A643" s="54" t="s">
        <v>1066</v>
      </c>
      <c r="B643" s="54" t="s">
        <v>2506</v>
      </c>
      <c r="C643" s="54" t="s">
        <v>2505</v>
      </c>
      <c r="D643" s="54" t="s">
        <v>94</v>
      </c>
      <c r="E643" s="54" t="s">
        <v>94</v>
      </c>
      <c r="F643" s="54" t="s">
        <v>94</v>
      </c>
      <c r="G643" s="54" t="s">
        <v>94</v>
      </c>
      <c r="H643" s="56" t="s">
        <v>1067</v>
      </c>
      <c r="I643" s="54" t="s">
        <v>2552</v>
      </c>
      <c r="J643" s="54" t="s">
        <v>116</v>
      </c>
      <c r="K643" s="54" t="s">
        <v>117</v>
      </c>
      <c r="L643" s="54">
        <v>8</v>
      </c>
      <c r="M643" s="54">
        <f>IFERROR(VLOOKUP(A643,rptDatosInstitucionesEducativas!$H$9:$O$985,8,0),0)</f>
        <v>9</v>
      </c>
      <c r="N643" s="54">
        <v>3</v>
      </c>
      <c r="O643" s="54">
        <v>3</v>
      </c>
      <c r="P643" s="54" t="s">
        <v>3127</v>
      </c>
      <c r="Q643" s="54" t="s">
        <v>3126</v>
      </c>
      <c r="R643" s="54" t="s">
        <v>2524</v>
      </c>
      <c r="S643" s="54">
        <v>1</v>
      </c>
      <c r="T643" s="54">
        <v>2</v>
      </c>
    </row>
    <row r="644" spans="1:20" ht="18" x14ac:dyDescent="0.25">
      <c r="A644" s="54" t="s">
        <v>1088</v>
      </c>
      <c r="B644" s="54" t="s">
        <v>2506</v>
      </c>
      <c r="C644" s="54" t="s">
        <v>2505</v>
      </c>
      <c r="D644" s="54" t="s">
        <v>94</v>
      </c>
      <c r="E644" s="54" t="s">
        <v>94</v>
      </c>
      <c r="F644" s="54" t="s">
        <v>94</v>
      </c>
      <c r="G644" s="54" t="s">
        <v>94</v>
      </c>
      <c r="H644" s="56" t="s">
        <v>543</v>
      </c>
      <c r="I644" s="54" t="s">
        <v>2552</v>
      </c>
      <c r="J644" s="54" t="s">
        <v>116</v>
      </c>
      <c r="K644" s="54" t="s">
        <v>117</v>
      </c>
      <c r="L644" s="54">
        <v>8</v>
      </c>
      <c r="M644" s="54">
        <f>IFERROR(VLOOKUP(A644,rptDatosInstitucionesEducativas!$H$9:$O$985,8,0),0)</f>
        <v>13</v>
      </c>
      <c r="N644" s="54">
        <v>1</v>
      </c>
      <c r="O644" s="54">
        <v>3</v>
      </c>
      <c r="P644" s="54" t="s">
        <v>3127</v>
      </c>
      <c r="Q644" s="54" t="s">
        <v>3126</v>
      </c>
      <c r="R644" s="54" t="s">
        <v>2524</v>
      </c>
      <c r="S644" s="54">
        <v>1</v>
      </c>
      <c r="T644" s="54">
        <v>1</v>
      </c>
    </row>
    <row r="645" spans="1:20" ht="18" x14ac:dyDescent="0.25">
      <c r="A645" s="54" t="s">
        <v>1056</v>
      </c>
      <c r="B645" s="54" t="s">
        <v>2506</v>
      </c>
      <c r="C645" s="54" t="s">
        <v>2505</v>
      </c>
      <c r="D645" s="54" t="s">
        <v>94</v>
      </c>
      <c r="E645" s="54" t="s">
        <v>94</v>
      </c>
      <c r="F645" s="54" t="s">
        <v>94</v>
      </c>
      <c r="G645" s="54" t="s">
        <v>94</v>
      </c>
      <c r="H645" s="56" t="s">
        <v>1057</v>
      </c>
      <c r="I645" s="54" t="s">
        <v>2552</v>
      </c>
      <c r="J645" s="54" t="s">
        <v>116</v>
      </c>
      <c r="K645" s="54" t="s">
        <v>117</v>
      </c>
      <c r="L645" s="54">
        <v>10</v>
      </c>
      <c r="M645" s="54">
        <f>IFERROR(VLOOKUP(A645,rptDatosInstitucionesEducativas!$H$9:$O$985,8,0),0)</f>
        <v>13</v>
      </c>
      <c r="N645" s="54">
        <v>1</v>
      </c>
      <c r="O645" s="54">
        <v>3</v>
      </c>
      <c r="P645" s="54" t="s">
        <v>5124</v>
      </c>
      <c r="Q645" s="54" t="s">
        <v>2525</v>
      </c>
      <c r="R645" s="54" t="s">
        <v>2524</v>
      </c>
      <c r="S645" s="54">
        <v>0</v>
      </c>
      <c r="T645" s="54">
        <v>2</v>
      </c>
    </row>
    <row r="646" spans="1:20" ht="27" x14ac:dyDescent="0.25">
      <c r="A646" s="54" t="s">
        <v>1158</v>
      </c>
      <c r="B646" s="54" t="s">
        <v>2506</v>
      </c>
      <c r="C646" s="54" t="s">
        <v>2505</v>
      </c>
      <c r="D646" s="54" t="s">
        <v>94</v>
      </c>
      <c r="E646" s="54" t="s">
        <v>94</v>
      </c>
      <c r="F646" s="54" t="s">
        <v>94</v>
      </c>
      <c r="G646" s="54" t="s">
        <v>94</v>
      </c>
      <c r="H646" s="56" t="s">
        <v>1159</v>
      </c>
      <c r="I646" s="54" t="s">
        <v>2552</v>
      </c>
      <c r="J646" s="54" t="s">
        <v>116</v>
      </c>
      <c r="K646" s="54" t="s">
        <v>117</v>
      </c>
      <c r="L646" s="54">
        <v>12</v>
      </c>
      <c r="M646" s="54">
        <f>IFERROR(VLOOKUP(A646,rptDatosInstitucionesEducativas!$H$9:$O$985,8,0),0)</f>
        <v>12</v>
      </c>
      <c r="N646" s="54">
        <v>1</v>
      </c>
      <c r="O646" s="54">
        <v>3</v>
      </c>
      <c r="P646" s="54" t="s">
        <v>3115</v>
      </c>
      <c r="Q646" s="54" t="s">
        <v>3143</v>
      </c>
      <c r="R646" s="54" t="s">
        <v>3221</v>
      </c>
      <c r="S646" s="54">
        <v>1</v>
      </c>
      <c r="T646" s="54">
        <v>1</v>
      </c>
    </row>
    <row r="647" spans="1:20" ht="18" x14ac:dyDescent="0.25">
      <c r="A647" s="54" t="s">
        <v>1000</v>
      </c>
      <c r="B647" s="54" t="s">
        <v>2506</v>
      </c>
      <c r="C647" s="54" t="s">
        <v>2505</v>
      </c>
      <c r="D647" s="54" t="s">
        <v>94</v>
      </c>
      <c r="E647" s="54" t="s">
        <v>94</v>
      </c>
      <c r="F647" s="54" t="s">
        <v>94</v>
      </c>
      <c r="G647" s="54" t="s">
        <v>94</v>
      </c>
      <c r="H647" s="56" t="s">
        <v>1001</v>
      </c>
      <c r="I647" s="54" t="s">
        <v>2552</v>
      </c>
      <c r="J647" s="54" t="s">
        <v>116</v>
      </c>
      <c r="K647" s="54" t="s">
        <v>117</v>
      </c>
      <c r="L647" s="54">
        <v>8</v>
      </c>
      <c r="M647" s="54">
        <f>IFERROR(VLOOKUP(A647,rptDatosInstitucionesEducativas!$H$9:$O$985,8,0),0)</f>
        <v>6</v>
      </c>
      <c r="N647" s="54">
        <v>3</v>
      </c>
      <c r="O647" s="54">
        <v>3</v>
      </c>
      <c r="P647" s="54" t="s">
        <v>3130</v>
      </c>
      <c r="Q647" s="54" t="s">
        <v>3129</v>
      </c>
      <c r="R647" s="54" t="s">
        <v>3128</v>
      </c>
      <c r="S647" s="54">
        <v>1</v>
      </c>
      <c r="T647" s="54">
        <v>2</v>
      </c>
    </row>
    <row r="648" spans="1:20" ht="27" x14ac:dyDescent="0.25">
      <c r="A648" s="54" t="s">
        <v>1002</v>
      </c>
      <c r="B648" s="54" t="s">
        <v>2506</v>
      </c>
      <c r="C648" s="54" t="s">
        <v>2505</v>
      </c>
      <c r="D648" s="54" t="s">
        <v>94</v>
      </c>
      <c r="E648" s="54" t="s">
        <v>94</v>
      </c>
      <c r="F648" s="54" t="s">
        <v>94</v>
      </c>
      <c r="G648" s="54" t="s">
        <v>1001</v>
      </c>
      <c r="H648" s="56" t="s">
        <v>1001</v>
      </c>
      <c r="I648" s="54" t="s">
        <v>2552</v>
      </c>
      <c r="J648" s="54" t="s">
        <v>116</v>
      </c>
      <c r="K648" s="54" t="s">
        <v>117</v>
      </c>
      <c r="L648" s="54">
        <v>10</v>
      </c>
      <c r="M648" s="54">
        <f>IFERROR(VLOOKUP(A648,rptDatosInstitucionesEducativas!$H$9:$O$985,8,0),0)</f>
        <v>9</v>
      </c>
      <c r="N648" s="54">
        <v>1</v>
      </c>
      <c r="O648" s="54">
        <v>3</v>
      </c>
      <c r="P648" s="54" t="s">
        <v>3115</v>
      </c>
      <c r="Q648" s="54" t="s">
        <v>3143</v>
      </c>
      <c r="R648" s="54" t="s">
        <v>3120</v>
      </c>
      <c r="S648" s="54">
        <v>1</v>
      </c>
      <c r="T648" s="54">
        <v>1</v>
      </c>
    </row>
    <row r="649" spans="1:20" ht="27" x14ac:dyDescent="0.25">
      <c r="A649" s="54" t="s">
        <v>1003</v>
      </c>
      <c r="B649" s="54" t="s">
        <v>2506</v>
      </c>
      <c r="C649" s="54" t="s">
        <v>2505</v>
      </c>
      <c r="D649" s="54" t="s">
        <v>94</v>
      </c>
      <c r="E649" s="54" t="s">
        <v>94</v>
      </c>
      <c r="F649" s="54" t="s">
        <v>94</v>
      </c>
      <c r="G649" s="54" t="s">
        <v>1004</v>
      </c>
      <c r="H649" s="56" t="s">
        <v>1004</v>
      </c>
      <c r="I649" s="54" t="s">
        <v>2552</v>
      </c>
      <c r="J649" s="54" t="s">
        <v>116</v>
      </c>
      <c r="K649" s="54" t="s">
        <v>117</v>
      </c>
      <c r="L649" s="54">
        <v>13</v>
      </c>
      <c r="M649" s="54">
        <f>IFERROR(VLOOKUP(A649,rptDatosInstitucionesEducativas!$H$9:$O$985,8,0),0)</f>
        <v>9</v>
      </c>
      <c r="N649" s="54">
        <v>1</v>
      </c>
      <c r="O649" s="54">
        <v>3</v>
      </c>
      <c r="P649" s="54" t="s">
        <v>3115</v>
      </c>
      <c r="Q649" s="54" t="s">
        <v>3143</v>
      </c>
      <c r="R649" s="54" t="s">
        <v>3134</v>
      </c>
      <c r="S649" s="54">
        <v>1</v>
      </c>
      <c r="T649" s="54">
        <v>1</v>
      </c>
    </row>
    <row r="650" spans="1:20" ht="27" x14ac:dyDescent="0.25">
      <c r="A650" s="54" t="s">
        <v>1160</v>
      </c>
      <c r="B650" s="54" t="s">
        <v>2506</v>
      </c>
      <c r="C650" s="54" t="s">
        <v>2505</v>
      </c>
      <c r="D650" s="54" t="s">
        <v>94</v>
      </c>
      <c r="E650" s="54" t="s">
        <v>94</v>
      </c>
      <c r="F650" s="54" t="s">
        <v>94</v>
      </c>
      <c r="G650" s="54" t="s">
        <v>94</v>
      </c>
      <c r="H650" s="56" t="s">
        <v>1161</v>
      </c>
      <c r="I650" s="54" t="s">
        <v>2552</v>
      </c>
      <c r="J650" s="54" t="s">
        <v>116</v>
      </c>
      <c r="K650" s="54" t="s">
        <v>117</v>
      </c>
      <c r="L650" s="54">
        <v>9</v>
      </c>
      <c r="M650" s="54">
        <f>IFERROR(VLOOKUP(A650,rptDatosInstitucionesEducativas!$H$9:$O$985,8,0),0)</f>
        <v>11</v>
      </c>
      <c r="N650" s="54">
        <v>1</v>
      </c>
      <c r="O650" s="54">
        <v>3</v>
      </c>
      <c r="P650" s="54" t="s">
        <v>3115</v>
      </c>
      <c r="Q650" s="54" t="s">
        <v>3143</v>
      </c>
      <c r="R650" s="54" t="s">
        <v>3120</v>
      </c>
      <c r="S650" s="54">
        <v>0</v>
      </c>
      <c r="T650" s="54">
        <v>1</v>
      </c>
    </row>
    <row r="651" spans="1:20" ht="18" x14ac:dyDescent="0.25">
      <c r="A651" s="54" t="s">
        <v>1116</v>
      </c>
      <c r="B651" s="54" t="s">
        <v>2506</v>
      </c>
      <c r="C651" s="54" t="s">
        <v>2505</v>
      </c>
      <c r="D651" s="54" t="s">
        <v>94</v>
      </c>
      <c r="E651" s="54" t="s">
        <v>94</v>
      </c>
      <c r="F651" s="54" t="s">
        <v>94</v>
      </c>
      <c r="G651" s="54" t="s">
        <v>94</v>
      </c>
      <c r="H651" s="56" t="s">
        <v>1115</v>
      </c>
      <c r="I651" s="54" t="s">
        <v>2552</v>
      </c>
      <c r="J651" s="54" t="s">
        <v>116</v>
      </c>
      <c r="K651" s="54" t="s">
        <v>117</v>
      </c>
      <c r="L651" s="54">
        <v>8</v>
      </c>
      <c r="M651" s="54">
        <f>IFERROR(VLOOKUP(A651,rptDatosInstitucionesEducativas!$H$9:$O$985,8,0),0)</f>
        <v>10</v>
      </c>
      <c r="N651" s="54">
        <v>1</v>
      </c>
      <c r="O651" s="54">
        <v>3</v>
      </c>
      <c r="P651" s="54" t="s">
        <v>3554</v>
      </c>
      <c r="Q651" s="54" t="s">
        <v>2525</v>
      </c>
      <c r="R651" s="54" t="s">
        <v>3220</v>
      </c>
      <c r="S651" s="54">
        <v>1</v>
      </c>
      <c r="T651" s="54">
        <v>1</v>
      </c>
    </row>
    <row r="652" spans="1:20" ht="18" x14ac:dyDescent="0.25">
      <c r="A652" s="54" t="s">
        <v>1119</v>
      </c>
      <c r="B652" s="54" t="s">
        <v>2506</v>
      </c>
      <c r="C652" s="54" t="s">
        <v>2505</v>
      </c>
      <c r="D652" s="54" t="s">
        <v>94</v>
      </c>
      <c r="E652" s="54" t="s">
        <v>94</v>
      </c>
      <c r="F652" s="54" t="s">
        <v>94</v>
      </c>
      <c r="G652" s="54" t="s">
        <v>94</v>
      </c>
      <c r="H652" s="56" t="s">
        <v>1118</v>
      </c>
      <c r="I652" s="54" t="s">
        <v>2552</v>
      </c>
      <c r="J652" s="54" t="s">
        <v>116</v>
      </c>
      <c r="K652" s="54" t="s">
        <v>117</v>
      </c>
      <c r="L652" s="54">
        <v>8</v>
      </c>
      <c r="M652" s="54">
        <f>IFERROR(VLOOKUP(A652,rptDatosInstitucionesEducativas!$H$9:$O$985,8,0),0)</f>
        <v>15</v>
      </c>
      <c r="N652" s="54">
        <v>1</v>
      </c>
      <c r="O652" s="54">
        <v>3</v>
      </c>
      <c r="P652" s="54" t="s">
        <v>3554</v>
      </c>
      <c r="Q652" s="54" t="s">
        <v>2525</v>
      </c>
      <c r="R652" s="54" t="s">
        <v>3220</v>
      </c>
      <c r="S652" s="54">
        <v>0</v>
      </c>
      <c r="T652" s="54">
        <v>1</v>
      </c>
    </row>
    <row r="653" spans="1:20" ht="18" x14ac:dyDescent="0.25">
      <c r="A653" s="54" t="s">
        <v>1126</v>
      </c>
      <c r="B653" s="54" t="s">
        <v>2506</v>
      </c>
      <c r="C653" s="54" t="s">
        <v>2505</v>
      </c>
      <c r="D653" s="54" t="s">
        <v>94</v>
      </c>
      <c r="E653" s="54" t="s">
        <v>94</v>
      </c>
      <c r="F653" s="54" t="s">
        <v>94</v>
      </c>
      <c r="G653" s="54" t="s">
        <v>94</v>
      </c>
      <c r="H653" s="56" t="s">
        <v>1127</v>
      </c>
      <c r="I653" s="54" t="s">
        <v>2552</v>
      </c>
      <c r="J653" s="54" t="s">
        <v>116</v>
      </c>
      <c r="K653" s="54" t="s">
        <v>117</v>
      </c>
      <c r="L653" s="54">
        <v>10</v>
      </c>
      <c r="M653" s="54">
        <f>IFERROR(VLOOKUP(A653,rptDatosInstitucionesEducativas!$H$9:$O$985,8,0),0)</f>
        <v>12</v>
      </c>
      <c r="N653" s="54">
        <v>1</v>
      </c>
      <c r="O653" s="54">
        <v>3</v>
      </c>
      <c r="P653" s="54" t="s">
        <v>3554</v>
      </c>
      <c r="Q653" s="54" t="s">
        <v>2525</v>
      </c>
      <c r="R653" s="54" t="s">
        <v>3220</v>
      </c>
      <c r="S653" s="54">
        <v>0</v>
      </c>
      <c r="T653" s="54">
        <v>1</v>
      </c>
    </row>
    <row r="654" spans="1:20" ht="18" x14ac:dyDescent="0.25">
      <c r="A654" s="54" t="s">
        <v>1128</v>
      </c>
      <c r="B654" s="54" t="s">
        <v>2506</v>
      </c>
      <c r="C654" s="54" t="s">
        <v>2505</v>
      </c>
      <c r="D654" s="54" t="s">
        <v>94</v>
      </c>
      <c r="E654" s="54" t="s">
        <v>94</v>
      </c>
      <c r="F654" s="54" t="s">
        <v>94</v>
      </c>
      <c r="G654" s="54" t="s">
        <v>94</v>
      </c>
      <c r="H654" s="56" t="s">
        <v>1129</v>
      </c>
      <c r="I654" s="54" t="s">
        <v>2552</v>
      </c>
      <c r="J654" s="54" t="s">
        <v>116</v>
      </c>
      <c r="K654" s="54" t="s">
        <v>117</v>
      </c>
      <c r="L654" s="54">
        <v>7</v>
      </c>
      <c r="M654" s="54">
        <f>IFERROR(VLOOKUP(A654,rptDatosInstitucionesEducativas!$H$9:$O$985,8,0),0)</f>
        <v>11</v>
      </c>
      <c r="N654" s="54">
        <v>1</v>
      </c>
      <c r="O654" s="54">
        <v>3</v>
      </c>
      <c r="P654" s="54" t="s">
        <v>3554</v>
      </c>
      <c r="Q654" s="54" t="s">
        <v>2525</v>
      </c>
      <c r="R654" s="54" t="s">
        <v>3220</v>
      </c>
      <c r="S654" s="54">
        <v>0</v>
      </c>
      <c r="T654" s="54">
        <v>1</v>
      </c>
    </row>
    <row r="655" spans="1:20" ht="18" x14ac:dyDescent="0.25">
      <c r="A655" s="54" t="s">
        <v>1165</v>
      </c>
      <c r="B655" s="54" t="s">
        <v>2506</v>
      </c>
      <c r="C655" s="54" t="s">
        <v>2505</v>
      </c>
      <c r="D655" s="54" t="s">
        <v>94</v>
      </c>
      <c r="E655" s="54" t="s">
        <v>94</v>
      </c>
      <c r="F655" s="54" t="s">
        <v>94</v>
      </c>
      <c r="G655" s="54" t="s">
        <v>94</v>
      </c>
      <c r="H655" s="56" t="s">
        <v>1166</v>
      </c>
      <c r="I655" s="54" t="s">
        <v>2552</v>
      </c>
      <c r="J655" s="54" t="s">
        <v>116</v>
      </c>
      <c r="K655" s="54" t="s">
        <v>117</v>
      </c>
      <c r="L655" s="54">
        <v>11</v>
      </c>
      <c r="M655" s="54">
        <f>IFERROR(VLOOKUP(A655,rptDatosInstitucionesEducativas!$H$9:$O$985,8,0),0)</f>
        <v>13</v>
      </c>
      <c r="N655" s="54">
        <v>1</v>
      </c>
      <c r="O655" s="54">
        <v>2</v>
      </c>
      <c r="P655" s="54" t="s">
        <v>3554</v>
      </c>
      <c r="Q655" s="54" t="s">
        <v>2525</v>
      </c>
      <c r="R655" s="54" t="s">
        <v>3220</v>
      </c>
      <c r="S655" s="54">
        <v>0</v>
      </c>
      <c r="T655" s="54">
        <v>1</v>
      </c>
    </row>
    <row r="656" spans="1:20" ht="18" x14ac:dyDescent="0.25">
      <c r="A656" s="54" t="s">
        <v>1138</v>
      </c>
      <c r="B656" s="54" t="s">
        <v>2506</v>
      </c>
      <c r="C656" s="54" t="s">
        <v>2505</v>
      </c>
      <c r="D656" s="54" t="s">
        <v>94</v>
      </c>
      <c r="E656" s="54" t="s">
        <v>94</v>
      </c>
      <c r="F656" s="54" t="s">
        <v>94</v>
      </c>
      <c r="G656" s="54" t="s">
        <v>94</v>
      </c>
      <c r="H656" s="56" t="s">
        <v>481</v>
      </c>
      <c r="I656" s="54" t="s">
        <v>2552</v>
      </c>
      <c r="J656" s="54" t="s">
        <v>116</v>
      </c>
      <c r="K656" s="54" t="s">
        <v>117</v>
      </c>
      <c r="L656" s="54">
        <v>8</v>
      </c>
      <c r="M656" s="54">
        <f>IFERROR(VLOOKUP(A656,rptDatosInstitucionesEducativas!$H$9:$O$985,8,0),0)</f>
        <v>7</v>
      </c>
      <c r="N656" s="54">
        <v>1</v>
      </c>
      <c r="O656" s="54">
        <v>3</v>
      </c>
      <c r="P656" s="54" t="s">
        <v>3554</v>
      </c>
      <c r="Q656" s="54" t="s">
        <v>2525</v>
      </c>
      <c r="R656" s="54" t="s">
        <v>3220</v>
      </c>
      <c r="S656" s="54">
        <v>0</v>
      </c>
      <c r="T656" s="54">
        <v>1</v>
      </c>
    </row>
    <row r="657" spans="1:20" ht="27" x14ac:dyDescent="0.25">
      <c r="A657" s="54" t="s">
        <v>1098</v>
      </c>
      <c r="B657" s="54" t="s">
        <v>2506</v>
      </c>
      <c r="C657" s="54" t="s">
        <v>2505</v>
      </c>
      <c r="D657" s="54" t="s">
        <v>94</v>
      </c>
      <c r="E657" s="54" t="s">
        <v>94</v>
      </c>
      <c r="F657" s="54" t="s">
        <v>94</v>
      </c>
      <c r="G657" s="54" t="s">
        <v>1057</v>
      </c>
      <c r="H657" s="56" t="s">
        <v>1099</v>
      </c>
      <c r="I657" s="54" t="s">
        <v>2552</v>
      </c>
      <c r="J657" s="54" t="s">
        <v>116</v>
      </c>
      <c r="K657" s="54" t="s">
        <v>117</v>
      </c>
      <c r="L657" s="54">
        <v>10</v>
      </c>
      <c r="M657" s="54">
        <f>IFERROR(VLOOKUP(A657,rptDatosInstitucionesEducativas!$H$9:$O$985,8,0),0)</f>
        <v>14</v>
      </c>
      <c r="N657" s="54">
        <v>1</v>
      </c>
      <c r="O657" s="54">
        <v>3</v>
      </c>
      <c r="P657" s="54" t="s">
        <v>3141</v>
      </c>
      <c r="Q657" s="54" t="s">
        <v>2525</v>
      </c>
      <c r="R657" s="54" t="s">
        <v>2524</v>
      </c>
      <c r="S657" s="54">
        <v>0</v>
      </c>
      <c r="T657" s="54">
        <v>2</v>
      </c>
    </row>
    <row r="658" spans="1:20" ht="18" x14ac:dyDescent="0.25">
      <c r="A658" s="54" t="s">
        <v>1096</v>
      </c>
      <c r="B658" s="54" t="s">
        <v>2506</v>
      </c>
      <c r="C658" s="54" t="s">
        <v>2505</v>
      </c>
      <c r="D658" s="54" t="s">
        <v>94</v>
      </c>
      <c r="E658" s="54" t="s">
        <v>94</v>
      </c>
      <c r="F658" s="54" t="s">
        <v>94</v>
      </c>
      <c r="G658" s="54" t="s">
        <v>94</v>
      </c>
      <c r="H658" s="56" t="s">
        <v>1097</v>
      </c>
      <c r="I658" s="54" t="s">
        <v>2552</v>
      </c>
      <c r="J658" s="54" t="s">
        <v>116</v>
      </c>
      <c r="K658" s="54" t="s">
        <v>117</v>
      </c>
      <c r="L658" s="54">
        <v>9</v>
      </c>
      <c r="M658" s="54">
        <f>IFERROR(VLOOKUP(A658,rptDatosInstitucionesEducativas!$H$9:$O$985,8,0),0)</f>
        <v>10</v>
      </c>
      <c r="N658" s="54">
        <v>1</v>
      </c>
      <c r="O658" s="54">
        <v>3</v>
      </c>
      <c r="P658" s="54" t="s">
        <v>3554</v>
      </c>
      <c r="Q658" s="54" t="s">
        <v>2525</v>
      </c>
      <c r="R658" s="54" t="s">
        <v>3219</v>
      </c>
      <c r="S658" s="54">
        <v>0</v>
      </c>
      <c r="T658" s="54">
        <v>1</v>
      </c>
    </row>
    <row r="659" spans="1:20" ht="18" x14ac:dyDescent="0.25">
      <c r="A659" s="54" t="s">
        <v>1041</v>
      </c>
      <c r="B659" s="54" t="s">
        <v>2506</v>
      </c>
      <c r="C659" s="54" t="s">
        <v>2505</v>
      </c>
      <c r="D659" s="54" t="s">
        <v>94</v>
      </c>
      <c r="E659" s="54" t="s">
        <v>94</v>
      </c>
      <c r="F659" s="54" t="s">
        <v>94</v>
      </c>
      <c r="G659" s="54" t="s">
        <v>94</v>
      </c>
      <c r="H659" s="56" t="s">
        <v>1042</v>
      </c>
      <c r="I659" s="54" t="s">
        <v>2552</v>
      </c>
      <c r="J659" s="54" t="s">
        <v>116</v>
      </c>
      <c r="K659" s="54" t="s">
        <v>117</v>
      </c>
      <c r="L659" s="54">
        <v>11</v>
      </c>
      <c r="M659" s="54">
        <f>IFERROR(VLOOKUP(A659,rptDatosInstitucionesEducativas!$H$9:$O$985,8,0),0)</f>
        <v>13</v>
      </c>
      <c r="N659" s="54">
        <v>1</v>
      </c>
      <c r="O659" s="54">
        <v>3</v>
      </c>
      <c r="P659" s="54" t="s">
        <v>3554</v>
      </c>
      <c r="Q659" s="54" t="s">
        <v>2525</v>
      </c>
      <c r="R659" s="54" t="s">
        <v>3219</v>
      </c>
      <c r="S659" s="54">
        <v>0</v>
      </c>
      <c r="T659" s="54">
        <v>1</v>
      </c>
    </row>
    <row r="660" spans="1:20" ht="18" x14ac:dyDescent="0.25">
      <c r="A660" s="54" t="s">
        <v>1070</v>
      </c>
      <c r="B660" s="54" t="s">
        <v>2506</v>
      </c>
      <c r="C660" s="54" t="s">
        <v>2505</v>
      </c>
      <c r="D660" s="54" t="s">
        <v>94</v>
      </c>
      <c r="E660" s="54" t="s">
        <v>94</v>
      </c>
      <c r="F660" s="54" t="s">
        <v>94</v>
      </c>
      <c r="G660" s="54" t="s">
        <v>94</v>
      </c>
      <c r="H660" s="56" t="s">
        <v>1069</v>
      </c>
      <c r="I660" s="54" t="s">
        <v>2552</v>
      </c>
      <c r="J660" s="54" t="s">
        <v>116</v>
      </c>
      <c r="K660" s="54" t="s">
        <v>117</v>
      </c>
      <c r="L660" s="54">
        <v>8</v>
      </c>
      <c r="M660" s="54">
        <f>IFERROR(VLOOKUP(A660,rptDatosInstitucionesEducativas!$H$9:$O$985,8,0),0)</f>
        <v>8</v>
      </c>
      <c r="N660" s="54">
        <v>1</v>
      </c>
      <c r="O660" s="54">
        <v>3</v>
      </c>
      <c r="P660" s="54" t="s">
        <v>5124</v>
      </c>
      <c r="Q660" s="54" t="s">
        <v>2525</v>
      </c>
      <c r="R660" s="54" t="s">
        <v>3113</v>
      </c>
      <c r="S660" s="54">
        <v>1</v>
      </c>
      <c r="T660" s="54">
        <v>2</v>
      </c>
    </row>
    <row r="661" spans="1:20" ht="18" x14ac:dyDescent="0.25">
      <c r="A661" s="54" t="s">
        <v>1025</v>
      </c>
      <c r="B661" s="54" t="s">
        <v>2506</v>
      </c>
      <c r="C661" s="54" t="s">
        <v>2505</v>
      </c>
      <c r="D661" s="54" t="s">
        <v>94</v>
      </c>
      <c r="E661" s="54" t="s">
        <v>94</v>
      </c>
      <c r="F661" s="54" t="s">
        <v>94</v>
      </c>
      <c r="G661" s="54" t="s">
        <v>94</v>
      </c>
      <c r="H661" s="56" t="s">
        <v>470</v>
      </c>
      <c r="I661" s="54" t="s">
        <v>2552</v>
      </c>
      <c r="J661" s="54" t="s">
        <v>116</v>
      </c>
      <c r="K661" s="54" t="s">
        <v>117</v>
      </c>
      <c r="L661" s="54">
        <v>10</v>
      </c>
      <c r="M661" s="54">
        <f>IFERROR(VLOOKUP(A661,rptDatosInstitucionesEducativas!$H$9:$O$985,8,0),0)</f>
        <v>12</v>
      </c>
      <c r="N661" s="54">
        <v>3</v>
      </c>
      <c r="O661" s="54">
        <v>3</v>
      </c>
      <c r="P661" s="54" t="s">
        <v>3145</v>
      </c>
      <c r="Q661" s="54" t="s">
        <v>2525</v>
      </c>
      <c r="R661" s="54" t="s">
        <v>2524</v>
      </c>
      <c r="S661" s="54">
        <v>0</v>
      </c>
      <c r="T661" s="54">
        <v>2</v>
      </c>
    </row>
    <row r="662" spans="1:20" ht="18" x14ac:dyDescent="0.25">
      <c r="A662" s="54" t="s">
        <v>550</v>
      </c>
      <c r="B662" s="54" t="s">
        <v>2506</v>
      </c>
      <c r="C662" s="54" t="s">
        <v>2505</v>
      </c>
      <c r="D662" s="54" t="s">
        <v>94</v>
      </c>
      <c r="E662" s="54" t="s">
        <v>94</v>
      </c>
      <c r="F662" s="54" t="s">
        <v>94</v>
      </c>
      <c r="G662" s="54" t="s">
        <v>94</v>
      </c>
      <c r="H662" s="56" t="s">
        <v>551</v>
      </c>
      <c r="I662" s="54" t="s">
        <v>2523</v>
      </c>
      <c r="J662" s="54" t="s">
        <v>116</v>
      </c>
      <c r="K662" s="54" t="s">
        <v>117</v>
      </c>
      <c r="L662" s="54">
        <v>11</v>
      </c>
      <c r="M662" s="54">
        <f>IFERROR(VLOOKUP(A662,rptDatosInstitucionesEducativas!$H$9:$O$985,8,0),0)</f>
        <v>13</v>
      </c>
      <c r="N662" s="54">
        <v>3</v>
      </c>
      <c r="O662" s="54">
        <v>3</v>
      </c>
      <c r="P662" s="54" t="s">
        <v>5125</v>
      </c>
      <c r="Q662" s="54" t="s">
        <v>5126</v>
      </c>
      <c r="R662" s="54" t="s">
        <v>5127</v>
      </c>
      <c r="S662" s="54">
        <v>0</v>
      </c>
      <c r="T662" s="54">
        <v>1</v>
      </c>
    </row>
    <row r="663" spans="1:20" ht="27" x14ac:dyDescent="0.25">
      <c r="A663" s="54" t="s">
        <v>548</v>
      </c>
      <c r="B663" s="54" t="s">
        <v>2506</v>
      </c>
      <c r="C663" s="54" t="s">
        <v>2505</v>
      </c>
      <c r="D663" s="54" t="s">
        <v>94</v>
      </c>
      <c r="E663" s="54" t="s">
        <v>94</v>
      </c>
      <c r="F663" s="54" t="s">
        <v>94</v>
      </c>
      <c r="G663" s="54" t="s">
        <v>530</v>
      </c>
      <c r="H663" s="56" t="s">
        <v>549</v>
      </c>
      <c r="I663" s="54" t="s">
        <v>2523</v>
      </c>
      <c r="J663" s="54" t="s">
        <v>116</v>
      </c>
      <c r="K663" s="54" t="s">
        <v>117</v>
      </c>
      <c r="L663" s="54">
        <v>60</v>
      </c>
      <c r="M663" s="54">
        <f>IFERROR(VLOOKUP(A663,rptDatosInstitucionesEducativas!$H$9:$O$985,8,0),0)</f>
        <v>61</v>
      </c>
      <c r="N663" s="54">
        <v>3</v>
      </c>
      <c r="O663" s="54">
        <v>3</v>
      </c>
      <c r="P663" s="54" t="s">
        <v>3153</v>
      </c>
      <c r="Q663" s="54" t="s">
        <v>5128</v>
      </c>
      <c r="R663" s="54" t="s">
        <v>5129</v>
      </c>
      <c r="S663" s="54">
        <v>3</v>
      </c>
      <c r="T663" s="54">
        <v>4</v>
      </c>
    </row>
    <row r="664" spans="1:20" ht="18" x14ac:dyDescent="0.25">
      <c r="A664" s="54" t="s">
        <v>545</v>
      </c>
      <c r="B664" s="54" t="s">
        <v>2506</v>
      </c>
      <c r="C664" s="54" t="s">
        <v>2505</v>
      </c>
      <c r="D664" s="54" t="s">
        <v>94</v>
      </c>
      <c r="E664" s="54" t="s">
        <v>94</v>
      </c>
      <c r="F664" s="54" t="s">
        <v>94</v>
      </c>
      <c r="G664" s="54" t="s">
        <v>544</v>
      </c>
      <c r="H664" s="56" t="s">
        <v>544</v>
      </c>
      <c r="I664" s="54" t="s">
        <v>2523</v>
      </c>
      <c r="J664" s="54" t="s">
        <v>116</v>
      </c>
      <c r="K664" s="54" t="s">
        <v>117</v>
      </c>
      <c r="L664" s="54">
        <v>9</v>
      </c>
      <c r="M664" s="54">
        <f>IFERROR(VLOOKUP(A664,rptDatosInstitucionesEducativas!$H$9:$O$985,8,0),0)</f>
        <v>7</v>
      </c>
      <c r="N664" s="54">
        <v>3</v>
      </c>
      <c r="O664" s="54">
        <v>3</v>
      </c>
      <c r="P664" s="54" t="s">
        <v>3188</v>
      </c>
      <c r="Q664" s="54" t="s">
        <v>3187</v>
      </c>
      <c r="R664" s="54" t="s">
        <v>3186</v>
      </c>
      <c r="S664" s="54">
        <v>0</v>
      </c>
      <c r="T664" s="54">
        <v>1</v>
      </c>
    </row>
    <row r="665" spans="1:20" ht="18" x14ac:dyDescent="0.25">
      <c r="A665" s="54" t="s">
        <v>546</v>
      </c>
      <c r="B665" s="54" t="s">
        <v>2506</v>
      </c>
      <c r="C665" s="54" t="s">
        <v>2505</v>
      </c>
      <c r="D665" s="54" t="s">
        <v>94</v>
      </c>
      <c r="E665" s="54" t="s">
        <v>94</v>
      </c>
      <c r="F665" s="54" t="s">
        <v>94</v>
      </c>
      <c r="G665" s="54" t="s">
        <v>481</v>
      </c>
      <c r="H665" s="56" t="s">
        <v>547</v>
      </c>
      <c r="I665" s="54" t="s">
        <v>2523</v>
      </c>
      <c r="J665" s="54" t="s">
        <v>116</v>
      </c>
      <c r="K665" s="54" t="s">
        <v>117</v>
      </c>
      <c r="L665" s="54">
        <v>16</v>
      </c>
      <c r="M665" s="54">
        <f>IFERROR(VLOOKUP(A665,rptDatosInstitucionesEducativas!$H$9:$O$985,8,0),0)</f>
        <v>19</v>
      </c>
      <c r="N665" s="54">
        <v>3</v>
      </c>
      <c r="O665" s="54">
        <v>3</v>
      </c>
      <c r="P665" s="54" t="s">
        <v>3185</v>
      </c>
      <c r="Q665" s="54" t="s">
        <v>2525</v>
      </c>
      <c r="R665" s="54" t="s">
        <v>2524</v>
      </c>
      <c r="S665" s="54">
        <v>1</v>
      </c>
      <c r="T665" s="54">
        <v>2</v>
      </c>
    </row>
    <row r="666" spans="1:20" ht="18" x14ac:dyDescent="0.25">
      <c r="A666" s="54" t="s">
        <v>541</v>
      </c>
      <c r="B666" s="54" t="s">
        <v>2506</v>
      </c>
      <c r="C666" s="54" t="s">
        <v>2505</v>
      </c>
      <c r="D666" s="54" t="s">
        <v>94</v>
      </c>
      <c r="E666" s="54" t="s">
        <v>94</v>
      </c>
      <c r="F666" s="54" t="s">
        <v>94</v>
      </c>
      <c r="G666" s="54" t="s">
        <v>540</v>
      </c>
      <c r="H666" s="56" t="s">
        <v>540</v>
      </c>
      <c r="I666" s="54" t="s">
        <v>2523</v>
      </c>
      <c r="J666" s="54" t="s">
        <v>116</v>
      </c>
      <c r="K666" s="54" t="s">
        <v>117</v>
      </c>
      <c r="L666" s="54">
        <v>7</v>
      </c>
      <c r="M666" s="54">
        <f>IFERROR(VLOOKUP(A666,rptDatosInstitucionesEducativas!$H$9:$O$985,8,0),0)</f>
        <v>11</v>
      </c>
      <c r="N666" s="54">
        <v>3</v>
      </c>
      <c r="O666" s="54">
        <v>3</v>
      </c>
      <c r="P666" s="54" t="s">
        <v>5130</v>
      </c>
      <c r="Q666" s="54" t="s">
        <v>2525</v>
      </c>
      <c r="R666" s="54" t="s">
        <v>2524</v>
      </c>
      <c r="S666" s="54">
        <v>1</v>
      </c>
      <c r="T666" s="54">
        <v>1</v>
      </c>
    </row>
    <row r="667" spans="1:20" ht="18" x14ac:dyDescent="0.25">
      <c r="A667" s="54" t="s">
        <v>1676</v>
      </c>
      <c r="B667" s="54" t="s">
        <v>2506</v>
      </c>
      <c r="C667" s="54" t="s">
        <v>2505</v>
      </c>
      <c r="D667" s="54" t="s">
        <v>94</v>
      </c>
      <c r="E667" s="54" t="s">
        <v>94</v>
      </c>
      <c r="F667" s="54" t="s">
        <v>94</v>
      </c>
      <c r="G667" s="54" t="s">
        <v>465</v>
      </c>
      <c r="H667" s="56" t="s">
        <v>1677</v>
      </c>
      <c r="I667" s="54" t="s">
        <v>3181</v>
      </c>
      <c r="J667" s="54" t="s">
        <v>1675</v>
      </c>
      <c r="K667" s="54" t="s">
        <v>117</v>
      </c>
      <c r="L667" s="54">
        <v>8</v>
      </c>
      <c r="M667" s="54">
        <f>IFERROR(VLOOKUP(A667,rptDatosInstitucionesEducativas!$H$9:$O$985,8,0),0)</f>
        <v>8</v>
      </c>
      <c r="N667" s="54">
        <v>3</v>
      </c>
      <c r="O667" s="54">
        <v>3</v>
      </c>
      <c r="P667" s="54" t="s">
        <v>2945</v>
      </c>
      <c r="Q667" s="54" t="s">
        <v>3182</v>
      </c>
      <c r="R667" s="54" t="s">
        <v>2943</v>
      </c>
      <c r="S667" s="54">
        <v>2</v>
      </c>
      <c r="T667" s="54">
        <v>2</v>
      </c>
    </row>
    <row r="668" spans="1:20" ht="27" x14ac:dyDescent="0.25">
      <c r="A668" s="54" t="s">
        <v>1678</v>
      </c>
      <c r="B668" s="54" t="s">
        <v>2506</v>
      </c>
      <c r="C668" s="54" t="s">
        <v>2505</v>
      </c>
      <c r="D668" s="54" t="s">
        <v>94</v>
      </c>
      <c r="E668" s="54" t="s">
        <v>94</v>
      </c>
      <c r="F668" s="54" t="s">
        <v>94</v>
      </c>
      <c r="G668" s="54" t="s">
        <v>475</v>
      </c>
      <c r="H668" s="56" t="s">
        <v>1679</v>
      </c>
      <c r="I668" s="54" t="s">
        <v>3181</v>
      </c>
      <c r="J668" s="54" t="s">
        <v>1675</v>
      </c>
      <c r="K668" s="54" t="s">
        <v>117</v>
      </c>
      <c r="L668" s="54">
        <v>5</v>
      </c>
      <c r="M668" s="54">
        <f>IFERROR(VLOOKUP(A668,rptDatosInstitucionesEducativas!$H$9:$O$985,8,0),0)</f>
        <v>6</v>
      </c>
      <c r="N668" s="54">
        <v>3</v>
      </c>
      <c r="O668" s="54">
        <v>3</v>
      </c>
      <c r="P668" s="54" t="s">
        <v>5131</v>
      </c>
      <c r="Q668" s="54" t="s">
        <v>2741</v>
      </c>
      <c r="R668" s="54" t="s">
        <v>2740</v>
      </c>
      <c r="S668" s="54">
        <v>2</v>
      </c>
      <c r="T668" s="54">
        <v>2</v>
      </c>
    </row>
    <row r="669" spans="1:20" ht="18" x14ac:dyDescent="0.25">
      <c r="A669" s="54" t="s">
        <v>1139</v>
      </c>
      <c r="B669" s="54" t="s">
        <v>2506</v>
      </c>
      <c r="C669" s="54" t="s">
        <v>2505</v>
      </c>
      <c r="D669" s="54" t="s">
        <v>94</v>
      </c>
      <c r="E669" s="54" t="s">
        <v>94</v>
      </c>
      <c r="F669" s="54" t="s">
        <v>94</v>
      </c>
      <c r="G669" s="54" t="s">
        <v>518</v>
      </c>
      <c r="H669" s="56" t="s">
        <v>1140</v>
      </c>
      <c r="I669" s="54" t="s">
        <v>2552</v>
      </c>
      <c r="J669" s="54" t="s">
        <v>116</v>
      </c>
      <c r="K669" s="54" t="s">
        <v>117</v>
      </c>
      <c r="L669" s="54">
        <v>8</v>
      </c>
      <c r="M669" s="54">
        <f>IFERROR(VLOOKUP(A669,rptDatosInstitucionesEducativas!$H$9:$O$985,8,0),0)</f>
        <v>8</v>
      </c>
      <c r="N669" s="54">
        <v>1</v>
      </c>
      <c r="O669" s="54">
        <v>3</v>
      </c>
      <c r="P669" s="54" t="s">
        <v>3554</v>
      </c>
      <c r="Q669" s="54" t="s">
        <v>2525</v>
      </c>
      <c r="R669" s="54" t="s">
        <v>2524</v>
      </c>
      <c r="S669" s="54">
        <v>0</v>
      </c>
      <c r="T669" s="54">
        <v>1</v>
      </c>
    </row>
    <row r="670" spans="1:20" ht="18" x14ac:dyDescent="0.25">
      <c r="A670" s="54" t="s">
        <v>1141</v>
      </c>
      <c r="B670" s="54" t="s">
        <v>2506</v>
      </c>
      <c r="C670" s="54" t="s">
        <v>2505</v>
      </c>
      <c r="D670" s="54" t="s">
        <v>94</v>
      </c>
      <c r="E670" s="54" t="s">
        <v>94</v>
      </c>
      <c r="F670" s="54" t="s">
        <v>94</v>
      </c>
      <c r="G670" s="54" t="s">
        <v>518</v>
      </c>
      <c r="H670" s="56" t="s">
        <v>1142</v>
      </c>
      <c r="I670" s="54" t="s">
        <v>2552</v>
      </c>
      <c r="J670" s="54" t="s">
        <v>116</v>
      </c>
      <c r="K670" s="54" t="s">
        <v>117</v>
      </c>
      <c r="L670" s="54">
        <v>8</v>
      </c>
      <c r="M670" s="54">
        <f>IFERROR(VLOOKUP(A670,rptDatosInstitucionesEducativas!$H$9:$O$985,8,0),0)</f>
        <v>8</v>
      </c>
      <c r="N670" s="54">
        <v>1</v>
      </c>
      <c r="O670" s="54">
        <v>3</v>
      </c>
      <c r="P670" s="54" t="s">
        <v>3554</v>
      </c>
      <c r="Q670" s="54" t="s">
        <v>3118</v>
      </c>
      <c r="R670" s="54" t="s">
        <v>3117</v>
      </c>
      <c r="S670" s="54">
        <v>1</v>
      </c>
      <c r="T670" s="54">
        <v>1</v>
      </c>
    </row>
    <row r="671" spans="1:20" ht="18" x14ac:dyDescent="0.25">
      <c r="A671" s="54" t="s">
        <v>1019</v>
      </c>
      <c r="B671" s="54" t="s">
        <v>2506</v>
      </c>
      <c r="C671" s="54" t="s">
        <v>2505</v>
      </c>
      <c r="D671" s="54" t="s">
        <v>94</v>
      </c>
      <c r="E671" s="54" t="s">
        <v>94</v>
      </c>
      <c r="F671" s="54" t="s">
        <v>94</v>
      </c>
      <c r="G671" s="54" t="s">
        <v>470</v>
      </c>
      <c r="H671" s="56" t="s">
        <v>1020</v>
      </c>
      <c r="I671" s="54" t="s">
        <v>2552</v>
      </c>
      <c r="J671" s="54" t="s">
        <v>116</v>
      </c>
      <c r="K671" s="54" t="s">
        <v>117</v>
      </c>
      <c r="L671" s="54">
        <v>10</v>
      </c>
      <c r="M671" s="54">
        <f>IFERROR(VLOOKUP(A671,rptDatosInstitucionesEducativas!$H$9:$O$985,8,0),0)</f>
        <v>11</v>
      </c>
      <c r="N671" s="54">
        <v>1</v>
      </c>
      <c r="O671" s="54">
        <v>3</v>
      </c>
      <c r="P671" s="54" t="s">
        <v>5124</v>
      </c>
      <c r="Q671" s="54" t="s">
        <v>3114</v>
      </c>
      <c r="R671" s="54" t="s">
        <v>3113</v>
      </c>
      <c r="S671" s="54">
        <v>0</v>
      </c>
      <c r="T671" s="54">
        <v>2</v>
      </c>
    </row>
    <row r="672" spans="1:20" ht="27" x14ac:dyDescent="0.25">
      <c r="A672" s="54" t="s">
        <v>1100</v>
      </c>
      <c r="B672" s="54" t="s">
        <v>2506</v>
      </c>
      <c r="C672" s="54" t="s">
        <v>2505</v>
      </c>
      <c r="D672" s="54" t="s">
        <v>94</v>
      </c>
      <c r="E672" s="54" t="s">
        <v>94</v>
      </c>
      <c r="F672" s="54" t="s">
        <v>94</v>
      </c>
      <c r="G672" s="54" t="s">
        <v>1012</v>
      </c>
      <c r="H672" s="56" t="s">
        <v>1101</v>
      </c>
      <c r="I672" s="54" t="s">
        <v>2552</v>
      </c>
      <c r="J672" s="54" t="s">
        <v>116</v>
      </c>
      <c r="K672" s="54" t="s">
        <v>117</v>
      </c>
      <c r="L672" s="54">
        <v>10</v>
      </c>
      <c r="M672" s="54">
        <f>IFERROR(VLOOKUP(A672,rptDatosInstitucionesEducativas!$H$9:$O$985,8,0),0)</f>
        <v>11</v>
      </c>
      <c r="N672" s="54">
        <v>1</v>
      </c>
      <c r="O672" s="54">
        <v>3</v>
      </c>
      <c r="P672" s="54" t="s">
        <v>3115</v>
      </c>
      <c r="Q672" s="54" t="s">
        <v>3114</v>
      </c>
      <c r="R672" s="54" t="s">
        <v>3113</v>
      </c>
      <c r="S672" s="54">
        <v>0</v>
      </c>
      <c r="T672" s="54">
        <v>1</v>
      </c>
    </row>
    <row r="673" spans="1:20" ht="27" x14ac:dyDescent="0.25">
      <c r="A673" s="54" t="s">
        <v>1092</v>
      </c>
      <c r="B673" s="54" t="s">
        <v>2506</v>
      </c>
      <c r="C673" s="54" t="s">
        <v>2505</v>
      </c>
      <c r="D673" s="54" t="s">
        <v>94</v>
      </c>
      <c r="E673" s="54" t="s">
        <v>94</v>
      </c>
      <c r="F673" s="54" t="s">
        <v>94</v>
      </c>
      <c r="G673" s="54" t="s">
        <v>656</v>
      </c>
      <c r="H673" s="56" t="s">
        <v>1093</v>
      </c>
      <c r="I673" s="54" t="s">
        <v>2552</v>
      </c>
      <c r="J673" s="54" t="s">
        <v>116</v>
      </c>
      <c r="K673" s="54" t="s">
        <v>117</v>
      </c>
      <c r="L673" s="54">
        <v>8</v>
      </c>
      <c r="M673" s="54">
        <f>IFERROR(VLOOKUP(A673,rptDatosInstitucionesEducativas!$H$9:$O$985,8,0),0)</f>
        <v>10</v>
      </c>
      <c r="N673" s="54">
        <v>1</v>
      </c>
      <c r="O673" s="54">
        <v>3</v>
      </c>
      <c r="P673" s="54" t="s">
        <v>5132</v>
      </c>
      <c r="Q673" s="54" t="s">
        <v>3124</v>
      </c>
      <c r="R673" s="54" t="s">
        <v>3123</v>
      </c>
      <c r="S673" s="54">
        <v>0</v>
      </c>
      <c r="T673" s="54">
        <v>2</v>
      </c>
    </row>
    <row r="674" spans="1:20" ht="18" x14ac:dyDescent="0.25">
      <c r="A674" s="54" t="s">
        <v>5133</v>
      </c>
      <c r="B674" s="54" t="s">
        <v>2506</v>
      </c>
      <c r="C674" s="54" t="s">
        <v>2505</v>
      </c>
      <c r="D674" s="54" t="s">
        <v>94</v>
      </c>
      <c r="E674" s="54" t="s">
        <v>94</v>
      </c>
      <c r="F674" s="54" t="s">
        <v>94</v>
      </c>
      <c r="G674" s="54" t="s">
        <v>5134</v>
      </c>
      <c r="H674" s="56" t="s">
        <v>1979</v>
      </c>
      <c r="I674" s="54" t="s">
        <v>2503</v>
      </c>
      <c r="J674" s="54" t="s">
        <v>116</v>
      </c>
      <c r="K674" s="54" t="s">
        <v>117</v>
      </c>
      <c r="L674" s="54">
        <v>8</v>
      </c>
      <c r="M674" s="54">
        <f>IFERROR(VLOOKUP(A674,rptDatosInstitucionesEducativas!$H$9:$O$985,8,0),0)</f>
        <v>0</v>
      </c>
      <c r="N674" s="54">
        <v>5</v>
      </c>
      <c r="O674" s="54">
        <v>1</v>
      </c>
      <c r="P674" s="54" t="s">
        <v>3703</v>
      </c>
      <c r="Q674" s="54" t="s">
        <v>2525</v>
      </c>
      <c r="R674" s="54" t="s">
        <v>2524</v>
      </c>
      <c r="S674" s="54">
        <v>0</v>
      </c>
      <c r="T674" s="54">
        <v>2</v>
      </c>
    </row>
    <row r="675" spans="1:20" ht="18" x14ac:dyDescent="0.25">
      <c r="A675" s="54" t="s">
        <v>1010</v>
      </c>
      <c r="B675" s="54" t="s">
        <v>2506</v>
      </c>
      <c r="C675" s="54" t="s">
        <v>2505</v>
      </c>
      <c r="D675" s="54" t="s">
        <v>94</v>
      </c>
      <c r="E675" s="54" t="s">
        <v>94</v>
      </c>
      <c r="F675" s="54" t="s">
        <v>94</v>
      </c>
      <c r="G675" s="54" t="s">
        <v>1009</v>
      </c>
      <c r="H675" s="56" t="s">
        <v>1011</v>
      </c>
      <c r="I675" s="54" t="s">
        <v>2552</v>
      </c>
      <c r="J675" s="54" t="s">
        <v>116</v>
      </c>
      <c r="K675" s="54" t="s">
        <v>117</v>
      </c>
      <c r="L675" s="54">
        <v>13</v>
      </c>
      <c r="M675" s="54">
        <f>IFERROR(VLOOKUP(A675,rptDatosInstitucionesEducativas!$H$9:$O$985,8,0),0)</f>
        <v>9</v>
      </c>
      <c r="N675" s="54">
        <v>1</v>
      </c>
      <c r="O675" s="54">
        <v>3</v>
      </c>
      <c r="P675" s="54" t="s">
        <v>3131</v>
      </c>
      <c r="Q675" s="54" t="s">
        <v>3121</v>
      </c>
      <c r="R675" s="54" t="s">
        <v>3120</v>
      </c>
      <c r="S675" s="54">
        <v>0</v>
      </c>
      <c r="T675" s="54">
        <v>2</v>
      </c>
    </row>
    <row r="676" spans="1:20" ht="18" x14ac:dyDescent="0.25">
      <c r="A676" s="54" t="s">
        <v>1106</v>
      </c>
      <c r="B676" s="54" t="s">
        <v>2506</v>
      </c>
      <c r="C676" s="54" t="s">
        <v>2505</v>
      </c>
      <c r="D676" s="54" t="s">
        <v>94</v>
      </c>
      <c r="E676" s="54" t="s">
        <v>94</v>
      </c>
      <c r="F676" s="54" t="s">
        <v>94</v>
      </c>
      <c r="G676" s="54" t="s">
        <v>2228</v>
      </c>
      <c r="H676" s="56" t="s">
        <v>1107</v>
      </c>
      <c r="I676" s="54" t="s">
        <v>2552</v>
      </c>
      <c r="J676" s="54" t="s">
        <v>116</v>
      </c>
      <c r="K676" s="54" t="s">
        <v>117</v>
      </c>
      <c r="L676" s="54">
        <v>10</v>
      </c>
      <c r="M676" s="54">
        <f>IFERROR(VLOOKUP(A676,rptDatosInstitucionesEducativas!$H$9:$O$985,8,0),0)</f>
        <v>9</v>
      </c>
      <c r="N676" s="54">
        <v>1</v>
      </c>
      <c r="O676" s="54">
        <v>3</v>
      </c>
      <c r="P676" s="54" t="s">
        <v>3131</v>
      </c>
      <c r="Q676" s="54" t="s">
        <v>3121</v>
      </c>
      <c r="R676" s="54" t="s">
        <v>3120</v>
      </c>
      <c r="S676" s="54">
        <v>0</v>
      </c>
      <c r="T676" s="54">
        <v>1</v>
      </c>
    </row>
    <row r="677" spans="1:20" ht="27" x14ac:dyDescent="0.25">
      <c r="A677" s="54" t="s">
        <v>1102</v>
      </c>
      <c r="B677" s="54" t="s">
        <v>2506</v>
      </c>
      <c r="C677" s="54" t="s">
        <v>2505</v>
      </c>
      <c r="D677" s="54" t="s">
        <v>94</v>
      </c>
      <c r="E677" s="54" t="s">
        <v>94</v>
      </c>
      <c r="F677" s="54" t="s">
        <v>94</v>
      </c>
      <c r="G677" s="54" t="s">
        <v>473</v>
      </c>
      <c r="H677" s="56" t="s">
        <v>1103</v>
      </c>
      <c r="I677" s="54" t="s">
        <v>2552</v>
      </c>
      <c r="J677" s="54" t="s">
        <v>116</v>
      </c>
      <c r="K677" s="54" t="s">
        <v>117</v>
      </c>
      <c r="L677" s="54">
        <v>12</v>
      </c>
      <c r="M677" s="54">
        <f>IFERROR(VLOOKUP(A677,rptDatosInstitucionesEducativas!$H$9:$O$985,8,0),0)</f>
        <v>15</v>
      </c>
      <c r="N677" s="54">
        <v>1</v>
      </c>
      <c r="O677" s="54">
        <v>3</v>
      </c>
      <c r="P677" s="54" t="s">
        <v>5132</v>
      </c>
      <c r="Q677" s="54" t="s">
        <v>3124</v>
      </c>
      <c r="R677" s="54" t="s">
        <v>3123</v>
      </c>
      <c r="S677" s="54">
        <v>0</v>
      </c>
      <c r="T677" s="54">
        <v>2</v>
      </c>
    </row>
    <row r="678" spans="1:20" ht="27" x14ac:dyDescent="0.25">
      <c r="A678" s="54" t="s">
        <v>1071</v>
      </c>
      <c r="B678" s="54" t="s">
        <v>2506</v>
      </c>
      <c r="C678" s="54" t="s">
        <v>2505</v>
      </c>
      <c r="D678" s="54" t="s">
        <v>94</v>
      </c>
      <c r="E678" s="54" t="s">
        <v>94</v>
      </c>
      <c r="F678" s="54" t="s">
        <v>94</v>
      </c>
      <c r="G678" s="54" t="s">
        <v>2227</v>
      </c>
      <c r="H678" s="56" t="s">
        <v>1072</v>
      </c>
      <c r="I678" s="54" t="s">
        <v>2552</v>
      </c>
      <c r="J678" s="54" t="s">
        <v>116</v>
      </c>
      <c r="K678" s="54" t="s">
        <v>117</v>
      </c>
      <c r="L678" s="54">
        <v>9</v>
      </c>
      <c r="M678" s="54">
        <f>IFERROR(VLOOKUP(A678,rptDatosInstitucionesEducativas!$H$9:$O$985,8,0),0)</f>
        <v>12</v>
      </c>
      <c r="N678" s="54">
        <v>1</v>
      </c>
      <c r="O678" s="54">
        <v>3</v>
      </c>
      <c r="P678" s="54" t="s">
        <v>5132</v>
      </c>
      <c r="Q678" s="54" t="s">
        <v>3124</v>
      </c>
      <c r="R678" s="54" t="s">
        <v>3123</v>
      </c>
      <c r="S678" s="54">
        <v>0</v>
      </c>
      <c r="T678" s="54">
        <v>2</v>
      </c>
    </row>
    <row r="679" spans="1:20" ht="18" x14ac:dyDescent="0.25">
      <c r="A679" s="54" t="s">
        <v>1104</v>
      </c>
      <c r="B679" s="54" t="s">
        <v>2506</v>
      </c>
      <c r="C679" s="54" t="s">
        <v>2505</v>
      </c>
      <c r="D679" s="54" t="s">
        <v>94</v>
      </c>
      <c r="E679" s="54" t="s">
        <v>94</v>
      </c>
      <c r="F679" s="54" t="s">
        <v>94</v>
      </c>
      <c r="G679" s="54" t="s">
        <v>486</v>
      </c>
      <c r="H679" s="56" t="s">
        <v>1105</v>
      </c>
      <c r="I679" s="54" t="s">
        <v>2552</v>
      </c>
      <c r="J679" s="54" t="s">
        <v>116</v>
      </c>
      <c r="K679" s="54" t="s">
        <v>117</v>
      </c>
      <c r="L679" s="54">
        <v>8</v>
      </c>
      <c r="M679" s="54">
        <f>IFERROR(VLOOKUP(A679,rptDatosInstitucionesEducativas!$H$9:$O$985,8,0),0)</f>
        <v>11</v>
      </c>
      <c r="N679" s="54">
        <v>1</v>
      </c>
      <c r="O679" s="54">
        <v>3</v>
      </c>
      <c r="P679" s="54" t="s">
        <v>5124</v>
      </c>
      <c r="Q679" s="54" t="s">
        <v>3133</v>
      </c>
      <c r="R679" s="54" t="s">
        <v>3132</v>
      </c>
      <c r="S679" s="54">
        <v>0</v>
      </c>
      <c r="T679" s="54">
        <v>2</v>
      </c>
    </row>
    <row r="680" spans="1:20" ht="18" x14ac:dyDescent="0.25">
      <c r="A680" s="54" t="s">
        <v>1108</v>
      </c>
      <c r="B680" s="54" t="s">
        <v>2506</v>
      </c>
      <c r="C680" s="54" t="s">
        <v>2505</v>
      </c>
      <c r="D680" s="54" t="s">
        <v>94</v>
      </c>
      <c r="E680" s="54" t="s">
        <v>94</v>
      </c>
      <c r="F680" s="54" t="s">
        <v>94</v>
      </c>
      <c r="G680" s="54" t="s">
        <v>2228</v>
      </c>
      <c r="H680" s="56" t="s">
        <v>1109</v>
      </c>
      <c r="I680" s="54" t="s">
        <v>2552</v>
      </c>
      <c r="J680" s="54" t="s">
        <v>116</v>
      </c>
      <c r="K680" s="54" t="s">
        <v>117</v>
      </c>
      <c r="L680" s="54">
        <v>7</v>
      </c>
      <c r="M680" s="54">
        <f>IFERROR(VLOOKUP(A680,rptDatosInstitucionesEducativas!$H$9:$O$985,8,0),0)</f>
        <v>11</v>
      </c>
      <c r="N680" s="54">
        <v>1</v>
      </c>
      <c r="O680" s="54">
        <v>3</v>
      </c>
      <c r="P680" s="54" t="s">
        <v>3131</v>
      </c>
      <c r="Q680" s="54" t="s">
        <v>3121</v>
      </c>
      <c r="R680" s="54" t="s">
        <v>3120</v>
      </c>
      <c r="S680" s="54">
        <v>0</v>
      </c>
      <c r="T680" s="54">
        <v>1</v>
      </c>
    </row>
    <row r="681" spans="1:20" ht="18" x14ac:dyDescent="0.25">
      <c r="A681" s="54" t="s">
        <v>1033</v>
      </c>
      <c r="B681" s="54" t="s">
        <v>2506</v>
      </c>
      <c r="C681" s="54" t="s">
        <v>2505</v>
      </c>
      <c r="D681" s="54" t="s">
        <v>94</v>
      </c>
      <c r="E681" s="54" t="s">
        <v>94</v>
      </c>
      <c r="F681" s="54" t="s">
        <v>94</v>
      </c>
      <c r="G681" s="54" t="s">
        <v>2228</v>
      </c>
      <c r="H681" s="56" t="s">
        <v>1034</v>
      </c>
      <c r="I681" s="54" t="s">
        <v>2552</v>
      </c>
      <c r="J681" s="54" t="s">
        <v>116</v>
      </c>
      <c r="K681" s="54" t="s">
        <v>117</v>
      </c>
      <c r="L681" s="54">
        <v>10</v>
      </c>
      <c r="M681" s="54">
        <f>IFERROR(VLOOKUP(A681,rptDatosInstitucionesEducativas!$H$9:$O$985,8,0),0)</f>
        <v>8</v>
      </c>
      <c r="N681" s="54">
        <v>1</v>
      </c>
      <c r="O681" s="54">
        <v>3</v>
      </c>
      <c r="P681" s="54" t="s">
        <v>3131</v>
      </c>
      <c r="Q681" s="54" t="s">
        <v>3121</v>
      </c>
      <c r="R681" s="54" t="s">
        <v>3120</v>
      </c>
      <c r="S681" s="54">
        <v>0</v>
      </c>
      <c r="T681" s="54">
        <v>1</v>
      </c>
    </row>
    <row r="682" spans="1:20" ht="18" x14ac:dyDescent="0.25">
      <c r="A682" s="54" t="s">
        <v>1081</v>
      </c>
      <c r="B682" s="54" t="s">
        <v>2506</v>
      </c>
      <c r="C682" s="54" t="s">
        <v>2505</v>
      </c>
      <c r="D682" s="54" t="s">
        <v>94</v>
      </c>
      <c r="E682" s="54" t="s">
        <v>94</v>
      </c>
      <c r="F682" s="54" t="s">
        <v>94</v>
      </c>
      <c r="G682" s="54" t="s">
        <v>2228</v>
      </c>
      <c r="H682" s="56" t="s">
        <v>1082</v>
      </c>
      <c r="I682" s="54" t="s">
        <v>2552</v>
      </c>
      <c r="J682" s="54" t="s">
        <v>116</v>
      </c>
      <c r="K682" s="54" t="s">
        <v>117</v>
      </c>
      <c r="L682" s="54">
        <v>10</v>
      </c>
      <c r="M682" s="54">
        <f>IFERROR(VLOOKUP(A682,rptDatosInstitucionesEducativas!$H$9:$O$985,8,0),0)</f>
        <v>9</v>
      </c>
      <c r="N682" s="54">
        <v>1</v>
      </c>
      <c r="O682" s="54">
        <v>3</v>
      </c>
      <c r="P682" s="54" t="s">
        <v>3131</v>
      </c>
      <c r="Q682" s="54" t="s">
        <v>3121</v>
      </c>
      <c r="R682" s="54" t="s">
        <v>3120</v>
      </c>
      <c r="S682" s="54">
        <v>0</v>
      </c>
      <c r="T682" s="54">
        <v>1</v>
      </c>
    </row>
    <row r="683" spans="1:20" ht="18" x14ac:dyDescent="0.25">
      <c r="A683" s="54" t="s">
        <v>1112</v>
      </c>
      <c r="B683" s="54" t="s">
        <v>2506</v>
      </c>
      <c r="C683" s="54" t="s">
        <v>2505</v>
      </c>
      <c r="D683" s="54" t="s">
        <v>94</v>
      </c>
      <c r="E683" s="54" t="s">
        <v>94</v>
      </c>
      <c r="F683" s="54" t="s">
        <v>94</v>
      </c>
      <c r="G683" s="54" t="s">
        <v>470</v>
      </c>
      <c r="H683" s="56" t="s">
        <v>1113</v>
      </c>
      <c r="I683" s="54" t="s">
        <v>2552</v>
      </c>
      <c r="J683" s="54" t="s">
        <v>116</v>
      </c>
      <c r="K683" s="54" t="s">
        <v>117</v>
      </c>
      <c r="L683" s="54">
        <v>11</v>
      </c>
      <c r="M683" s="54">
        <f>IFERROR(VLOOKUP(A683,rptDatosInstitucionesEducativas!$H$9:$O$985,8,0),0)</f>
        <v>10</v>
      </c>
      <c r="N683" s="54">
        <v>1</v>
      </c>
      <c r="O683" s="54">
        <v>1</v>
      </c>
      <c r="P683" s="54" t="s">
        <v>3130</v>
      </c>
      <c r="Q683" s="54" t="s">
        <v>3129</v>
      </c>
      <c r="R683" s="54" t="s">
        <v>3128</v>
      </c>
      <c r="S683" s="54">
        <v>1</v>
      </c>
      <c r="T683" s="54">
        <v>2</v>
      </c>
    </row>
    <row r="684" spans="1:20" ht="27" x14ac:dyDescent="0.25">
      <c r="A684" s="54" t="s">
        <v>1043</v>
      </c>
      <c r="B684" s="54" t="s">
        <v>2506</v>
      </c>
      <c r="C684" s="54" t="s">
        <v>2505</v>
      </c>
      <c r="D684" s="54" t="s">
        <v>94</v>
      </c>
      <c r="E684" s="54" t="s">
        <v>94</v>
      </c>
      <c r="F684" s="54" t="s">
        <v>94</v>
      </c>
      <c r="G684" s="54" t="s">
        <v>2228</v>
      </c>
      <c r="H684" s="56" t="s">
        <v>1044</v>
      </c>
      <c r="I684" s="54" t="s">
        <v>2552</v>
      </c>
      <c r="J684" s="54" t="s">
        <v>116</v>
      </c>
      <c r="K684" s="54" t="s">
        <v>117</v>
      </c>
      <c r="L684" s="54">
        <v>12</v>
      </c>
      <c r="M684" s="54">
        <f>IFERROR(VLOOKUP(A684,rptDatosInstitucionesEducativas!$H$9:$O$985,8,0),0)</f>
        <v>10</v>
      </c>
      <c r="N684" s="54">
        <v>1</v>
      </c>
      <c r="O684" s="54">
        <v>3</v>
      </c>
      <c r="P684" s="54" t="s">
        <v>5132</v>
      </c>
      <c r="Q684" s="54" t="s">
        <v>3124</v>
      </c>
      <c r="R684" s="54" t="s">
        <v>3123</v>
      </c>
      <c r="S684" s="54">
        <v>0</v>
      </c>
      <c r="T684" s="54">
        <v>2</v>
      </c>
    </row>
    <row r="685" spans="1:20" ht="18" x14ac:dyDescent="0.25">
      <c r="A685" s="54" t="s">
        <v>1143</v>
      </c>
      <c r="B685" s="54" t="s">
        <v>2506</v>
      </c>
      <c r="C685" s="54" t="s">
        <v>2505</v>
      </c>
      <c r="D685" s="54" t="s">
        <v>94</v>
      </c>
      <c r="E685" s="54" t="s">
        <v>94</v>
      </c>
      <c r="F685" s="54" t="s">
        <v>94</v>
      </c>
      <c r="G685" s="54" t="s">
        <v>481</v>
      </c>
      <c r="H685" s="56" t="s">
        <v>1144</v>
      </c>
      <c r="I685" s="54" t="s">
        <v>2552</v>
      </c>
      <c r="J685" s="54" t="s">
        <v>116</v>
      </c>
      <c r="K685" s="54" t="s">
        <v>117</v>
      </c>
      <c r="L685" s="54">
        <v>8</v>
      </c>
      <c r="M685" s="54">
        <f>IFERROR(VLOOKUP(A685,rptDatosInstitucionesEducativas!$H$9:$O$985,8,0),0)</f>
        <v>11</v>
      </c>
      <c r="N685" s="54">
        <v>3</v>
      </c>
      <c r="O685" s="54">
        <v>3</v>
      </c>
      <c r="P685" s="54" t="s">
        <v>3127</v>
      </c>
      <c r="Q685" s="54" t="s">
        <v>3126</v>
      </c>
      <c r="R685" s="54" t="s">
        <v>2524</v>
      </c>
      <c r="S685" s="54">
        <v>1</v>
      </c>
      <c r="T685" s="54">
        <v>1</v>
      </c>
    </row>
    <row r="686" spans="1:20" ht="18" x14ac:dyDescent="0.25">
      <c r="A686" s="54" t="s">
        <v>1055</v>
      </c>
      <c r="B686" s="54" t="s">
        <v>2506</v>
      </c>
      <c r="C686" s="54" t="s">
        <v>2505</v>
      </c>
      <c r="D686" s="54" t="s">
        <v>94</v>
      </c>
      <c r="E686" s="54" t="s">
        <v>94</v>
      </c>
      <c r="F686" s="54" t="s">
        <v>94</v>
      </c>
      <c r="G686" s="54" t="s">
        <v>1054</v>
      </c>
      <c r="H686" s="56" t="s">
        <v>1054</v>
      </c>
      <c r="I686" s="54" t="s">
        <v>2552</v>
      </c>
      <c r="J686" s="54" t="s">
        <v>116</v>
      </c>
      <c r="K686" s="54" t="s">
        <v>117</v>
      </c>
      <c r="L686" s="54">
        <v>3</v>
      </c>
      <c r="M686" s="54">
        <f>IFERROR(VLOOKUP(A686,rptDatosInstitucionesEducativas!$H$9:$O$985,8,0),0)</f>
        <v>4</v>
      </c>
      <c r="N686" s="54">
        <v>3</v>
      </c>
      <c r="O686" s="54">
        <v>3</v>
      </c>
      <c r="P686" s="54" t="s">
        <v>3122</v>
      </c>
      <c r="Q686" s="54" t="s">
        <v>3121</v>
      </c>
      <c r="R686" s="54" t="s">
        <v>3120</v>
      </c>
      <c r="S686" s="54">
        <v>0</v>
      </c>
      <c r="T686" s="54">
        <v>1</v>
      </c>
    </row>
    <row r="687" spans="1:20" ht="18" x14ac:dyDescent="0.25">
      <c r="A687" s="54" t="s">
        <v>1031</v>
      </c>
      <c r="B687" s="54" t="s">
        <v>2506</v>
      </c>
      <c r="C687" s="54" t="s">
        <v>2505</v>
      </c>
      <c r="D687" s="54" t="s">
        <v>94</v>
      </c>
      <c r="E687" s="54" t="s">
        <v>94</v>
      </c>
      <c r="F687" s="54" t="s">
        <v>94</v>
      </c>
      <c r="G687" s="54" t="s">
        <v>492</v>
      </c>
      <c r="H687" s="56" t="s">
        <v>1032</v>
      </c>
      <c r="I687" s="54" t="s">
        <v>2552</v>
      </c>
      <c r="J687" s="54" t="s">
        <v>116</v>
      </c>
      <c r="K687" s="54" t="s">
        <v>117</v>
      </c>
      <c r="L687" s="54">
        <v>9</v>
      </c>
      <c r="M687" s="54">
        <f>IFERROR(VLOOKUP(A687,rptDatosInstitucionesEducativas!$H$9:$O$985,8,0),0)</f>
        <v>11</v>
      </c>
      <c r="N687" s="54">
        <v>3</v>
      </c>
      <c r="O687" s="54">
        <v>3</v>
      </c>
      <c r="P687" s="54" t="s">
        <v>3130</v>
      </c>
      <c r="Q687" s="54" t="s">
        <v>3129</v>
      </c>
      <c r="R687" s="54" t="s">
        <v>3128</v>
      </c>
      <c r="S687" s="54">
        <v>1</v>
      </c>
      <c r="T687" s="54">
        <v>2</v>
      </c>
    </row>
    <row r="688" spans="1:20" ht="18" x14ac:dyDescent="0.25">
      <c r="A688" s="54" t="s">
        <v>1085</v>
      </c>
      <c r="B688" s="54" t="s">
        <v>2506</v>
      </c>
      <c r="C688" s="54" t="s">
        <v>2505</v>
      </c>
      <c r="D688" s="54" t="s">
        <v>94</v>
      </c>
      <c r="E688" s="54" t="s">
        <v>94</v>
      </c>
      <c r="F688" s="54" t="s">
        <v>94</v>
      </c>
      <c r="G688" s="54" t="s">
        <v>2288</v>
      </c>
      <c r="H688" s="56" t="s">
        <v>1086</v>
      </c>
      <c r="I688" s="54" t="s">
        <v>2552</v>
      </c>
      <c r="J688" s="54" t="s">
        <v>116</v>
      </c>
      <c r="K688" s="54" t="s">
        <v>117</v>
      </c>
      <c r="L688" s="54">
        <v>8</v>
      </c>
      <c r="M688" s="54">
        <f>IFERROR(VLOOKUP(A688,rptDatosInstitucionesEducativas!$H$9:$O$985,8,0),0)</f>
        <v>8</v>
      </c>
      <c r="N688" s="54">
        <v>1</v>
      </c>
      <c r="O688" s="54">
        <v>3</v>
      </c>
      <c r="P688" s="54" t="s">
        <v>3145</v>
      </c>
      <c r="Q688" s="54" t="s">
        <v>3140</v>
      </c>
      <c r="R688" s="54" t="s">
        <v>3144</v>
      </c>
      <c r="S688" s="54">
        <v>0</v>
      </c>
      <c r="T688" s="54">
        <v>2</v>
      </c>
    </row>
    <row r="689" spans="1:20" ht="18" x14ac:dyDescent="0.25">
      <c r="A689" s="54" t="s">
        <v>1014</v>
      </c>
      <c r="B689" s="54" t="s">
        <v>2506</v>
      </c>
      <c r="C689" s="54" t="s">
        <v>2505</v>
      </c>
      <c r="D689" s="54" t="s">
        <v>94</v>
      </c>
      <c r="E689" s="54" t="s">
        <v>94</v>
      </c>
      <c r="F689" s="54" t="s">
        <v>94</v>
      </c>
      <c r="G689" s="54" t="s">
        <v>2290</v>
      </c>
      <c r="H689" s="56" t="s">
        <v>1015</v>
      </c>
      <c r="I689" s="54" t="s">
        <v>2552</v>
      </c>
      <c r="J689" s="54" t="s">
        <v>116</v>
      </c>
      <c r="K689" s="54" t="s">
        <v>117</v>
      </c>
      <c r="L689" s="54">
        <v>8</v>
      </c>
      <c r="M689" s="54">
        <f>IFERROR(VLOOKUP(A689,rptDatosInstitucionesEducativas!$H$9:$O$985,8,0),0)</f>
        <v>9</v>
      </c>
      <c r="N689" s="54">
        <v>1</v>
      </c>
      <c r="O689" s="54">
        <v>2</v>
      </c>
      <c r="P689" s="54" t="s">
        <v>3127</v>
      </c>
      <c r="Q689" s="54" t="s">
        <v>3126</v>
      </c>
      <c r="R689" s="54" t="s">
        <v>2524</v>
      </c>
      <c r="S689" s="54">
        <v>1</v>
      </c>
      <c r="T689" s="54">
        <v>1</v>
      </c>
    </row>
    <row r="690" spans="1:20" ht="27" x14ac:dyDescent="0.25">
      <c r="A690" s="54" t="s">
        <v>1079</v>
      </c>
      <c r="B690" s="54" t="s">
        <v>2506</v>
      </c>
      <c r="C690" s="54" t="s">
        <v>2505</v>
      </c>
      <c r="D690" s="54" t="s">
        <v>94</v>
      </c>
      <c r="E690" s="54" t="s">
        <v>94</v>
      </c>
      <c r="F690" s="54" t="s">
        <v>94</v>
      </c>
      <c r="G690" s="54" t="s">
        <v>492</v>
      </c>
      <c r="H690" s="56" t="s">
        <v>1080</v>
      </c>
      <c r="I690" s="54" t="s">
        <v>2552</v>
      </c>
      <c r="J690" s="54" t="s">
        <v>116</v>
      </c>
      <c r="K690" s="54" t="s">
        <v>117</v>
      </c>
      <c r="L690" s="54">
        <v>9</v>
      </c>
      <c r="M690" s="54">
        <f>IFERROR(VLOOKUP(A690,rptDatosInstitucionesEducativas!$H$9:$O$985,8,0),0)</f>
        <v>10</v>
      </c>
      <c r="N690" s="54">
        <v>1</v>
      </c>
      <c r="O690" s="54">
        <v>3</v>
      </c>
      <c r="P690" s="54" t="s">
        <v>5132</v>
      </c>
      <c r="Q690" s="54" t="s">
        <v>3124</v>
      </c>
      <c r="R690" s="54" t="s">
        <v>3123</v>
      </c>
      <c r="S690" s="54">
        <v>0</v>
      </c>
      <c r="T690" s="54">
        <v>2</v>
      </c>
    </row>
    <row r="691" spans="1:20" ht="27" x14ac:dyDescent="0.25">
      <c r="A691" s="54" t="s">
        <v>1007</v>
      </c>
      <c r="B691" s="54" t="s">
        <v>2506</v>
      </c>
      <c r="C691" s="54" t="s">
        <v>2505</v>
      </c>
      <c r="D691" s="54" t="s">
        <v>94</v>
      </c>
      <c r="E691" s="54" t="s">
        <v>94</v>
      </c>
      <c r="F691" s="54" t="s">
        <v>94</v>
      </c>
      <c r="G691" s="54" t="s">
        <v>492</v>
      </c>
      <c r="H691" s="56" t="s">
        <v>385</v>
      </c>
      <c r="I691" s="54" t="s">
        <v>2552</v>
      </c>
      <c r="J691" s="54" t="s">
        <v>116</v>
      </c>
      <c r="K691" s="54" t="s">
        <v>117</v>
      </c>
      <c r="L691" s="54">
        <v>8</v>
      </c>
      <c r="M691" s="54">
        <f>IFERROR(VLOOKUP(A691,rptDatosInstitucionesEducativas!$H$9:$O$985,8,0),0)</f>
        <v>9</v>
      </c>
      <c r="N691" s="54">
        <v>1</v>
      </c>
      <c r="O691" s="54">
        <v>3</v>
      </c>
      <c r="P691" s="54" t="s">
        <v>5132</v>
      </c>
      <c r="Q691" s="54" t="s">
        <v>3124</v>
      </c>
      <c r="R691" s="54" t="s">
        <v>3123</v>
      </c>
      <c r="S691" s="54">
        <v>1</v>
      </c>
      <c r="T691" s="54">
        <v>2</v>
      </c>
    </row>
    <row r="692" spans="1:20" ht="18" x14ac:dyDescent="0.25">
      <c r="A692" s="54" t="s">
        <v>1023</v>
      </c>
      <c r="B692" s="54" t="s">
        <v>2506</v>
      </c>
      <c r="C692" s="54" t="s">
        <v>2505</v>
      </c>
      <c r="D692" s="54" t="s">
        <v>94</v>
      </c>
      <c r="E692" s="54" t="s">
        <v>94</v>
      </c>
      <c r="F692" s="54" t="s">
        <v>94</v>
      </c>
      <c r="G692" s="54" t="s">
        <v>534</v>
      </c>
      <c r="H692" s="56" t="s">
        <v>1024</v>
      </c>
      <c r="I692" s="54" t="s">
        <v>2552</v>
      </c>
      <c r="J692" s="54" t="s">
        <v>116</v>
      </c>
      <c r="K692" s="54" t="s">
        <v>117</v>
      </c>
      <c r="L692" s="54">
        <v>13</v>
      </c>
      <c r="M692" s="54">
        <f>IFERROR(VLOOKUP(A692,rptDatosInstitucionesEducativas!$H$9:$O$985,8,0),0)</f>
        <v>11</v>
      </c>
      <c r="N692" s="54">
        <v>1</v>
      </c>
      <c r="O692" s="54">
        <v>4</v>
      </c>
      <c r="P692" s="54" t="s">
        <v>5124</v>
      </c>
      <c r="Q692" s="54" t="s">
        <v>2525</v>
      </c>
      <c r="R692" s="54" t="s">
        <v>3132</v>
      </c>
      <c r="S692" s="54">
        <v>0</v>
      </c>
      <c r="T692" s="54">
        <v>2</v>
      </c>
    </row>
    <row r="693" spans="1:20" ht="27" x14ac:dyDescent="0.25">
      <c r="A693" s="54" t="s">
        <v>1090</v>
      </c>
      <c r="B693" s="54" t="s">
        <v>2506</v>
      </c>
      <c r="C693" s="54" t="s">
        <v>2505</v>
      </c>
      <c r="D693" s="54" t="s">
        <v>94</v>
      </c>
      <c r="E693" s="54" t="s">
        <v>94</v>
      </c>
      <c r="F693" s="54" t="s">
        <v>94</v>
      </c>
      <c r="G693" s="54" t="s">
        <v>457</v>
      </c>
      <c r="H693" s="56" t="s">
        <v>1091</v>
      </c>
      <c r="I693" s="54" t="s">
        <v>2552</v>
      </c>
      <c r="J693" s="54" t="s">
        <v>116</v>
      </c>
      <c r="K693" s="54" t="s">
        <v>117</v>
      </c>
      <c r="L693" s="54">
        <v>8</v>
      </c>
      <c r="M693" s="54">
        <f>IFERROR(VLOOKUP(A693,rptDatosInstitucionesEducativas!$H$9:$O$985,8,0),0)</f>
        <v>9</v>
      </c>
      <c r="N693" s="54">
        <v>1</v>
      </c>
      <c r="O693" s="54">
        <v>3</v>
      </c>
      <c r="P693" s="54" t="s">
        <v>3115</v>
      </c>
      <c r="Q693" s="54" t="s">
        <v>3143</v>
      </c>
      <c r="R693" s="54" t="s">
        <v>3134</v>
      </c>
      <c r="S693" s="54">
        <v>0</v>
      </c>
      <c r="T693" s="54">
        <v>1</v>
      </c>
    </row>
    <row r="694" spans="1:20" ht="27" x14ac:dyDescent="0.25">
      <c r="A694" s="54" t="s">
        <v>1064</v>
      </c>
      <c r="B694" s="54" t="s">
        <v>2506</v>
      </c>
      <c r="C694" s="54" t="s">
        <v>2505</v>
      </c>
      <c r="D694" s="54" t="s">
        <v>94</v>
      </c>
      <c r="E694" s="54" t="s">
        <v>94</v>
      </c>
      <c r="F694" s="54" t="s">
        <v>94</v>
      </c>
      <c r="G694" s="54" t="s">
        <v>2285</v>
      </c>
      <c r="H694" s="56" t="s">
        <v>1065</v>
      </c>
      <c r="I694" s="54" t="s">
        <v>2552</v>
      </c>
      <c r="J694" s="54" t="s">
        <v>116</v>
      </c>
      <c r="K694" s="54" t="s">
        <v>117</v>
      </c>
      <c r="L694" s="54">
        <v>10</v>
      </c>
      <c r="M694" s="54">
        <f>IFERROR(VLOOKUP(A694,rptDatosInstitucionesEducativas!$H$9:$O$985,8,0),0)</f>
        <v>10</v>
      </c>
      <c r="N694" s="54">
        <v>1</v>
      </c>
      <c r="O694" s="54">
        <v>3</v>
      </c>
      <c r="P694" s="54" t="s">
        <v>3115</v>
      </c>
      <c r="Q694" s="54" t="s">
        <v>3143</v>
      </c>
      <c r="R694" s="54" t="s">
        <v>3134</v>
      </c>
      <c r="S694" s="54">
        <v>0</v>
      </c>
      <c r="T694" s="54">
        <v>1</v>
      </c>
    </row>
    <row r="695" spans="1:20" ht="18" x14ac:dyDescent="0.25">
      <c r="A695" s="54" t="s">
        <v>1441</v>
      </c>
      <c r="B695" s="54" t="s">
        <v>2506</v>
      </c>
      <c r="C695" s="54" t="s">
        <v>2505</v>
      </c>
      <c r="D695" s="54" t="s">
        <v>94</v>
      </c>
      <c r="E695" s="54" t="s">
        <v>94</v>
      </c>
      <c r="F695" s="54" t="s">
        <v>94</v>
      </c>
      <c r="G695" s="54" t="s">
        <v>1440</v>
      </c>
      <c r="H695" s="56" t="s">
        <v>1986</v>
      </c>
      <c r="I695" s="54" t="s">
        <v>2510</v>
      </c>
      <c r="J695" s="54" t="s">
        <v>116</v>
      </c>
      <c r="K695" s="54" t="s">
        <v>117</v>
      </c>
      <c r="L695" s="54">
        <v>25</v>
      </c>
      <c r="M695" s="54">
        <f>IFERROR(VLOOKUP(A695,rptDatosInstitucionesEducativas!$H$9:$O$985,8,0),0)</f>
        <v>30</v>
      </c>
      <c r="N695" s="54">
        <v>6</v>
      </c>
      <c r="O695" s="54">
        <v>6</v>
      </c>
      <c r="P695" s="54" t="s">
        <v>3106</v>
      </c>
      <c r="Q695" s="54" t="s">
        <v>3105</v>
      </c>
      <c r="R695" s="54" t="s">
        <v>3104</v>
      </c>
      <c r="S695" s="54">
        <v>3</v>
      </c>
      <c r="T695" s="54">
        <v>3</v>
      </c>
    </row>
    <row r="696" spans="1:20" ht="18" x14ac:dyDescent="0.25">
      <c r="A696" s="54" t="s">
        <v>1450</v>
      </c>
      <c r="B696" s="54" t="s">
        <v>2506</v>
      </c>
      <c r="C696" s="54" t="s">
        <v>2505</v>
      </c>
      <c r="D696" s="54" t="s">
        <v>94</v>
      </c>
      <c r="E696" s="54" t="s">
        <v>94</v>
      </c>
      <c r="F696" s="54" t="s">
        <v>94</v>
      </c>
      <c r="G696" s="54" t="s">
        <v>457</v>
      </c>
      <c r="H696" s="56" t="s">
        <v>1451</v>
      </c>
      <c r="I696" s="54" t="s">
        <v>2510</v>
      </c>
      <c r="J696" s="54" t="s">
        <v>116</v>
      </c>
      <c r="K696" s="54" t="s">
        <v>117</v>
      </c>
      <c r="L696" s="54">
        <v>620</v>
      </c>
      <c r="M696" s="54">
        <f>IFERROR(VLOOKUP(A696,rptDatosInstitucionesEducativas!$H$9:$O$985,8,0),0)</f>
        <v>627</v>
      </c>
      <c r="N696" s="54">
        <v>6</v>
      </c>
      <c r="O696" s="54">
        <v>29</v>
      </c>
      <c r="P696" s="54" t="s">
        <v>3103</v>
      </c>
      <c r="Q696" s="54" t="s">
        <v>3102</v>
      </c>
      <c r="R696" s="54" t="s">
        <v>3101</v>
      </c>
      <c r="S696" s="54">
        <v>34</v>
      </c>
      <c r="T696" s="54">
        <v>40</v>
      </c>
    </row>
    <row r="697" spans="1:20" ht="27" x14ac:dyDescent="0.25">
      <c r="A697" s="54" t="s">
        <v>1418</v>
      </c>
      <c r="B697" s="54" t="s">
        <v>2506</v>
      </c>
      <c r="C697" s="54" t="s">
        <v>2505</v>
      </c>
      <c r="D697" s="54" t="s">
        <v>94</v>
      </c>
      <c r="E697" s="54" t="s">
        <v>94</v>
      </c>
      <c r="F697" s="54" t="s">
        <v>94</v>
      </c>
      <c r="G697" s="54" t="s">
        <v>1063</v>
      </c>
      <c r="H697" s="56" t="s">
        <v>1968</v>
      </c>
      <c r="I697" s="54" t="s">
        <v>2510</v>
      </c>
      <c r="J697" s="54" t="s">
        <v>116</v>
      </c>
      <c r="K697" s="54" t="s">
        <v>117</v>
      </c>
      <c r="L697" s="54">
        <v>49</v>
      </c>
      <c r="M697" s="54">
        <f>IFERROR(VLOOKUP(A697,rptDatosInstitucionesEducativas!$H$9:$O$985,8,0),0)</f>
        <v>46</v>
      </c>
      <c r="N697" s="54">
        <v>6</v>
      </c>
      <c r="O697" s="54">
        <v>6</v>
      </c>
      <c r="P697" s="54" t="s">
        <v>5135</v>
      </c>
      <c r="Q697" s="54" t="s">
        <v>5136</v>
      </c>
      <c r="R697" s="54" t="s">
        <v>3098</v>
      </c>
      <c r="S697" s="54">
        <v>5</v>
      </c>
      <c r="T697" s="54">
        <v>8</v>
      </c>
    </row>
    <row r="698" spans="1:20" ht="18" x14ac:dyDescent="0.25">
      <c r="A698" s="54" t="s">
        <v>1452</v>
      </c>
      <c r="B698" s="54" t="s">
        <v>2506</v>
      </c>
      <c r="C698" s="54" t="s">
        <v>2505</v>
      </c>
      <c r="D698" s="54" t="s">
        <v>94</v>
      </c>
      <c r="E698" s="54" t="s">
        <v>94</v>
      </c>
      <c r="F698" s="54" t="s">
        <v>94</v>
      </c>
      <c r="G698" s="54" t="s">
        <v>2147</v>
      </c>
      <c r="H698" s="56" t="s">
        <v>1453</v>
      </c>
      <c r="I698" s="54" t="s">
        <v>2510</v>
      </c>
      <c r="J698" s="54" t="s">
        <v>116</v>
      </c>
      <c r="K698" s="54" t="s">
        <v>117</v>
      </c>
      <c r="L698" s="54">
        <v>994</v>
      </c>
      <c r="M698" s="54">
        <f>IFERROR(VLOOKUP(A698,rptDatosInstitucionesEducativas!$H$9:$O$985,8,0),0)</f>
        <v>1002</v>
      </c>
      <c r="N698" s="54">
        <v>6</v>
      </c>
      <c r="O698" s="54">
        <v>36</v>
      </c>
      <c r="P698" s="54" t="s">
        <v>3097</v>
      </c>
      <c r="Q698" s="54" t="s">
        <v>3096</v>
      </c>
      <c r="R698" s="54" t="s">
        <v>3095</v>
      </c>
      <c r="S698" s="54">
        <v>47</v>
      </c>
      <c r="T698" s="54">
        <v>55</v>
      </c>
    </row>
    <row r="699" spans="1:20" ht="27" x14ac:dyDescent="0.25">
      <c r="A699" s="54" t="s">
        <v>453</v>
      </c>
      <c r="B699" s="54" t="s">
        <v>2506</v>
      </c>
      <c r="C699" s="54" t="s">
        <v>2505</v>
      </c>
      <c r="D699" s="54" t="s">
        <v>94</v>
      </c>
      <c r="E699" s="54" t="s">
        <v>94</v>
      </c>
      <c r="F699" s="54" t="s">
        <v>94</v>
      </c>
      <c r="G699" s="54" t="s">
        <v>452</v>
      </c>
      <c r="H699" s="56" t="s">
        <v>1773</v>
      </c>
      <c r="I699" s="54" t="s">
        <v>2523</v>
      </c>
      <c r="J699" s="54" t="s">
        <v>116</v>
      </c>
      <c r="K699" s="54" t="s">
        <v>117</v>
      </c>
      <c r="L699" s="54">
        <v>6</v>
      </c>
      <c r="M699" s="54">
        <f>IFERROR(VLOOKUP(A699,rptDatosInstitucionesEducativas!$H$9:$O$985,8,0),0)</f>
        <v>5</v>
      </c>
      <c r="N699" s="54">
        <v>3</v>
      </c>
      <c r="O699" s="54">
        <v>3</v>
      </c>
      <c r="P699" s="54" t="s">
        <v>2959</v>
      </c>
      <c r="Q699" s="54" t="s">
        <v>2958</v>
      </c>
      <c r="R699" s="54" t="s">
        <v>2957</v>
      </c>
      <c r="S699" s="54">
        <v>1</v>
      </c>
      <c r="T699" s="54">
        <v>1</v>
      </c>
    </row>
    <row r="700" spans="1:20" ht="18" x14ac:dyDescent="0.25">
      <c r="A700" s="54" t="s">
        <v>521</v>
      </c>
      <c r="B700" s="54" t="s">
        <v>2506</v>
      </c>
      <c r="C700" s="54" t="s">
        <v>2505</v>
      </c>
      <c r="D700" s="54" t="s">
        <v>94</v>
      </c>
      <c r="E700" s="54" t="s">
        <v>94</v>
      </c>
      <c r="F700" s="54" t="s">
        <v>94</v>
      </c>
      <c r="G700" s="54" t="s">
        <v>2139</v>
      </c>
      <c r="H700" s="56" t="s">
        <v>1610</v>
      </c>
      <c r="I700" s="54" t="s">
        <v>2680</v>
      </c>
      <c r="J700" s="54" t="s">
        <v>116</v>
      </c>
      <c r="K700" s="54" t="s">
        <v>117</v>
      </c>
      <c r="L700" s="54">
        <v>290</v>
      </c>
      <c r="M700" s="54">
        <f>IFERROR(VLOOKUP(A700,rptDatosInstitucionesEducativas!$H$9:$O$985,8,0),0)</f>
        <v>288</v>
      </c>
      <c r="N700" s="54">
        <v>4</v>
      </c>
      <c r="O700" s="54">
        <v>14</v>
      </c>
      <c r="P700" s="54" t="s">
        <v>5137</v>
      </c>
      <c r="Q700" s="54" t="s">
        <v>3088</v>
      </c>
      <c r="R700" s="54" t="s">
        <v>3087</v>
      </c>
      <c r="S700" s="54">
        <v>25</v>
      </c>
      <c r="T700" s="54">
        <v>35</v>
      </c>
    </row>
    <row r="701" spans="1:20" ht="18" x14ac:dyDescent="0.25">
      <c r="A701" s="54" t="s">
        <v>522</v>
      </c>
      <c r="B701" s="54" t="s">
        <v>2506</v>
      </c>
      <c r="C701" s="54" t="s">
        <v>2505</v>
      </c>
      <c r="D701" s="54" t="s">
        <v>94</v>
      </c>
      <c r="E701" s="54" t="s">
        <v>94</v>
      </c>
      <c r="F701" s="54" t="s">
        <v>94</v>
      </c>
      <c r="G701" s="54" t="s">
        <v>470</v>
      </c>
      <c r="H701" s="56" t="s">
        <v>1600</v>
      </c>
      <c r="I701" s="54" t="s">
        <v>2523</v>
      </c>
      <c r="J701" s="54" t="s">
        <v>116</v>
      </c>
      <c r="K701" s="54" t="s">
        <v>117</v>
      </c>
      <c r="L701" s="54">
        <v>225</v>
      </c>
      <c r="M701" s="54">
        <f>IFERROR(VLOOKUP(A701,rptDatosInstitucionesEducativas!$H$9:$O$985,8,0),0)</f>
        <v>226</v>
      </c>
      <c r="N701" s="54">
        <v>3</v>
      </c>
      <c r="O701" s="54">
        <v>9</v>
      </c>
      <c r="P701" s="54" t="s">
        <v>3086</v>
      </c>
      <c r="Q701" s="54" t="s">
        <v>5138</v>
      </c>
      <c r="R701" s="54" t="s">
        <v>3084</v>
      </c>
      <c r="S701" s="54">
        <v>11</v>
      </c>
      <c r="T701" s="54">
        <v>18</v>
      </c>
    </row>
    <row r="702" spans="1:20" ht="18" x14ac:dyDescent="0.25">
      <c r="A702" s="54" t="s">
        <v>451</v>
      </c>
      <c r="B702" s="54" t="s">
        <v>2506</v>
      </c>
      <c r="C702" s="54" t="s">
        <v>2505</v>
      </c>
      <c r="D702" s="54" t="s">
        <v>94</v>
      </c>
      <c r="E702" s="54" t="s">
        <v>94</v>
      </c>
      <c r="F702" s="54" t="s">
        <v>94</v>
      </c>
      <c r="G702" s="54" t="s">
        <v>94</v>
      </c>
      <c r="H702" s="56" t="s">
        <v>1743</v>
      </c>
      <c r="I702" s="54" t="s">
        <v>2523</v>
      </c>
      <c r="J702" s="54" t="s">
        <v>116</v>
      </c>
      <c r="K702" s="54" t="s">
        <v>117</v>
      </c>
      <c r="L702" s="54">
        <v>213</v>
      </c>
      <c r="M702" s="54">
        <f>IFERROR(VLOOKUP(A702,rptDatosInstitucionesEducativas!$H$9:$O$985,8,0),0)</f>
        <v>205</v>
      </c>
      <c r="N702" s="54">
        <v>3</v>
      </c>
      <c r="O702" s="54">
        <v>9</v>
      </c>
      <c r="P702" s="54" t="s">
        <v>3083</v>
      </c>
      <c r="Q702" s="54" t="s">
        <v>3082</v>
      </c>
      <c r="R702" s="54" t="s">
        <v>3081</v>
      </c>
      <c r="S702" s="54">
        <v>10</v>
      </c>
      <c r="T702" s="54">
        <v>13</v>
      </c>
    </row>
    <row r="703" spans="1:20" ht="18" x14ac:dyDescent="0.25">
      <c r="A703" s="54" t="s">
        <v>450</v>
      </c>
      <c r="B703" s="54" t="s">
        <v>2506</v>
      </c>
      <c r="C703" s="54" t="s">
        <v>2505</v>
      </c>
      <c r="D703" s="54" t="s">
        <v>94</v>
      </c>
      <c r="E703" s="54" t="s">
        <v>94</v>
      </c>
      <c r="F703" s="54" t="s">
        <v>94</v>
      </c>
      <c r="G703" s="54" t="s">
        <v>449</v>
      </c>
      <c r="H703" s="56" t="s">
        <v>1742</v>
      </c>
      <c r="I703" s="54" t="s">
        <v>2523</v>
      </c>
      <c r="J703" s="54" t="s">
        <v>116</v>
      </c>
      <c r="K703" s="54" t="s">
        <v>117</v>
      </c>
      <c r="L703" s="54">
        <v>194</v>
      </c>
      <c r="M703" s="54">
        <f>IFERROR(VLOOKUP(A703,rptDatosInstitucionesEducativas!$H$9:$O$985,8,0),0)</f>
        <v>198</v>
      </c>
      <c r="N703" s="54">
        <v>3</v>
      </c>
      <c r="O703" s="54">
        <v>9</v>
      </c>
      <c r="P703" s="54" t="s">
        <v>3075</v>
      </c>
      <c r="Q703" s="54" t="s">
        <v>3074</v>
      </c>
      <c r="R703" s="54" t="s">
        <v>3073</v>
      </c>
      <c r="S703" s="54">
        <v>10</v>
      </c>
      <c r="T703" s="54">
        <v>10</v>
      </c>
    </row>
    <row r="704" spans="1:20" ht="18" x14ac:dyDescent="0.25">
      <c r="A704" s="54" t="s">
        <v>519</v>
      </c>
      <c r="B704" s="54" t="s">
        <v>2506</v>
      </c>
      <c r="C704" s="54" t="s">
        <v>2505</v>
      </c>
      <c r="D704" s="54" t="s">
        <v>94</v>
      </c>
      <c r="E704" s="54" t="s">
        <v>94</v>
      </c>
      <c r="F704" s="54" t="s">
        <v>94</v>
      </c>
      <c r="G704" s="54" t="s">
        <v>518</v>
      </c>
      <c r="H704" s="56" t="s">
        <v>520</v>
      </c>
      <c r="I704" s="54" t="s">
        <v>2523</v>
      </c>
      <c r="J704" s="54" t="s">
        <v>116</v>
      </c>
      <c r="K704" s="54" t="s">
        <v>117</v>
      </c>
      <c r="L704" s="54">
        <v>262</v>
      </c>
      <c r="M704" s="54">
        <f>IFERROR(VLOOKUP(A704,rptDatosInstitucionesEducativas!$H$9:$O$985,8,0),0)</f>
        <v>268</v>
      </c>
      <c r="N704" s="54">
        <v>3</v>
      </c>
      <c r="O704" s="54">
        <v>11</v>
      </c>
      <c r="P704" s="54" t="s">
        <v>2522</v>
      </c>
      <c r="Q704" s="54" t="s">
        <v>5139</v>
      </c>
      <c r="R704" s="54" t="s">
        <v>5140</v>
      </c>
      <c r="S704" s="54">
        <v>15</v>
      </c>
      <c r="T704" s="54">
        <v>19</v>
      </c>
    </row>
    <row r="705" spans="1:20" ht="18" x14ac:dyDescent="0.25">
      <c r="A705" s="54" t="s">
        <v>523</v>
      </c>
      <c r="B705" s="54" t="s">
        <v>2506</v>
      </c>
      <c r="C705" s="54" t="s">
        <v>2505</v>
      </c>
      <c r="D705" s="54" t="s">
        <v>94</v>
      </c>
      <c r="E705" s="54" t="s">
        <v>94</v>
      </c>
      <c r="F705" s="54" t="s">
        <v>94</v>
      </c>
      <c r="G705" s="54" t="s">
        <v>1063</v>
      </c>
      <c r="H705" s="56" t="s">
        <v>2113</v>
      </c>
      <c r="I705" s="54" t="s">
        <v>2523</v>
      </c>
      <c r="J705" s="54" t="s">
        <v>116</v>
      </c>
      <c r="K705" s="54" t="s">
        <v>117</v>
      </c>
      <c r="L705" s="54">
        <v>86</v>
      </c>
      <c r="M705" s="54">
        <f>IFERROR(VLOOKUP(A705,rptDatosInstitucionesEducativas!$H$9:$O$985,8,0),0)</f>
        <v>98</v>
      </c>
      <c r="N705" s="54">
        <v>3</v>
      </c>
      <c r="O705" s="54">
        <v>7</v>
      </c>
      <c r="P705" s="54" t="s">
        <v>5141</v>
      </c>
      <c r="Q705" s="54" t="s">
        <v>3079</v>
      </c>
      <c r="R705" s="54" t="s">
        <v>2671</v>
      </c>
      <c r="S705" s="54">
        <v>10</v>
      </c>
      <c r="T705" s="54">
        <v>12</v>
      </c>
    </row>
    <row r="706" spans="1:20" ht="27" x14ac:dyDescent="0.25">
      <c r="A706" s="54" t="s">
        <v>455</v>
      </c>
      <c r="B706" s="54" t="s">
        <v>2506</v>
      </c>
      <c r="C706" s="54" t="s">
        <v>2505</v>
      </c>
      <c r="D706" s="54" t="s">
        <v>94</v>
      </c>
      <c r="E706" s="54" t="s">
        <v>94</v>
      </c>
      <c r="F706" s="54" t="s">
        <v>94</v>
      </c>
      <c r="G706" s="54" t="s">
        <v>454</v>
      </c>
      <c r="H706" s="56" t="s">
        <v>1744</v>
      </c>
      <c r="I706" s="54" t="s">
        <v>2523</v>
      </c>
      <c r="J706" s="54" t="s">
        <v>116</v>
      </c>
      <c r="K706" s="54" t="s">
        <v>117</v>
      </c>
      <c r="L706" s="54">
        <v>121</v>
      </c>
      <c r="M706" s="54">
        <f>IFERROR(VLOOKUP(A706,rptDatosInstitucionesEducativas!$H$9:$O$985,8,0),0)</f>
        <v>142</v>
      </c>
      <c r="N706" s="54">
        <v>3</v>
      </c>
      <c r="O706" s="54">
        <v>7</v>
      </c>
      <c r="P706" s="54" t="s">
        <v>3078</v>
      </c>
      <c r="Q706" s="54" t="s">
        <v>3077</v>
      </c>
      <c r="R706" s="54" t="s">
        <v>3076</v>
      </c>
      <c r="S706" s="54">
        <v>6</v>
      </c>
      <c r="T706" s="54">
        <v>12</v>
      </c>
    </row>
    <row r="707" spans="1:20" ht="27" x14ac:dyDescent="0.25">
      <c r="A707" s="54" t="s">
        <v>1425</v>
      </c>
      <c r="B707" s="54" t="s">
        <v>2506</v>
      </c>
      <c r="C707" s="54" t="s">
        <v>2505</v>
      </c>
      <c r="D707" s="54" t="s">
        <v>94</v>
      </c>
      <c r="E707" s="54" t="s">
        <v>94</v>
      </c>
      <c r="F707" s="54" t="s">
        <v>94</v>
      </c>
      <c r="G707" s="54" t="s">
        <v>465</v>
      </c>
      <c r="H707" s="56" t="s">
        <v>1975</v>
      </c>
      <c r="I707" s="54" t="s">
        <v>2510</v>
      </c>
      <c r="J707" s="54" t="s">
        <v>116</v>
      </c>
      <c r="K707" s="54" t="s">
        <v>117</v>
      </c>
      <c r="L707" s="54">
        <v>197</v>
      </c>
      <c r="M707" s="54">
        <f>IFERROR(VLOOKUP(A707,rptDatosInstitucionesEducativas!$H$9:$O$985,8,0),0)</f>
        <v>200</v>
      </c>
      <c r="N707" s="54">
        <v>6</v>
      </c>
      <c r="O707" s="54">
        <v>12</v>
      </c>
      <c r="P707" s="54" t="s">
        <v>3017</v>
      </c>
      <c r="Q707" s="54" t="s">
        <v>5142</v>
      </c>
      <c r="R707" s="54" t="s">
        <v>3053</v>
      </c>
      <c r="S707" s="54">
        <v>23</v>
      </c>
      <c r="T707" s="54">
        <v>21</v>
      </c>
    </row>
    <row r="708" spans="1:20" ht="18" x14ac:dyDescent="0.25">
      <c r="A708" s="54" t="s">
        <v>1460</v>
      </c>
      <c r="B708" s="54" t="s">
        <v>2506</v>
      </c>
      <c r="C708" s="54" t="s">
        <v>2505</v>
      </c>
      <c r="D708" s="54" t="s">
        <v>94</v>
      </c>
      <c r="E708" s="54" t="s">
        <v>94</v>
      </c>
      <c r="F708" s="54" t="s">
        <v>94</v>
      </c>
      <c r="G708" s="54" t="s">
        <v>530</v>
      </c>
      <c r="H708" s="56" t="s">
        <v>1461</v>
      </c>
      <c r="I708" s="54" t="s">
        <v>2510</v>
      </c>
      <c r="J708" s="54" t="s">
        <v>116</v>
      </c>
      <c r="K708" s="54" t="s">
        <v>117</v>
      </c>
      <c r="L708" s="54">
        <v>96</v>
      </c>
      <c r="M708" s="54">
        <f>IFERROR(VLOOKUP(A708,rptDatosInstitucionesEducativas!$H$9:$O$985,8,0),0)</f>
        <v>91</v>
      </c>
      <c r="N708" s="54">
        <v>6</v>
      </c>
      <c r="O708" s="54">
        <v>6</v>
      </c>
      <c r="P708" s="54" t="s">
        <v>3063</v>
      </c>
      <c r="Q708" s="54" t="s">
        <v>3062</v>
      </c>
      <c r="R708" s="54" t="s">
        <v>2524</v>
      </c>
      <c r="S708" s="54">
        <v>7</v>
      </c>
      <c r="T708" s="54">
        <v>9</v>
      </c>
    </row>
    <row r="709" spans="1:20" ht="18" x14ac:dyDescent="0.25">
      <c r="A709" s="54" t="s">
        <v>1429</v>
      </c>
      <c r="B709" s="54" t="s">
        <v>2506</v>
      </c>
      <c r="C709" s="54" t="s">
        <v>2505</v>
      </c>
      <c r="D709" s="54" t="s">
        <v>94</v>
      </c>
      <c r="E709" s="54" t="s">
        <v>94</v>
      </c>
      <c r="F709" s="54" t="s">
        <v>94</v>
      </c>
      <c r="G709" s="54" t="s">
        <v>481</v>
      </c>
      <c r="H709" s="56" t="s">
        <v>1977</v>
      </c>
      <c r="I709" s="54" t="s">
        <v>2510</v>
      </c>
      <c r="J709" s="54" t="s">
        <v>116</v>
      </c>
      <c r="K709" s="54" t="s">
        <v>117</v>
      </c>
      <c r="L709" s="54">
        <v>102</v>
      </c>
      <c r="M709" s="54">
        <f>IFERROR(VLOOKUP(A709,rptDatosInstitucionesEducativas!$H$9:$O$985,8,0),0)</f>
        <v>105</v>
      </c>
      <c r="N709" s="54">
        <v>6</v>
      </c>
      <c r="O709" s="54">
        <v>8</v>
      </c>
      <c r="P709" s="54" t="s">
        <v>5143</v>
      </c>
      <c r="Q709" s="54" t="s">
        <v>5144</v>
      </c>
      <c r="R709" s="54" t="s">
        <v>5145</v>
      </c>
      <c r="S709" s="54">
        <v>9</v>
      </c>
      <c r="T709" s="54">
        <v>15</v>
      </c>
    </row>
    <row r="710" spans="1:20" ht="18" x14ac:dyDescent="0.25">
      <c r="A710" s="54" t="s">
        <v>1430</v>
      </c>
      <c r="B710" s="54" t="s">
        <v>2506</v>
      </c>
      <c r="C710" s="54" t="s">
        <v>2505</v>
      </c>
      <c r="D710" s="54" t="s">
        <v>94</v>
      </c>
      <c r="E710" s="54" t="s">
        <v>94</v>
      </c>
      <c r="F710" s="54" t="s">
        <v>94</v>
      </c>
      <c r="G710" s="54" t="s">
        <v>486</v>
      </c>
      <c r="H710" s="56" t="s">
        <v>1978</v>
      </c>
      <c r="I710" s="54" t="s">
        <v>2510</v>
      </c>
      <c r="J710" s="54" t="s">
        <v>116</v>
      </c>
      <c r="K710" s="54" t="s">
        <v>117</v>
      </c>
      <c r="L710" s="54">
        <v>54</v>
      </c>
      <c r="M710" s="54">
        <f>IFERROR(VLOOKUP(A710,rptDatosInstitucionesEducativas!$H$9:$O$985,8,0),0)</f>
        <v>47</v>
      </c>
      <c r="N710" s="54">
        <v>6</v>
      </c>
      <c r="O710" s="54">
        <v>6</v>
      </c>
      <c r="P710" s="54" t="s">
        <v>3069</v>
      </c>
      <c r="Q710" s="54" t="s">
        <v>5146</v>
      </c>
      <c r="R710" s="54" t="s">
        <v>3067</v>
      </c>
      <c r="S710" s="54">
        <v>7</v>
      </c>
      <c r="T710" s="54">
        <v>10</v>
      </c>
    </row>
    <row r="711" spans="1:20" ht="18" x14ac:dyDescent="0.25">
      <c r="A711" s="54" t="s">
        <v>1432</v>
      </c>
      <c r="B711" s="54" t="s">
        <v>2506</v>
      </c>
      <c r="C711" s="54" t="s">
        <v>2505</v>
      </c>
      <c r="D711" s="54" t="s">
        <v>94</v>
      </c>
      <c r="E711" s="54" t="s">
        <v>94</v>
      </c>
      <c r="F711" s="54" t="s">
        <v>94</v>
      </c>
      <c r="G711" s="54" t="s">
        <v>5134</v>
      </c>
      <c r="H711" s="56" t="s">
        <v>1979</v>
      </c>
      <c r="I711" s="54" t="s">
        <v>2510</v>
      </c>
      <c r="J711" s="54" t="s">
        <v>116</v>
      </c>
      <c r="K711" s="54" t="s">
        <v>117</v>
      </c>
      <c r="L711" s="54">
        <v>36</v>
      </c>
      <c r="M711" s="54">
        <f>IFERROR(VLOOKUP(A711,rptDatosInstitucionesEducativas!$H$9:$O$985,8,0),0)</f>
        <v>37</v>
      </c>
      <c r="N711" s="54">
        <v>6</v>
      </c>
      <c r="O711" s="54">
        <v>6</v>
      </c>
      <c r="P711" s="54" t="s">
        <v>3703</v>
      </c>
      <c r="Q711" s="54" t="s">
        <v>3016</v>
      </c>
      <c r="R711" s="54" t="s">
        <v>3015</v>
      </c>
      <c r="S711" s="54">
        <v>6</v>
      </c>
      <c r="T711" s="54">
        <v>6</v>
      </c>
    </row>
    <row r="712" spans="1:20" ht="18" x14ac:dyDescent="0.25">
      <c r="A712" s="54" t="s">
        <v>1433</v>
      </c>
      <c r="B712" s="54" t="s">
        <v>2506</v>
      </c>
      <c r="C712" s="54" t="s">
        <v>2505</v>
      </c>
      <c r="D712" s="54" t="s">
        <v>94</v>
      </c>
      <c r="E712" s="54" t="s">
        <v>94</v>
      </c>
      <c r="F712" s="54" t="s">
        <v>94</v>
      </c>
      <c r="G712" s="54" t="s">
        <v>1110</v>
      </c>
      <c r="H712" s="56" t="s">
        <v>1980</v>
      </c>
      <c r="I712" s="54" t="s">
        <v>2510</v>
      </c>
      <c r="J712" s="54" t="s">
        <v>116</v>
      </c>
      <c r="K712" s="54" t="s">
        <v>117</v>
      </c>
      <c r="L712" s="54">
        <v>16</v>
      </c>
      <c r="M712" s="54">
        <f>IFERROR(VLOOKUP(A712,rptDatosInstitucionesEducativas!$H$9:$O$985,8,0),0)</f>
        <v>22</v>
      </c>
      <c r="N712" s="54">
        <v>6</v>
      </c>
      <c r="O712" s="54">
        <v>6</v>
      </c>
      <c r="P712" s="54" t="s">
        <v>3018</v>
      </c>
      <c r="Q712" s="54" t="s">
        <v>2525</v>
      </c>
      <c r="R712" s="54" t="s">
        <v>2524</v>
      </c>
      <c r="S712" s="54">
        <v>2</v>
      </c>
      <c r="T712" s="54">
        <v>4</v>
      </c>
    </row>
    <row r="713" spans="1:20" ht="18" x14ac:dyDescent="0.25">
      <c r="A713" s="54" t="s">
        <v>1426</v>
      </c>
      <c r="B713" s="54" t="s">
        <v>2506</v>
      </c>
      <c r="C713" s="54" t="s">
        <v>2505</v>
      </c>
      <c r="D713" s="54" t="s">
        <v>94</v>
      </c>
      <c r="E713" s="54" t="s">
        <v>94</v>
      </c>
      <c r="F713" s="54" t="s">
        <v>94</v>
      </c>
      <c r="G713" s="54" t="s">
        <v>94</v>
      </c>
      <c r="H713" s="56" t="s">
        <v>1612</v>
      </c>
      <c r="I713" s="54" t="s">
        <v>2510</v>
      </c>
      <c r="J713" s="54" t="s">
        <v>116</v>
      </c>
      <c r="K713" s="54" t="s">
        <v>117</v>
      </c>
      <c r="L713" s="54">
        <v>114</v>
      </c>
      <c r="M713" s="54">
        <f>IFERROR(VLOOKUP(A713,rptDatosInstitucionesEducativas!$H$9:$O$985,8,0),0)</f>
        <v>107</v>
      </c>
      <c r="N713" s="54">
        <v>6</v>
      </c>
      <c r="O713" s="54">
        <v>11</v>
      </c>
      <c r="P713" s="54" t="s">
        <v>3061</v>
      </c>
      <c r="Q713" s="54" t="s">
        <v>3060</v>
      </c>
      <c r="R713" s="54" t="s">
        <v>3059</v>
      </c>
      <c r="S713" s="54">
        <v>15</v>
      </c>
      <c r="T713" s="54">
        <v>19</v>
      </c>
    </row>
    <row r="714" spans="1:20" ht="18" x14ac:dyDescent="0.25">
      <c r="A714" s="54" t="s">
        <v>1428</v>
      </c>
      <c r="B714" s="54" t="s">
        <v>2506</v>
      </c>
      <c r="C714" s="54" t="s">
        <v>2505</v>
      </c>
      <c r="D714" s="54" t="s">
        <v>94</v>
      </c>
      <c r="E714" s="54" t="s">
        <v>94</v>
      </c>
      <c r="F714" s="54" t="s">
        <v>94</v>
      </c>
      <c r="G714" s="54" t="s">
        <v>1427</v>
      </c>
      <c r="H714" s="56" t="s">
        <v>1976</v>
      </c>
      <c r="I714" s="54" t="s">
        <v>2510</v>
      </c>
      <c r="J714" s="54" t="s">
        <v>116</v>
      </c>
      <c r="K714" s="54" t="s">
        <v>117</v>
      </c>
      <c r="L714" s="54">
        <v>5</v>
      </c>
      <c r="M714" s="54">
        <f>IFERROR(VLOOKUP(A714,rptDatosInstitucionesEducativas!$H$9:$O$985,8,0),0)</f>
        <v>5</v>
      </c>
      <c r="N714" s="54">
        <v>4</v>
      </c>
      <c r="O714" s="54">
        <v>4</v>
      </c>
      <c r="P714" s="54" t="s">
        <v>3058</v>
      </c>
      <c r="Q714" s="54" t="s">
        <v>3057</v>
      </c>
      <c r="R714" s="54" t="s">
        <v>3056</v>
      </c>
      <c r="S714" s="54">
        <v>0</v>
      </c>
      <c r="T714" s="54">
        <v>1</v>
      </c>
    </row>
    <row r="715" spans="1:20" ht="18" x14ac:dyDescent="0.25">
      <c r="A715" s="54" t="s">
        <v>1417</v>
      </c>
      <c r="B715" s="54" t="s">
        <v>2506</v>
      </c>
      <c r="C715" s="54" t="s">
        <v>2505</v>
      </c>
      <c r="D715" s="54" t="s">
        <v>94</v>
      </c>
      <c r="E715" s="54" t="s">
        <v>94</v>
      </c>
      <c r="F715" s="54" t="s">
        <v>94</v>
      </c>
      <c r="G715" s="54" t="s">
        <v>1416</v>
      </c>
      <c r="H715" s="56" t="s">
        <v>1967</v>
      </c>
      <c r="I715" s="54" t="s">
        <v>2510</v>
      </c>
      <c r="J715" s="54" t="s">
        <v>116</v>
      </c>
      <c r="K715" s="54" t="s">
        <v>117</v>
      </c>
      <c r="L715" s="54">
        <v>500</v>
      </c>
      <c r="M715" s="54">
        <f>IFERROR(VLOOKUP(A715,rptDatosInstitucionesEducativas!$H$9:$O$985,8,0),0)</f>
        <v>556</v>
      </c>
      <c r="N715" s="54">
        <v>6</v>
      </c>
      <c r="O715" s="54">
        <v>24</v>
      </c>
      <c r="P715" s="54" t="s">
        <v>5147</v>
      </c>
      <c r="Q715" s="54" t="s">
        <v>3026</v>
      </c>
      <c r="R715" s="54" t="s">
        <v>3025</v>
      </c>
      <c r="S715" s="54">
        <v>40</v>
      </c>
      <c r="T715" s="54">
        <v>29</v>
      </c>
    </row>
    <row r="716" spans="1:20" ht="18" x14ac:dyDescent="0.25">
      <c r="A716" s="54" t="s">
        <v>1424</v>
      </c>
      <c r="B716" s="54" t="s">
        <v>2506</v>
      </c>
      <c r="C716" s="54" t="s">
        <v>2505</v>
      </c>
      <c r="D716" s="54" t="s">
        <v>94</v>
      </c>
      <c r="E716" s="54" t="s">
        <v>94</v>
      </c>
      <c r="F716" s="54" t="s">
        <v>94</v>
      </c>
      <c r="G716" s="54" t="s">
        <v>1054</v>
      </c>
      <c r="H716" s="56" t="s">
        <v>1974</v>
      </c>
      <c r="I716" s="54" t="s">
        <v>2510</v>
      </c>
      <c r="J716" s="54" t="s">
        <v>116</v>
      </c>
      <c r="K716" s="54" t="s">
        <v>117</v>
      </c>
      <c r="L716" s="54">
        <v>5</v>
      </c>
      <c r="M716" s="54">
        <f>IFERROR(VLOOKUP(A716,rptDatosInstitucionesEducativas!$H$9:$O$985,8,0),0)</f>
        <v>7</v>
      </c>
      <c r="N716" s="54">
        <v>4</v>
      </c>
      <c r="O716" s="54">
        <v>4</v>
      </c>
      <c r="P716" s="54" t="s">
        <v>5148</v>
      </c>
      <c r="Q716" s="54" t="s">
        <v>5149</v>
      </c>
      <c r="R716" s="54" t="s">
        <v>5150</v>
      </c>
      <c r="S716" s="54">
        <v>0</v>
      </c>
      <c r="T716" s="54">
        <v>1</v>
      </c>
    </row>
    <row r="717" spans="1:20" ht="27" x14ac:dyDescent="0.25">
      <c r="A717" s="54" t="s">
        <v>1454</v>
      </c>
      <c r="B717" s="54" t="s">
        <v>2506</v>
      </c>
      <c r="C717" s="54" t="s">
        <v>2505</v>
      </c>
      <c r="D717" s="54" t="s">
        <v>94</v>
      </c>
      <c r="E717" s="54" t="s">
        <v>94</v>
      </c>
      <c r="F717" s="54" t="s">
        <v>94</v>
      </c>
      <c r="G717" s="54" t="s">
        <v>449</v>
      </c>
      <c r="H717" s="56" t="s">
        <v>1602</v>
      </c>
      <c r="I717" s="54" t="s">
        <v>2510</v>
      </c>
      <c r="J717" s="54" t="s">
        <v>116</v>
      </c>
      <c r="K717" s="54" t="s">
        <v>117</v>
      </c>
      <c r="L717" s="54">
        <v>1066</v>
      </c>
      <c r="M717" s="54">
        <f>IFERROR(VLOOKUP(A717,rptDatosInstitucionesEducativas!$H$9:$O$985,8,0),0)</f>
        <v>1055</v>
      </c>
      <c r="N717" s="54">
        <v>6</v>
      </c>
      <c r="O717" s="54">
        <v>36</v>
      </c>
      <c r="P717" s="54" t="s">
        <v>5151</v>
      </c>
      <c r="Q717" s="54" t="s">
        <v>3036</v>
      </c>
      <c r="R717" s="54" t="s">
        <v>3035</v>
      </c>
      <c r="S717" s="54">
        <v>34</v>
      </c>
      <c r="T717" s="54">
        <v>47</v>
      </c>
    </row>
    <row r="718" spans="1:20" ht="18" x14ac:dyDescent="0.25">
      <c r="A718" s="54" t="s">
        <v>1420</v>
      </c>
      <c r="B718" s="54" t="s">
        <v>2506</v>
      </c>
      <c r="C718" s="54" t="s">
        <v>2505</v>
      </c>
      <c r="D718" s="54" t="s">
        <v>94</v>
      </c>
      <c r="E718" s="54" t="s">
        <v>94</v>
      </c>
      <c r="F718" s="54" t="s">
        <v>94</v>
      </c>
      <c r="G718" s="54" t="s">
        <v>656</v>
      </c>
      <c r="H718" s="56" t="s">
        <v>1970</v>
      </c>
      <c r="I718" s="54" t="s">
        <v>2510</v>
      </c>
      <c r="J718" s="54" t="s">
        <v>116</v>
      </c>
      <c r="K718" s="54" t="s">
        <v>117</v>
      </c>
      <c r="L718" s="54">
        <v>136</v>
      </c>
      <c r="M718" s="54">
        <f>IFERROR(VLOOKUP(A718,rptDatosInstitucionesEducativas!$H$9:$O$985,8,0),0)</f>
        <v>145</v>
      </c>
      <c r="N718" s="54">
        <v>6</v>
      </c>
      <c r="O718" s="54">
        <v>9</v>
      </c>
      <c r="P718" s="54" t="s">
        <v>5152</v>
      </c>
      <c r="Q718" s="54" t="s">
        <v>3048</v>
      </c>
      <c r="R718" s="54" t="s">
        <v>2524</v>
      </c>
      <c r="S718" s="54">
        <v>14</v>
      </c>
      <c r="T718" s="54">
        <v>13</v>
      </c>
    </row>
    <row r="719" spans="1:20" ht="18" x14ac:dyDescent="0.25">
      <c r="A719" s="54" t="s">
        <v>1421</v>
      </c>
      <c r="B719" s="54" t="s">
        <v>2506</v>
      </c>
      <c r="C719" s="54" t="s">
        <v>2505</v>
      </c>
      <c r="D719" s="54" t="s">
        <v>94</v>
      </c>
      <c r="E719" s="54" t="s">
        <v>94</v>
      </c>
      <c r="F719" s="54" t="s">
        <v>94</v>
      </c>
      <c r="G719" s="54" t="s">
        <v>454</v>
      </c>
      <c r="H719" s="56" t="s">
        <v>1971</v>
      </c>
      <c r="I719" s="54" t="s">
        <v>2510</v>
      </c>
      <c r="J719" s="54" t="s">
        <v>116</v>
      </c>
      <c r="K719" s="54" t="s">
        <v>117</v>
      </c>
      <c r="L719" s="54">
        <v>534</v>
      </c>
      <c r="M719" s="54">
        <f>IFERROR(VLOOKUP(A719,rptDatosInstitucionesEducativas!$H$9:$O$985,8,0),0)</f>
        <v>550</v>
      </c>
      <c r="N719" s="54">
        <v>6</v>
      </c>
      <c r="O719" s="54">
        <v>25</v>
      </c>
      <c r="P719" s="54" t="s">
        <v>5153</v>
      </c>
      <c r="Q719" s="54" t="s">
        <v>5154</v>
      </c>
      <c r="R719" s="54" t="s">
        <v>5155</v>
      </c>
      <c r="S719" s="54">
        <v>30</v>
      </c>
      <c r="T719" s="54">
        <v>40</v>
      </c>
    </row>
    <row r="720" spans="1:20" ht="18" x14ac:dyDescent="0.25">
      <c r="A720" s="54" t="s">
        <v>1457</v>
      </c>
      <c r="B720" s="54" t="s">
        <v>2506</v>
      </c>
      <c r="C720" s="54" t="s">
        <v>2505</v>
      </c>
      <c r="D720" s="54" t="s">
        <v>94</v>
      </c>
      <c r="E720" s="54" t="s">
        <v>94</v>
      </c>
      <c r="F720" s="54" t="s">
        <v>94</v>
      </c>
      <c r="G720" s="54" t="s">
        <v>470</v>
      </c>
      <c r="H720" s="56" t="s">
        <v>1458</v>
      </c>
      <c r="I720" s="54" t="s">
        <v>2510</v>
      </c>
      <c r="J720" s="54" t="s">
        <v>116</v>
      </c>
      <c r="K720" s="54" t="s">
        <v>117</v>
      </c>
      <c r="L720" s="54">
        <v>370</v>
      </c>
      <c r="M720" s="54">
        <f>IFERROR(VLOOKUP(A720,rptDatosInstitucionesEducativas!$H$9:$O$985,8,0),0)</f>
        <v>355</v>
      </c>
      <c r="N720" s="54">
        <v>6</v>
      </c>
      <c r="O720" s="54">
        <v>23</v>
      </c>
      <c r="P720" s="54" t="s">
        <v>3044</v>
      </c>
      <c r="Q720" s="54" t="s">
        <v>2525</v>
      </c>
      <c r="R720" s="54" t="s">
        <v>3043</v>
      </c>
      <c r="S720" s="54">
        <v>25</v>
      </c>
      <c r="T720" s="54">
        <v>34</v>
      </c>
    </row>
    <row r="721" spans="1:20" ht="27" x14ac:dyDescent="0.25">
      <c r="A721" s="54" t="s">
        <v>1422</v>
      </c>
      <c r="B721" s="54" t="s">
        <v>2506</v>
      </c>
      <c r="C721" s="54" t="s">
        <v>2505</v>
      </c>
      <c r="D721" s="54" t="s">
        <v>94</v>
      </c>
      <c r="E721" s="54" t="s">
        <v>94</v>
      </c>
      <c r="F721" s="54" t="s">
        <v>94</v>
      </c>
      <c r="G721" s="54" t="s">
        <v>449</v>
      </c>
      <c r="H721" s="56" t="s">
        <v>1972</v>
      </c>
      <c r="I721" s="54" t="s">
        <v>2510</v>
      </c>
      <c r="J721" s="54" t="s">
        <v>116</v>
      </c>
      <c r="K721" s="54" t="s">
        <v>117</v>
      </c>
      <c r="L721" s="54">
        <v>150</v>
      </c>
      <c r="M721" s="54">
        <f>IFERROR(VLOOKUP(A721,rptDatosInstitucionesEducativas!$H$9:$O$985,8,0),0)</f>
        <v>169</v>
      </c>
      <c r="N721" s="54">
        <v>6</v>
      </c>
      <c r="O721" s="54">
        <v>12</v>
      </c>
      <c r="P721" s="54" t="s">
        <v>3042</v>
      </c>
      <c r="Q721" s="54" t="s">
        <v>3041</v>
      </c>
      <c r="R721" s="54" t="s">
        <v>3040</v>
      </c>
      <c r="S721" s="54">
        <v>31</v>
      </c>
      <c r="T721" s="54">
        <v>21</v>
      </c>
    </row>
    <row r="722" spans="1:20" ht="18" x14ac:dyDescent="0.25">
      <c r="A722" s="54" t="s">
        <v>1419</v>
      </c>
      <c r="B722" s="54" t="s">
        <v>2506</v>
      </c>
      <c r="C722" s="54" t="s">
        <v>2505</v>
      </c>
      <c r="D722" s="54" t="s">
        <v>94</v>
      </c>
      <c r="E722" s="54" t="s">
        <v>94</v>
      </c>
      <c r="F722" s="54" t="s">
        <v>94</v>
      </c>
      <c r="G722" s="54" t="s">
        <v>94</v>
      </c>
      <c r="H722" s="56" t="s">
        <v>1969</v>
      </c>
      <c r="I722" s="54" t="s">
        <v>2510</v>
      </c>
      <c r="J722" s="54" t="s">
        <v>116</v>
      </c>
      <c r="K722" s="54" t="s">
        <v>117</v>
      </c>
      <c r="L722" s="54">
        <v>45</v>
      </c>
      <c r="M722" s="54">
        <f>IFERROR(VLOOKUP(A722,rptDatosInstitucionesEducativas!$H$9:$O$985,8,0),0)</f>
        <v>46</v>
      </c>
      <c r="N722" s="54">
        <v>6</v>
      </c>
      <c r="O722" s="54">
        <v>6</v>
      </c>
      <c r="P722" s="54" t="s">
        <v>4029</v>
      </c>
      <c r="Q722" s="54" t="s">
        <v>3038</v>
      </c>
      <c r="R722" s="54" t="s">
        <v>3037</v>
      </c>
      <c r="S722" s="54">
        <v>6</v>
      </c>
      <c r="T722" s="54">
        <v>8</v>
      </c>
    </row>
    <row r="723" spans="1:20" ht="18" x14ac:dyDescent="0.25">
      <c r="A723" s="54" t="s">
        <v>1423</v>
      </c>
      <c r="B723" s="54" t="s">
        <v>2506</v>
      </c>
      <c r="C723" s="54" t="s">
        <v>2505</v>
      </c>
      <c r="D723" s="54" t="s">
        <v>94</v>
      </c>
      <c r="E723" s="54" t="s">
        <v>94</v>
      </c>
      <c r="F723" s="54" t="s">
        <v>94</v>
      </c>
      <c r="G723" s="54" t="s">
        <v>553</v>
      </c>
      <c r="H723" s="56" t="s">
        <v>1973</v>
      </c>
      <c r="I723" s="54" t="s">
        <v>2510</v>
      </c>
      <c r="J723" s="54" t="s">
        <v>116</v>
      </c>
      <c r="K723" s="54" t="s">
        <v>117</v>
      </c>
      <c r="L723" s="54">
        <v>526</v>
      </c>
      <c r="M723" s="54">
        <f>IFERROR(VLOOKUP(A723,rptDatosInstitucionesEducativas!$H$9:$O$985,8,0),0)</f>
        <v>528</v>
      </c>
      <c r="N723" s="54">
        <v>6</v>
      </c>
      <c r="O723" s="54">
        <v>26</v>
      </c>
      <c r="P723" s="54" t="s">
        <v>3030</v>
      </c>
      <c r="Q723" s="54" t="s">
        <v>3029</v>
      </c>
      <c r="R723" s="54" t="s">
        <v>3028</v>
      </c>
      <c r="S723" s="54">
        <v>38</v>
      </c>
      <c r="T723" s="54">
        <v>30</v>
      </c>
    </row>
    <row r="724" spans="1:20" ht="18" x14ac:dyDescent="0.25">
      <c r="A724" s="54" t="s">
        <v>1459</v>
      </c>
      <c r="B724" s="54" t="s">
        <v>2506</v>
      </c>
      <c r="C724" s="54" t="s">
        <v>2505</v>
      </c>
      <c r="D724" s="54" t="s">
        <v>94</v>
      </c>
      <c r="E724" s="54" t="s">
        <v>94</v>
      </c>
      <c r="F724" s="54" t="s">
        <v>94</v>
      </c>
      <c r="G724" s="54" t="s">
        <v>2139</v>
      </c>
      <c r="H724" s="56" t="s">
        <v>1610</v>
      </c>
      <c r="I724" s="54" t="s">
        <v>2510</v>
      </c>
      <c r="J724" s="54" t="s">
        <v>116</v>
      </c>
      <c r="K724" s="54" t="s">
        <v>117</v>
      </c>
      <c r="L724" s="54">
        <v>781</v>
      </c>
      <c r="M724" s="54">
        <f>IFERROR(VLOOKUP(A724,rptDatosInstitucionesEducativas!$H$9:$O$985,8,0),0)</f>
        <v>853</v>
      </c>
      <c r="N724" s="54">
        <v>6</v>
      </c>
      <c r="O724" s="54">
        <v>36</v>
      </c>
      <c r="P724" s="54" t="s">
        <v>5137</v>
      </c>
      <c r="Q724" s="54" t="s">
        <v>3034</v>
      </c>
      <c r="R724" s="54" t="s">
        <v>3033</v>
      </c>
      <c r="S724" s="54">
        <v>92</v>
      </c>
      <c r="T724" s="54">
        <v>51</v>
      </c>
    </row>
    <row r="725" spans="1:20" ht="18" x14ac:dyDescent="0.25">
      <c r="A725" s="54" t="s">
        <v>1455</v>
      </c>
      <c r="B725" s="54" t="s">
        <v>2506</v>
      </c>
      <c r="C725" s="54" t="s">
        <v>2505</v>
      </c>
      <c r="D725" s="54" t="s">
        <v>94</v>
      </c>
      <c r="E725" s="54" t="s">
        <v>94</v>
      </c>
      <c r="F725" s="54" t="s">
        <v>94</v>
      </c>
      <c r="G725" s="54" t="s">
        <v>1616</v>
      </c>
      <c r="H725" s="56" t="s">
        <v>1456</v>
      </c>
      <c r="I725" s="54" t="s">
        <v>2510</v>
      </c>
      <c r="J725" s="54" t="s">
        <v>116</v>
      </c>
      <c r="K725" s="54" t="s">
        <v>117</v>
      </c>
      <c r="L725" s="54">
        <v>88</v>
      </c>
      <c r="M725" s="54">
        <f>IFERROR(VLOOKUP(A725,rptDatosInstitucionesEducativas!$H$9:$O$985,8,0),0)</f>
        <v>90</v>
      </c>
      <c r="N725" s="54">
        <v>6</v>
      </c>
      <c r="O725" s="54">
        <v>6</v>
      </c>
      <c r="P725" s="54" t="s">
        <v>5156</v>
      </c>
      <c r="Q725" s="54" t="s">
        <v>5157</v>
      </c>
      <c r="R725" s="54" t="s">
        <v>5158</v>
      </c>
      <c r="S725" s="54">
        <v>11</v>
      </c>
      <c r="T725" s="54">
        <v>11</v>
      </c>
    </row>
    <row r="726" spans="1:20" ht="18" x14ac:dyDescent="0.25">
      <c r="A726" s="54" t="s">
        <v>1435</v>
      </c>
      <c r="B726" s="54" t="s">
        <v>2506</v>
      </c>
      <c r="C726" s="54" t="s">
        <v>2505</v>
      </c>
      <c r="D726" s="54" t="s">
        <v>94</v>
      </c>
      <c r="E726" s="54" t="s">
        <v>94</v>
      </c>
      <c r="F726" s="54" t="s">
        <v>94</v>
      </c>
      <c r="G726" s="54" t="s">
        <v>397</v>
      </c>
      <c r="H726" s="56" t="s">
        <v>1981</v>
      </c>
      <c r="I726" s="54" t="s">
        <v>2510</v>
      </c>
      <c r="J726" s="54" t="s">
        <v>116</v>
      </c>
      <c r="K726" s="54" t="s">
        <v>117</v>
      </c>
      <c r="L726" s="54">
        <v>23</v>
      </c>
      <c r="M726" s="54">
        <f>IFERROR(VLOOKUP(A726,rptDatosInstitucionesEducativas!$H$9:$O$985,8,0),0)</f>
        <v>17</v>
      </c>
      <c r="N726" s="54">
        <v>6</v>
      </c>
      <c r="O726" s="54">
        <v>6</v>
      </c>
      <c r="P726" s="54" t="s">
        <v>3021</v>
      </c>
      <c r="Q726" s="54" t="s">
        <v>3020</v>
      </c>
      <c r="R726" s="54" t="s">
        <v>3019</v>
      </c>
      <c r="S726" s="54">
        <v>0</v>
      </c>
      <c r="T726" s="54">
        <v>1</v>
      </c>
    </row>
    <row r="727" spans="1:20" ht="18" x14ac:dyDescent="0.25">
      <c r="A727" s="54" t="s">
        <v>1434</v>
      </c>
      <c r="B727" s="54" t="s">
        <v>2506</v>
      </c>
      <c r="C727" s="54" t="s">
        <v>2505</v>
      </c>
      <c r="D727" s="54" t="s">
        <v>94</v>
      </c>
      <c r="E727" s="54" t="s">
        <v>94</v>
      </c>
      <c r="F727" s="54" t="s">
        <v>94</v>
      </c>
      <c r="G727" s="54" t="s">
        <v>463</v>
      </c>
      <c r="H727" s="56" t="s">
        <v>1772</v>
      </c>
      <c r="I727" s="54" t="s">
        <v>2510</v>
      </c>
      <c r="J727" s="54" t="s">
        <v>116</v>
      </c>
      <c r="K727" s="54" t="s">
        <v>117</v>
      </c>
      <c r="L727" s="54">
        <v>16</v>
      </c>
      <c r="M727" s="54">
        <f>IFERROR(VLOOKUP(A727,rptDatosInstitucionesEducativas!$H$9:$O$985,8,0),0)</f>
        <v>22</v>
      </c>
      <c r="N727" s="54">
        <v>5</v>
      </c>
      <c r="O727" s="54">
        <v>5</v>
      </c>
      <c r="P727" s="54" t="s">
        <v>3024</v>
      </c>
      <c r="Q727" s="54" t="s">
        <v>3023</v>
      </c>
      <c r="R727" s="54" t="s">
        <v>3022</v>
      </c>
      <c r="S727" s="54">
        <v>4</v>
      </c>
      <c r="T727" s="54">
        <v>3</v>
      </c>
    </row>
    <row r="728" spans="1:20" ht="18" x14ac:dyDescent="0.25">
      <c r="A728" s="54" t="s">
        <v>1617</v>
      </c>
      <c r="B728" s="54" t="s">
        <v>2506</v>
      </c>
      <c r="C728" s="54" t="s">
        <v>2505</v>
      </c>
      <c r="D728" s="54" t="s">
        <v>94</v>
      </c>
      <c r="E728" s="54" t="s">
        <v>94</v>
      </c>
      <c r="F728" s="54" t="s">
        <v>94</v>
      </c>
      <c r="G728" s="54" t="s">
        <v>481</v>
      </c>
      <c r="H728" s="56" t="s">
        <v>1618</v>
      </c>
      <c r="I728" s="54" t="s">
        <v>2503</v>
      </c>
      <c r="J728" s="54" t="s">
        <v>116</v>
      </c>
      <c r="K728" s="54" t="s">
        <v>117</v>
      </c>
      <c r="L728" s="54">
        <v>220</v>
      </c>
      <c r="M728" s="54">
        <f>IFERROR(VLOOKUP(A728,rptDatosInstitucionesEducativas!$H$9:$O$985,8,0),0)</f>
        <v>231</v>
      </c>
      <c r="N728" s="54">
        <v>5</v>
      </c>
      <c r="O728" s="54">
        <v>17</v>
      </c>
      <c r="P728" s="54" t="s">
        <v>3014</v>
      </c>
      <c r="Q728" s="54" t="s">
        <v>3013</v>
      </c>
      <c r="R728" s="54" t="s">
        <v>3012</v>
      </c>
      <c r="S728" s="54">
        <v>70</v>
      </c>
      <c r="T728" s="54">
        <v>59</v>
      </c>
    </row>
    <row r="729" spans="1:20" ht="27" x14ac:dyDescent="0.25">
      <c r="A729" s="54" t="s">
        <v>1593</v>
      </c>
      <c r="B729" s="54" t="s">
        <v>2506</v>
      </c>
      <c r="C729" s="54" t="s">
        <v>2505</v>
      </c>
      <c r="D729" s="54" t="s">
        <v>94</v>
      </c>
      <c r="E729" s="54" t="s">
        <v>94</v>
      </c>
      <c r="F729" s="54" t="s">
        <v>94</v>
      </c>
      <c r="G729" s="54" t="s">
        <v>2147</v>
      </c>
      <c r="H729" s="56" t="s">
        <v>1594</v>
      </c>
      <c r="I729" s="54" t="s">
        <v>2503</v>
      </c>
      <c r="J729" s="54" t="s">
        <v>116</v>
      </c>
      <c r="K729" s="54" t="s">
        <v>117</v>
      </c>
      <c r="L729" s="54">
        <v>999</v>
      </c>
      <c r="M729" s="54">
        <f>IFERROR(VLOOKUP(A729,rptDatosInstitucionesEducativas!$H$9:$O$985,8,0),0)</f>
        <v>964</v>
      </c>
      <c r="N729" s="54">
        <v>5</v>
      </c>
      <c r="O729" s="54">
        <v>33</v>
      </c>
      <c r="P729" s="54" t="s">
        <v>2997</v>
      </c>
      <c r="Q729" s="54" t="s">
        <v>2525</v>
      </c>
      <c r="R729" s="54" t="s">
        <v>2996</v>
      </c>
      <c r="S729" s="54">
        <v>125</v>
      </c>
      <c r="T729" s="54">
        <v>76</v>
      </c>
    </row>
    <row r="730" spans="1:20" ht="18" x14ac:dyDescent="0.25">
      <c r="A730" s="54" t="s">
        <v>1592</v>
      </c>
      <c r="B730" s="54" t="s">
        <v>2506</v>
      </c>
      <c r="C730" s="54" t="s">
        <v>2505</v>
      </c>
      <c r="D730" s="54" t="s">
        <v>94</v>
      </c>
      <c r="E730" s="54" t="s">
        <v>94</v>
      </c>
      <c r="F730" s="54" t="s">
        <v>94</v>
      </c>
      <c r="G730" s="54" t="s">
        <v>221</v>
      </c>
      <c r="H730" s="56" t="s">
        <v>2015</v>
      </c>
      <c r="I730" s="54" t="s">
        <v>2503</v>
      </c>
      <c r="J730" s="54" t="s">
        <v>116</v>
      </c>
      <c r="K730" s="54" t="s">
        <v>117</v>
      </c>
      <c r="L730" s="54">
        <v>554</v>
      </c>
      <c r="M730" s="54">
        <f>IFERROR(VLOOKUP(A730,rptDatosInstitucionesEducativas!$H$9:$O$985,8,0),0)</f>
        <v>600</v>
      </c>
      <c r="N730" s="54">
        <v>5</v>
      </c>
      <c r="O730" s="54">
        <v>31</v>
      </c>
      <c r="P730" s="54" t="s">
        <v>3592</v>
      </c>
      <c r="Q730" s="54" t="s">
        <v>2994</v>
      </c>
      <c r="R730" s="54" t="s">
        <v>2993</v>
      </c>
      <c r="S730" s="54">
        <v>146</v>
      </c>
      <c r="T730" s="54">
        <v>68</v>
      </c>
    </row>
    <row r="731" spans="1:20" ht="27" x14ac:dyDescent="0.25">
      <c r="A731" s="54" t="s">
        <v>1660</v>
      </c>
      <c r="B731" s="54" t="s">
        <v>2506</v>
      </c>
      <c r="C731" s="54" t="s">
        <v>2505</v>
      </c>
      <c r="D731" s="54" t="s">
        <v>94</v>
      </c>
      <c r="E731" s="54" t="s">
        <v>94</v>
      </c>
      <c r="F731" s="54" t="s">
        <v>94</v>
      </c>
      <c r="G731" s="54" t="s">
        <v>94</v>
      </c>
      <c r="H731" s="56" t="s">
        <v>1600</v>
      </c>
      <c r="I731" s="54" t="s">
        <v>4351</v>
      </c>
      <c r="J731" s="54" t="s">
        <v>4350</v>
      </c>
      <c r="K731" s="54" t="s">
        <v>117</v>
      </c>
      <c r="L731" s="54">
        <v>150</v>
      </c>
      <c r="M731" s="54">
        <f>IFERROR(VLOOKUP(A731,rptDatosInstitucionesEducativas!$H$9:$O$985,8,0),0)</f>
        <v>105</v>
      </c>
      <c r="N731" s="54">
        <v>4</v>
      </c>
      <c r="O731" s="54">
        <v>0</v>
      </c>
      <c r="P731" s="54" t="s">
        <v>5159</v>
      </c>
      <c r="Q731" s="54" t="s">
        <v>4349</v>
      </c>
      <c r="R731" s="54" t="s">
        <v>4348</v>
      </c>
      <c r="S731" s="54">
        <v>18</v>
      </c>
      <c r="T731" s="54">
        <v>11</v>
      </c>
    </row>
    <row r="732" spans="1:20" ht="27" x14ac:dyDescent="0.25">
      <c r="A732" s="54" t="s">
        <v>1445</v>
      </c>
      <c r="B732" s="54" t="s">
        <v>2506</v>
      </c>
      <c r="C732" s="54" t="s">
        <v>2505</v>
      </c>
      <c r="D732" s="54" t="s">
        <v>94</v>
      </c>
      <c r="E732" s="54" t="s">
        <v>94</v>
      </c>
      <c r="F732" s="54" t="s">
        <v>94</v>
      </c>
      <c r="G732" s="54" t="s">
        <v>452</v>
      </c>
      <c r="H732" s="56" t="s">
        <v>1773</v>
      </c>
      <c r="I732" s="54" t="s">
        <v>2510</v>
      </c>
      <c r="J732" s="54" t="s">
        <v>116</v>
      </c>
      <c r="K732" s="54" t="s">
        <v>117</v>
      </c>
      <c r="L732" s="54">
        <v>16</v>
      </c>
      <c r="M732" s="54">
        <f>IFERROR(VLOOKUP(A732,rptDatosInstitucionesEducativas!$H$9:$O$985,8,0),0)</f>
        <v>14</v>
      </c>
      <c r="N732" s="54">
        <v>6</v>
      </c>
      <c r="O732" s="54">
        <v>6</v>
      </c>
      <c r="P732" s="54" t="s">
        <v>2959</v>
      </c>
      <c r="Q732" s="54" t="s">
        <v>2958</v>
      </c>
      <c r="R732" s="54" t="s">
        <v>2957</v>
      </c>
      <c r="S732" s="54">
        <v>2</v>
      </c>
      <c r="T732" s="54">
        <v>3</v>
      </c>
    </row>
    <row r="733" spans="1:20" ht="18" x14ac:dyDescent="0.25">
      <c r="A733" s="54" t="s">
        <v>1436</v>
      </c>
      <c r="B733" s="54" t="s">
        <v>2506</v>
      </c>
      <c r="C733" s="54" t="s">
        <v>2505</v>
      </c>
      <c r="D733" s="54" t="s">
        <v>94</v>
      </c>
      <c r="E733" s="54" t="s">
        <v>94</v>
      </c>
      <c r="F733" s="54" t="s">
        <v>94</v>
      </c>
      <c r="G733" s="54" t="s">
        <v>468</v>
      </c>
      <c r="H733" s="56" t="s">
        <v>1982</v>
      </c>
      <c r="I733" s="54" t="s">
        <v>2510</v>
      </c>
      <c r="J733" s="54" t="s">
        <v>116</v>
      </c>
      <c r="K733" s="54" t="s">
        <v>117</v>
      </c>
      <c r="L733" s="54">
        <v>76</v>
      </c>
      <c r="M733" s="54">
        <f>IFERROR(VLOOKUP(A733,rptDatosInstitucionesEducativas!$H$9:$O$985,8,0),0)</f>
        <v>84</v>
      </c>
      <c r="N733" s="54">
        <v>6</v>
      </c>
      <c r="O733" s="54">
        <v>6</v>
      </c>
      <c r="P733" s="54" t="s">
        <v>2992</v>
      </c>
      <c r="Q733" s="54" t="s">
        <v>2991</v>
      </c>
      <c r="R733" s="54" t="s">
        <v>2990</v>
      </c>
      <c r="S733" s="54">
        <v>9</v>
      </c>
      <c r="T733" s="54">
        <v>8</v>
      </c>
    </row>
    <row r="734" spans="1:20" ht="18" x14ac:dyDescent="0.25">
      <c r="A734" s="54" t="s">
        <v>1467</v>
      </c>
      <c r="B734" s="54" t="s">
        <v>2506</v>
      </c>
      <c r="C734" s="54" t="s">
        <v>2505</v>
      </c>
      <c r="D734" s="54" t="s">
        <v>94</v>
      </c>
      <c r="E734" s="54" t="s">
        <v>94</v>
      </c>
      <c r="F734" s="54" t="s">
        <v>94</v>
      </c>
      <c r="G734" s="54" t="s">
        <v>449</v>
      </c>
      <c r="H734" s="56" t="s">
        <v>1468</v>
      </c>
      <c r="I734" s="54" t="s">
        <v>2510</v>
      </c>
      <c r="J734" s="54" t="s">
        <v>116</v>
      </c>
      <c r="K734" s="54" t="s">
        <v>117</v>
      </c>
      <c r="L734" s="54">
        <v>968</v>
      </c>
      <c r="M734" s="54">
        <f>IFERROR(VLOOKUP(A734,rptDatosInstitucionesEducativas!$H$9:$O$985,8,0),0)</f>
        <v>1002</v>
      </c>
      <c r="N734" s="54">
        <v>6</v>
      </c>
      <c r="O734" s="54">
        <v>37</v>
      </c>
      <c r="P734" s="54" t="s">
        <v>5160</v>
      </c>
      <c r="Q734" s="54" t="s">
        <v>5161</v>
      </c>
      <c r="R734" s="54" t="s">
        <v>2987</v>
      </c>
      <c r="S734" s="54">
        <v>48</v>
      </c>
      <c r="T734" s="54">
        <v>49</v>
      </c>
    </row>
    <row r="735" spans="1:20" ht="18" x14ac:dyDescent="0.25">
      <c r="A735" s="54" t="s">
        <v>1469</v>
      </c>
      <c r="B735" s="54" t="s">
        <v>2506</v>
      </c>
      <c r="C735" s="54" t="s">
        <v>2505</v>
      </c>
      <c r="D735" s="54" t="s">
        <v>94</v>
      </c>
      <c r="E735" s="54" t="s">
        <v>94</v>
      </c>
      <c r="F735" s="54" t="s">
        <v>94</v>
      </c>
      <c r="G735" s="54" t="s">
        <v>470</v>
      </c>
      <c r="H735" s="56" t="s">
        <v>1600</v>
      </c>
      <c r="I735" s="54" t="s">
        <v>2510</v>
      </c>
      <c r="J735" s="54" t="s">
        <v>116</v>
      </c>
      <c r="K735" s="54" t="s">
        <v>117</v>
      </c>
      <c r="L735" s="54">
        <v>1025</v>
      </c>
      <c r="M735" s="54">
        <f>IFERROR(VLOOKUP(A735,rptDatosInstitucionesEducativas!$H$9:$O$985,8,0),0)</f>
        <v>1049</v>
      </c>
      <c r="N735" s="54">
        <v>6</v>
      </c>
      <c r="O735" s="54">
        <v>36</v>
      </c>
      <c r="P735" s="54" t="s">
        <v>2986</v>
      </c>
      <c r="Q735" s="54" t="s">
        <v>3085</v>
      </c>
      <c r="R735" s="54" t="s">
        <v>5162</v>
      </c>
      <c r="S735" s="54">
        <v>48</v>
      </c>
      <c r="T735" s="54">
        <v>51</v>
      </c>
    </row>
    <row r="736" spans="1:20" ht="18" x14ac:dyDescent="0.25">
      <c r="A736" s="54" t="s">
        <v>1621</v>
      </c>
      <c r="B736" s="54" t="s">
        <v>2506</v>
      </c>
      <c r="C736" s="54" t="s">
        <v>2505</v>
      </c>
      <c r="D736" s="54" t="s">
        <v>94</v>
      </c>
      <c r="E736" s="54" t="s">
        <v>94</v>
      </c>
      <c r="F736" s="54" t="s">
        <v>94</v>
      </c>
      <c r="G736" s="54" t="s">
        <v>1620</v>
      </c>
      <c r="H736" s="56" t="s">
        <v>382</v>
      </c>
      <c r="I736" s="54" t="s">
        <v>2503</v>
      </c>
      <c r="J736" s="54" t="s">
        <v>116</v>
      </c>
      <c r="K736" s="54" t="s">
        <v>117</v>
      </c>
      <c r="L736" s="54">
        <v>991</v>
      </c>
      <c r="M736" s="54">
        <f>IFERROR(VLOOKUP(A736,rptDatosInstitucionesEducativas!$H$9:$O$985,8,0),0)</f>
        <v>990</v>
      </c>
      <c r="N736" s="54">
        <v>5</v>
      </c>
      <c r="O736" s="54">
        <v>35</v>
      </c>
      <c r="P736" s="54" t="s">
        <v>3006</v>
      </c>
      <c r="Q736" s="54" t="s">
        <v>3005</v>
      </c>
      <c r="R736" s="54" t="s">
        <v>3004</v>
      </c>
      <c r="S736" s="54">
        <v>99</v>
      </c>
      <c r="T736" s="54">
        <v>91</v>
      </c>
    </row>
    <row r="737" spans="1:20" ht="18" x14ac:dyDescent="0.25">
      <c r="A737" s="54" t="s">
        <v>1609</v>
      </c>
      <c r="B737" s="54" t="s">
        <v>2506</v>
      </c>
      <c r="C737" s="54" t="s">
        <v>2505</v>
      </c>
      <c r="D737" s="54" t="s">
        <v>94</v>
      </c>
      <c r="E737" s="54" t="s">
        <v>94</v>
      </c>
      <c r="F737" s="54" t="s">
        <v>94</v>
      </c>
      <c r="G737" s="54" t="s">
        <v>2139</v>
      </c>
      <c r="H737" s="56" t="s">
        <v>1610</v>
      </c>
      <c r="I737" s="54" t="s">
        <v>2503</v>
      </c>
      <c r="J737" s="54" t="s">
        <v>116</v>
      </c>
      <c r="K737" s="54" t="s">
        <v>117</v>
      </c>
      <c r="L737" s="54">
        <v>774</v>
      </c>
      <c r="M737" s="54">
        <f>IFERROR(VLOOKUP(A737,rptDatosInstitucionesEducativas!$H$9:$O$985,8,0),0)</f>
        <v>812</v>
      </c>
      <c r="N737" s="54">
        <v>5</v>
      </c>
      <c r="O737" s="54">
        <v>36</v>
      </c>
      <c r="P737" s="54" t="s">
        <v>5137</v>
      </c>
      <c r="Q737" s="54" t="s">
        <v>3002</v>
      </c>
      <c r="R737" s="54" t="s">
        <v>3001</v>
      </c>
      <c r="S737" s="54">
        <v>261</v>
      </c>
      <c r="T737" s="54">
        <v>83</v>
      </c>
    </row>
    <row r="738" spans="1:20" ht="27" x14ac:dyDescent="0.25">
      <c r="A738" s="54" t="s">
        <v>1601</v>
      </c>
      <c r="B738" s="54" t="s">
        <v>2506</v>
      </c>
      <c r="C738" s="54" t="s">
        <v>2505</v>
      </c>
      <c r="D738" s="54" t="s">
        <v>94</v>
      </c>
      <c r="E738" s="54" t="s">
        <v>94</v>
      </c>
      <c r="F738" s="54" t="s">
        <v>94</v>
      </c>
      <c r="G738" s="54" t="s">
        <v>449</v>
      </c>
      <c r="H738" s="56" t="s">
        <v>1602</v>
      </c>
      <c r="I738" s="54" t="s">
        <v>2503</v>
      </c>
      <c r="J738" s="54" t="s">
        <v>116</v>
      </c>
      <c r="K738" s="54" t="s">
        <v>117</v>
      </c>
      <c r="L738" s="54">
        <v>1755</v>
      </c>
      <c r="M738" s="54">
        <f>IFERROR(VLOOKUP(A738,rptDatosInstitucionesEducativas!$H$9:$O$985,8,0),0)</f>
        <v>1660</v>
      </c>
      <c r="N738" s="54">
        <v>5</v>
      </c>
      <c r="O738" s="54">
        <v>66</v>
      </c>
      <c r="P738" s="54" t="s">
        <v>5151</v>
      </c>
      <c r="Q738" s="54" t="s">
        <v>5163</v>
      </c>
      <c r="R738" s="54" t="s">
        <v>2524</v>
      </c>
      <c r="S738" s="54">
        <v>343</v>
      </c>
      <c r="T738" s="54">
        <v>141</v>
      </c>
    </row>
    <row r="739" spans="1:20" ht="18" x14ac:dyDescent="0.25">
      <c r="A739" s="54" t="s">
        <v>1599</v>
      </c>
      <c r="B739" s="54" t="s">
        <v>2506</v>
      </c>
      <c r="C739" s="54" t="s">
        <v>2505</v>
      </c>
      <c r="D739" s="54" t="s">
        <v>94</v>
      </c>
      <c r="E739" s="54" t="s">
        <v>94</v>
      </c>
      <c r="F739" s="54" t="s">
        <v>94</v>
      </c>
      <c r="G739" s="54" t="s">
        <v>94</v>
      </c>
      <c r="H739" s="56" t="s">
        <v>1600</v>
      </c>
      <c r="I739" s="54" t="s">
        <v>2503</v>
      </c>
      <c r="J739" s="54" t="s">
        <v>116</v>
      </c>
      <c r="K739" s="54" t="s">
        <v>117</v>
      </c>
      <c r="L739" s="54">
        <v>1139</v>
      </c>
      <c r="M739" s="54">
        <f>IFERROR(VLOOKUP(A739,rptDatosInstitucionesEducativas!$H$9:$O$985,8,0),0)</f>
        <v>1136</v>
      </c>
      <c r="N739" s="54">
        <v>5</v>
      </c>
      <c r="O739" s="54">
        <v>42</v>
      </c>
      <c r="P739" s="54" t="s">
        <v>2986</v>
      </c>
      <c r="Q739" s="54" t="s">
        <v>5138</v>
      </c>
      <c r="R739" s="54" t="s">
        <v>2998</v>
      </c>
      <c r="S739" s="54">
        <v>137</v>
      </c>
      <c r="T739" s="54">
        <v>92</v>
      </c>
    </row>
    <row r="740" spans="1:20" ht="27" x14ac:dyDescent="0.25">
      <c r="A740" s="54" t="s">
        <v>1669</v>
      </c>
      <c r="B740" s="54" t="s">
        <v>2506</v>
      </c>
      <c r="C740" s="54" t="s">
        <v>2505</v>
      </c>
      <c r="D740" s="54" t="s">
        <v>94</v>
      </c>
      <c r="E740" s="54" t="s">
        <v>94</v>
      </c>
      <c r="F740" s="54" t="s">
        <v>94</v>
      </c>
      <c r="G740" s="54" t="s">
        <v>94</v>
      </c>
      <c r="H740" s="56" t="s">
        <v>1600</v>
      </c>
      <c r="I740" s="54" t="s">
        <v>5164</v>
      </c>
      <c r="J740" s="54" t="s">
        <v>4350</v>
      </c>
      <c r="K740" s="54" t="s">
        <v>117</v>
      </c>
      <c r="L740" s="54">
        <v>9</v>
      </c>
      <c r="M740" s="54">
        <f>IFERROR(VLOOKUP(A740,rptDatosInstitucionesEducativas!$H$9:$O$985,8,0),0)</f>
        <v>23</v>
      </c>
      <c r="N740" s="54">
        <v>5</v>
      </c>
      <c r="O740" s="54">
        <v>0</v>
      </c>
      <c r="P740" s="54" t="s">
        <v>5159</v>
      </c>
      <c r="Q740" s="54" t="s">
        <v>4349</v>
      </c>
      <c r="R740" s="54" t="s">
        <v>5165</v>
      </c>
      <c r="S740" s="54">
        <v>1</v>
      </c>
      <c r="T740" s="54">
        <v>1</v>
      </c>
    </row>
    <row r="741" spans="1:20" ht="27" x14ac:dyDescent="0.25">
      <c r="A741" s="54" t="s">
        <v>1670</v>
      </c>
      <c r="B741" s="54" t="s">
        <v>2506</v>
      </c>
      <c r="C741" s="54" t="s">
        <v>2505</v>
      </c>
      <c r="D741" s="54" t="s">
        <v>94</v>
      </c>
      <c r="E741" s="54" t="s">
        <v>94</v>
      </c>
      <c r="F741" s="54" t="s">
        <v>94</v>
      </c>
      <c r="G741" s="54" t="s">
        <v>449</v>
      </c>
      <c r="H741" s="56" t="s">
        <v>1602</v>
      </c>
      <c r="I741" s="54" t="s">
        <v>5164</v>
      </c>
      <c r="J741" s="54" t="s">
        <v>4350</v>
      </c>
      <c r="K741" s="54" t="s">
        <v>117</v>
      </c>
      <c r="L741" s="54">
        <v>134</v>
      </c>
      <c r="M741" s="54">
        <f>IFERROR(VLOOKUP(A741,rptDatosInstitucionesEducativas!$H$9:$O$985,8,0),0)</f>
        <v>67</v>
      </c>
      <c r="N741" s="54">
        <v>5</v>
      </c>
      <c r="O741" s="54">
        <v>0</v>
      </c>
      <c r="P741" s="54" t="s">
        <v>5113</v>
      </c>
      <c r="Q741" s="54" t="s">
        <v>5114</v>
      </c>
      <c r="R741" s="54" t="s">
        <v>5115</v>
      </c>
      <c r="S741" s="54">
        <v>2</v>
      </c>
      <c r="T741" s="54">
        <v>10</v>
      </c>
    </row>
    <row r="742" spans="1:20" ht="18" x14ac:dyDescent="0.25">
      <c r="A742" s="54" t="s">
        <v>496</v>
      </c>
      <c r="B742" s="54" t="s">
        <v>2506</v>
      </c>
      <c r="C742" s="54" t="s">
        <v>2505</v>
      </c>
      <c r="D742" s="54" t="s">
        <v>94</v>
      </c>
      <c r="E742" s="54" t="s">
        <v>94</v>
      </c>
      <c r="F742" s="54" t="s">
        <v>94</v>
      </c>
      <c r="G742" s="54" t="s">
        <v>495</v>
      </c>
      <c r="H742" s="56" t="s">
        <v>1771</v>
      </c>
      <c r="I742" s="54" t="s">
        <v>2523</v>
      </c>
      <c r="J742" s="54" t="s">
        <v>116</v>
      </c>
      <c r="K742" s="54" t="s">
        <v>117</v>
      </c>
      <c r="L742" s="54">
        <v>15</v>
      </c>
      <c r="M742" s="54">
        <f>IFERROR(VLOOKUP(A742,rptDatosInstitucionesEducativas!$H$9:$O$985,8,0),0)</f>
        <v>19</v>
      </c>
      <c r="N742" s="54">
        <v>3</v>
      </c>
      <c r="O742" s="54">
        <v>3</v>
      </c>
      <c r="P742" s="54" t="s">
        <v>2939</v>
      </c>
      <c r="Q742" s="54" t="s">
        <v>2525</v>
      </c>
      <c r="R742" s="54" t="s">
        <v>2938</v>
      </c>
      <c r="S742" s="54">
        <v>2</v>
      </c>
      <c r="T742" s="54">
        <v>3</v>
      </c>
    </row>
    <row r="743" spans="1:20" ht="18" x14ac:dyDescent="0.25">
      <c r="A743" s="54" t="s">
        <v>469</v>
      </c>
      <c r="B743" s="54" t="s">
        <v>2506</v>
      </c>
      <c r="C743" s="54" t="s">
        <v>2505</v>
      </c>
      <c r="D743" s="54" t="s">
        <v>94</v>
      </c>
      <c r="E743" s="54" t="s">
        <v>94</v>
      </c>
      <c r="F743" s="54" t="s">
        <v>94</v>
      </c>
      <c r="G743" s="54" t="s">
        <v>468</v>
      </c>
      <c r="H743" s="56" t="s">
        <v>1752</v>
      </c>
      <c r="I743" s="54" t="s">
        <v>2523</v>
      </c>
      <c r="J743" s="54" t="s">
        <v>116</v>
      </c>
      <c r="K743" s="54" t="s">
        <v>117</v>
      </c>
      <c r="L743" s="54">
        <v>39</v>
      </c>
      <c r="M743" s="54">
        <f>IFERROR(VLOOKUP(A743,rptDatosInstitucionesEducativas!$H$9:$O$985,8,0),0)</f>
        <v>47</v>
      </c>
      <c r="N743" s="54">
        <v>3</v>
      </c>
      <c r="O743" s="54">
        <v>3</v>
      </c>
      <c r="P743" s="54" t="s">
        <v>2970</v>
      </c>
      <c r="Q743" s="54" t="s">
        <v>2969</v>
      </c>
      <c r="R743" s="54" t="s">
        <v>2935</v>
      </c>
      <c r="S743" s="54">
        <v>2</v>
      </c>
      <c r="T743" s="54">
        <v>3</v>
      </c>
    </row>
    <row r="744" spans="1:20" ht="18" x14ac:dyDescent="0.25">
      <c r="A744" s="54" t="s">
        <v>460</v>
      </c>
      <c r="B744" s="54" t="s">
        <v>2506</v>
      </c>
      <c r="C744" s="54" t="s">
        <v>2505</v>
      </c>
      <c r="D744" s="54" t="s">
        <v>94</v>
      </c>
      <c r="E744" s="54" t="s">
        <v>94</v>
      </c>
      <c r="F744" s="54" t="s">
        <v>94</v>
      </c>
      <c r="G744" s="54" t="s">
        <v>459</v>
      </c>
      <c r="H744" s="56" t="s">
        <v>1747</v>
      </c>
      <c r="I744" s="54" t="s">
        <v>2523</v>
      </c>
      <c r="J744" s="54" t="s">
        <v>116</v>
      </c>
      <c r="K744" s="54" t="s">
        <v>117</v>
      </c>
      <c r="L744" s="54">
        <v>7</v>
      </c>
      <c r="M744" s="54">
        <f>IFERROR(VLOOKUP(A744,rptDatosInstitucionesEducativas!$H$9:$O$985,8,0),0)</f>
        <v>6</v>
      </c>
      <c r="N744" s="54">
        <v>3</v>
      </c>
      <c r="O744" s="54">
        <v>3</v>
      </c>
      <c r="P744" s="54" t="s">
        <v>2928</v>
      </c>
      <c r="Q744" s="54" t="s">
        <v>2927</v>
      </c>
      <c r="R744" s="54" t="s">
        <v>2926</v>
      </c>
      <c r="S744" s="54">
        <v>0</v>
      </c>
      <c r="T744" s="54">
        <v>1</v>
      </c>
    </row>
    <row r="745" spans="1:20" ht="27" x14ac:dyDescent="0.25">
      <c r="A745" s="54" t="s">
        <v>458</v>
      </c>
      <c r="B745" s="54" t="s">
        <v>2506</v>
      </c>
      <c r="C745" s="54" t="s">
        <v>2505</v>
      </c>
      <c r="D745" s="54" t="s">
        <v>94</v>
      </c>
      <c r="E745" s="54" t="s">
        <v>94</v>
      </c>
      <c r="F745" s="54" t="s">
        <v>94</v>
      </c>
      <c r="G745" s="54" t="s">
        <v>457</v>
      </c>
      <c r="H745" s="56" t="s">
        <v>1746</v>
      </c>
      <c r="I745" s="54" t="s">
        <v>2523</v>
      </c>
      <c r="J745" s="54" t="s">
        <v>116</v>
      </c>
      <c r="K745" s="54" t="s">
        <v>117</v>
      </c>
      <c r="L745" s="54">
        <v>98</v>
      </c>
      <c r="M745" s="54">
        <f>IFERROR(VLOOKUP(A745,rptDatosInstitucionesEducativas!$H$9:$O$985,8,0),0)</f>
        <v>94</v>
      </c>
      <c r="N745" s="54">
        <v>3</v>
      </c>
      <c r="O745" s="54">
        <v>4</v>
      </c>
      <c r="P745" s="54" t="s">
        <v>2905</v>
      </c>
      <c r="Q745" s="54" t="s">
        <v>2924</v>
      </c>
      <c r="R745" s="54" t="s">
        <v>2923</v>
      </c>
      <c r="S745" s="54">
        <v>4</v>
      </c>
      <c r="T745" s="54">
        <v>4</v>
      </c>
    </row>
    <row r="746" spans="1:20" ht="18" x14ac:dyDescent="0.25">
      <c r="A746" s="54" t="s">
        <v>1605</v>
      </c>
      <c r="B746" s="54" t="s">
        <v>2506</v>
      </c>
      <c r="C746" s="54" t="s">
        <v>2505</v>
      </c>
      <c r="D746" s="54" t="s">
        <v>94</v>
      </c>
      <c r="E746" s="54" t="s">
        <v>94</v>
      </c>
      <c r="F746" s="54" t="s">
        <v>94</v>
      </c>
      <c r="G746" s="54" t="s">
        <v>470</v>
      </c>
      <c r="H746" s="56" t="s">
        <v>1555</v>
      </c>
      <c r="I746" s="54" t="s">
        <v>2503</v>
      </c>
      <c r="J746" s="54" t="s">
        <v>116</v>
      </c>
      <c r="K746" s="54" t="s">
        <v>117</v>
      </c>
      <c r="L746" s="54">
        <v>605</v>
      </c>
      <c r="M746" s="54">
        <f>IFERROR(VLOOKUP(A746,rptDatosInstitucionesEducativas!$H$9:$O$985,8,0),0)</f>
        <v>554</v>
      </c>
      <c r="N746" s="54">
        <v>5</v>
      </c>
      <c r="O746" s="54">
        <v>25</v>
      </c>
      <c r="P746" s="54" t="s">
        <v>3860</v>
      </c>
      <c r="Q746" s="54" t="s">
        <v>5166</v>
      </c>
      <c r="R746" s="54" t="s">
        <v>5167</v>
      </c>
      <c r="S746" s="54">
        <v>83</v>
      </c>
      <c r="T746" s="54">
        <v>58</v>
      </c>
    </row>
    <row r="747" spans="1:20" ht="18" x14ac:dyDescent="0.25">
      <c r="A747" s="54" t="s">
        <v>1606</v>
      </c>
      <c r="B747" s="54" t="s">
        <v>2506</v>
      </c>
      <c r="C747" s="54" t="s">
        <v>2505</v>
      </c>
      <c r="D747" s="54" t="s">
        <v>94</v>
      </c>
      <c r="E747" s="54" t="s">
        <v>94</v>
      </c>
      <c r="F747" s="54" t="s">
        <v>94</v>
      </c>
      <c r="G747" s="54" t="s">
        <v>1063</v>
      </c>
      <c r="H747" s="56" t="s">
        <v>1063</v>
      </c>
      <c r="I747" s="54" t="s">
        <v>2503</v>
      </c>
      <c r="J747" s="54" t="s">
        <v>116</v>
      </c>
      <c r="K747" s="54" t="s">
        <v>117</v>
      </c>
      <c r="L747" s="54">
        <v>121</v>
      </c>
      <c r="M747" s="54">
        <f>IFERROR(VLOOKUP(A747,rptDatosInstitucionesEducativas!$H$9:$O$985,8,0),0)</f>
        <v>138</v>
      </c>
      <c r="N747" s="54">
        <v>5</v>
      </c>
      <c r="O747" s="54">
        <v>10</v>
      </c>
      <c r="P747" s="54" t="s">
        <v>5168</v>
      </c>
      <c r="Q747" s="54" t="s">
        <v>2963</v>
      </c>
      <c r="R747" s="54" t="s">
        <v>5169</v>
      </c>
      <c r="S747" s="54">
        <v>26</v>
      </c>
      <c r="T747" s="54">
        <v>26</v>
      </c>
    </row>
    <row r="748" spans="1:20" ht="27" x14ac:dyDescent="0.25">
      <c r="A748" s="54" t="s">
        <v>1598</v>
      </c>
      <c r="B748" s="54" t="s">
        <v>2506</v>
      </c>
      <c r="C748" s="54" t="s">
        <v>2505</v>
      </c>
      <c r="D748" s="54" t="s">
        <v>94</v>
      </c>
      <c r="E748" s="54" t="s">
        <v>94</v>
      </c>
      <c r="F748" s="54" t="s">
        <v>94</v>
      </c>
      <c r="G748" s="54" t="s">
        <v>452</v>
      </c>
      <c r="H748" s="56" t="s">
        <v>1773</v>
      </c>
      <c r="I748" s="54" t="s">
        <v>2503</v>
      </c>
      <c r="J748" s="54" t="s">
        <v>116</v>
      </c>
      <c r="K748" s="54" t="s">
        <v>117</v>
      </c>
      <c r="L748" s="54">
        <v>13</v>
      </c>
      <c r="M748" s="54">
        <f>IFERROR(VLOOKUP(A748,rptDatosInstitucionesEducativas!$H$9:$O$985,8,0),0)</f>
        <v>17</v>
      </c>
      <c r="N748" s="54">
        <v>5</v>
      </c>
      <c r="O748" s="54">
        <v>5</v>
      </c>
      <c r="P748" s="54" t="s">
        <v>2959</v>
      </c>
      <c r="Q748" s="54" t="s">
        <v>2958</v>
      </c>
      <c r="R748" s="54" t="s">
        <v>2957</v>
      </c>
      <c r="S748" s="54">
        <v>7</v>
      </c>
      <c r="T748" s="54">
        <v>8</v>
      </c>
    </row>
    <row r="749" spans="1:20" ht="18" x14ac:dyDescent="0.25">
      <c r="A749" s="54" t="s">
        <v>1596</v>
      </c>
      <c r="B749" s="54" t="s">
        <v>2506</v>
      </c>
      <c r="C749" s="54" t="s">
        <v>2505</v>
      </c>
      <c r="D749" s="54" t="s">
        <v>94</v>
      </c>
      <c r="E749" s="54" t="s">
        <v>94</v>
      </c>
      <c r="F749" s="54" t="s">
        <v>94</v>
      </c>
      <c r="G749" s="54" t="s">
        <v>94</v>
      </c>
      <c r="H749" s="56" t="s">
        <v>1597</v>
      </c>
      <c r="I749" s="54" t="s">
        <v>2503</v>
      </c>
      <c r="J749" s="54" t="s">
        <v>116</v>
      </c>
      <c r="K749" s="54" t="s">
        <v>117</v>
      </c>
      <c r="L749" s="54">
        <v>405</v>
      </c>
      <c r="M749" s="54">
        <f>IFERROR(VLOOKUP(A749,rptDatosInstitucionesEducativas!$H$9:$O$985,8,0),0)</f>
        <v>403</v>
      </c>
      <c r="N749" s="54">
        <v>5</v>
      </c>
      <c r="O749" s="54">
        <v>16</v>
      </c>
      <c r="P749" s="54" t="s">
        <v>3816</v>
      </c>
      <c r="Q749" s="54" t="s">
        <v>2955</v>
      </c>
      <c r="R749" s="54" t="s">
        <v>2954</v>
      </c>
      <c r="S749" s="54">
        <v>52</v>
      </c>
      <c r="T749" s="54">
        <v>38</v>
      </c>
    </row>
    <row r="750" spans="1:20" ht="18" x14ac:dyDescent="0.25">
      <c r="A750" s="54" t="s">
        <v>471</v>
      </c>
      <c r="B750" s="54" t="s">
        <v>2506</v>
      </c>
      <c r="C750" s="54" t="s">
        <v>2505</v>
      </c>
      <c r="D750" s="54" t="s">
        <v>94</v>
      </c>
      <c r="E750" s="54" t="s">
        <v>94</v>
      </c>
      <c r="F750" s="54" t="s">
        <v>94</v>
      </c>
      <c r="G750" s="54" t="s">
        <v>470</v>
      </c>
      <c r="H750" s="56" t="s">
        <v>1753</v>
      </c>
      <c r="I750" s="54" t="s">
        <v>2523</v>
      </c>
      <c r="J750" s="54" t="s">
        <v>116</v>
      </c>
      <c r="K750" s="54" t="s">
        <v>117</v>
      </c>
      <c r="L750" s="54">
        <v>118</v>
      </c>
      <c r="M750" s="54">
        <f>IFERROR(VLOOKUP(A750,rptDatosInstitucionesEducativas!$H$9:$O$985,8,0),0)</f>
        <v>144</v>
      </c>
      <c r="N750" s="54">
        <v>3</v>
      </c>
      <c r="O750" s="54">
        <v>6</v>
      </c>
      <c r="P750" s="54" t="s">
        <v>3489</v>
      </c>
      <c r="Q750" s="54" t="s">
        <v>2952</v>
      </c>
      <c r="R750" s="54" t="s">
        <v>2951</v>
      </c>
      <c r="S750" s="54">
        <v>14</v>
      </c>
      <c r="T750" s="54">
        <v>6</v>
      </c>
    </row>
    <row r="751" spans="1:20" ht="27" x14ac:dyDescent="0.25">
      <c r="A751" s="54" t="s">
        <v>467</v>
      </c>
      <c r="B751" s="54" t="s">
        <v>2506</v>
      </c>
      <c r="C751" s="54" t="s">
        <v>2505</v>
      </c>
      <c r="D751" s="54" t="s">
        <v>94</v>
      </c>
      <c r="E751" s="54" t="s">
        <v>94</v>
      </c>
      <c r="F751" s="54" t="s">
        <v>94</v>
      </c>
      <c r="G751" s="54" t="s">
        <v>465</v>
      </c>
      <c r="H751" s="56" t="s">
        <v>1751</v>
      </c>
      <c r="I751" s="54" t="s">
        <v>2523</v>
      </c>
      <c r="J751" s="54" t="s">
        <v>116</v>
      </c>
      <c r="K751" s="54" t="s">
        <v>117</v>
      </c>
      <c r="L751" s="54">
        <v>215</v>
      </c>
      <c r="M751" s="54">
        <f>IFERROR(VLOOKUP(A751,rptDatosInstitucionesEducativas!$H$9:$O$985,8,0),0)</f>
        <v>251</v>
      </c>
      <c r="N751" s="54">
        <v>3</v>
      </c>
      <c r="O751" s="54">
        <v>11</v>
      </c>
      <c r="P751" s="54" t="s">
        <v>2948</v>
      </c>
      <c r="Q751" s="54" t="s">
        <v>2947</v>
      </c>
      <c r="R751" s="54" t="s">
        <v>2946</v>
      </c>
      <c r="S751" s="54">
        <v>10</v>
      </c>
      <c r="T751" s="54">
        <v>12</v>
      </c>
    </row>
    <row r="752" spans="1:20" ht="27" x14ac:dyDescent="0.25">
      <c r="A752" s="54" t="s">
        <v>476</v>
      </c>
      <c r="B752" s="54" t="s">
        <v>2506</v>
      </c>
      <c r="C752" s="54" t="s">
        <v>2505</v>
      </c>
      <c r="D752" s="54" t="s">
        <v>94</v>
      </c>
      <c r="E752" s="54" t="s">
        <v>94</v>
      </c>
      <c r="F752" s="54" t="s">
        <v>94</v>
      </c>
      <c r="G752" s="54" t="s">
        <v>475</v>
      </c>
      <c r="H752" s="56" t="s">
        <v>1756</v>
      </c>
      <c r="I752" s="54" t="s">
        <v>2523</v>
      </c>
      <c r="J752" s="54" t="s">
        <v>116</v>
      </c>
      <c r="K752" s="54" t="s">
        <v>117</v>
      </c>
      <c r="L752" s="54">
        <v>64</v>
      </c>
      <c r="M752" s="54">
        <f>IFERROR(VLOOKUP(A752,rptDatosInstitucionesEducativas!$H$9:$O$985,8,0),0)</f>
        <v>70</v>
      </c>
      <c r="N752" s="54">
        <v>3</v>
      </c>
      <c r="O752" s="54">
        <v>4</v>
      </c>
      <c r="P752" s="54" t="s">
        <v>5170</v>
      </c>
      <c r="Q752" s="54" t="s">
        <v>5171</v>
      </c>
      <c r="R752" s="54" t="s">
        <v>5172</v>
      </c>
      <c r="S752" s="54">
        <v>2</v>
      </c>
      <c r="T752" s="54">
        <v>5</v>
      </c>
    </row>
    <row r="753" spans="1:20" ht="18" x14ac:dyDescent="0.25">
      <c r="A753" s="54" t="s">
        <v>477</v>
      </c>
      <c r="B753" s="54" t="s">
        <v>2506</v>
      </c>
      <c r="C753" s="54" t="s">
        <v>2505</v>
      </c>
      <c r="D753" s="54" t="s">
        <v>94</v>
      </c>
      <c r="E753" s="54" t="s">
        <v>94</v>
      </c>
      <c r="F753" s="54" t="s">
        <v>94</v>
      </c>
      <c r="G753" s="54" t="s">
        <v>89</v>
      </c>
      <c r="H753" s="56" t="s">
        <v>1757</v>
      </c>
      <c r="I753" s="54" t="s">
        <v>2523</v>
      </c>
      <c r="J753" s="54" t="s">
        <v>116</v>
      </c>
      <c r="K753" s="54" t="s">
        <v>117</v>
      </c>
      <c r="L753" s="54">
        <v>93</v>
      </c>
      <c r="M753" s="54">
        <f>IFERROR(VLOOKUP(A753,rptDatosInstitucionesEducativas!$H$9:$O$985,8,0),0)</f>
        <v>106</v>
      </c>
      <c r="N753" s="54">
        <v>3</v>
      </c>
      <c r="O753" s="54">
        <v>5</v>
      </c>
      <c r="P753" s="54" t="s">
        <v>2683</v>
      </c>
      <c r="Q753" s="54" t="s">
        <v>2920</v>
      </c>
      <c r="R753" s="54" t="s">
        <v>2681</v>
      </c>
      <c r="S753" s="54">
        <v>7</v>
      </c>
      <c r="T753" s="54">
        <v>9</v>
      </c>
    </row>
    <row r="754" spans="1:20" ht="18" x14ac:dyDescent="0.25">
      <c r="A754" s="54" t="s">
        <v>478</v>
      </c>
      <c r="B754" s="54" t="s">
        <v>2506</v>
      </c>
      <c r="C754" s="54" t="s">
        <v>2505</v>
      </c>
      <c r="D754" s="54" t="s">
        <v>94</v>
      </c>
      <c r="E754" s="54" t="s">
        <v>94</v>
      </c>
      <c r="F754" s="54" t="s">
        <v>94</v>
      </c>
      <c r="G754" s="54" t="s">
        <v>1758</v>
      </c>
      <c r="H754" s="56" t="s">
        <v>1759</v>
      </c>
      <c r="I754" s="54" t="s">
        <v>2523</v>
      </c>
      <c r="J754" s="54" t="s">
        <v>116</v>
      </c>
      <c r="K754" s="54" t="s">
        <v>117</v>
      </c>
      <c r="L754" s="54">
        <v>48</v>
      </c>
      <c r="M754" s="54">
        <f>IFERROR(VLOOKUP(A754,rptDatosInstitucionesEducativas!$H$9:$O$985,8,0),0)</f>
        <v>71</v>
      </c>
      <c r="N754" s="54">
        <v>3</v>
      </c>
      <c r="O754" s="54">
        <v>5</v>
      </c>
      <c r="P754" s="54" t="s">
        <v>5173</v>
      </c>
      <c r="Q754" s="54" t="s">
        <v>5174</v>
      </c>
      <c r="R754" s="54" t="s">
        <v>5175</v>
      </c>
      <c r="S754" s="54">
        <v>6</v>
      </c>
      <c r="T754" s="54">
        <v>8</v>
      </c>
    </row>
    <row r="755" spans="1:20" ht="18" x14ac:dyDescent="0.25">
      <c r="A755" s="54" t="s">
        <v>1462</v>
      </c>
      <c r="B755" s="54" t="s">
        <v>2506</v>
      </c>
      <c r="C755" s="54" t="s">
        <v>2505</v>
      </c>
      <c r="D755" s="54" t="s">
        <v>94</v>
      </c>
      <c r="E755" s="54" t="s">
        <v>94</v>
      </c>
      <c r="F755" s="54" t="s">
        <v>94</v>
      </c>
      <c r="G755" s="54" t="s">
        <v>495</v>
      </c>
      <c r="H755" s="56" t="s">
        <v>1463</v>
      </c>
      <c r="I755" s="54" t="s">
        <v>2510</v>
      </c>
      <c r="J755" s="54" t="s">
        <v>116</v>
      </c>
      <c r="K755" s="54" t="s">
        <v>117</v>
      </c>
      <c r="L755" s="54">
        <v>30</v>
      </c>
      <c r="M755" s="54">
        <f>IFERROR(VLOOKUP(A755,rptDatosInstitucionesEducativas!$H$9:$O$985,8,0),0)</f>
        <v>29</v>
      </c>
      <c r="N755" s="54">
        <v>6</v>
      </c>
      <c r="O755" s="54">
        <v>6</v>
      </c>
      <c r="P755" s="54" t="s">
        <v>2915</v>
      </c>
      <c r="Q755" s="54" t="s">
        <v>2914</v>
      </c>
      <c r="R755" s="54" t="s">
        <v>2913</v>
      </c>
      <c r="S755" s="54">
        <v>9</v>
      </c>
      <c r="T755" s="54">
        <v>7</v>
      </c>
    </row>
    <row r="756" spans="1:20" ht="18" x14ac:dyDescent="0.25">
      <c r="A756" s="54" t="s">
        <v>1438</v>
      </c>
      <c r="B756" s="54" t="s">
        <v>2506</v>
      </c>
      <c r="C756" s="54" t="s">
        <v>2505</v>
      </c>
      <c r="D756" s="54" t="s">
        <v>94</v>
      </c>
      <c r="E756" s="54" t="s">
        <v>94</v>
      </c>
      <c r="F756" s="54" t="s">
        <v>94</v>
      </c>
      <c r="G756" s="54" t="s">
        <v>1135</v>
      </c>
      <c r="H756" s="56" t="s">
        <v>1984</v>
      </c>
      <c r="I756" s="54" t="s">
        <v>2510</v>
      </c>
      <c r="J756" s="54" t="s">
        <v>116</v>
      </c>
      <c r="K756" s="54" t="s">
        <v>117</v>
      </c>
      <c r="L756" s="54">
        <v>59</v>
      </c>
      <c r="M756" s="54">
        <f>IFERROR(VLOOKUP(A756,rptDatosInstitucionesEducativas!$H$9:$O$985,8,0),0)</f>
        <v>52</v>
      </c>
      <c r="N756" s="54">
        <v>6</v>
      </c>
      <c r="O756" s="54">
        <v>6</v>
      </c>
      <c r="P756" s="54" t="s">
        <v>2912</v>
      </c>
      <c r="Q756" s="54" t="s">
        <v>2911</v>
      </c>
      <c r="R756" s="54" t="s">
        <v>2910</v>
      </c>
      <c r="S756" s="54">
        <v>8</v>
      </c>
      <c r="T756" s="54">
        <v>9</v>
      </c>
    </row>
    <row r="757" spans="1:20" ht="27" x14ac:dyDescent="0.25">
      <c r="A757" s="54" t="s">
        <v>1439</v>
      </c>
      <c r="B757" s="54" t="s">
        <v>2506</v>
      </c>
      <c r="C757" s="54" t="s">
        <v>2505</v>
      </c>
      <c r="D757" s="54" t="s">
        <v>94</v>
      </c>
      <c r="E757" s="54" t="s">
        <v>94</v>
      </c>
      <c r="F757" s="54" t="s">
        <v>94</v>
      </c>
      <c r="G757" s="54" t="s">
        <v>94</v>
      </c>
      <c r="H757" s="56" t="s">
        <v>1985</v>
      </c>
      <c r="I757" s="54" t="s">
        <v>2510</v>
      </c>
      <c r="J757" s="54" t="s">
        <v>116</v>
      </c>
      <c r="K757" s="54" t="s">
        <v>117</v>
      </c>
      <c r="L757" s="54">
        <v>11</v>
      </c>
      <c r="M757" s="54">
        <f>IFERROR(VLOOKUP(A757,rptDatosInstitucionesEducativas!$H$9:$O$985,8,0),0)</f>
        <v>20</v>
      </c>
      <c r="N757" s="54">
        <v>6</v>
      </c>
      <c r="O757" s="54">
        <v>6</v>
      </c>
      <c r="P757" s="54" t="s">
        <v>2909</v>
      </c>
      <c r="Q757" s="54" t="s">
        <v>2908</v>
      </c>
      <c r="R757" s="54" t="s">
        <v>2907</v>
      </c>
      <c r="S757" s="54">
        <v>1</v>
      </c>
      <c r="T757" s="54">
        <v>6</v>
      </c>
    </row>
    <row r="758" spans="1:20" ht="27" x14ac:dyDescent="0.25">
      <c r="A758" s="54" t="s">
        <v>1611</v>
      </c>
      <c r="B758" s="54" t="s">
        <v>2506</v>
      </c>
      <c r="C758" s="54" t="s">
        <v>2505</v>
      </c>
      <c r="D758" s="54" t="s">
        <v>94</v>
      </c>
      <c r="E758" s="54" t="s">
        <v>94</v>
      </c>
      <c r="F758" s="54" t="s">
        <v>94</v>
      </c>
      <c r="G758" s="54" t="s">
        <v>94</v>
      </c>
      <c r="H758" s="56" t="s">
        <v>1612</v>
      </c>
      <c r="I758" s="54" t="s">
        <v>2503</v>
      </c>
      <c r="J758" s="54" t="s">
        <v>116</v>
      </c>
      <c r="K758" s="54" t="s">
        <v>117</v>
      </c>
      <c r="L758" s="54">
        <v>123</v>
      </c>
      <c r="M758" s="54">
        <f>IFERROR(VLOOKUP(A758,rptDatosInstitucionesEducativas!$H$9:$O$985,8,0),0)</f>
        <v>131</v>
      </c>
      <c r="N758" s="54">
        <v>5</v>
      </c>
      <c r="O758" s="54">
        <v>9</v>
      </c>
      <c r="P758" s="54" t="s">
        <v>2906</v>
      </c>
      <c r="Q758" s="54" t="s">
        <v>2525</v>
      </c>
      <c r="R758" s="54" t="s">
        <v>2524</v>
      </c>
      <c r="S758" s="54">
        <v>58</v>
      </c>
      <c r="T758" s="54">
        <v>30</v>
      </c>
    </row>
    <row r="759" spans="1:20" ht="18" x14ac:dyDescent="0.25">
      <c r="A759" s="54" t="s">
        <v>472</v>
      </c>
      <c r="B759" s="54" t="s">
        <v>2506</v>
      </c>
      <c r="C759" s="54" t="s">
        <v>2505</v>
      </c>
      <c r="D759" s="54" t="s">
        <v>94</v>
      </c>
      <c r="E759" s="54" t="s">
        <v>94</v>
      </c>
      <c r="F759" s="54" t="s">
        <v>94</v>
      </c>
      <c r="G759" s="54" t="s">
        <v>454</v>
      </c>
      <c r="H759" s="56" t="s">
        <v>1754</v>
      </c>
      <c r="I759" s="54" t="s">
        <v>2523</v>
      </c>
      <c r="J759" s="54" t="s">
        <v>116</v>
      </c>
      <c r="K759" s="54" t="s">
        <v>117</v>
      </c>
      <c r="L759" s="54">
        <v>76</v>
      </c>
      <c r="M759" s="54">
        <f>IFERROR(VLOOKUP(A759,rptDatosInstitucionesEducativas!$H$9:$O$985,8,0),0)</f>
        <v>81</v>
      </c>
      <c r="N759" s="54">
        <v>3</v>
      </c>
      <c r="O759" s="54">
        <v>5</v>
      </c>
      <c r="P759" s="54" t="s">
        <v>5176</v>
      </c>
      <c r="Q759" s="54" t="s">
        <v>2904</v>
      </c>
      <c r="R759" s="54" t="s">
        <v>2903</v>
      </c>
      <c r="S759" s="54">
        <v>6</v>
      </c>
      <c r="T759" s="54">
        <v>7</v>
      </c>
    </row>
    <row r="760" spans="1:20" ht="27" x14ac:dyDescent="0.25">
      <c r="A760" s="54" t="s">
        <v>474</v>
      </c>
      <c r="B760" s="54" t="s">
        <v>2506</v>
      </c>
      <c r="C760" s="54" t="s">
        <v>2505</v>
      </c>
      <c r="D760" s="54" t="s">
        <v>94</v>
      </c>
      <c r="E760" s="54" t="s">
        <v>94</v>
      </c>
      <c r="F760" s="54" t="s">
        <v>94</v>
      </c>
      <c r="G760" s="54" t="s">
        <v>473</v>
      </c>
      <c r="H760" s="56" t="s">
        <v>1755</v>
      </c>
      <c r="I760" s="54" t="s">
        <v>2523</v>
      </c>
      <c r="J760" s="54" t="s">
        <v>116</v>
      </c>
      <c r="K760" s="54" t="s">
        <v>117</v>
      </c>
      <c r="L760" s="54">
        <v>67</v>
      </c>
      <c r="M760" s="54">
        <f>IFERROR(VLOOKUP(A760,rptDatosInstitucionesEducativas!$H$9:$O$985,8,0),0)</f>
        <v>72</v>
      </c>
      <c r="N760" s="54">
        <v>3</v>
      </c>
      <c r="O760" s="54">
        <v>3</v>
      </c>
      <c r="P760" s="54" t="s">
        <v>3619</v>
      </c>
      <c r="Q760" s="54" t="s">
        <v>3618</v>
      </c>
      <c r="R760" s="54" t="s">
        <v>2900</v>
      </c>
      <c r="S760" s="54">
        <v>1</v>
      </c>
      <c r="T760" s="54">
        <v>5</v>
      </c>
    </row>
    <row r="761" spans="1:20" ht="18" x14ac:dyDescent="0.25">
      <c r="A761" s="54" t="s">
        <v>1680</v>
      </c>
      <c r="B761" s="54" t="s">
        <v>2506</v>
      </c>
      <c r="C761" s="54" t="s">
        <v>2505</v>
      </c>
      <c r="D761" s="54" t="s">
        <v>94</v>
      </c>
      <c r="E761" s="54" t="s">
        <v>94</v>
      </c>
      <c r="F761" s="54" t="s">
        <v>94</v>
      </c>
      <c r="G761" s="54" t="s">
        <v>465</v>
      </c>
      <c r="H761" s="56" t="s">
        <v>1677</v>
      </c>
      <c r="I761" s="54" t="s">
        <v>2743</v>
      </c>
      <c r="J761" s="54" t="s">
        <v>1675</v>
      </c>
      <c r="K761" s="54" t="s">
        <v>117</v>
      </c>
      <c r="L761" s="54">
        <v>42</v>
      </c>
      <c r="M761" s="54">
        <f>IFERROR(VLOOKUP(A761,rptDatosInstitucionesEducativas!$H$9:$O$985,8,0),0)</f>
        <v>36</v>
      </c>
      <c r="N761" s="54">
        <v>6</v>
      </c>
      <c r="O761" s="54">
        <v>6</v>
      </c>
      <c r="P761" s="54" t="s">
        <v>2945</v>
      </c>
      <c r="Q761" s="54" t="s">
        <v>2944</v>
      </c>
      <c r="R761" s="54" t="s">
        <v>2943</v>
      </c>
      <c r="S761" s="54">
        <v>5</v>
      </c>
      <c r="T761" s="54">
        <v>5</v>
      </c>
    </row>
    <row r="762" spans="1:20" ht="18" x14ac:dyDescent="0.25">
      <c r="A762" s="54" t="s">
        <v>464</v>
      </c>
      <c r="B762" s="54" t="s">
        <v>2506</v>
      </c>
      <c r="C762" s="54" t="s">
        <v>2505</v>
      </c>
      <c r="D762" s="54" t="s">
        <v>94</v>
      </c>
      <c r="E762" s="54" t="s">
        <v>94</v>
      </c>
      <c r="F762" s="54" t="s">
        <v>94</v>
      </c>
      <c r="G762" s="54" t="s">
        <v>463</v>
      </c>
      <c r="H762" s="56" t="s">
        <v>1749</v>
      </c>
      <c r="I762" s="54" t="s">
        <v>2523</v>
      </c>
      <c r="J762" s="54" t="s">
        <v>116</v>
      </c>
      <c r="K762" s="54" t="s">
        <v>117</v>
      </c>
      <c r="L762" s="54">
        <v>5</v>
      </c>
      <c r="M762" s="54">
        <f>IFERROR(VLOOKUP(A762,rptDatosInstitucionesEducativas!$H$9:$O$985,8,0),0)</f>
        <v>8</v>
      </c>
      <c r="N762" s="54">
        <v>3</v>
      </c>
      <c r="O762" s="54">
        <v>3</v>
      </c>
      <c r="P762" s="54" t="s">
        <v>2942</v>
      </c>
      <c r="Q762" s="54" t="s">
        <v>2941</v>
      </c>
      <c r="R762" s="54" t="s">
        <v>2940</v>
      </c>
      <c r="S762" s="54">
        <v>0</v>
      </c>
      <c r="T762" s="54">
        <v>1</v>
      </c>
    </row>
    <row r="763" spans="1:20" ht="18" x14ac:dyDescent="0.25">
      <c r="A763" s="54" t="s">
        <v>462</v>
      </c>
      <c r="B763" s="54" t="s">
        <v>2506</v>
      </c>
      <c r="C763" s="54" t="s">
        <v>2505</v>
      </c>
      <c r="D763" s="54" t="s">
        <v>94</v>
      </c>
      <c r="E763" s="54" t="s">
        <v>94</v>
      </c>
      <c r="F763" s="54" t="s">
        <v>94</v>
      </c>
      <c r="G763" s="54" t="s">
        <v>461</v>
      </c>
      <c r="H763" s="56" t="s">
        <v>5177</v>
      </c>
      <c r="I763" s="54" t="s">
        <v>2523</v>
      </c>
      <c r="J763" s="54" t="s">
        <v>116</v>
      </c>
      <c r="K763" s="54" t="s">
        <v>117</v>
      </c>
      <c r="L763" s="54">
        <v>107</v>
      </c>
      <c r="M763" s="54">
        <f>IFERROR(VLOOKUP(A763,rptDatosInstitucionesEducativas!$H$9:$O$985,8,0),0)</f>
        <v>120</v>
      </c>
      <c r="N763" s="54">
        <v>3</v>
      </c>
      <c r="O763" s="54">
        <v>7</v>
      </c>
      <c r="P763" s="54" t="s">
        <v>2973</v>
      </c>
      <c r="Q763" s="54" t="s">
        <v>5178</v>
      </c>
      <c r="R763" s="54" t="s">
        <v>2971</v>
      </c>
      <c r="S763" s="54">
        <v>9</v>
      </c>
      <c r="T763" s="54">
        <v>9</v>
      </c>
    </row>
    <row r="764" spans="1:20" ht="18" x14ac:dyDescent="0.25">
      <c r="A764" s="54" t="s">
        <v>466</v>
      </c>
      <c r="B764" s="54" t="s">
        <v>2506</v>
      </c>
      <c r="C764" s="54" t="s">
        <v>2505</v>
      </c>
      <c r="D764" s="54" t="s">
        <v>94</v>
      </c>
      <c r="E764" s="54" t="s">
        <v>94</v>
      </c>
      <c r="F764" s="54" t="s">
        <v>94</v>
      </c>
      <c r="G764" s="54" t="s">
        <v>465</v>
      </c>
      <c r="H764" s="56" t="s">
        <v>1750</v>
      </c>
      <c r="I764" s="54" t="s">
        <v>2523</v>
      </c>
      <c r="J764" s="54" t="s">
        <v>116</v>
      </c>
      <c r="K764" s="54" t="s">
        <v>117</v>
      </c>
      <c r="L764" s="54">
        <v>16</v>
      </c>
      <c r="M764" s="54">
        <f>IFERROR(VLOOKUP(A764,rptDatosInstitucionesEducativas!$H$9:$O$985,8,0),0)</f>
        <v>15</v>
      </c>
      <c r="N764" s="54">
        <v>3</v>
      </c>
      <c r="O764" s="54">
        <v>3</v>
      </c>
      <c r="P764" s="54" t="s">
        <v>2976</v>
      </c>
      <c r="Q764" s="54" t="s">
        <v>2975</v>
      </c>
      <c r="R764" s="54" t="s">
        <v>2974</v>
      </c>
      <c r="S764" s="54">
        <v>0</v>
      </c>
      <c r="T764" s="54">
        <v>1</v>
      </c>
    </row>
    <row r="765" spans="1:20" ht="18" x14ac:dyDescent="0.25">
      <c r="A765" s="54" t="s">
        <v>456</v>
      </c>
      <c r="B765" s="54" t="s">
        <v>2506</v>
      </c>
      <c r="C765" s="54" t="s">
        <v>2505</v>
      </c>
      <c r="D765" s="54" t="s">
        <v>94</v>
      </c>
      <c r="E765" s="54" t="s">
        <v>94</v>
      </c>
      <c r="F765" s="54" t="s">
        <v>94</v>
      </c>
      <c r="G765" s="54" t="s">
        <v>1616</v>
      </c>
      <c r="H765" s="56" t="s">
        <v>1745</v>
      </c>
      <c r="I765" s="54" t="s">
        <v>2523</v>
      </c>
      <c r="J765" s="54" t="s">
        <v>116</v>
      </c>
      <c r="K765" s="54" t="s">
        <v>117</v>
      </c>
      <c r="L765" s="54">
        <v>154</v>
      </c>
      <c r="M765" s="54">
        <f>IFERROR(VLOOKUP(A765,rptDatosInstitucionesEducativas!$H$9:$O$985,8,0),0)</f>
        <v>175</v>
      </c>
      <c r="N765" s="54">
        <v>3</v>
      </c>
      <c r="O765" s="54">
        <v>8</v>
      </c>
      <c r="P765" s="54" t="s">
        <v>2918</v>
      </c>
      <c r="Q765" s="54" t="s">
        <v>2917</v>
      </c>
      <c r="R765" s="54" t="s">
        <v>2916</v>
      </c>
      <c r="S765" s="54">
        <v>10</v>
      </c>
      <c r="T765" s="54">
        <v>13</v>
      </c>
    </row>
    <row r="766" spans="1:20" ht="18" x14ac:dyDescent="0.25">
      <c r="A766" s="54" t="s">
        <v>525</v>
      </c>
      <c r="B766" s="54" t="s">
        <v>2506</v>
      </c>
      <c r="C766" s="54" t="s">
        <v>2505</v>
      </c>
      <c r="D766" s="54" t="s">
        <v>94</v>
      </c>
      <c r="E766" s="54" t="s">
        <v>94</v>
      </c>
      <c r="F766" s="54" t="s">
        <v>94</v>
      </c>
      <c r="G766" s="54" t="s">
        <v>524</v>
      </c>
      <c r="H766" s="56" t="s">
        <v>526</v>
      </c>
      <c r="I766" s="54" t="s">
        <v>2523</v>
      </c>
      <c r="J766" s="54" t="s">
        <v>116</v>
      </c>
      <c r="K766" s="54" t="s">
        <v>117</v>
      </c>
      <c r="L766" s="54">
        <v>47</v>
      </c>
      <c r="M766" s="54">
        <f>IFERROR(VLOOKUP(A766,rptDatosInstitucionesEducativas!$H$9:$O$985,8,0),0)</f>
        <v>63</v>
      </c>
      <c r="N766" s="54">
        <v>3</v>
      </c>
      <c r="O766" s="54">
        <v>5</v>
      </c>
      <c r="P766" s="54" t="s">
        <v>2983</v>
      </c>
      <c r="Q766" s="54" t="s">
        <v>2525</v>
      </c>
      <c r="R766" s="54" t="s">
        <v>2982</v>
      </c>
      <c r="S766" s="54">
        <v>7</v>
      </c>
      <c r="T766" s="54">
        <v>6</v>
      </c>
    </row>
    <row r="767" spans="1:20" ht="27" x14ac:dyDescent="0.25">
      <c r="A767" s="54" t="s">
        <v>1437</v>
      </c>
      <c r="B767" s="54" t="s">
        <v>2506</v>
      </c>
      <c r="C767" s="54" t="s">
        <v>2505</v>
      </c>
      <c r="D767" s="54" t="s">
        <v>94</v>
      </c>
      <c r="E767" s="54" t="s">
        <v>94</v>
      </c>
      <c r="F767" s="54" t="s">
        <v>94</v>
      </c>
      <c r="G767" s="54" t="s">
        <v>382</v>
      </c>
      <c r="H767" s="56" t="s">
        <v>1983</v>
      </c>
      <c r="I767" s="54" t="s">
        <v>2510</v>
      </c>
      <c r="J767" s="54" t="s">
        <v>116</v>
      </c>
      <c r="K767" s="54" t="s">
        <v>117</v>
      </c>
      <c r="L767" s="54">
        <v>314</v>
      </c>
      <c r="M767" s="54">
        <f>IFERROR(VLOOKUP(A767,rptDatosInstitucionesEducativas!$H$9:$O$985,8,0),0)</f>
        <v>353</v>
      </c>
      <c r="N767" s="54">
        <v>6</v>
      </c>
      <c r="O767" s="54">
        <v>21</v>
      </c>
      <c r="P767" s="54" t="s">
        <v>2981</v>
      </c>
      <c r="Q767" s="54" t="s">
        <v>2980</v>
      </c>
      <c r="R767" s="54" t="s">
        <v>2979</v>
      </c>
      <c r="S767" s="54">
        <v>52</v>
      </c>
      <c r="T767" s="54">
        <v>32</v>
      </c>
    </row>
    <row r="768" spans="1:20" ht="27" x14ac:dyDescent="0.25">
      <c r="A768" s="54" t="s">
        <v>1595</v>
      </c>
      <c r="B768" s="54" t="s">
        <v>2506</v>
      </c>
      <c r="C768" s="54" t="s">
        <v>2505</v>
      </c>
      <c r="D768" s="54" t="s">
        <v>94</v>
      </c>
      <c r="E768" s="54" t="s">
        <v>94</v>
      </c>
      <c r="F768" s="54" t="s">
        <v>94</v>
      </c>
      <c r="G768" s="54" t="s">
        <v>486</v>
      </c>
      <c r="H768" s="56" t="s">
        <v>1499</v>
      </c>
      <c r="I768" s="54" t="s">
        <v>2503</v>
      </c>
      <c r="J768" s="54" t="s">
        <v>116</v>
      </c>
      <c r="K768" s="54" t="s">
        <v>117</v>
      </c>
      <c r="L768" s="54">
        <v>27</v>
      </c>
      <c r="M768" s="54">
        <f>IFERROR(VLOOKUP(A768,rptDatosInstitucionesEducativas!$H$9:$O$985,8,0),0)</f>
        <v>26</v>
      </c>
      <c r="N768" s="54">
        <v>5</v>
      </c>
      <c r="O768" s="54">
        <v>5</v>
      </c>
      <c r="P768" s="54" t="s">
        <v>5179</v>
      </c>
      <c r="Q768" s="54" t="s">
        <v>5180</v>
      </c>
      <c r="R768" s="54" t="s">
        <v>5181</v>
      </c>
      <c r="S768" s="54">
        <v>8</v>
      </c>
      <c r="T768" s="54">
        <v>11</v>
      </c>
    </row>
    <row r="769" spans="1:20" ht="27" x14ac:dyDescent="0.25">
      <c r="A769" s="54" t="s">
        <v>1607</v>
      </c>
      <c r="B769" s="54" t="s">
        <v>2506</v>
      </c>
      <c r="C769" s="54" t="s">
        <v>2505</v>
      </c>
      <c r="D769" s="54" t="s">
        <v>94</v>
      </c>
      <c r="E769" s="54" t="s">
        <v>94</v>
      </c>
      <c r="F769" s="54" t="s">
        <v>94</v>
      </c>
      <c r="G769" s="54" t="s">
        <v>461</v>
      </c>
      <c r="H769" s="56" t="s">
        <v>1608</v>
      </c>
      <c r="I769" s="54" t="s">
        <v>2503</v>
      </c>
      <c r="J769" s="54" t="s">
        <v>116</v>
      </c>
      <c r="K769" s="54" t="s">
        <v>117</v>
      </c>
      <c r="L769" s="54">
        <v>398</v>
      </c>
      <c r="M769" s="54">
        <f>IFERROR(VLOOKUP(A769,rptDatosInstitucionesEducativas!$H$9:$O$985,8,0),0)</f>
        <v>334</v>
      </c>
      <c r="N769" s="54">
        <v>5</v>
      </c>
      <c r="O769" s="54">
        <v>14</v>
      </c>
      <c r="P769" s="54" t="s">
        <v>2599</v>
      </c>
      <c r="Q769" s="54" t="s">
        <v>2759</v>
      </c>
      <c r="R769" s="54" t="s">
        <v>2758</v>
      </c>
      <c r="S769" s="54">
        <v>28</v>
      </c>
      <c r="T769" s="54">
        <v>29</v>
      </c>
    </row>
    <row r="770" spans="1:20" ht="27" x14ac:dyDescent="0.25">
      <c r="A770" s="54" t="s">
        <v>1681</v>
      </c>
      <c r="B770" s="54" t="s">
        <v>2506</v>
      </c>
      <c r="C770" s="54" t="s">
        <v>2505</v>
      </c>
      <c r="D770" s="54" t="s">
        <v>94</v>
      </c>
      <c r="E770" s="54" t="s">
        <v>94</v>
      </c>
      <c r="F770" s="54" t="s">
        <v>94</v>
      </c>
      <c r="G770" s="54" t="s">
        <v>475</v>
      </c>
      <c r="H770" s="56" t="s">
        <v>1679</v>
      </c>
      <c r="I770" s="54" t="s">
        <v>2743</v>
      </c>
      <c r="J770" s="54" t="s">
        <v>1675</v>
      </c>
      <c r="K770" s="54" t="s">
        <v>117</v>
      </c>
      <c r="L770" s="54">
        <v>24</v>
      </c>
      <c r="M770" s="54">
        <f>IFERROR(VLOOKUP(A770,rptDatosInstitucionesEducativas!$H$9:$O$985,8,0),0)</f>
        <v>22</v>
      </c>
      <c r="N770" s="54">
        <v>6</v>
      </c>
      <c r="O770" s="54">
        <v>6</v>
      </c>
      <c r="P770" s="54" t="s">
        <v>5131</v>
      </c>
      <c r="Q770" s="54" t="s">
        <v>2741</v>
      </c>
      <c r="R770" s="54" t="s">
        <v>2740</v>
      </c>
      <c r="S770" s="54">
        <v>0</v>
      </c>
      <c r="T770" s="54">
        <v>3</v>
      </c>
    </row>
    <row r="771" spans="1:20" ht="27" x14ac:dyDescent="0.25">
      <c r="A771" s="54" t="s">
        <v>1671</v>
      </c>
      <c r="B771" s="54" t="s">
        <v>2506</v>
      </c>
      <c r="C771" s="54" t="s">
        <v>2505</v>
      </c>
      <c r="D771" s="54" t="s">
        <v>94</v>
      </c>
      <c r="E771" s="54" t="s">
        <v>94</v>
      </c>
      <c r="F771" s="54" t="s">
        <v>94</v>
      </c>
      <c r="G771" s="54" t="s">
        <v>1063</v>
      </c>
      <c r="H771" s="56" t="s">
        <v>1063</v>
      </c>
      <c r="I771" s="54" t="s">
        <v>5164</v>
      </c>
      <c r="J771" s="54" t="s">
        <v>4350</v>
      </c>
      <c r="K771" s="54" t="s">
        <v>117</v>
      </c>
      <c r="L771" s="54">
        <v>91</v>
      </c>
      <c r="M771" s="54">
        <f>IFERROR(VLOOKUP(A771,rptDatosInstitucionesEducativas!$H$9:$O$985,8,0),0)</f>
        <v>94</v>
      </c>
      <c r="N771" s="54">
        <v>5</v>
      </c>
      <c r="O771" s="54">
        <v>0</v>
      </c>
      <c r="P771" s="54" t="s">
        <v>5182</v>
      </c>
      <c r="Q771" s="54" t="s">
        <v>2525</v>
      </c>
      <c r="R771" s="54" t="s">
        <v>2524</v>
      </c>
      <c r="S771" s="54">
        <v>6</v>
      </c>
      <c r="T771" s="54">
        <v>6</v>
      </c>
    </row>
    <row r="772" spans="1:20" ht="27" x14ac:dyDescent="0.25">
      <c r="A772" s="54" t="s">
        <v>1665</v>
      </c>
      <c r="B772" s="54" t="s">
        <v>2506</v>
      </c>
      <c r="C772" s="54" t="s">
        <v>2505</v>
      </c>
      <c r="D772" s="54" t="s">
        <v>94</v>
      </c>
      <c r="E772" s="54" t="s">
        <v>94</v>
      </c>
      <c r="F772" s="54" t="s">
        <v>94</v>
      </c>
      <c r="G772" s="54" t="s">
        <v>382</v>
      </c>
      <c r="H772" s="56" t="s">
        <v>382</v>
      </c>
      <c r="I772" s="54" t="s">
        <v>4351</v>
      </c>
      <c r="J772" s="54" t="s">
        <v>4350</v>
      </c>
      <c r="K772" s="54" t="s">
        <v>117</v>
      </c>
      <c r="L772" s="54">
        <v>60</v>
      </c>
      <c r="M772" s="54">
        <f>IFERROR(VLOOKUP(A772,rptDatosInstitucionesEducativas!$H$9:$O$985,8,0),0)</f>
        <v>58</v>
      </c>
      <c r="N772" s="54">
        <v>4</v>
      </c>
      <c r="O772" s="54">
        <v>0</v>
      </c>
      <c r="P772" s="54" t="s">
        <v>5183</v>
      </c>
      <c r="Q772" s="54" t="s">
        <v>5184</v>
      </c>
      <c r="R772" s="54" t="s">
        <v>5185</v>
      </c>
      <c r="S772" s="54">
        <v>5</v>
      </c>
      <c r="T772" s="54">
        <v>6</v>
      </c>
    </row>
    <row r="773" spans="1:20" ht="27" x14ac:dyDescent="0.25">
      <c r="A773" s="54" t="s">
        <v>1658</v>
      </c>
      <c r="B773" s="54" t="s">
        <v>2506</v>
      </c>
      <c r="C773" s="54" t="s">
        <v>2505</v>
      </c>
      <c r="D773" s="54" t="s">
        <v>94</v>
      </c>
      <c r="E773" s="54" t="s">
        <v>94</v>
      </c>
      <c r="F773" s="54" t="s">
        <v>94</v>
      </c>
      <c r="G773" s="54" t="s">
        <v>470</v>
      </c>
      <c r="H773" s="56" t="s">
        <v>1458</v>
      </c>
      <c r="I773" s="54" t="s">
        <v>4351</v>
      </c>
      <c r="J773" s="54" t="s">
        <v>4350</v>
      </c>
      <c r="K773" s="54" t="s">
        <v>117</v>
      </c>
      <c r="L773" s="54">
        <v>64</v>
      </c>
      <c r="M773" s="54">
        <f>IFERROR(VLOOKUP(A773,rptDatosInstitucionesEducativas!$H$9:$O$985,8,0),0)</f>
        <v>44</v>
      </c>
      <c r="N773" s="54">
        <v>4</v>
      </c>
      <c r="O773" s="54">
        <v>0</v>
      </c>
      <c r="P773" s="54" t="s">
        <v>5186</v>
      </c>
      <c r="Q773" s="54" t="s">
        <v>5187</v>
      </c>
      <c r="R773" s="54" t="s">
        <v>5188</v>
      </c>
      <c r="S773" s="54">
        <v>7</v>
      </c>
      <c r="T773" s="54">
        <v>8</v>
      </c>
    </row>
    <row r="774" spans="1:20" ht="18" x14ac:dyDescent="0.25">
      <c r="A774" s="54" t="s">
        <v>1673</v>
      </c>
      <c r="B774" s="54" t="s">
        <v>2506</v>
      </c>
      <c r="C774" s="54" t="s">
        <v>2505</v>
      </c>
      <c r="D774" s="54" t="s">
        <v>94</v>
      </c>
      <c r="E774" s="54" t="s">
        <v>94</v>
      </c>
      <c r="F774" s="54" t="s">
        <v>94</v>
      </c>
      <c r="G774" s="54" t="s">
        <v>537</v>
      </c>
      <c r="H774" s="56" t="s">
        <v>1674</v>
      </c>
      <c r="I774" s="54" t="s">
        <v>2722</v>
      </c>
      <c r="J774" s="54" t="s">
        <v>1675</v>
      </c>
      <c r="K774" s="54" t="s">
        <v>117</v>
      </c>
      <c r="L774" s="54">
        <v>94</v>
      </c>
      <c r="M774" s="54">
        <f>IFERROR(VLOOKUP(A774,rptDatosInstitucionesEducativas!$H$9:$O$985,8,0),0)</f>
        <v>79</v>
      </c>
      <c r="N774" s="54">
        <v>1</v>
      </c>
      <c r="O774" s="54">
        <v>8</v>
      </c>
      <c r="P774" s="54" t="s">
        <v>2721</v>
      </c>
      <c r="Q774" s="54" t="s">
        <v>5189</v>
      </c>
      <c r="R774" s="54" t="s">
        <v>2719</v>
      </c>
      <c r="S774" s="54">
        <v>7</v>
      </c>
      <c r="T774" s="54">
        <v>8</v>
      </c>
    </row>
    <row r="775" spans="1:20" ht="27" x14ac:dyDescent="0.25">
      <c r="A775" s="54" t="s">
        <v>493</v>
      </c>
      <c r="B775" s="54" t="s">
        <v>2506</v>
      </c>
      <c r="C775" s="54" t="s">
        <v>2505</v>
      </c>
      <c r="D775" s="54" t="s">
        <v>94</v>
      </c>
      <c r="E775" s="54" t="s">
        <v>94</v>
      </c>
      <c r="F775" s="54" t="s">
        <v>94</v>
      </c>
      <c r="G775" s="54" t="s">
        <v>492</v>
      </c>
      <c r="H775" s="56" t="s">
        <v>1769</v>
      </c>
      <c r="I775" s="54" t="s">
        <v>2523</v>
      </c>
      <c r="J775" s="54" t="s">
        <v>116</v>
      </c>
      <c r="K775" s="54" t="s">
        <v>117</v>
      </c>
      <c r="L775" s="54">
        <v>45</v>
      </c>
      <c r="M775" s="54">
        <f>IFERROR(VLOOKUP(A775,rptDatosInstitucionesEducativas!$H$9:$O$985,8,0),0)</f>
        <v>59</v>
      </c>
      <c r="N775" s="54">
        <v>3</v>
      </c>
      <c r="O775" s="54">
        <v>3</v>
      </c>
      <c r="P775" s="54" t="s">
        <v>2718</v>
      </c>
      <c r="Q775" s="54" t="s">
        <v>2717</v>
      </c>
      <c r="R775" s="54" t="s">
        <v>2716</v>
      </c>
      <c r="S775" s="54">
        <v>2</v>
      </c>
      <c r="T775" s="54">
        <v>3</v>
      </c>
    </row>
    <row r="776" spans="1:20" ht="27" x14ac:dyDescent="0.25">
      <c r="A776" s="54" t="s">
        <v>1668</v>
      </c>
      <c r="B776" s="54" t="s">
        <v>2506</v>
      </c>
      <c r="C776" s="54" t="s">
        <v>2505</v>
      </c>
      <c r="D776" s="54" t="s">
        <v>94</v>
      </c>
      <c r="E776" s="54" t="s">
        <v>94</v>
      </c>
      <c r="F776" s="54" t="s">
        <v>94</v>
      </c>
      <c r="G776" s="54" t="s">
        <v>470</v>
      </c>
      <c r="H776" s="56" t="s">
        <v>1458</v>
      </c>
      <c r="I776" s="54" t="s">
        <v>5164</v>
      </c>
      <c r="J776" s="54" t="s">
        <v>4350</v>
      </c>
      <c r="K776" s="54" t="s">
        <v>117</v>
      </c>
      <c r="L776" s="54">
        <v>49</v>
      </c>
      <c r="M776" s="54">
        <f>IFERROR(VLOOKUP(A776,rptDatosInstitucionesEducativas!$H$9:$O$985,8,0),0)</f>
        <v>53</v>
      </c>
      <c r="N776" s="54">
        <v>4</v>
      </c>
      <c r="O776" s="54">
        <v>0</v>
      </c>
      <c r="P776" s="54" t="s">
        <v>5186</v>
      </c>
      <c r="Q776" s="54" t="s">
        <v>5190</v>
      </c>
      <c r="R776" s="54" t="s">
        <v>5188</v>
      </c>
      <c r="S776" s="54">
        <v>4</v>
      </c>
      <c r="T776" s="54">
        <v>2</v>
      </c>
    </row>
    <row r="777" spans="1:20" ht="27" x14ac:dyDescent="0.25">
      <c r="A777" s="54" t="s">
        <v>1464</v>
      </c>
      <c r="B777" s="54" t="s">
        <v>2506</v>
      </c>
      <c r="C777" s="54" t="s">
        <v>2505</v>
      </c>
      <c r="D777" s="54" t="s">
        <v>94</v>
      </c>
      <c r="E777" s="54" t="s">
        <v>94</v>
      </c>
      <c r="F777" s="54" t="s">
        <v>94</v>
      </c>
      <c r="G777" s="54" t="s">
        <v>2188</v>
      </c>
      <c r="H777" s="56" t="s">
        <v>1465</v>
      </c>
      <c r="I777" s="54" t="s">
        <v>2510</v>
      </c>
      <c r="J777" s="54" t="s">
        <v>116</v>
      </c>
      <c r="K777" s="54" t="s">
        <v>117</v>
      </c>
      <c r="L777" s="54">
        <v>72</v>
      </c>
      <c r="M777" s="54">
        <f>IFERROR(VLOOKUP(A777,rptDatosInstitucionesEducativas!$H$9:$O$985,8,0),0)</f>
        <v>68</v>
      </c>
      <c r="N777" s="54">
        <v>6</v>
      </c>
      <c r="O777" s="54">
        <v>6</v>
      </c>
      <c r="P777" s="54" t="s">
        <v>2731</v>
      </c>
      <c r="Q777" s="54" t="s">
        <v>2730</v>
      </c>
      <c r="R777" s="54" t="s">
        <v>2729</v>
      </c>
      <c r="S777" s="54">
        <v>7</v>
      </c>
      <c r="T777" s="54">
        <v>9</v>
      </c>
    </row>
    <row r="778" spans="1:20" ht="18" x14ac:dyDescent="0.25">
      <c r="A778" s="54" t="s">
        <v>1446</v>
      </c>
      <c r="B778" s="54" t="s">
        <v>2506</v>
      </c>
      <c r="C778" s="54" t="s">
        <v>2505</v>
      </c>
      <c r="D778" s="54" t="s">
        <v>94</v>
      </c>
      <c r="E778" s="54" t="s">
        <v>94</v>
      </c>
      <c r="F778" s="54" t="s">
        <v>94</v>
      </c>
      <c r="G778" s="54" t="s">
        <v>1811</v>
      </c>
      <c r="H778" s="56" t="s">
        <v>1990</v>
      </c>
      <c r="I778" s="54" t="s">
        <v>2510</v>
      </c>
      <c r="J778" s="54" t="s">
        <v>116</v>
      </c>
      <c r="K778" s="54" t="s">
        <v>117</v>
      </c>
      <c r="L778" s="54">
        <v>15</v>
      </c>
      <c r="M778" s="54">
        <f>IFERROR(VLOOKUP(A778,rptDatosInstitucionesEducativas!$H$9:$O$985,8,0),0)</f>
        <v>15</v>
      </c>
      <c r="N778" s="54">
        <v>6</v>
      </c>
      <c r="O778" s="54">
        <v>5</v>
      </c>
      <c r="P778" s="54" t="s">
        <v>2728</v>
      </c>
      <c r="Q778" s="54" t="s">
        <v>2727</v>
      </c>
      <c r="R778" s="54" t="s">
        <v>2726</v>
      </c>
      <c r="S778" s="54">
        <v>1</v>
      </c>
      <c r="T778" s="54">
        <v>2</v>
      </c>
    </row>
    <row r="779" spans="1:20" ht="18" x14ac:dyDescent="0.25">
      <c r="A779" s="54" t="s">
        <v>1622</v>
      </c>
      <c r="B779" s="54" t="s">
        <v>2506</v>
      </c>
      <c r="C779" s="54" t="s">
        <v>2505</v>
      </c>
      <c r="D779" s="54" t="s">
        <v>94</v>
      </c>
      <c r="E779" s="54" t="s">
        <v>94</v>
      </c>
      <c r="F779" s="54" t="s">
        <v>94</v>
      </c>
      <c r="G779" s="54" t="s">
        <v>468</v>
      </c>
      <c r="H779" s="56" t="s">
        <v>468</v>
      </c>
      <c r="I779" s="54" t="s">
        <v>2503</v>
      </c>
      <c r="J779" s="54" t="s">
        <v>116</v>
      </c>
      <c r="K779" s="54" t="s">
        <v>117</v>
      </c>
      <c r="L779" s="54">
        <v>45</v>
      </c>
      <c r="M779" s="54">
        <f>IFERROR(VLOOKUP(A779,rptDatosInstitucionesEducativas!$H$9:$O$985,8,0),0)</f>
        <v>46</v>
      </c>
      <c r="N779" s="54">
        <v>5</v>
      </c>
      <c r="O779" s="54">
        <v>5</v>
      </c>
      <c r="P779" s="54" t="s">
        <v>2725</v>
      </c>
      <c r="Q779" s="54" t="s">
        <v>5191</v>
      </c>
      <c r="R779" s="54" t="s">
        <v>2723</v>
      </c>
      <c r="S779" s="54">
        <v>9</v>
      </c>
      <c r="T779" s="54">
        <v>9</v>
      </c>
    </row>
    <row r="780" spans="1:20" ht="18" x14ac:dyDescent="0.25">
      <c r="A780" s="54" t="s">
        <v>1444</v>
      </c>
      <c r="B780" s="54" t="s">
        <v>2506</v>
      </c>
      <c r="C780" s="54" t="s">
        <v>2505</v>
      </c>
      <c r="D780" s="54" t="s">
        <v>94</v>
      </c>
      <c r="E780" s="54" t="s">
        <v>94</v>
      </c>
      <c r="F780" s="54" t="s">
        <v>94</v>
      </c>
      <c r="G780" s="54" t="s">
        <v>1988</v>
      </c>
      <c r="H780" s="56" t="s">
        <v>1989</v>
      </c>
      <c r="I780" s="54" t="s">
        <v>2510</v>
      </c>
      <c r="J780" s="54" t="s">
        <v>116</v>
      </c>
      <c r="K780" s="54" t="s">
        <v>117</v>
      </c>
      <c r="L780" s="54">
        <v>16</v>
      </c>
      <c r="M780" s="54">
        <f>IFERROR(VLOOKUP(A780,rptDatosInstitucionesEducativas!$H$9:$O$985,8,0),0)</f>
        <v>15</v>
      </c>
      <c r="N780" s="54">
        <v>5</v>
      </c>
      <c r="O780" s="54">
        <v>5</v>
      </c>
      <c r="P780" s="54" t="s">
        <v>2691</v>
      </c>
      <c r="Q780" s="54" t="s">
        <v>2690</v>
      </c>
      <c r="R780" s="54" t="s">
        <v>2689</v>
      </c>
      <c r="S780" s="54">
        <v>1</v>
      </c>
      <c r="T780" s="54">
        <v>2</v>
      </c>
    </row>
    <row r="781" spans="1:20" ht="18" x14ac:dyDescent="0.25">
      <c r="A781" s="54" t="s">
        <v>538</v>
      </c>
      <c r="B781" s="54" t="s">
        <v>2506</v>
      </c>
      <c r="C781" s="54" t="s">
        <v>2505</v>
      </c>
      <c r="D781" s="54" t="s">
        <v>94</v>
      </c>
      <c r="E781" s="54" t="s">
        <v>94</v>
      </c>
      <c r="F781" s="54" t="s">
        <v>94</v>
      </c>
      <c r="G781" s="54" t="s">
        <v>537</v>
      </c>
      <c r="H781" s="56" t="s">
        <v>539</v>
      </c>
      <c r="I781" s="54" t="s">
        <v>2680</v>
      </c>
      <c r="J781" s="54" t="s">
        <v>116</v>
      </c>
      <c r="K781" s="54" t="s">
        <v>117</v>
      </c>
      <c r="L781" s="54">
        <v>208</v>
      </c>
      <c r="M781" s="54">
        <f>IFERROR(VLOOKUP(A781,rptDatosInstitucionesEducativas!$H$9:$O$985,8,0),0)</f>
        <v>209</v>
      </c>
      <c r="N781" s="54">
        <v>4</v>
      </c>
      <c r="O781" s="54">
        <v>11</v>
      </c>
      <c r="P781" s="54" t="s">
        <v>2679</v>
      </c>
      <c r="Q781" s="54" t="s">
        <v>2678</v>
      </c>
      <c r="R781" s="54" t="s">
        <v>2677</v>
      </c>
      <c r="S781" s="54">
        <v>13</v>
      </c>
      <c r="T781" s="54">
        <v>17</v>
      </c>
    </row>
    <row r="782" spans="1:20" ht="18" x14ac:dyDescent="0.25">
      <c r="A782" s="54" t="s">
        <v>491</v>
      </c>
      <c r="B782" s="54" t="s">
        <v>2506</v>
      </c>
      <c r="C782" s="54" t="s">
        <v>2505</v>
      </c>
      <c r="D782" s="54" t="s">
        <v>94</v>
      </c>
      <c r="E782" s="54" t="s">
        <v>94</v>
      </c>
      <c r="F782" s="54" t="s">
        <v>94</v>
      </c>
      <c r="G782" s="54" t="s">
        <v>2188</v>
      </c>
      <c r="H782" s="56" t="s">
        <v>1768</v>
      </c>
      <c r="I782" s="54" t="s">
        <v>2523</v>
      </c>
      <c r="J782" s="54" t="s">
        <v>116</v>
      </c>
      <c r="K782" s="54" t="s">
        <v>117</v>
      </c>
      <c r="L782" s="54">
        <v>40</v>
      </c>
      <c r="M782" s="54">
        <f>IFERROR(VLOOKUP(A782,rptDatosInstitucionesEducativas!$H$9:$O$985,8,0),0)</f>
        <v>52</v>
      </c>
      <c r="N782" s="54">
        <v>3</v>
      </c>
      <c r="O782" s="54">
        <v>3</v>
      </c>
      <c r="P782" s="54" t="s">
        <v>3700</v>
      </c>
      <c r="Q782" s="54" t="s">
        <v>5192</v>
      </c>
      <c r="R782" s="54" t="s">
        <v>5193</v>
      </c>
      <c r="S782" s="54">
        <v>6</v>
      </c>
      <c r="T782" s="54">
        <v>4</v>
      </c>
    </row>
    <row r="783" spans="1:20" ht="27" x14ac:dyDescent="0.25">
      <c r="A783" s="54" t="s">
        <v>490</v>
      </c>
      <c r="B783" s="54" t="s">
        <v>2506</v>
      </c>
      <c r="C783" s="54" t="s">
        <v>2505</v>
      </c>
      <c r="D783" s="54" t="s">
        <v>94</v>
      </c>
      <c r="E783" s="54" t="s">
        <v>94</v>
      </c>
      <c r="F783" s="54" t="s">
        <v>94</v>
      </c>
      <c r="G783" s="54" t="s">
        <v>489</v>
      </c>
      <c r="H783" s="56" t="s">
        <v>1767</v>
      </c>
      <c r="I783" s="54" t="s">
        <v>2523</v>
      </c>
      <c r="J783" s="54" t="s">
        <v>116</v>
      </c>
      <c r="K783" s="54" t="s">
        <v>117</v>
      </c>
      <c r="L783" s="54">
        <v>21</v>
      </c>
      <c r="M783" s="54">
        <f>IFERROR(VLOOKUP(A783,rptDatosInstitucionesEducativas!$H$9:$O$985,8,0),0)</f>
        <v>21</v>
      </c>
      <c r="N783" s="54">
        <v>3</v>
      </c>
      <c r="O783" s="54">
        <v>3</v>
      </c>
      <c r="P783" s="54" t="s">
        <v>3273</v>
      </c>
      <c r="Q783" s="54" t="s">
        <v>2675</v>
      </c>
      <c r="R783" s="54" t="s">
        <v>2674</v>
      </c>
      <c r="S783" s="54">
        <v>0</v>
      </c>
      <c r="T783" s="54">
        <v>3</v>
      </c>
    </row>
    <row r="784" spans="1:20" ht="27" x14ac:dyDescent="0.25">
      <c r="A784" s="54" t="s">
        <v>535</v>
      </c>
      <c r="B784" s="54" t="s">
        <v>2506</v>
      </c>
      <c r="C784" s="54" t="s">
        <v>2505</v>
      </c>
      <c r="D784" s="54" t="s">
        <v>94</v>
      </c>
      <c r="E784" s="54" t="s">
        <v>94</v>
      </c>
      <c r="F784" s="54" t="s">
        <v>94</v>
      </c>
      <c r="G784" s="54" t="s">
        <v>534</v>
      </c>
      <c r="H784" s="56" t="s">
        <v>536</v>
      </c>
      <c r="I784" s="54" t="s">
        <v>2523</v>
      </c>
      <c r="J784" s="54" t="s">
        <v>116</v>
      </c>
      <c r="K784" s="54" t="s">
        <v>117</v>
      </c>
      <c r="L784" s="54">
        <v>151</v>
      </c>
      <c r="M784" s="54">
        <f>IFERROR(VLOOKUP(A784,rptDatosInstitucionesEducativas!$H$9:$O$985,8,0),0)</f>
        <v>162</v>
      </c>
      <c r="N784" s="54">
        <v>3</v>
      </c>
      <c r="O784" s="54">
        <v>8</v>
      </c>
      <c r="P784" s="54" t="s">
        <v>2673</v>
      </c>
      <c r="Q784" s="54" t="s">
        <v>2672</v>
      </c>
      <c r="R784" s="54" t="s">
        <v>2671</v>
      </c>
      <c r="S784" s="54">
        <v>14</v>
      </c>
      <c r="T784" s="54">
        <v>15</v>
      </c>
    </row>
    <row r="785" spans="1:20" ht="18" x14ac:dyDescent="0.25">
      <c r="A785" s="54" t="s">
        <v>487</v>
      </c>
      <c r="B785" s="54" t="s">
        <v>2506</v>
      </c>
      <c r="C785" s="54" t="s">
        <v>2505</v>
      </c>
      <c r="D785" s="54" t="s">
        <v>94</v>
      </c>
      <c r="E785" s="54" t="s">
        <v>94</v>
      </c>
      <c r="F785" s="54" t="s">
        <v>94</v>
      </c>
      <c r="G785" s="54" t="s">
        <v>486</v>
      </c>
      <c r="H785" s="56" t="s">
        <v>1765</v>
      </c>
      <c r="I785" s="54" t="s">
        <v>2523</v>
      </c>
      <c r="J785" s="54" t="s">
        <v>116</v>
      </c>
      <c r="K785" s="54" t="s">
        <v>117</v>
      </c>
      <c r="L785" s="54">
        <v>3</v>
      </c>
      <c r="M785" s="54">
        <f>IFERROR(VLOOKUP(A785,rptDatosInstitucionesEducativas!$H$9:$O$985,8,0),0)</f>
        <v>7</v>
      </c>
      <c r="N785" s="54">
        <v>3</v>
      </c>
      <c r="O785" s="54">
        <v>3</v>
      </c>
      <c r="P785" s="54" t="s">
        <v>2668</v>
      </c>
      <c r="Q785" s="54" t="s">
        <v>2525</v>
      </c>
      <c r="R785" s="54" t="s">
        <v>2524</v>
      </c>
      <c r="S785" s="54">
        <v>0</v>
      </c>
      <c r="T785" s="54">
        <v>1</v>
      </c>
    </row>
    <row r="786" spans="1:20" ht="18" x14ac:dyDescent="0.25">
      <c r="A786" s="54" t="s">
        <v>485</v>
      </c>
      <c r="B786" s="54" t="s">
        <v>2506</v>
      </c>
      <c r="C786" s="54" t="s">
        <v>2505</v>
      </c>
      <c r="D786" s="54" t="s">
        <v>94</v>
      </c>
      <c r="E786" s="54" t="s">
        <v>94</v>
      </c>
      <c r="F786" s="54" t="s">
        <v>94</v>
      </c>
      <c r="G786" s="54" t="s">
        <v>484</v>
      </c>
      <c r="H786" s="56" t="s">
        <v>1764</v>
      </c>
      <c r="I786" s="54" t="s">
        <v>2523</v>
      </c>
      <c r="J786" s="54" t="s">
        <v>116</v>
      </c>
      <c r="K786" s="54" t="s">
        <v>117</v>
      </c>
      <c r="L786" s="54">
        <v>150</v>
      </c>
      <c r="M786" s="54">
        <f>IFERROR(VLOOKUP(A786,rptDatosInstitucionesEducativas!$H$9:$O$985,8,0),0)</f>
        <v>162</v>
      </c>
      <c r="N786" s="54">
        <v>3</v>
      </c>
      <c r="O786" s="54">
        <v>8</v>
      </c>
      <c r="P786" s="54" t="s">
        <v>2667</v>
      </c>
      <c r="Q786" s="54" t="s">
        <v>2666</v>
      </c>
      <c r="R786" s="54" t="s">
        <v>2524</v>
      </c>
      <c r="S786" s="54">
        <v>18</v>
      </c>
      <c r="T786" s="54">
        <v>13</v>
      </c>
    </row>
    <row r="787" spans="1:20" ht="18" x14ac:dyDescent="0.25">
      <c r="A787" s="54" t="s">
        <v>482</v>
      </c>
      <c r="B787" s="54" t="s">
        <v>2506</v>
      </c>
      <c r="C787" s="54" t="s">
        <v>2505</v>
      </c>
      <c r="D787" s="54" t="s">
        <v>94</v>
      </c>
      <c r="E787" s="54" t="s">
        <v>94</v>
      </c>
      <c r="F787" s="54" t="s">
        <v>94</v>
      </c>
      <c r="G787" s="54" t="s">
        <v>481</v>
      </c>
      <c r="H787" s="56" t="s">
        <v>1761</v>
      </c>
      <c r="I787" s="54" t="s">
        <v>2523</v>
      </c>
      <c r="J787" s="54" t="s">
        <v>116</v>
      </c>
      <c r="K787" s="54" t="s">
        <v>117</v>
      </c>
      <c r="L787" s="54">
        <v>22</v>
      </c>
      <c r="M787" s="54">
        <f>IFERROR(VLOOKUP(A787,rptDatosInstitucionesEducativas!$H$9:$O$985,8,0),0)</f>
        <v>21</v>
      </c>
      <c r="N787" s="54">
        <v>3</v>
      </c>
      <c r="O787" s="54">
        <v>3</v>
      </c>
      <c r="P787" s="54" t="s">
        <v>2670</v>
      </c>
      <c r="Q787" s="54" t="s">
        <v>2669</v>
      </c>
      <c r="R787" s="54" t="s">
        <v>2524</v>
      </c>
      <c r="S787" s="54">
        <v>3</v>
      </c>
      <c r="T787" s="54">
        <v>2</v>
      </c>
    </row>
    <row r="788" spans="1:20" ht="27" x14ac:dyDescent="0.25">
      <c r="A788" s="54" t="s">
        <v>1613</v>
      </c>
      <c r="B788" s="54" t="s">
        <v>2506</v>
      </c>
      <c r="C788" s="54" t="s">
        <v>2505</v>
      </c>
      <c r="D788" s="54" t="s">
        <v>94</v>
      </c>
      <c r="E788" s="54" t="s">
        <v>94</v>
      </c>
      <c r="F788" s="54" t="s">
        <v>94</v>
      </c>
      <c r="G788" s="54" t="s">
        <v>518</v>
      </c>
      <c r="H788" s="56" t="s">
        <v>1614</v>
      </c>
      <c r="I788" s="54" t="s">
        <v>2503</v>
      </c>
      <c r="J788" s="54" t="s">
        <v>116</v>
      </c>
      <c r="K788" s="54" t="s">
        <v>117</v>
      </c>
      <c r="L788" s="54">
        <v>111</v>
      </c>
      <c r="M788" s="54">
        <f>IFERROR(VLOOKUP(A788,rptDatosInstitucionesEducativas!$H$9:$O$985,8,0),0)</f>
        <v>107</v>
      </c>
      <c r="N788" s="54">
        <v>5</v>
      </c>
      <c r="O788" s="54">
        <v>5</v>
      </c>
      <c r="P788" s="54" t="s">
        <v>5194</v>
      </c>
      <c r="Q788" s="54" t="s">
        <v>2525</v>
      </c>
      <c r="R788" s="54" t="s">
        <v>2708</v>
      </c>
      <c r="S788" s="54">
        <v>12</v>
      </c>
      <c r="T788" s="54">
        <v>11</v>
      </c>
    </row>
    <row r="789" spans="1:20" ht="27" x14ac:dyDescent="0.25">
      <c r="A789" s="54" t="s">
        <v>1466</v>
      </c>
      <c r="B789" s="54" t="s">
        <v>2506</v>
      </c>
      <c r="C789" s="54" t="s">
        <v>2505</v>
      </c>
      <c r="D789" s="54" t="s">
        <v>94</v>
      </c>
      <c r="E789" s="54" t="s">
        <v>94</v>
      </c>
      <c r="F789" s="54" t="s">
        <v>94</v>
      </c>
      <c r="G789" s="54" t="s">
        <v>518</v>
      </c>
      <c r="H789" s="56" t="s">
        <v>1614</v>
      </c>
      <c r="I789" s="54" t="s">
        <v>2510</v>
      </c>
      <c r="J789" s="54" t="s">
        <v>116</v>
      </c>
      <c r="K789" s="54" t="s">
        <v>117</v>
      </c>
      <c r="L789" s="54">
        <v>90</v>
      </c>
      <c r="M789" s="54">
        <f>IFERROR(VLOOKUP(A789,rptDatosInstitucionesEducativas!$H$9:$O$985,8,0),0)</f>
        <v>74</v>
      </c>
      <c r="N789" s="54">
        <v>6</v>
      </c>
      <c r="O789" s="54">
        <v>6</v>
      </c>
      <c r="P789" s="54" t="s">
        <v>5194</v>
      </c>
      <c r="Q789" s="54" t="s">
        <v>2525</v>
      </c>
      <c r="R789" s="54" t="s">
        <v>2708</v>
      </c>
      <c r="S789" s="54">
        <v>5</v>
      </c>
      <c r="T789" s="54">
        <v>9</v>
      </c>
    </row>
    <row r="790" spans="1:20" ht="27" x14ac:dyDescent="0.25">
      <c r="A790" s="54" t="s">
        <v>1448</v>
      </c>
      <c r="B790" s="54" t="s">
        <v>2506</v>
      </c>
      <c r="C790" s="54" t="s">
        <v>2505</v>
      </c>
      <c r="D790" s="54" t="s">
        <v>94</v>
      </c>
      <c r="E790" s="54" t="s">
        <v>94</v>
      </c>
      <c r="F790" s="54" t="s">
        <v>94</v>
      </c>
      <c r="G790" s="54" t="s">
        <v>1447</v>
      </c>
      <c r="H790" s="56" t="s">
        <v>1991</v>
      </c>
      <c r="I790" s="54" t="s">
        <v>2510</v>
      </c>
      <c r="J790" s="54" t="s">
        <v>116</v>
      </c>
      <c r="K790" s="54" t="s">
        <v>117</v>
      </c>
      <c r="L790" s="54">
        <v>3</v>
      </c>
      <c r="M790" s="54">
        <f>IFERROR(VLOOKUP(A790,rptDatosInstitucionesEducativas!$H$9:$O$985,8,0),0)</f>
        <v>3</v>
      </c>
      <c r="N790" s="54">
        <v>6</v>
      </c>
      <c r="O790" s="54">
        <v>6</v>
      </c>
      <c r="P790" s="54" t="s">
        <v>5195</v>
      </c>
      <c r="Q790" s="54" t="s">
        <v>2712</v>
      </c>
      <c r="R790" s="54" t="s">
        <v>2711</v>
      </c>
      <c r="S790" s="54">
        <v>0</v>
      </c>
      <c r="T790" s="54">
        <v>1</v>
      </c>
    </row>
    <row r="791" spans="1:20" ht="18" x14ac:dyDescent="0.25">
      <c r="A791" s="54" t="s">
        <v>1623</v>
      </c>
      <c r="B791" s="54" t="s">
        <v>2506</v>
      </c>
      <c r="C791" s="54" t="s">
        <v>2505</v>
      </c>
      <c r="D791" s="54" t="s">
        <v>94</v>
      </c>
      <c r="E791" s="54" t="s">
        <v>94</v>
      </c>
      <c r="F791" s="54" t="s">
        <v>94</v>
      </c>
      <c r="G791" s="54" t="s">
        <v>534</v>
      </c>
      <c r="H791" s="56" t="s">
        <v>534</v>
      </c>
      <c r="I791" s="54" t="s">
        <v>2503</v>
      </c>
      <c r="J791" s="54" t="s">
        <v>116</v>
      </c>
      <c r="K791" s="54" t="s">
        <v>117</v>
      </c>
      <c r="L791" s="54">
        <v>142</v>
      </c>
      <c r="M791" s="54">
        <f>IFERROR(VLOOKUP(A791,rptDatosInstitucionesEducativas!$H$9:$O$985,8,0),0)</f>
        <v>188</v>
      </c>
      <c r="N791" s="54">
        <v>5</v>
      </c>
      <c r="O791" s="54">
        <v>10</v>
      </c>
      <c r="P791" s="54" t="s">
        <v>5196</v>
      </c>
      <c r="Q791" s="54" t="s">
        <v>2706</v>
      </c>
      <c r="R791" s="54" t="s">
        <v>2705</v>
      </c>
      <c r="S791" s="54">
        <v>21</v>
      </c>
      <c r="T791" s="54">
        <v>28</v>
      </c>
    </row>
    <row r="792" spans="1:20" ht="27" x14ac:dyDescent="0.25">
      <c r="A792" s="54" t="s">
        <v>1449</v>
      </c>
      <c r="B792" s="54" t="s">
        <v>2506</v>
      </c>
      <c r="C792" s="54" t="s">
        <v>2505</v>
      </c>
      <c r="D792" s="54" t="s">
        <v>94</v>
      </c>
      <c r="E792" s="54" t="s">
        <v>94</v>
      </c>
      <c r="F792" s="54" t="s">
        <v>94</v>
      </c>
      <c r="G792" s="54" t="s">
        <v>481</v>
      </c>
      <c r="H792" s="56" t="s">
        <v>1992</v>
      </c>
      <c r="I792" s="54" t="s">
        <v>2510</v>
      </c>
      <c r="J792" s="54" t="s">
        <v>116</v>
      </c>
      <c r="K792" s="54" t="s">
        <v>117</v>
      </c>
      <c r="L792" s="54">
        <v>155</v>
      </c>
      <c r="M792" s="54">
        <f>IFERROR(VLOOKUP(A792,rptDatosInstitucionesEducativas!$H$9:$O$985,8,0),0)</f>
        <v>176</v>
      </c>
      <c r="N792" s="54">
        <v>6</v>
      </c>
      <c r="O792" s="54">
        <v>10</v>
      </c>
      <c r="P792" s="54" t="s">
        <v>5197</v>
      </c>
      <c r="Q792" s="54" t="s">
        <v>2525</v>
      </c>
      <c r="R792" s="54" t="s">
        <v>2524</v>
      </c>
      <c r="S792" s="54">
        <v>10</v>
      </c>
      <c r="T792" s="54">
        <v>16</v>
      </c>
    </row>
    <row r="793" spans="1:20" ht="27" x14ac:dyDescent="0.25">
      <c r="A793" s="54" t="s">
        <v>494</v>
      </c>
      <c r="B793" s="54" t="s">
        <v>2506</v>
      </c>
      <c r="C793" s="54" t="s">
        <v>2505</v>
      </c>
      <c r="D793" s="54" t="s">
        <v>94</v>
      </c>
      <c r="E793" s="54" t="s">
        <v>94</v>
      </c>
      <c r="F793" s="54" t="s">
        <v>94</v>
      </c>
      <c r="G793" s="54" t="s">
        <v>481</v>
      </c>
      <c r="H793" s="56" t="s">
        <v>1770</v>
      </c>
      <c r="I793" s="54" t="s">
        <v>2523</v>
      </c>
      <c r="J793" s="54" t="s">
        <v>116</v>
      </c>
      <c r="K793" s="54" t="s">
        <v>117</v>
      </c>
      <c r="L793" s="54">
        <v>37</v>
      </c>
      <c r="M793" s="54">
        <f>IFERROR(VLOOKUP(A793,rptDatosInstitucionesEducativas!$H$9:$O$985,8,0),0)</f>
        <v>28</v>
      </c>
      <c r="N793" s="54">
        <v>3</v>
      </c>
      <c r="O793" s="54">
        <v>3</v>
      </c>
      <c r="P793" s="54" t="s">
        <v>5198</v>
      </c>
      <c r="Q793" s="54" t="s">
        <v>2662</v>
      </c>
      <c r="R793" s="54" t="s">
        <v>2661</v>
      </c>
      <c r="S793" s="54">
        <v>1</v>
      </c>
      <c r="T793" s="54">
        <v>3</v>
      </c>
    </row>
    <row r="794" spans="1:20" ht="27" x14ac:dyDescent="0.25">
      <c r="A794" s="54" t="s">
        <v>1657</v>
      </c>
      <c r="B794" s="54" t="s">
        <v>2506</v>
      </c>
      <c r="C794" s="54" t="s">
        <v>2505</v>
      </c>
      <c r="D794" s="54" t="s">
        <v>94</v>
      </c>
      <c r="E794" s="54" t="s">
        <v>94</v>
      </c>
      <c r="F794" s="54" t="s">
        <v>94</v>
      </c>
      <c r="G794" s="54" t="s">
        <v>2147</v>
      </c>
      <c r="H794" s="56" t="s">
        <v>1594</v>
      </c>
      <c r="I794" s="54" t="s">
        <v>4351</v>
      </c>
      <c r="J794" s="54" t="s">
        <v>4350</v>
      </c>
      <c r="K794" s="54" t="s">
        <v>117</v>
      </c>
      <c r="L794" s="54">
        <v>79</v>
      </c>
      <c r="M794" s="54">
        <f>IFERROR(VLOOKUP(A794,rptDatosInstitucionesEducativas!$H$9:$O$985,8,0),0)</f>
        <v>49</v>
      </c>
      <c r="N794" s="54">
        <v>4</v>
      </c>
      <c r="O794" s="54">
        <v>0</v>
      </c>
      <c r="P794" s="54" t="s">
        <v>5199</v>
      </c>
      <c r="Q794" s="54" t="s">
        <v>5200</v>
      </c>
      <c r="R794" s="54" t="s">
        <v>2996</v>
      </c>
      <c r="S794" s="54">
        <v>4</v>
      </c>
      <c r="T794" s="54">
        <v>6</v>
      </c>
    </row>
    <row r="795" spans="1:20" ht="27" x14ac:dyDescent="0.25">
      <c r="A795" s="54" t="s">
        <v>1664</v>
      </c>
      <c r="B795" s="54" t="s">
        <v>2506</v>
      </c>
      <c r="C795" s="54" t="s">
        <v>2505</v>
      </c>
      <c r="D795" s="54" t="s">
        <v>94</v>
      </c>
      <c r="E795" s="54" t="s">
        <v>94</v>
      </c>
      <c r="F795" s="54" t="s">
        <v>94</v>
      </c>
      <c r="G795" s="54" t="s">
        <v>1063</v>
      </c>
      <c r="H795" s="56" t="s">
        <v>1063</v>
      </c>
      <c r="I795" s="54" t="s">
        <v>4351</v>
      </c>
      <c r="J795" s="54" t="s">
        <v>4350</v>
      </c>
      <c r="K795" s="54" t="s">
        <v>117</v>
      </c>
      <c r="L795" s="54">
        <v>118</v>
      </c>
      <c r="M795" s="54">
        <f>IFERROR(VLOOKUP(A795,rptDatosInstitucionesEducativas!$H$9:$O$985,8,0),0)</f>
        <v>90</v>
      </c>
      <c r="N795" s="54">
        <v>4</v>
      </c>
      <c r="O795" s="54">
        <v>0</v>
      </c>
      <c r="P795" s="54" t="s">
        <v>5182</v>
      </c>
      <c r="Q795" s="54" t="s">
        <v>5201</v>
      </c>
      <c r="R795" s="54" t="s">
        <v>5202</v>
      </c>
      <c r="S795" s="54">
        <v>0</v>
      </c>
      <c r="T795" s="54">
        <v>7</v>
      </c>
    </row>
    <row r="796" spans="1:20" ht="27" x14ac:dyDescent="0.25">
      <c r="A796" s="54" t="s">
        <v>1656</v>
      </c>
      <c r="B796" s="54" t="s">
        <v>2506</v>
      </c>
      <c r="C796" s="54" t="s">
        <v>2505</v>
      </c>
      <c r="D796" s="54" t="s">
        <v>94</v>
      </c>
      <c r="E796" s="54" t="s">
        <v>94</v>
      </c>
      <c r="F796" s="54" t="s">
        <v>94</v>
      </c>
      <c r="G796" s="54" t="s">
        <v>221</v>
      </c>
      <c r="H796" s="56" t="s">
        <v>2015</v>
      </c>
      <c r="I796" s="54" t="s">
        <v>4351</v>
      </c>
      <c r="J796" s="54" t="s">
        <v>4350</v>
      </c>
      <c r="K796" s="54" t="s">
        <v>117</v>
      </c>
      <c r="L796" s="54">
        <v>73</v>
      </c>
      <c r="M796" s="54">
        <f>IFERROR(VLOOKUP(A796,rptDatosInstitucionesEducativas!$H$9:$O$985,8,0),0)</f>
        <v>92</v>
      </c>
      <c r="N796" s="54">
        <v>4</v>
      </c>
      <c r="O796" s="54">
        <v>0</v>
      </c>
      <c r="P796" s="54" t="s">
        <v>5203</v>
      </c>
      <c r="Q796" s="54" t="s">
        <v>5204</v>
      </c>
      <c r="R796" s="54" t="s">
        <v>5205</v>
      </c>
      <c r="S796" s="54">
        <v>9</v>
      </c>
      <c r="T796" s="54">
        <v>9</v>
      </c>
    </row>
    <row r="797" spans="1:20" ht="27" x14ac:dyDescent="0.25">
      <c r="A797" s="54" t="s">
        <v>1666</v>
      </c>
      <c r="B797" s="54" t="s">
        <v>2506</v>
      </c>
      <c r="C797" s="54" t="s">
        <v>2505</v>
      </c>
      <c r="D797" s="54" t="s">
        <v>94</v>
      </c>
      <c r="E797" s="54" t="s">
        <v>94</v>
      </c>
      <c r="F797" s="54" t="s">
        <v>94</v>
      </c>
      <c r="G797" s="54" t="s">
        <v>534</v>
      </c>
      <c r="H797" s="56" t="s">
        <v>534</v>
      </c>
      <c r="I797" s="54" t="s">
        <v>4351</v>
      </c>
      <c r="J797" s="54" t="s">
        <v>4350</v>
      </c>
      <c r="K797" s="54" t="s">
        <v>117</v>
      </c>
      <c r="L797" s="54">
        <v>78</v>
      </c>
      <c r="M797" s="54">
        <f>IFERROR(VLOOKUP(A797,rptDatosInstitucionesEducativas!$H$9:$O$985,8,0),0)</f>
        <v>60</v>
      </c>
      <c r="N797" s="54">
        <v>4</v>
      </c>
      <c r="O797" s="54">
        <v>0</v>
      </c>
      <c r="P797" s="54" t="s">
        <v>5206</v>
      </c>
      <c r="Q797" s="54" t="s">
        <v>4183</v>
      </c>
      <c r="R797" s="54" t="s">
        <v>5207</v>
      </c>
      <c r="S797" s="54">
        <v>2</v>
      </c>
      <c r="T797" s="54">
        <v>6</v>
      </c>
    </row>
    <row r="798" spans="1:20" ht="18" x14ac:dyDescent="0.25">
      <c r="A798" s="54" t="s">
        <v>1442</v>
      </c>
      <c r="B798" s="54" t="s">
        <v>2506</v>
      </c>
      <c r="C798" s="54" t="s">
        <v>2505</v>
      </c>
      <c r="D798" s="54" t="s">
        <v>94</v>
      </c>
      <c r="E798" s="54" t="s">
        <v>94</v>
      </c>
      <c r="F798" s="54" t="s">
        <v>94</v>
      </c>
      <c r="G798" s="54" t="s">
        <v>1762</v>
      </c>
      <c r="H798" s="56" t="s">
        <v>1987</v>
      </c>
      <c r="I798" s="54" t="s">
        <v>2510</v>
      </c>
      <c r="J798" s="54" t="s">
        <v>116</v>
      </c>
      <c r="K798" s="54" t="s">
        <v>117</v>
      </c>
      <c r="L798" s="54">
        <v>84</v>
      </c>
      <c r="M798" s="54">
        <f>IFERROR(VLOOKUP(A798,rptDatosInstitucionesEducativas!$H$9:$O$985,8,0),0)</f>
        <v>86</v>
      </c>
      <c r="N798" s="54">
        <v>6</v>
      </c>
      <c r="O798" s="54">
        <v>6</v>
      </c>
      <c r="P798" s="54" t="s">
        <v>2894</v>
      </c>
      <c r="Q798" s="54" t="s">
        <v>2893</v>
      </c>
      <c r="R798" s="54" t="s">
        <v>2892</v>
      </c>
      <c r="S798" s="54">
        <v>8</v>
      </c>
      <c r="T798" s="54">
        <v>9</v>
      </c>
    </row>
    <row r="799" spans="1:20" ht="18" x14ac:dyDescent="0.25">
      <c r="A799" s="54" t="s">
        <v>1443</v>
      </c>
      <c r="B799" s="54" t="s">
        <v>2506</v>
      </c>
      <c r="C799" s="54" t="s">
        <v>2505</v>
      </c>
      <c r="D799" s="54" t="s">
        <v>94</v>
      </c>
      <c r="E799" s="54" t="s">
        <v>94</v>
      </c>
      <c r="F799" s="54" t="s">
        <v>94</v>
      </c>
      <c r="G799" s="54" t="s">
        <v>534</v>
      </c>
      <c r="H799" s="56" t="s">
        <v>534</v>
      </c>
      <c r="I799" s="54" t="s">
        <v>2510</v>
      </c>
      <c r="J799" s="54" t="s">
        <v>116</v>
      </c>
      <c r="K799" s="54" t="s">
        <v>117</v>
      </c>
      <c r="L799" s="54">
        <v>167</v>
      </c>
      <c r="M799" s="54">
        <f>IFERROR(VLOOKUP(A799,rptDatosInstitucionesEducativas!$H$9:$O$985,8,0),0)</f>
        <v>139</v>
      </c>
      <c r="N799" s="54">
        <v>6</v>
      </c>
      <c r="O799" s="54">
        <v>12</v>
      </c>
      <c r="P799" s="54" t="s">
        <v>5196</v>
      </c>
      <c r="Q799" s="54" t="s">
        <v>2891</v>
      </c>
      <c r="R799" s="54" t="s">
        <v>2890</v>
      </c>
      <c r="S799" s="54">
        <v>15</v>
      </c>
      <c r="T799" s="54">
        <v>15</v>
      </c>
    </row>
    <row r="800" spans="1:20" ht="18" x14ac:dyDescent="0.25">
      <c r="A800" s="54" t="s">
        <v>1615</v>
      </c>
      <c r="B800" s="54" t="s">
        <v>2506</v>
      </c>
      <c r="C800" s="54" t="s">
        <v>2505</v>
      </c>
      <c r="D800" s="54" t="s">
        <v>94</v>
      </c>
      <c r="E800" s="54" t="s">
        <v>94</v>
      </c>
      <c r="F800" s="54" t="s">
        <v>94</v>
      </c>
      <c r="G800" s="54" t="s">
        <v>94</v>
      </c>
      <c r="H800" s="56" t="s">
        <v>1616</v>
      </c>
      <c r="I800" s="54" t="s">
        <v>2503</v>
      </c>
      <c r="J800" s="54" t="s">
        <v>116</v>
      </c>
      <c r="K800" s="54" t="s">
        <v>117</v>
      </c>
      <c r="L800" s="54">
        <v>75</v>
      </c>
      <c r="M800" s="54">
        <f>IFERROR(VLOOKUP(A800,rptDatosInstitucionesEducativas!$H$9:$O$985,8,0),0)</f>
        <v>86</v>
      </c>
      <c r="N800" s="54">
        <v>5</v>
      </c>
      <c r="O800" s="54">
        <v>5</v>
      </c>
      <c r="P800" s="54" t="s">
        <v>2889</v>
      </c>
      <c r="Q800" s="54" t="s">
        <v>2888</v>
      </c>
      <c r="R800" s="54" t="s">
        <v>2887</v>
      </c>
      <c r="S800" s="54">
        <v>12</v>
      </c>
      <c r="T800" s="54">
        <v>13</v>
      </c>
    </row>
    <row r="801" spans="1:20" ht="18" x14ac:dyDescent="0.25">
      <c r="A801" s="54" t="s">
        <v>488</v>
      </c>
      <c r="B801" s="54" t="s">
        <v>2506</v>
      </c>
      <c r="C801" s="54" t="s">
        <v>2505</v>
      </c>
      <c r="D801" s="54" t="s">
        <v>94</v>
      </c>
      <c r="E801" s="54" t="s">
        <v>94</v>
      </c>
      <c r="F801" s="54" t="s">
        <v>94</v>
      </c>
      <c r="G801" s="54" t="s">
        <v>382</v>
      </c>
      <c r="H801" s="56" t="s">
        <v>1766</v>
      </c>
      <c r="I801" s="54" t="s">
        <v>2523</v>
      </c>
      <c r="J801" s="54" t="s">
        <v>116</v>
      </c>
      <c r="K801" s="54" t="s">
        <v>117</v>
      </c>
      <c r="L801" s="54">
        <v>88</v>
      </c>
      <c r="M801" s="54">
        <f>IFERROR(VLOOKUP(A801,rptDatosInstitucionesEducativas!$H$9:$O$985,8,0),0)</f>
        <v>81</v>
      </c>
      <c r="N801" s="54">
        <v>3</v>
      </c>
      <c r="O801" s="54">
        <v>4</v>
      </c>
      <c r="P801" s="54" t="s">
        <v>2886</v>
      </c>
      <c r="Q801" s="54" t="s">
        <v>5208</v>
      </c>
      <c r="R801" s="54" t="s">
        <v>2884</v>
      </c>
      <c r="S801" s="54">
        <v>3</v>
      </c>
      <c r="T801" s="54">
        <v>7</v>
      </c>
    </row>
    <row r="802" spans="1:20" ht="27" x14ac:dyDescent="0.25">
      <c r="A802" s="54" t="s">
        <v>480</v>
      </c>
      <c r="B802" s="54" t="s">
        <v>2506</v>
      </c>
      <c r="C802" s="54" t="s">
        <v>2505</v>
      </c>
      <c r="D802" s="54" t="s">
        <v>94</v>
      </c>
      <c r="E802" s="54" t="s">
        <v>94</v>
      </c>
      <c r="F802" s="54" t="s">
        <v>94</v>
      </c>
      <c r="G802" s="54" t="s">
        <v>479</v>
      </c>
      <c r="H802" s="56" t="s">
        <v>1760</v>
      </c>
      <c r="I802" s="54" t="s">
        <v>2523</v>
      </c>
      <c r="J802" s="54" t="s">
        <v>116</v>
      </c>
      <c r="K802" s="54" t="s">
        <v>117</v>
      </c>
      <c r="L802" s="54">
        <v>77</v>
      </c>
      <c r="M802" s="54">
        <f>IFERROR(VLOOKUP(A802,rptDatosInstitucionesEducativas!$H$9:$O$985,8,0),0)</f>
        <v>84</v>
      </c>
      <c r="N802" s="54">
        <v>3</v>
      </c>
      <c r="O802" s="54">
        <v>4</v>
      </c>
      <c r="P802" s="54" t="s">
        <v>2883</v>
      </c>
      <c r="Q802" s="54" t="s">
        <v>2525</v>
      </c>
      <c r="R802" s="54" t="s">
        <v>2882</v>
      </c>
      <c r="S802" s="54">
        <v>3</v>
      </c>
      <c r="T802" s="54">
        <v>4</v>
      </c>
    </row>
    <row r="803" spans="1:20" ht="18" x14ac:dyDescent="0.25">
      <c r="A803" s="54" t="s">
        <v>483</v>
      </c>
      <c r="B803" s="54" t="s">
        <v>2506</v>
      </c>
      <c r="C803" s="54" t="s">
        <v>2505</v>
      </c>
      <c r="D803" s="54" t="s">
        <v>94</v>
      </c>
      <c r="E803" s="54" t="s">
        <v>94</v>
      </c>
      <c r="F803" s="54" t="s">
        <v>94</v>
      </c>
      <c r="G803" s="54" t="s">
        <v>1762</v>
      </c>
      <c r="H803" s="56" t="s">
        <v>1763</v>
      </c>
      <c r="I803" s="54" t="s">
        <v>2523</v>
      </c>
      <c r="J803" s="54" t="s">
        <v>116</v>
      </c>
      <c r="K803" s="54" t="s">
        <v>117</v>
      </c>
      <c r="L803" s="54">
        <v>56</v>
      </c>
      <c r="M803" s="54">
        <f>IFERROR(VLOOKUP(A803,rptDatosInstitucionesEducativas!$H$9:$O$985,8,0),0)</f>
        <v>62</v>
      </c>
      <c r="N803" s="54">
        <v>3</v>
      </c>
      <c r="O803" s="54">
        <v>4</v>
      </c>
      <c r="P803" s="54" t="s">
        <v>2881</v>
      </c>
      <c r="Q803" s="54" t="s">
        <v>2880</v>
      </c>
      <c r="R803" s="54" t="s">
        <v>2879</v>
      </c>
      <c r="S803" s="54">
        <v>3</v>
      </c>
      <c r="T803" s="54">
        <v>4</v>
      </c>
    </row>
    <row r="804" spans="1:20" ht="27" x14ac:dyDescent="0.25">
      <c r="A804" s="54" t="s">
        <v>533</v>
      </c>
      <c r="B804" s="54" t="s">
        <v>2506</v>
      </c>
      <c r="C804" s="54" t="s">
        <v>2505</v>
      </c>
      <c r="D804" s="54" t="s">
        <v>94</v>
      </c>
      <c r="E804" s="54" t="s">
        <v>94</v>
      </c>
      <c r="F804" s="54" t="s">
        <v>94</v>
      </c>
      <c r="G804" s="54" t="s">
        <v>449</v>
      </c>
      <c r="H804" s="56" t="s">
        <v>1602</v>
      </c>
      <c r="I804" s="54" t="s">
        <v>2523</v>
      </c>
      <c r="J804" s="54" t="s">
        <v>116</v>
      </c>
      <c r="K804" s="54" t="s">
        <v>117</v>
      </c>
      <c r="L804" s="54">
        <v>223</v>
      </c>
      <c r="M804" s="54">
        <f>IFERROR(VLOOKUP(A804,rptDatosInstitucionesEducativas!$H$9:$O$985,8,0),0)</f>
        <v>230</v>
      </c>
      <c r="N804" s="54">
        <v>3</v>
      </c>
      <c r="O804" s="54">
        <v>9</v>
      </c>
      <c r="P804" s="54" t="s">
        <v>5151</v>
      </c>
      <c r="Q804" s="54" t="s">
        <v>2525</v>
      </c>
      <c r="R804" s="54" t="s">
        <v>2671</v>
      </c>
      <c r="S804" s="54">
        <v>18</v>
      </c>
      <c r="T804" s="54">
        <v>15</v>
      </c>
    </row>
    <row r="805" spans="1:20" ht="18" x14ac:dyDescent="0.25">
      <c r="A805" s="54" t="s">
        <v>531</v>
      </c>
      <c r="B805" s="54" t="s">
        <v>2506</v>
      </c>
      <c r="C805" s="54" t="s">
        <v>2505</v>
      </c>
      <c r="D805" s="54" t="s">
        <v>94</v>
      </c>
      <c r="E805" s="54" t="s">
        <v>94</v>
      </c>
      <c r="F805" s="54" t="s">
        <v>94</v>
      </c>
      <c r="G805" s="54" t="s">
        <v>530</v>
      </c>
      <c r="H805" s="56" t="s">
        <v>532</v>
      </c>
      <c r="I805" s="54" t="s">
        <v>2523</v>
      </c>
      <c r="J805" s="54" t="s">
        <v>116</v>
      </c>
      <c r="K805" s="54" t="s">
        <v>117</v>
      </c>
      <c r="L805" s="54">
        <v>54</v>
      </c>
      <c r="M805" s="54">
        <f>IFERROR(VLOOKUP(A805,rptDatosInstitucionesEducativas!$H$9:$O$985,8,0),0)</f>
        <v>62</v>
      </c>
      <c r="N805" s="54">
        <v>3</v>
      </c>
      <c r="O805" s="54">
        <v>4</v>
      </c>
      <c r="P805" s="54" t="s">
        <v>2897</v>
      </c>
      <c r="Q805" s="54" t="s">
        <v>2896</v>
      </c>
      <c r="R805" s="54" t="s">
        <v>2895</v>
      </c>
      <c r="S805" s="54">
        <v>3</v>
      </c>
      <c r="T805" s="54">
        <v>5</v>
      </c>
    </row>
    <row r="806" spans="1:20" ht="18" x14ac:dyDescent="0.25">
      <c r="A806" s="54" t="s">
        <v>1180</v>
      </c>
      <c r="B806" s="54" t="s">
        <v>2506</v>
      </c>
      <c r="C806" s="54" t="s">
        <v>2505</v>
      </c>
      <c r="D806" s="54" t="s">
        <v>94</v>
      </c>
      <c r="E806" s="54" t="s">
        <v>94</v>
      </c>
      <c r="F806" s="54" t="s">
        <v>94</v>
      </c>
      <c r="G806" s="54" t="s">
        <v>1179</v>
      </c>
      <c r="H806" s="56" t="s">
        <v>1181</v>
      </c>
      <c r="I806" s="54" t="s">
        <v>2552</v>
      </c>
      <c r="J806" s="54" t="s">
        <v>116</v>
      </c>
      <c r="K806" s="54" t="s">
        <v>117</v>
      </c>
      <c r="L806" s="54">
        <v>7</v>
      </c>
      <c r="M806" s="54">
        <f>IFERROR(VLOOKUP(A806,rptDatosInstitucionesEducativas!$H$9:$O$985,8,0),0)</f>
        <v>8</v>
      </c>
      <c r="N806" s="54">
        <v>3</v>
      </c>
      <c r="O806" s="54">
        <v>3</v>
      </c>
      <c r="P806" s="54" t="s">
        <v>3142</v>
      </c>
      <c r="Q806" s="54" t="s">
        <v>2525</v>
      </c>
      <c r="R806" s="54" t="s">
        <v>2524</v>
      </c>
      <c r="S806" s="54">
        <v>1</v>
      </c>
      <c r="T806" s="54">
        <v>1</v>
      </c>
    </row>
    <row r="807" spans="1:20" ht="27" x14ac:dyDescent="0.25">
      <c r="A807" s="54" t="s">
        <v>1021</v>
      </c>
      <c r="B807" s="54" t="s">
        <v>2506</v>
      </c>
      <c r="C807" s="54" t="s">
        <v>2505</v>
      </c>
      <c r="D807" s="54" t="s">
        <v>94</v>
      </c>
      <c r="E807" s="54" t="s">
        <v>94</v>
      </c>
      <c r="F807" s="54" t="s">
        <v>94</v>
      </c>
      <c r="G807" s="54" t="s">
        <v>2285</v>
      </c>
      <c r="H807" s="56" t="s">
        <v>1022</v>
      </c>
      <c r="I807" s="54" t="s">
        <v>2552</v>
      </c>
      <c r="J807" s="54" t="s">
        <v>116</v>
      </c>
      <c r="K807" s="54" t="s">
        <v>117</v>
      </c>
      <c r="L807" s="54">
        <v>10</v>
      </c>
      <c r="M807" s="54">
        <f>IFERROR(VLOOKUP(A807,rptDatosInstitucionesEducativas!$H$9:$O$985,8,0),0)</f>
        <v>8</v>
      </c>
      <c r="N807" s="54">
        <v>1</v>
      </c>
      <c r="O807" s="54">
        <v>3</v>
      </c>
      <c r="P807" s="54" t="s">
        <v>3115</v>
      </c>
      <c r="Q807" s="54" t="s">
        <v>3143</v>
      </c>
      <c r="R807" s="54" t="s">
        <v>3146</v>
      </c>
      <c r="S807" s="54">
        <v>0</v>
      </c>
      <c r="T807" s="54">
        <v>1</v>
      </c>
    </row>
    <row r="808" spans="1:20" ht="27" x14ac:dyDescent="0.25">
      <c r="A808" s="54" t="s">
        <v>1812</v>
      </c>
      <c r="B808" s="54" t="s">
        <v>2506</v>
      </c>
      <c r="C808" s="54" t="s">
        <v>2505</v>
      </c>
      <c r="D808" s="54" t="s">
        <v>94</v>
      </c>
      <c r="E808" s="54" t="s">
        <v>94</v>
      </c>
      <c r="F808" s="54" t="s">
        <v>94</v>
      </c>
      <c r="G808" s="54" t="s">
        <v>1811</v>
      </c>
      <c r="H808" s="56" t="s">
        <v>1813</v>
      </c>
      <c r="I808" s="54" t="s">
        <v>2552</v>
      </c>
      <c r="J808" s="54" t="s">
        <v>116</v>
      </c>
      <c r="K808" s="54" t="s">
        <v>117</v>
      </c>
      <c r="L808" s="54">
        <v>5</v>
      </c>
      <c r="M808" s="54">
        <f>IFERROR(VLOOKUP(A808,rptDatosInstitucionesEducativas!$H$9:$O$985,8,0),0)</f>
        <v>4</v>
      </c>
      <c r="N808" s="54">
        <v>3</v>
      </c>
      <c r="O808" s="54">
        <v>2</v>
      </c>
      <c r="P808" s="54" t="s">
        <v>3373</v>
      </c>
      <c r="Q808" s="54" t="s">
        <v>3133</v>
      </c>
      <c r="R808" s="54" t="s">
        <v>3132</v>
      </c>
      <c r="S808" s="54">
        <v>0</v>
      </c>
      <c r="T808" s="54">
        <v>2</v>
      </c>
    </row>
    <row r="809" spans="1:20" ht="27" x14ac:dyDescent="0.25">
      <c r="A809" s="54" t="s">
        <v>1816</v>
      </c>
      <c r="B809" s="54" t="s">
        <v>2506</v>
      </c>
      <c r="C809" s="54" t="s">
        <v>2505</v>
      </c>
      <c r="D809" s="54" t="s">
        <v>94</v>
      </c>
      <c r="E809" s="54" t="s">
        <v>94</v>
      </c>
      <c r="F809" s="54" t="s">
        <v>94</v>
      </c>
      <c r="G809" s="54" t="s">
        <v>1427</v>
      </c>
      <c r="H809" s="56" t="s">
        <v>1817</v>
      </c>
      <c r="I809" s="54" t="s">
        <v>2552</v>
      </c>
      <c r="J809" s="54" t="s">
        <v>116</v>
      </c>
      <c r="K809" s="54" t="s">
        <v>117</v>
      </c>
      <c r="L809" s="54">
        <v>8</v>
      </c>
      <c r="M809" s="54">
        <f>IFERROR(VLOOKUP(A809,rptDatosInstitucionesEducativas!$H$9:$O$985,8,0),0)</f>
        <v>9</v>
      </c>
      <c r="N809" s="54">
        <v>1</v>
      </c>
      <c r="O809" s="54">
        <v>3</v>
      </c>
      <c r="P809" s="54" t="s">
        <v>3115</v>
      </c>
      <c r="Q809" s="54" t="s">
        <v>3135</v>
      </c>
      <c r="R809" s="54" t="s">
        <v>3134</v>
      </c>
      <c r="S809" s="54">
        <v>0</v>
      </c>
      <c r="T809" s="54">
        <v>1</v>
      </c>
    </row>
    <row r="810" spans="1:20" ht="27" x14ac:dyDescent="0.25">
      <c r="A810" s="54" t="s">
        <v>1814</v>
      </c>
      <c r="B810" s="54" t="s">
        <v>2506</v>
      </c>
      <c r="C810" s="54" t="s">
        <v>2505</v>
      </c>
      <c r="D810" s="54" t="s">
        <v>94</v>
      </c>
      <c r="E810" s="54" t="s">
        <v>94</v>
      </c>
      <c r="F810" s="54" t="s">
        <v>94</v>
      </c>
      <c r="G810" s="54" t="s">
        <v>1427</v>
      </c>
      <c r="H810" s="56" t="s">
        <v>1815</v>
      </c>
      <c r="I810" s="54" t="s">
        <v>2552</v>
      </c>
      <c r="J810" s="54" t="s">
        <v>116</v>
      </c>
      <c r="K810" s="54" t="s">
        <v>117</v>
      </c>
      <c r="L810" s="54">
        <v>10</v>
      </c>
      <c r="M810" s="54">
        <f>IFERROR(VLOOKUP(A810,rptDatosInstitucionesEducativas!$H$9:$O$985,8,0),0)</f>
        <v>9</v>
      </c>
      <c r="N810" s="54">
        <v>1</v>
      </c>
      <c r="O810" s="54">
        <v>3</v>
      </c>
      <c r="P810" s="54" t="s">
        <v>3115</v>
      </c>
      <c r="Q810" s="54" t="s">
        <v>3135</v>
      </c>
      <c r="R810" s="54" t="s">
        <v>3134</v>
      </c>
      <c r="S810" s="54">
        <v>0</v>
      </c>
      <c r="T810" s="54">
        <v>1</v>
      </c>
    </row>
    <row r="811" spans="1:20" ht="27" x14ac:dyDescent="0.25">
      <c r="A811" s="54" t="s">
        <v>1154</v>
      </c>
      <c r="B811" s="54" t="s">
        <v>2506</v>
      </c>
      <c r="C811" s="54" t="s">
        <v>2505</v>
      </c>
      <c r="D811" s="54" t="s">
        <v>94</v>
      </c>
      <c r="E811" s="54" t="s">
        <v>94</v>
      </c>
      <c r="F811" s="54" t="s">
        <v>94</v>
      </c>
      <c r="G811" s="54" t="s">
        <v>1153</v>
      </c>
      <c r="H811" s="56" t="s">
        <v>1155</v>
      </c>
      <c r="I811" s="54" t="s">
        <v>2552</v>
      </c>
      <c r="J811" s="54" t="s">
        <v>116</v>
      </c>
      <c r="K811" s="54" t="s">
        <v>117</v>
      </c>
      <c r="L811" s="54">
        <v>10</v>
      </c>
      <c r="M811" s="54">
        <f>IFERROR(VLOOKUP(A811,rptDatosInstitucionesEducativas!$H$9:$O$985,8,0),0)</f>
        <v>14</v>
      </c>
      <c r="N811" s="54">
        <v>3</v>
      </c>
      <c r="O811" s="54">
        <v>3</v>
      </c>
      <c r="P811" s="54" t="s">
        <v>3141</v>
      </c>
      <c r="Q811" s="54" t="s">
        <v>3140</v>
      </c>
      <c r="R811" s="54" t="s">
        <v>3139</v>
      </c>
      <c r="S811" s="54">
        <v>0</v>
      </c>
      <c r="T811" s="54">
        <v>2</v>
      </c>
    </row>
    <row r="812" spans="1:20" ht="18" x14ac:dyDescent="0.25">
      <c r="A812" s="54" t="s">
        <v>2304</v>
      </c>
      <c r="B812" s="54" t="s">
        <v>2506</v>
      </c>
      <c r="C812" s="54" t="s">
        <v>2505</v>
      </c>
      <c r="D812" s="54" t="s">
        <v>94</v>
      </c>
      <c r="E812" s="54" t="s">
        <v>94</v>
      </c>
      <c r="F812" s="54" t="s">
        <v>94</v>
      </c>
      <c r="G812" s="54" t="s">
        <v>481</v>
      </c>
      <c r="H812" s="56" t="s">
        <v>2305</v>
      </c>
      <c r="I812" s="54" t="s">
        <v>2552</v>
      </c>
      <c r="J812" s="54" t="s">
        <v>116</v>
      </c>
      <c r="K812" s="54" t="s">
        <v>117</v>
      </c>
      <c r="L812" s="54">
        <v>9</v>
      </c>
      <c r="M812" s="54">
        <f>IFERROR(VLOOKUP(A812,rptDatosInstitucionesEducativas!$H$9:$O$985,8,0),0)</f>
        <v>14</v>
      </c>
      <c r="N812" s="54">
        <v>1</v>
      </c>
      <c r="O812" s="54">
        <v>3</v>
      </c>
      <c r="P812" s="54" t="s">
        <v>2525</v>
      </c>
      <c r="Q812" s="54" t="s">
        <v>3121</v>
      </c>
      <c r="R812" s="54" t="s">
        <v>3120</v>
      </c>
      <c r="S812" s="54">
        <v>0</v>
      </c>
      <c r="T812" s="54">
        <v>2</v>
      </c>
    </row>
    <row r="813" spans="1:20" ht="27" x14ac:dyDescent="0.25">
      <c r="A813" s="54" t="s">
        <v>2307</v>
      </c>
      <c r="B813" s="54" t="s">
        <v>2506</v>
      </c>
      <c r="C813" s="54" t="s">
        <v>2505</v>
      </c>
      <c r="D813" s="54" t="s">
        <v>94</v>
      </c>
      <c r="E813" s="54" t="s">
        <v>94</v>
      </c>
      <c r="F813" s="54" t="s">
        <v>94</v>
      </c>
      <c r="G813" s="54" t="s">
        <v>2310</v>
      </c>
      <c r="H813" s="56" t="s">
        <v>2308</v>
      </c>
      <c r="I813" s="54" t="s">
        <v>2552</v>
      </c>
      <c r="J813" s="54" t="s">
        <v>116</v>
      </c>
      <c r="K813" s="54" t="s">
        <v>117</v>
      </c>
      <c r="L813" s="54">
        <v>12</v>
      </c>
      <c r="M813" s="54">
        <f>IFERROR(VLOOKUP(A813,rptDatosInstitucionesEducativas!$H$9:$O$985,8,0),0)</f>
        <v>14</v>
      </c>
      <c r="N813" s="54">
        <v>1</v>
      </c>
      <c r="O813" s="54">
        <v>3</v>
      </c>
      <c r="P813" s="54" t="s">
        <v>2525</v>
      </c>
      <c r="Q813" s="54" t="s">
        <v>3121</v>
      </c>
      <c r="R813" s="54" t="s">
        <v>3120</v>
      </c>
      <c r="S813" s="54">
        <v>0</v>
      </c>
      <c r="T813" s="54">
        <v>1</v>
      </c>
    </row>
    <row r="814" spans="1:20" ht="18" x14ac:dyDescent="0.25">
      <c r="A814" s="54" t="s">
        <v>2311</v>
      </c>
      <c r="B814" s="54" t="s">
        <v>2506</v>
      </c>
      <c r="C814" s="54" t="s">
        <v>2505</v>
      </c>
      <c r="D814" s="54" t="s">
        <v>94</v>
      </c>
      <c r="E814" s="54" t="s">
        <v>94</v>
      </c>
      <c r="F814" s="54" t="s">
        <v>94</v>
      </c>
      <c r="G814" s="54" t="s">
        <v>5209</v>
      </c>
      <c r="H814" s="56" t="s">
        <v>2312</v>
      </c>
      <c r="I814" s="54" t="s">
        <v>2552</v>
      </c>
      <c r="J814" s="54" t="s">
        <v>116</v>
      </c>
      <c r="K814" s="54" t="s">
        <v>117</v>
      </c>
      <c r="L814" s="54">
        <v>8</v>
      </c>
      <c r="M814" s="54">
        <f>IFERROR(VLOOKUP(A814,rptDatosInstitucionesEducativas!$H$9:$O$985,8,0),0)</f>
        <v>13</v>
      </c>
      <c r="N814" s="54">
        <v>1</v>
      </c>
      <c r="O814" s="54">
        <v>3</v>
      </c>
      <c r="P814" s="54" t="s">
        <v>2525</v>
      </c>
      <c r="Q814" s="54" t="s">
        <v>3121</v>
      </c>
      <c r="R814" s="54" t="s">
        <v>3120</v>
      </c>
      <c r="S814" s="54">
        <v>0</v>
      </c>
      <c r="T814" s="54">
        <v>1</v>
      </c>
    </row>
    <row r="815" spans="1:20" ht="18" x14ac:dyDescent="0.25">
      <c r="A815" s="54" t="s">
        <v>2298</v>
      </c>
      <c r="B815" s="54" t="s">
        <v>2506</v>
      </c>
      <c r="C815" s="54" t="s">
        <v>2505</v>
      </c>
      <c r="D815" s="54" t="s">
        <v>94</v>
      </c>
      <c r="E815" s="54" t="s">
        <v>94</v>
      </c>
      <c r="F815" s="54" t="s">
        <v>94</v>
      </c>
      <c r="G815" s="54" t="s">
        <v>2227</v>
      </c>
      <c r="H815" s="56" t="s">
        <v>2299</v>
      </c>
      <c r="I815" s="54" t="s">
        <v>2552</v>
      </c>
      <c r="J815" s="54" t="s">
        <v>116</v>
      </c>
      <c r="K815" s="54" t="s">
        <v>117</v>
      </c>
      <c r="L815" s="54">
        <v>8</v>
      </c>
      <c r="M815" s="54">
        <f>IFERROR(VLOOKUP(A815,rptDatosInstitucionesEducativas!$H$9:$O$985,8,0),0)</f>
        <v>5</v>
      </c>
      <c r="N815" s="54">
        <v>1</v>
      </c>
      <c r="O815" s="54">
        <v>3</v>
      </c>
      <c r="P815" s="54" t="s">
        <v>2525</v>
      </c>
      <c r="Q815" s="54" t="s">
        <v>3121</v>
      </c>
      <c r="R815" s="54" t="s">
        <v>3120</v>
      </c>
      <c r="S815" s="54">
        <v>0</v>
      </c>
      <c r="T815" s="54">
        <v>1</v>
      </c>
    </row>
    <row r="816" spans="1:20" ht="27" x14ac:dyDescent="0.25">
      <c r="A816" s="54" t="s">
        <v>2301</v>
      </c>
      <c r="B816" s="54" t="s">
        <v>2506</v>
      </c>
      <c r="C816" s="54" t="s">
        <v>2505</v>
      </c>
      <c r="D816" s="54" t="s">
        <v>94</v>
      </c>
      <c r="E816" s="54" t="s">
        <v>94</v>
      </c>
      <c r="F816" s="54" t="s">
        <v>94</v>
      </c>
      <c r="G816" s="54" t="s">
        <v>481</v>
      </c>
      <c r="H816" s="56" t="s">
        <v>2302</v>
      </c>
      <c r="I816" s="54" t="s">
        <v>2552</v>
      </c>
      <c r="J816" s="54" t="s">
        <v>116</v>
      </c>
      <c r="K816" s="54" t="s">
        <v>117</v>
      </c>
      <c r="L816" s="54">
        <v>11</v>
      </c>
      <c r="M816" s="54">
        <f>IFERROR(VLOOKUP(A816,rptDatosInstitucionesEducativas!$H$9:$O$985,8,0),0)</f>
        <v>12</v>
      </c>
      <c r="N816" s="54">
        <v>1</v>
      </c>
      <c r="O816" s="54">
        <v>4</v>
      </c>
      <c r="P816" s="54" t="s">
        <v>5132</v>
      </c>
      <c r="Q816" s="54" t="s">
        <v>2525</v>
      </c>
      <c r="R816" s="54" t="s">
        <v>2524</v>
      </c>
      <c r="S816" s="54">
        <v>1</v>
      </c>
      <c r="T816" s="54">
        <v>2</v>
      </c>
    </row>
    <row r="817" spans="1:20" ht="18" x14ac:dyDescent="0.25">
      <c r="A817" s="54" t="s">
        <v>2296</v>
      </c>
      <c r="B817" s="54" t="s">
        <v>2506</v>
      </c>
      <c r="C817" s="54" t="s">
        <v>2505</v>
      </c>
      <c r="D817" s="54" t="s">
        <v>94</v>
      </c>
      <c r="E817" s="54" t="s">
        <v>94</v>
      </c>
      <c r="F817" s="54" t="s">
        <v>94</v>
      </c>
      <c r="G817" s="54" t="s">
        <v>94</v>
      </c>
      <c r="H817" s="56" t="s">
        <v>2297</v>
      </c>
      <c r="I817" s="54" t="s">
        <v>2552</v>
      </c>
      <c r="J817" s="54" t="s">
        <v>116</v>
      </c>
      <c r="K817" s="54" t="s">
        <v>117</v>
      </c>
      <c r="L817" s="54">
        <v>5</v>
      </c>
      <c r="M817" s="54">
        <f>IFERROR(VLOOKUP(A817,rptDatosInstitucionesEducativas!$H$9:$O$985,8,0),0)</f>
        <v>4</v>
      </c>
      <c r="N817" s="54">
        <v>3</v>
      </c>
      <c r="O817" s="54">
        <v>3</v>
      </c>
      <c r="P817" s="54" t="s">
        <v>3138</v>
      </c>
      <c r="Q817" s="54" t="s">
        <v>3137</v>
      </c>
      <c r="R817" s="54" t="s">
        <v>3136</v>
      </c>
      <c r="S817" s="54">
        <v>0</v>
      </c>
      <c r="T817" s="54">
        <v>1</v>
      </c>
    </row>
    <row r="818" spans="1:20" ht="18" x14ac:dyDescent="0.25">
      <c r="A818" s="54" t="s">
        <v>5210</v>
      </c>
      <c r="B818" s="54" t="s">
        <v>2506</v>
      </c>
      <c r="C818" s="54" t="s">
        <v>2505</v>
      </c>
      <c r="D818" s="54" t="s">
        <v>94</v>
      </c>
      <c r="E818" s="54" t="s">
        <v>94</v>
      </c>
      <c r="F818" s="54" t="s">
        <v>94</v>
      </c>
      <c r="G818" s="54" t="s">
        <v>1016</v>
      </c>
      <c r="H818" s="56" t="s">
        <v>5211</v>
      </c>
      <c r="I818" s="54" t="s">
        <v>2552</v>
      </c>
      <c r="J818" s="54" t="s">
        <v>116</v>
      </c>
      <c r="K818" s="54" t="s">
        <v>117</v>
      </c>
      <c r="L818" s="54">
        <v>9</v>
      </c>
      <c r="M818" s="54">
        <f>IFERROR(VLOOKUP(A818,rptDatosInstitucionesEducativas!$H$9:$O$985,8,0),0)</f>
        <v>0</v>
      </c>
      <c r="N818" s="54">
        <v>1</v>
      </c>
      <c r="O818" s="54">
        <v>3</v>
      </c>
      <c r="P818" s="54" t="s">
        <v>2525</v>
      </c>
      <c r="Q818" s="54" t="s">
        <v>2525</v>
      </c>
      <c r="R818" s="54" t="s">
        <v>2524</v>
      </c>
      <c r="S818" s="54">
        <v>0</v>
      </c>
      <c r="T818" s="54">
        <v>1</v>
      </c>
    </row>
    <row r="819" spans="1:20" ht="27" x14ac:dyDescent="0.25">
      <c r="A819" s="54" t="s">
        <v>5212</v>
      </c>
      <c r="B819" s="54" t="s">
        <v>2506</v>
      </c>
      <c r="C819" s="54" t="s">
        <v>2505</v>
      </c>
      <c r="D819" s="54" t="s">
        <v>94</v>
      </c>
      <c r="E819" s="54" t="s">
        <v>94</v>
      </c>
      <c r="F819" s="54" t="s">
        <v>94</v>
      </c>
      <c r="G819" s="54" t="s">
        <v>1035</v>
      </c>
      <c r="H819" s="56" t="s">
        <v>5213</v>
      </c>
      <c r="I819" s="54" t="s">
        <v>2552</v>
      </c>
      <c r="J819" s="54" t="s">
        <v>116</v>
      </c>
      <c r="K819" s="54" t="s">
        <v>117</v>
      </c>
      <c r="L819" s="54">
        <v>10</v>
      </c>
      <c r="M819" s="54">
        <f>IFERROR(VLOOKUP(A819,rptDatosInstitucionesEducativas!$H$9:$O$985,8,0),0)</f>
        <v>0</v>
      </c>
      <c r="N819" s="54">
        <v>1</v>
      </c>
      <c r="O819" s="54">
        <v>3</v>
      </c>
      <c r="P819" s="54" t="s">
        <v>2525</v>
      </c>
      <c r="Q819" s="54" t="s">
        <v>2525</v>
      </c>
      <c r="R819" s="54" t="s">
        <v>2524</v>
      </c>
      <c r="S819" s="54">
        <v>0</v>
      </c>
      <c r="T819" s="54">
        <v>2</v>
      </c>
    </row>
    <row r="820" spans="1:20" ht="18" x14ac:dyDescent="0.25">
      <c r="A820" s="54" t="s">
        <v>5214</v>
      </c>
      <c r="B820" s="54" t="s">
        <v>2506</v>
      </c>
      <c r="C820" s="54" t="s">
        <v>2505</v>
      </c>
      <c r="D820" s="54" t="s">
        <v>94</v>
      </c>
      <c r="E820" s="54" t="s">
        <v>94</v>
      </c>
      <c r="F820" s="54" t="s">
        <v>94</v>
      </c>
      <c r="G820" s="54" t="s">
        <v>1057</v>
      </c>
      <c r="H820" s="56" t="s">
        <v>5215</v>
      </c>
      <c r="I820" s="54" t="s">
        <v>2552</v>
      </c>
      <c r="J820" s="54" t="s">
        <v>116</v>
      </c>
      <c r="K820" s="54" t="s">
        <v>117</v>
      </c>
      <c r="L820" s="54">
        <v>10</v>
      </c>
      <c r="M820" s="54">
        <f>IFERROR(VLOOKUP(A820,rptDatosInstitucionesEducativas!$H$9:$O$985,8,0),0)</f>
        <v>0</v>
      </c>
      <c r="N820" s="54">
        <v>1</v>
      </c>
      <c r="O820" s="54">
        <v>3</v>
      </c>
      <c r="P820" s="54" t="s">
        <v>2525</v>
      </c>
      <c r="Q820" s="54" t="s">
        <v>2525</v>
      </c>
      <c r="R820" s="54" t="s">
        <v>2524</v>
      </c>
      <c r="S820" s="54">
        <v>0</v>
      </c>
      <c r="T820" s="54">
        <v>2</v>
      </c>
    </row>
    <row r="821" spans="1:20" ht="18" x14ac:dyDescent="0.25">
      <c r="A821" s="54" t="s">
        <v>5216</v>
      </c>
      <c r="B821" s="54" t="s">
        <v>2506</v>
      </c>
      <c r="C821" s="54" t="s">
        <v>2505</v>
      </c>
      <c r="D821" s="54" t="s">
        <v>94</v>
      </c>
      <c r="E821" s="54" t="s">
        <v>94</v>
      </c>
      <c r="F821" s="54" t="s">
        <v>94</v>
      </c>
      <c r="G821" s="54" t="s">
        <v>481</v>
      </c>
      <c r="H821" s="56" t="s">
        <v>5217</v>
      </c>
      <c r="I821" s="54" t="s">
        <v>2552</v>
      </c>
      <c r="J821" s="54" t="s">
        <v>116</v>
      </c>
      <c r="K821" s="54" t="s">
        <v>117</v>
      </c>
      <c r="L821" s="54">
        <v>12</v>
      </c>
      <c r="M821" s="54">
        <f>IFERROR(VLOOKUP(A821,rptDatosInstitucionesEducativas!$H$9:$O$985,8,0),0)</f>
        <v>0</v>
      </c>
      <c r="N821" s="54">
        <v>3</v>
      </c>
      <c r="O821" s="54">
        <v>3</v>
      </c>
      <c r="P821" s="54" t="s">
        <v>2525</v>
      </c>
      <c r="Q821" s="54" t="s">
        <v>2525</v>
      </c>
      <c r="R821" s="54" t="s">
        <v>2524</v>
      </c>
      <c r="S821" s="54">
        <v>0</v>
      </c>
      <c r="T821" s="54">
        <v>1</v>
      </c>
    </row>
    <row r="822" spans="1:20" ht="18" x14ac:dyDescent="0.25">
      <c r="A822" s="54" t="s">
        <v>5218</v>
      </c>
      <c r="B822" s="54" t="s">
        <v>2506</v>
      </c>
      <c r="C822" s="54" t="s">
        <v>2505</v>
      </c>
      <c r="D822" s="54" t="s">
        <v>94</v>
      </c>
      <c r="E822" s="54" t="s">
        <v>94</v>
      </c>
      <c r="F822" s="54" t="s">
        <v>94</v>
      </c>
      <c r="G822" s="54" t="s">
        <v>1009</v>
      </c>
      <c r="H822" s="56" t="s">
        <v>5219</v>
      </c>
      <c r="I822" s="54" t="s">
        <v>2552</v>
      </c>
      <c r="J822" s="54" t="s">
        <v>116</v>
      </c>
      <c r="K822" s="54" t="s">
        <v>117</v>
      </c>
      <c r="L822" s="54">
        <v>12</v>
      </c>
      <c r="M822" s="54">
        <f>IFERROR(VLOOKUP(A822,rptDatosInstitucionesEducativas!$H$9:$O$985,8,0),0)</f>
        <v>0</v>
      </c>
      <c r="N822" s="54">
        <v>1</v>
      </c>
      <c r="O822" s="54">
        <v>3</v>
      </c>
      <c r="P822" s="54" t="s">
        <v>2525</v>
      </c>
      <c r="Q822" s="54" t="s">
        <v>2525</v>
      </c>
      <c r="R822" s="54" t="s">
        <v>2524</v>
      </c>
      <c r="S822" s="54">
        <v>0</v>
      </c>
      <c r="T822" s="54">
        <v>1</v>
      </c>
    </row>
    <row r="823" spans="1:20" ht="18" x14ac:dyDescent="0.25">
      <c r="A823" s="54" t="s">
        <v>5220</v>
      </c>
      <c r="B823" s="54" t="s">
        <v>2506</v>
      </c>
      <c r="C823" s="54" t="s">
        <v>2505</v>
      </c>
      <c r="D823" s="54" t="s">
        <v>94</v>
      </c>
      <c r="E823" s="54" t="s">
        <v>94</v>
      </c>
      <c r="F823" s="54" t="s">
        <v>94</v>
      </c>
      <c r="G823" s="54" t="s">
        <v>1012</v>
      </c>
      <c r="H823" s="56" t="s">
        <v>5221</v>
      </c>
      <c r="I823" s="54" t="s">
        <v>2552</v>
      </c>
      <c r="J823" s="54" t="s">
        <v>116</v>
      </c>
      <c r="K823" s="54" t="s">
        <v>117</v>
      </c>
      <c r="L823" s="54">
        <v>10</v>
      </c>
      <c r="M823" s="54">
        <f>IFERROR(VLOOKUP(A823,rptDatosInstitucionesEducativas!$H$9:$O$985,8,0),0)</f>
        <v>0</v>
      </c>
      <c r="N823" s="54">
        <v>1</v>
      </c>
      <c r="O823" s="54">
        <v>3</v>
      </c>
      <c r="P823" s="54" t="s">
        <v>2525</v>
      </c>
      <c r="Q823" s="54" t="s">
        <v>2525</v>
      </c>
      <c r="R823" s="54" t="s">
        <v>2524</v>
      </c>
      <c r="S823" s="54">
        <v>0</v>
      </c>
      <c r="T823" s="54">
        <v>1</v>
      </c>
    </row>
    <row r="824" spans="1:20" ht="18" x14ac:dyDescent="0.25">
      <c r="A824" s="54" t="s">
        <v>5222</v>
      </c>
      <c r="B824" s="54" t="s">
        <v>2506</v>
      </c>
      <c r="C824" s="54" t="s">
        <v>2505</v>
      </c>
      <c r="D824" s="54" t="s">
        <v>94</v>
      </c>
      <c r="E824" s="54" t="s">
        <v>94</v>
      </c>
      <c r="F824" s="54" t="s">
        <v>94</v>
      </c>
      <c r="G824" s="54" t="s">
        <v>1758</v>
      </c>
      <c r="H824" s="56" t="s">
        <v>5223</v>
      </c>
      <c r="I824" s="54" t="s">
        <v>2552</v>
      </c>
      <c r="J824" s="54" t="s">
        <v>116</v>
      </c>
      <c r="K824" s="54" t="s">
        <v>117</v>
      </c>
      <c r="L824" s="54">
        <v>10</v>
      </c>
      <c r="M824" s="54">
        <f>IFERROR(VLOOKUP(A824,rptDatosInstitucionesEducativas!$H$9:$O$985,8,0),0)</f>
        <v>0</v>
      </c>
      <c r="N824" s="54">
        <v>1</v>
      </c>
      <c r="O824" s="54">
        <v>3</v>
      </c>
      <c r="P824" s="54" t="s">
        <v>2525</v>
      </c>
      <c r="Q824" s="54" t="s">
        <v>2525</v>
      </c>
      <c r="R824" s="54" t="s">
        <v>2524</v>
      </c>
      <c r="S824" s="54">
        <v>0</v>
      </c>
      <c r="T824" s="54">
        <v>2</v>
      </c>
    </row>
    <row r="825" spans="1:20" ht="18" x14ac:dyDescent="0.25">
      <c r="A825" s="54" t="s">
        <v>5224</v>
      </c>
      <c r="B825" s="54" t="s">
        <v>2506</v>
      </c>
      <c r="C825" s="54" t="s">
        <v>2505</v>
      </c>
      <c r="D825" s="54" t="s">
        <v>94</v>
      </c>
      <c r="E825" s="54" t="s">
        <v>94</v>
      </c>
      <c r="F825" s="54" t="s">
        <v>94</v>
      </c>
      <c r="G825" s="54" t="s">
        <v>1145</v>
      </c>
      <c r="H825" s="56" t="s">
        <v>5225</v>
      </c>
      <c r="I825" s="54" t="s">
        <v>2552</v>
      </c>
      <c r="J825" s="54" t="s">
        <v>116</v>
      </c>
      <c r="K825" s="54" t="s">
        <v>117</v>
      </c>
      <c r="L825" s="54">
        <v>7</v>
      </c>
      <c r="M825" s="54">
        <f>IFERROR(VLOOKUP(A825,rptDatosInstitucionesEducativas!$H$9:$O$985,8,0),0)</f>
        <v>0</v>
      </c>
      <c r="N825" s="54">
        <v>1</v>
      </c>
      <c r="O825" s="54">
        <v>3</v>
      </c>
      <c r="P825" s="54" t="s">
        <v>2525</v>
      </c>
      <c r="Q825" s="54" t="s">
        <v>2525</v>
      </c>
      <c r="R825" s="54" t="s">
        <v>2524</v>
      </c>
      <c r="S825" s="54">
        <v>0</v>
      </c>
      <c r="T825" s="54">
        <v>1</v>
      </c>
    </row>
    <row r="826" spans="1:20" ht="18" x14ac:dyDescent="0.25">
      <c r="A826" s="54" t="s">
        <v>5226</v>
      </c>
      <c r="B826" s="54" t="s">
        <v>2506</v>
      </c>
      <c r="C826" s="54" t="s">
        <v>2505</v>
      </c>
      <c r="D826" s="54" t="s">
        <v>94</v>
      </c>
      <c r="E826" s="54" t="s">
        <v>94</v>
      </c>
      <c r="F826" s="54" t="s">
        <v>94</v>
      </c>
      <c r="G826" s="54" t="s">
        <v>461</v>
      </c>
      <c r="H826" s="56" t="s">
        <v>5227</v>
      </c>
      <c r="I826" s="54" t="s">
        <v>2552</v>
      </c>
      <c r="J826" s="54" t="s">
        <v>116</v>
      </c>
      <c r="K826" s="54" t="s">
        <v>117</v>
      </c>
      <c r="L826" s="54">
        <v>9</v>
      </c>
      <c r="M826" s="54">
        <f>IFERROR(VLOOKUP(A826,rptDatosInstitucionesEducativas!$H$9:$O$985,8,0),0)</f>
        <v>0</v>
      </c>
      <c r="N826" s="54">
        <v>1</v>
      </c>
      <c r="O826" s="54">
        <v>3</v>
      </c>
      <c r="P826" s="54" t="s">
        <v>2525</v>
      </c>
      <c r="Q826" s="54" t="s">
        <v>2525</v>
      </c>
      <c r="R826" s="54" t="s">
        <v>2524</v>
      </c>
      <c r="S826" s="54">
        <v>0</v>
      </c>
      <c r="T826" s="54">
        <v>2</v>
      </c>
    </row>
    <row r="827" spans="1:20" ht="18" x14ac:dyDescent="0.25">
      <c r="A827" s="54" t="s">
        <v>5228</v>
      </c>
      <c r="B827" s="54" t="s">
        <v>2506</v>
      </c>
      <c r="C827" s="54" t="s">
        <v>2505</v>
      </c>
      <c r="D827" s="54" t="s">
        <v>94</v>
      </c>
      <c r="E827" s="54" t="s">
        <v>94</v>
      </c>
      <c r="F827" s="54" t="s">
        <v>94</v>
      </c>
      <c r="G827" s="54" t="s">
        <v>89</v>
      </c>
      <c r="H827" s="56" t="s">
        <v>5229</v>
      </c>
      <c r="I827" s="54" t="s">
        <v>2552</v>
      </c>
      <c r="J827" s="54" t="s">
        <v>116</v>
      </c>
      <c r="K827" s="54" t="s">
        <v>117</v>
      </c>
      <c r="L827" s="54">
        <v>12</v>
      </c>
      <c r="M827" s="54">
        <f>IFERROR(VLOOKUP(A827,rptDatosInstitucionesEducativas!$H$9:$O$985,8,0),0)</f>
        <v>0</v>
      </c>
      <c r="N827" s="54">
        <v>1</v>
      </c>
      <c r="O827" s="54">
        <v>1</v>
      </c>
      <c r="P827" s="54" t="s">
        <v>2525</v>
      </c>
      <c r="Q827" s="54" t="s">
        <v>2525</v>
      </c>
      <c r="R827" s="54" t="s">
        <v>2524</v>
      </c>
      <c r="S827" s="54">
        <v>0</v>
      </c>
      <c r="T827" s="54">
        <v>2</v>
      </c>
    </row>
    <row r="828" spans="1:20" ht="18" x14ac:dyDescent="0.25">
      <c r="A828" s="54" t="s">
        <v>5230</v>
      </c>
      <c r="B828" s="54" t="s">
        <v>2506</v>
      </c>
      <c r="C828" s="54" t="s">
        <v>2505</v>
      </c>
      <c r="D828" s="54" t="s">
        <v>94</v>
      </c>
      <c r="E828" s="54" t="s">
        <v>94</v>
      </c>
      <c r="F828" s="54" t="s">
        <v>94</v>
      </c>
      <c r="G828" s="54" t="s">
        <v>2139</v>
      </c>
      <c r="H828" s="56" t="s">
        <v>5231</v>
      </c>
      <c r="I828" s="54" t="s">
        <v>2552</v>
      </c>
      <c r="J828" s="54" t="s">
        <v>116</v>
      </c>
      <c r="K828" s="54" t="s">
        <v>117</v>
      </c>
      <c r="L828" s="54">
        <v>10</v>
      </c>
      <c r="M828" s="54">
        <f>IFERROR(VLOOKUP(A828,rptDatosInstitucionesEducativas!$H$9:$O$985,8,0),0)</f>
        <v>0</v>
      </c>
      <c r="N828" s="54">
        <v>1</v>
      </c>
      <c r="O828" s="54">
        <v>3</v>
      </c>
      <c r="P828" s="54" t="s">
        <v>2525</v>
      </c>
      <c r="Q828" s="54" t="s">
        <v>2525</v>
      </c>
      <c r="R828" s="54" t="s">
        <v>2524</v>
      </c>
      <c r="S828" s="54">
        <v>0</v>
      </c>
      <c r="T828" s="54">
        <v>2</v>
      </c>
    </row>
    <row r="829" spans="1:20" ht="18" x14ac:dyDescent="0.25">
      <c r="A829" s="54" t="s">
        <v>1476</v>
      </c>
      <c r="B829" s="54" t="s">
        <v>2506</v>
      </c>
      <c r="C829" s="54" t="s">
        <v>2505</v>
      </c>
      <c r="D829" s="54" t="s">
        <v>94</v>
      </c>
      <c r="E829" s="54" t="s">
        <v>94</v>
      </c>
      <c r="F829" s="54" t="s">
        <v>518</v>
      </c>
      <c r="G829" s="54" t="s">
        <v>1475</v>
      </c>
      <c r="H829" s="56" t="s">
        <v>1997</v>
      </c>
      <c r="I829" s="54" t="s">
        <v>2510</v>
      </c>
      <c r="J829" s="54" t="s">
        <v>116</v>
      </c>
      <c r="K829" s="54" t="s">
        <v>117</v>
      </c>
      <c r="L829" s="54">
        <v>3</v>
      </c>
      <c r="M829" s="54">
        <f>IFERROR(VLOOKUP(A829,rptDatosInstitucionesEducativas!$H$9:$O$985,8,0),0)</f>
        <v>3</v>
      </c>
      <c r="N829" s="54">
        <v>6</v>
      </c>
      <c r="O829" s="54">
        <v>6</v>
      </c>
      <c r="P829" s="54" t="s">
        <v>2595</v>
      </c>
      <c r="Q829" s="54" t="s">
        <v>2525</v>
      </c>
      <c r="R829" s="54" t="s">
        <v>2524</v>
      </c>
      <c r="S829" s="54">
        <v>0</v>
      </c>
      <c r="T829" s="54">
        <v>1</v>
      </c>
    </row>
    <row r="830" spans="1:20" ht="18" x14ac:dyDescent="0.25">
      <c r="A830" s="54" t="s">
        <v>557</v>
      </c>
      <c r="B830" s="54" t="s">
        <v>2506</v>
      </c>
      <c r="C830" s="54" t="s">
        <v>2505</v>
      </c>
      <c r="D830" s="54" t="s">
        <v>94</v>
      </c>
      <c r="E830" s="54" t="s">
        <v>94</v>
      </c>
      <c r="F830" s="54" t="s">
        <v>518</v>
      </c>
      <c r="G830" s="54" t="s">
        <v>556</v>
      </c>
      <c r="H830" s="56" t="s">
        <v>1775</v>
      </c>
      <c r="I830" s="54" t="s">
        <v>2523</v>
      </c>
      <c r="J830" s="54" t="s">
        <v>116</v>
      </c>
      <c r="K830" s="54" t="s">
        <v>117</v>
      </c>
      <c r="L830" s="54">
        <v>6</v>
      </c>
      <c r="M830" s="54">
        <f>IFERROR(VLOOKUP(A830,rptDatosInstitucionesEducativas!$H$9:$O$985,8,0),0)</f>
        <v>9</v>
      </c>
      <c r="N830" s="54">
        <v>3</v>
      </c>
      <c r="O830" s="54">
        <v>3</v>
      </c>
      <c r="P830" s="54" t="s">
        <v>5232</v>
      </c>
      <c r="Q830" s="54" t="s">
        <v>2525</v>
      </c>
      <c r="R830" s="54" t="s">
        <v>2524</v>
      </c>
      <c r="S830" s="54">
        <v>2</v>
      </c>
      <c r="T830" s="54">
        <v>1</v>
      </c>
    </row>
    <row r="831" spans="1:20" ht="27" x14ac:dyDescent="0.25">
      <c r="A831" s="54" t="s">
        <v>1624</v>
      </c>
      <c r="B831" s="54" t="s">
        <v>2506</v>
      </c>
      <c r="C831" s="54" t="s">
        <v>2505</v>
      </c>
      <c r="D831" s="54" t="s">
        <v>94</v>
      </c>
      <c r="E831" s="54" t="s">
        <v>94</v>
      </c>
      <c r="F831" s="54" t="s">
        <v>518</v>
      </c>
      <c r="G831" s="54" t="s">
        <v>556</v>
      </c>
      <c r="H831" s="56" t="s">
        <v>489</v>
      </c>
      <c r="I831" s="54" t="s">
        <v>2503</v>
      </c>
      <c r="J831" s="54" t="s">
        <v>116</v>
      </c>
      <c r="K831" s="54" t="s">
        <v>117</v>
      </c>
      <c r="L831" s="54">
        <v>22</v>
      </c>
      <c r="M831" s="54">
        <f>IFERROR(VLOOKUP(A831,rptDatosInstitucionesEducativas!$H$9:$O$985,8,0),0)</f>
        <v>32</v>
      </c>
      <c r="N831" s="54">
        <v>5</v>
      </c>
      <c r="O831" s="54">
        <v>5</v>
      </c>
      <c r="P831" s="54" t="s">
        <v>5233</v>
      </c>
      <c r="Q831" s="54" t="s">
        <v>2525</v>
      </c>
      <c r="R831" s="54" t="s">
        <v>2524</v>
      </c>
      <c r="S831" s="54">
        <v>18</v>
      </c>
      <c r="T831" s="54">
        <v>9</v>
      </c>
    </row>
    <row r="832" spans="1:20" ht="27" x14ac:dyDescent="0.25">
      <c r="A832" s="54" t="s">
        <v>1477</v>
      </c>
      <c r="B832" s="54" t="s">
        <v>2506</v>
      </c>
      <c r="C832" s="54" t="s">
        <v>2505</v>
      </c>
      <c r="D832" s="54" t="s">
        <v>94</v>
      </c>
      <c r="E832" s="54" t="s">
        <v>94</v>
      </c>
      <c r="F832" s="54" t="s">
        <v>518</v>
      </c>
      <c r="G832" s="54" t="s">
        <v>561</v>
      </c>
      <c r="H832" s="56" t="s">
        <v>1998</v>
      </c>
      <c r="I832" s="54" t="s">
        <v>2510</v>
      </c>
      <c r="J832" s="54" t="s">
        <v>116</v>
      </c>
      <c r="K832" s="54" t="s">
        <v>117</v>
      </c>
      <c r="L832" s="54">
        <v>6</v>
      </c>
      <c r="M832" s="54">
        <f>IFERROR(VLOOKUP(A832,rptDatosInstitucionesEducativas!$H$9:$O$985,8,0),0)</f>
        <v>5</v>
      </c>
      <c r="N832" s="54">
        <v>6</v>
      </c>
      <c r="O832" s="54">
        <v>6</v>
      </c>
      <c r="P832" s="54" t="s">
        <v>2591</v>
      </c>
      <c r="Q832" s="54" t="s">
        <v>2590</v>
      </c>
      <c r="R832" s="54" t="s">
        <v>2589</v>
      </c>
      <c r="S832" s="54">
        <v>1</v>
      </c>
      <c r="T832" s="54">
        <v>2</v>
      </c>
    </row>
    <row r="833" spans="1:20" ht="27" x14ac:dyDescent="0.25">
      <c r="A833" s="54" t="s">
        <v>1474</v>
      </c>
      <c r="B833" s="54" t="s">
        <v>2506</v>
      </c>
      <c r="C833" s="54" t="s">
        <v>2505</v>
      </c>
      <c r="D833" s="54" t="s">
        <v>94</v>
      </c>
      <c r="E833" s="54" t="s">
        <v>94</v>
      </c>
      <c r="F833" s="54" t="s">
        <v>518</v>
      </c>
      <c r="G833" s="54" t="s">
        <v>1473</v>
      </c>
      <c r="H833" s="56" t="s">
        <v>1996</v>
      </c>
      <c r="I833" s="54" t="s">
        <v>2510</v>
      </c>
      <c r="J833" s="54" t="s">
        <v>116</v>
      </c>
      <c r="K833" s="54" t="s">
        <v>117</v>
      </c>
      <c r="L833" s="54">
        <v>1</v>
      </c>
      <c r="M833" s="54">
        <f>IFERROR(VLOOKUP(A833,rptDatosInstitucionesEducativas!$H$9:$O$985,8,0),0)</f>
        <v>1</v>
      </c>
      <c r="N833" s="54">
        <v>1</v>
      </c>
      <c r="O833" s="54">
        <v>1</v>
      </c>
      <c r="P833" s="54" t="s">
        <v>2594</v>
      </c>
      <c r="Q833" s="54" t="s">
        <v>5234</v>
      </c>
      <c r="R833" s="54" t="s">
        <v>2592</v>
      </c>
      <c r="S833" s="54">
        <v>0</v>
      </c>
      <c r="T833" s="54">
        <v>1</v>
      </c>
    </row>
    <row r="834" spans="1:20" ht="18" x14ac:dyDescent="0.25">
      <c r="A834" s="54" t="s">
        <v>1472</v>
      </c>
      <c r="B834" s="54" t="s">
        <v>2506</v>
      </c>
      <c r="C834" s="54" t="s">
        <v>2505</v>
      </c>
      <c r="D834" s="54" t="s">
        <v>94</v>
      </c>
      <c r="E834" s="54" t="s">
        <v>94</v>
      </c>
      <c r="F834" s="54" t="s">
        <v>518</v>
      </c>
      <c r="G834" s="54" t="s">
        <v>558</v>
      </c>
      <c r="H834" s="56" t="s">
        <v>1995</v>
      </c>
      <c r="I834" s="54" t="s">
        <v>2510</v>
      </c>
      <c r="J834" s="54" t="s">
        <v>116</v>
      </c>
      <c r="K834" s="54" t="s">
        <v>117</v>
      </c>
      <c r="L834" s="54">
        <v>11</v>
      </c>
      <c r="M834" s="54">
        <f>IFERROR(VLOOKUP(A834,rptDatosInstitucionesEducativas!$H$9:$O$985,8,0),0)</f>
        <v>10</v>
      </c>
      <c r="N834" s="54">
        <v>6</v>
      </c>
      <c r="O834" s="54">
        <v>6</v>
      </c>
      <c r="P834" s="54" t="s">
        <v>2588</v>
      </c>
      <c r="Q834" s="54" t="s">
        <v>2587</v>
      </c>
      <c r="R834" s="54" t="s">
        <v>2586</v>
      </c>
      <c r="S834" s="54">
        <v>1</v>
      </c>
      <c r="T834" s="54">
        <v>2</v>
      </c>
    </row>
    <row r="835" spans="1:20" ht="18" x14ac:dyDescent="0.25">
      <c r="A835" s="54" t="s">
        <v>1471</v>
      </c>
      <c r="B835" s="54" t="s">
        <v>2506</v>
      </c>
      <c r="C835" s="54" t="s">
        <v>2505</v>
      </c>
      <c r="D835" s="54" t="s">
        <v>94</v>
      </c>
      <c r="E835" s="54" t="s">
        <v>94</v>
      </c>
      <c r="F835" s="54" t="s">
        <v>518</v>
      </c>
      <c r="G835" s="54" t="s">
        <v>556</v>
      </c>
      <c r="H835" s="56" t="s">
        <v>1994</v>
      </c>
      <c r="I835" s="54" t="s">
        <v>2510</v>
      </c>
      <c r="J835" s="54" t="s">
        <v>116</v>
      </c>
      <c r="K835" s="54" t="s">
        <v>117</v>
      </c>
      <c r="L835" s="54">
        <v>24</v>
      </c>
      <c r="M835" s="54">
        <f>IFERROR(VLOOKUP(A835,rptDatosInstitucionesEducativas!$H$9:$O$985,8,0),0)</f>
        <v>28</v>
      </c>
      <c r="N835" s="54">
        <v>6</v>
      </c>
      <c r="O835" s="54">
        <v>6</v>
      </c>
      <c r="P835" s="54" t="s">
        <v>2585</v>
      </c>
      <c r="Q835" s="54" t="s">
        <v>2584</v>
      </c>
      <c r="R835" s="54" t="s">
        <v>2583</v>
      </c>
      <c r="S835" s="54">
        <v>5</v>
      </c>
      <c r="T835" s="54">
        <v>6</v>
      </c>
    </row>
    <row r="836" spans="1:20" ht="18" x14ac:dyDescent="0.25">
      <c r="A836" s="54" t="s">
        <v>1470</v>
      </c>
      <c r="B836" s="54" t="s">
        <v>2506</v>
      </c>
      <c r="C836" s="54" t="s">
        <v>2505</v>
      </c>
      <c r="D836" s="54" t="s">
        <v>94</v>
      </c>
      <c r="E836" s="54" t="s">
        <v>94</v>
      </c>
      <c r="F836" s="54" t="s">
        <v>518</v>
      </c>
      <c r="G836" s="54" t="s">
        <v>1191</v>
      </c>
      <c r="H836" s="56" t="s">
        <v>1993</v>
      </c>
      <c r="I836" s="54" t="s">
        <v>2510</v>
      </c>
      <c r="J836" s="54" t="s">
        <v>116</v>
      </c>
      <c r="K836" s="54" t="s">
        <v>117</v>
      </c>
      <c r="L836" s="54">
        <v>15</v>
      </c>
      <c r="M836" s="54">
        <f>IFERROR(VLOOKUP(A836,rptDatosInstitucionesEducativas!$H$9:$O$985,8,0),0)</f>
        <v>15</v>
      </c>
      <c r="N836" s="54">
        <v>5</v>
      </c>
      <c r="O836" s="54">
        <v>5</v>
      </c>
      <c r="P836" s="54" t="s">
        <v>2581</v>
      </c>
      <c r="Q836" s="54" t="s">
        <v>2580</v>
      </c>
      <c r="R836" s="54" t="s">
        <v>2579</v>
      </c>
      <c r="S836" s="54">
        <v>0</v>
      </c>
      <c r="T836" s="54">
        <v>2</v>
      </c>
    </row>
    <row r="837" spans="1:20" ht="18" x14ac:dyDescent="0.25">
      <c r="A837" s="54" t="s">
        <v>1189</v>
      </c>
      <c r="B837" s="54" t="s">
        <v>2506</v>
      </c>
      <c r="C837" s="54" t="s">
        <v>2505</v>
      </c>
      <c r="D837" s="54" t="s">
        <v>94</v>
      </c>
      <c r="E837" s="54" t="s">
        <v>94</v>
      </c>
      <c r="F837" s="54" t="s">
        <v>518</v>
      </c>
      <c r="G837" s="54" t="s">
        <v>1188</v>
      </c>
      <c r="H837" s="56" t="s">
        <v>1190</v>
      </c>
      <c r="I837" s="54" t="s">
        <v>2552</v>
      </c>
      <c r="J837" s="54" t="s">
        <v>116</v>
      </c>
      <c r="K837" s="54" t="s">
        <v>117</v>
      </c>
      <c r="L837" s="54">
        <v>1</v>
      </c>
      <c r="M837" s="54">
        <f>IFERROR(VLOOKUP(A837,rptDatosInstitucionesEducativas!$H$9:$O$985,8,0),0)</f>
        <v>3</v>
      </c>
      <c r="N837" s="54">
        <v>3</v>
      </c>
      <c r="O837" s="54">
        <v>3</v>
      </c>
      <c r="P837" s="54" t="s">
        <v>2609</v>
      </c>
      <c r="Q837" s="54" t="s">
        <v>2608</v>
      </c>
      <c r="R837" s="54" t="s">
        <v>2607</v>
      </c>
      <c r="S837" s="54">
        <v>0</v>
      </c>
      <c r="T837" s="54">
        <v>1</v>
      </c>
    </row>
    <row r="838" spans="1:20" ht="18" x14ac:dyDescent="0.25">
      <c r="A838" s="54" t="s">
        <v>1182</v>
      </c>
      <c r="B838" s="54" t="s">
        <v>2506</v>
      </c>
      <c r="C838" s="54" t="s">
        <v>2505</v>
      </c>
      <c r="D838" s="54" t="s">
        <v>94</v>
      </c>
      <c r="E838" s="54" t="s">
        <v>94</v>
      </c>
      <c r="F838" s="54" t="s">
        <v>518</v>
      </c>
      <c r="G838" s="54" t="s">
        <v>556</v>
      </c>
      <c r="H838" s="56" t="s">
        <v>1183</v>
      </c>
      <c r="I838" s="54" t="s">
        <v>2552</v>
      </c>
      <c r="J838" s="54" t="s">
        <v>116</v>
      </c>
      <c r="K838" s="54" t="s">
        <v>117</v>
      </c>
      <c r="L838" s="54">
        <v>11</v>
      </c>
      <c r="M838" s="54">
        <f>IFERROR(VLOOKUP(A838,rptDatosInstitucionesEducativas!$H$9:$O$985,8,0),0)</f>
        <v>10</v>
      </c>
      <c r="N838" s="54">
        <v>1</v>
      </c>
      <c r="O838" s="54">
        <v>3</v>
      </c>
      <c r="P838" s="54" t="s">
        <v>2609</v>
      </c>
      <c r="Q838" s="54" t="s">
        <v>2608</v>
      </c>
      <c r="R838" s="54" t="s">
        <v>2610</v>
      </c>
      <c r="S838" s="54">
        <v>0</v>
      </c>
      <c r="T838" s="54">
        <v>1</v>
      </c>
    </row>
    <row r="839" spans="1:20" ht="18" x14ac:dyDescent="0.25">
      <c r="A839" s="54" t="s">
        <v>1184</v>
      </c>
      <c r="B839" s="54" t="s">
        <v>2506</v>
      </c>
      <c r="C839" s="54" t="s">
        <v>2505</v>
      </c>
      <c r="D839" s="54" t="s">
        <v>94</v>
      </c>
      <c r="E839" s="54" t="s">
        <v>94</v>
      </c>
      <c r="F839" s="54" t="s">
        <v>518</v>
      </c>
      <c r="G839" s="54" t="s">
        <v>558</v>
      </c>
      <c r="H839" s="56" t="s">
        <v>558</v>
      </c>
      <c r="I839" s="54" t="s">
        <v>2552</v>
      </c>
      <c r="J839" s="54" t="s">
        <v>116</v>
      </c>
      <c r="K839" s="54" t="s">
        <v>117</v>
      </c>
      <c r="L839" s="54">
        <v>7</v>
      </c>
      <c r="M839" s="54">
        <f>IFERROR(VLOOKUP(A839,rptDatosInstitucionesEducativas!$H$9:$O$985,8,0),0)</f>
        <v>6</v>
      </c>
      <c r="N839" s="54">
        <v>1</v>
      </c>
      <c r="O839" s="54">
        <v>3</v>
      </c>
      <c r="P839" s="54" t="s">
        <v>2609</v>
      </c>
      <c r="Q839" s="54" t="s">
        <v>2608</v>
      </c>
      <c r="R839" s="54" t="s">
        <v>2612</v>
      </c>
      <c r="S839" s="54">
        <v>0</v>
      </c>
      <c r="T839" s="54">
        <v>1</v>
      </c>
    </row>
    <row r="840" spans="1:20" ht="18" x14ac:dyDescent="0.25">
      <c r="A840" s="54" t="s">
        <v>1193</v>
      </c>
      <c r="B840" s="54" t="s">
        <v>2506</v>
      </c>
      <c r="C840" s="54" t="s">
        <v>2505</v>
      </c>
      <c r="D840" s="54" t="s">
        <v>94</v>
      </c>
      <c r="E840" s="54" t="s">
        <v>94</v>
      </c>
      <c r="F840" s="54" t="s">
        <v>518</v>
      </c>
      <c r="G840" s="54" t="s">
        <v>561</v>
      </c>
      <c r="H840" s="56" t="s">
        <v>561</v>
      </c>
      <c r="I840" s="54" t="s">
        <v>2552</v>
      </c>
      <c r="J840" s="54" t="s">
        <v>116</v>
      </c>
      <c r="K840" s="54" t="s">
        <v>117</v>
      </c>
      <c r="L840" s="54">
        <v>6</v>
      </c>
      <c r="M840" s="54">
        <f>IFERROR(VLOOKUP(A840,rptDatosInstitucionesEducativas!$H$9:$O$985,8,0),0)</f>
        <v>7</v>
      </c>
      <c r="N840" s="54">
        <v>1</v>
      </c>
      <c r="O840" s="54">
        <v>3</v>
      </c>
      <c r="P840" s="54" t="s">
        <v>2609</v>
      </c>
      <c r="Q840" s="54" t="s">
        <v>2608</v>
      </c>
      <c r="R840" s="54" t="s">
        <v>2611</v>
      </c>
      <c r="S840" s="54">
        <v>0</v>
      </c>
      <c r="T840" s="54">
        <v>2</v>
      </c>
    </row>
    <row r="841" spans="1:20" ht="18" x14ac:dyDescent="0.25">
      <c r="A841" s="54" t="s">
        <v>1192</v>
      </c>
      <c r="B841" s="54" t="s">
        <v>2506</v>
      </c>
      <c r="C841" s="54" t="s">
        <v>2505</v>
      </c>
      <c r="D841" s="54" t="s">
        <v>94</v>
      </c>
      <c r="E841" s="54" t="s">
        <v>94</v>
      </c>
      <c r="F841" s="54" t="s">
        <v>518</v>
      </c>
      <c r="G841" s="54" t="s">
        <v>1191</v>
      </c>
      <c r="H841" s="56" t="s">
        <v>1191</v>
      </c>
      <c r="I841" s="54" t="s">
        <v>2552</v>
      </c>
      <c r="J841" s="54" t="s">
        <v>116</v>
      </c>
      <c r="K841" s="54" t="s">
        <v>117</v>
      </c>
      <c r="L841" s="54">
        <v>2</v>
      </c>
      <c r="M841" s="54">
        <f>IFERROR(VLOOKUP(A841,rptDatosInstitucionesEducativas!$H$9:$O$985,8,0),0)</f>
        <v>4</v>
      </c>
      <c r="N841" s="54">
        <v>3</v>
      </c>
      <c r="O841" s="54">
        <v>3</v>
      </c>
      <c r="P841" s="54" t="s">
        <v>2609</v>
      </c>
      <c r="Q841" s="54" t="s">
        <v>2608</v>
      </c>
      <c r="R841" s="54" t="s">
        <v>2607</v>
      </c>
      <c r="S841" s="54">
        <v>0</v>
      </c>
      <c r="T841" s="54">
        <v>1</v>
      </c>
    </row>
    <row r="842" spans="1:20" ht="27" x14ac:dyDescent="0.25">
      <c r="A842" s="54" t="s">
        <v>1625</v>
      </c>
      <c r="B842" s="54" t="s">
        <v>2506</v>
      </c>
      <c r="C842" s="54" t="s">
        <v>2505</v>
      </c>
      <c r="D842" s="54" t="s">
        <v>94</v>
      </c>
      <c r="E842" s="54" t="s">
        <v>94</v>
      </c>
      <c r="F842" s="54" t="s">
        <v>518</v>
      </c>
      <c r="G842" s="54" t="s">
        <v>558</v>
      </c>
      <c r="H842" s="56" t="s">
        <v>551</v>
      </c>
      <c r="I842" s="54" t="s">
        <v>2503</v>
      </c>
      <c r="J842" s="54" t="s">
        <v>116</v>
      </c>
      <c r="K842" s="54" t="s">
        <v>117</v>
      </c>
      <c r="L842" s="54">
        <v>18</v>
      </c>
      <c r="M842" s="54">
        <f>IFERROR(VLOOKUP(A842,rptDatosInstitucionesEducativas!$H$9:$O$985,8,0),0)</f>
        <v>19</v>
      </c>
      <c r="N842" s="54">
        <v>5</v>
      </c>
      <c r="O842" s="54">
        <v>5</v>
      </c>
      <c r="P842" s="54" t="s">
        <v>5235</v>
      </c>
      <c r="Q842" s="54" t="s">
        <v>2597</v>
      </c>
      <c r="R842" s="54" t="s">
        <v>2596</v>
      </c>
      <c r="S842" s="54">
        <v>8</v>
      </c>
      <c r="T842" s="54">
        <v>9</v>
      </c>
    </row>
    <row r="843" spans="1:20" ht="18" x14ac:dyDescent="0.25">
      <c r="A843" s="54" t="s">
        <v>559</v>
      </c>
      <c r="B843" s="54" t="s">
        <v>2506</v>
      </c>
      <c r="C843" s="54" t="s">
        <v>2505</v>
      </c>
      <c r="D843" s="54" t="s">
        <v>94</v>
      </c>
      <c r="E843" s="54" t="s">
        <v>94</v>
      </c>
      <c r="F843" s="54" t="s">
        <v>518</v>
      </c>
      <c r="G843" s="54" t="s">
        <v>558</v>
      </c>
      <c r="H843" s="56" t="s">
        <v>560</v>
      </c>
      <c r="I843" s="54" t="s">
        <v>2523</v>
      </c>
      <c r="J843" s="54" t="s">
        <v>116</v>
      </c>
      <c r="K843" s="54" t="s">
        <v>117</v>
      </c>
      <c r="L843" s="54">
        <v>4</v>
      </c>
      <c r="M843" s="54">
        <f>IFERROR(VLOOKUP(A843,rptDatosInstitucionesEducativas!$H$9:$O$985,8,0),0)</f>
        <v>4</v>
      </c>
      <c r="N843" s="54">
        <v>3</v>
      </c>
      <c r="O843" s="54">
        <v>3</v>
      </c>
      <c r="P843" s="54" t="s">
        <v>2606</v>
      </c>
      <c r="Q843" s="54" t="s">
        <v>2605</v>
      </c>
      <c r="R843" s="54" t="s">
        <v>2604</v>
      </c>
      <c r="S843" s="54">
        <v>0</v>
      </c>
      <c r="T843" s="54">
        <v>1</v>
      </c>
    </row>
    <row r="844" spans="1:20" ht="27" x14ac:dyDescent="0.25">
      <c r="A844" s="54" t="s">
        <v>562</v>
      </c>
      <c r="B844" s="54" t="s">
        <v>2506</v>
      </c>
      <c r="C844" s="54" t="s">
        <v>2505</v>
      </c>
      <c r="D844" s="54" t="s">
        <v>94</v>
      </c>
      <c r="E844" s="54" t="s">
        <v>94</v>
      </c>
      <c r="F844" s="54" t="s">
        <v>518</v>
      </c>
      <c r="G844" s="54" t="s">
        <v>561</v>
      </c>
      <c r="H844" s="56" t="s">
        <v>563</v>
      </c>
      <c r="I844" s="54" t="s">
        <v>2523</v>
      </c>
      <c r="J844" s="54" t="s">
        <v>116</v>
      </c>
      <c r="K844" s="54" t="s">
        <v>117</v>
      </c>
      <c r="L844" s="54">
        <v>2</v>
      </c>
      <c r="M844" s="54">
        <f>IFERROR(VLOOKUP(A844,rptDatosInstitucionesEducativas!$H$9:$O$985,8,0),0)</f>
        <v>5</v>
      </c>
      <c r="N844" s="54">
        <v>3</v>
      </c>
      <c r="O844" s="54">
        <v>3</v>
      </c>
      <c r="P844" s="54" t="s">
        <v>3184</v>
      </c>
      <c r="Q844" s="54" t="s">
        <v>2602</v>
      </c>
      <c r="R844" s="54" t="s">
        <v>2601</v>
      </c>
      <c r="S844" s="54">
        <v>0</v>
      </c>
      <c r="T844" s="54">
        <v>1</v>
      </c>
    </row>
    <row r="845" spans="1:20" ht="18" x14ac:dyDescent="0.25">
      <c r="A845" s="54" t="s">
        <v>1186</v>
      </c>
      <c r="B845" s="54" t="s">
        <v>2506</v>
      </c>
      <c r="C845" s="54" t="s">
        <v>2505</v>
      </c>
      <c r="D845" s="54" t="s">
        <v>94</v>
      </c>
      <c r="E845" s="54" t="s">
        <v>94</v>
      </c>
      <c r="F845" s="54" t="s">
        <v>518</v>
      </c>
      <c r="G845" s="54" t="s">
        <v>1185</v>
      </c>
      <c r="H845" s="56" t="s">
        <v>1187</v>
      </c>
      <c r="I845" s="54" t="s">
        <v>2552</v>
      </c>
      <c r="J845" s="54" t="s">
        <v>116</v>
      </c>
      <c r="K845" s="54" t="s">
        <v>117</v>
      </c>
      <c r="L845" s="54">
        <v>5</v>
      </c>
      <c r="M845" s="54">
        <f>IFERROR(VLOOKUP(A845,rptDatosInstitucionesEducativas!$H$9:$O$985,8,0),0)</f>
        <v>4</v>
      </c>
      <c r="N845" s="54">
        <v>1</v>
      </c>
      <c r="O845" s="54">
        <v>3</v>
      </c>
      <c r="P845" s="54" t="s">
        <v>2609</v>
      </c>
      <c r="Q845" s="54" t="s">
        <v>2608</v>
      </c>
      <c r="R845" s="54" t="s">
        <v>2607</v>
      </c>
      <c r="S845" s="54">
        <v>0</v>
      </c>
      <c r="T845" s="54">
        <v>1</v>
      </c>
    </row>
    <row r="846" spans="1:20" ht="18" x14ac:dyDescent="0.25">
      <c r="A846" s="54" t="s">
        <v>567</v>
      </c>
      <c r="B846" s="54" t="s">
        <v>2506</v>
      </c>
      <c r="C846" s="54" t="s">
        <v>2505</v>
      </c>
      <c r="D846" s="54" t="s">
        <v>94</v>
      </c>
      <c r="E846" s="54" t="s">
        <v>94</v>
      </c>
      <c r="F846" s="54" t="s">
        <v>564</v>
      </c>
      <c r="G846" s="54" t="s">
        <v>566</v>
      </c>
      <c r="H846" s="56" t="s">
        <v>568</v>
      </c>
      <c r="I846" s="54" t="s">
        <v>2523</v>
      </c>
      <c r="J846" s="54" t="s">
        <v>116</v>
      </c>
      <c r="K846" s="54" t="s">
        <v>117</v>
      </c>
      <c r="L846" s="54">
        <v>4</v>
      </c>
      <c r="M846" s="54">
        <f>IFERROR(VLOOKUP(A846,rptDatosInstitucionesEducativas!$H$9:$O$985,8,0),0)</f>
        <v>3</v>
      </c>
      <c r="N846" s="54">
        <v>3</v>
      </c>
      <c r="O846" s="54">
        <v>3</v>
      </c>
      <c r="P846" s="54" t="s">
        <v>2578</v>
      </c>
      <c r="Q846" s="54" t="s">
        <v>2525</v>
      </c>
      <c r="R846" s="54" t="s">
        <v>2524</v>
      </c>
      <c r="S846" s="54">
        <v>0</v>
      </c>
      <c r="T846" s="54">
        <v>1</v>
      </c>
    </row>
    <row r="847" spans="1:20" ht="27" x14ac:dyDescent="0.25">
      <c r="A847" s="54" t="s">
        <v>570</v>
      </c>
      <c r="B847" s="54" t="s">
        <v>2506</v>
      </c>
      <c r="C847" s="54" t="s">
        <v>2505</v>
      </c>
      <c r="D847" s="54" t="s">
        <v>94</v>
      </c>
      <c r="E847" s="54" t="s">
        <v>94</v>
      </c>
      <c r="F847" s="54" t="s">
        <v>564</v>
      </c>
      <c r="G847" s="54" t="s">
        <v>569</v>
      </c>
      <c r="H847" s="56" t="s">
        <v>571</v>
      </c>
      <c r="I847" s="54" t="s">
        <v>2523</v>
      </c>
      <c r="J847" s="54" t="s">
        <v>116</v>
      </c>
      <c r="K847" s="54" t="s">
        <v>117</v>
      </c>
      <c r="L847" s="54">
        <v>2</v>
      </c>
      <c r="M847" s="54">
        <f>IFERROR(VLOOKUP(A847,rptDatosInstitucionesEducativas!$H$9:$O$985,8,0),0)</f>
        <v>4</v>
      </c>
      <c r="N847" s="54">
        <v>3</v>
      </c>
      <c r="O847" s="54">
        <v>3</v>
      </c>
      <c r="P847" s="54" t="s">
        <v>3966</v>
      </c>
      <c r="Q847" s="54" t="s">
        <v>2576</v>
      </c>
      <c r="R847" s="54" t="s">
        <v>2575</v>
      </c>
      <c r="S847" s="54">
        <v>0</v>
      </c>
      <c r="T847" s="54">
        <v>1</v>
      </c>
    </row>
    <row r="848" spans="1:20" ht="18" x14ac:dyDescent="0.25">
      <c r="A848" s="54" t="s">
        <v>1199</v>
      </c>
      <c r="B848" s="54" t="s">
        <v>2506</v>
      </c>
      <c r="C848" s="54" t="s">
        <v>2505</v>
      </c>
      <c r="D848" s="54" t="s">
        <v>94</v>
      </c>
      <c r="E848" s="54" t="s">
        <v>94</v>
      </c>
      <c r="F848" s="54" t="s">
        <v>564</v>
      </c>
      <c r="G848" s="54" t="s">
        <v>2476</v>
      </c>
      <c r="H848" s="56" t="s">
        <v>1200</v>
      </c>
      <c r="I848" s="54" t="s">
        <v>2552</v>
      </c>
      <c r="J848" s="54" t="s">
        <v>116</v>
      </c>
      <c r="K848" s="54" t="s">
        <v>117</v>
      </c>
      <c r="L848" s="54">
        <v>4</v>
      </c>
      <c r="M848" s="54">
        <f>IFERROR(VLOOKUP(A848,rptDatosInstitucionesEducativas!$H$9:$O$985,8,0),0)</f>
        <v>3</v>
      </c>
      <c r="N848" s="54">
        <v>3</v>
      </c>
      <c r="O848" s="54">
        <v>3</v>
      </c>
      <c r="P848" s="54" t="s">
        <v>2571</v>
      </c>
      <c r="Q848" s="54" t="s">
        <v>2574</v>
      </c>
      <c r="R848" s="54" t="s">
        <v>2572</v>
      </c>
      <c r="S848" s="54">
        <v>0</v>
      </c>
      <c r="T848" s="54">
        <v>2</v>
      </c>
    </row>
    <row r="849" spans="1:20" ht="18" x14ac:dyDescent="0.25">
      <c r="A849" s="54" t="s">
        <v>1203</v>
      </c>
      <c r="B849" s="54" t="s">
        <v>2506</v>
      </c>
      <c r="C849" s="54" t="s">
        <v>2505</v>
      </c>
      <c r="D849" s="54" t="s">
        <v>94</v>
      </c>
      <c r="E849" s="54" t="s">
        <v>94</v>
      </c>
      <c r="F849" s="54" t="s">
        <v>564</v>
      </c>
      <c r="G849" s="54" t="s">
        <v>1202</v>
      </c>
      <c r="H849" s="56" t="s">
        <v>1202</v>
      </c>
      <c r="I849" s="54" t="s">
        <v>2552</v>
      </c>
      <c r="J849" s="54" t="s">
        <v>116</v>
      </c>
      <c r="K849" s="54" t="s">
        <v>117</v>
      </c>
      <c r="L849" s="54">
        <v>6</v>
      </c>
      <c r="M849" s="54">
        <f>IFERROR(VLOOKUP(A849,rptDatosInstitucionesEducativas!$H$9:$O$985,8,0),0)</f>
        <v>5</v>
      </c>
      <c r="N849" s="54">
        <v>3</v>
      </c>
      <c r="O849" s="54">
        <v>3</v>
      </c>
      <c r="P849" s="54" t="s">
        <v>2571</v>
      </c>
      <c r="Q849" s="54" t="s">
        <v>2525</v>
      </c>
      <c r="R849" s="54" t="s">
        <v>2524</v>
      </c>
      <c r="S849" s="54">
        <v>1</v>
      </c>
      <c r="T849" s="54">
        <v>2</v>
      </c>
    </row>
    <row r="850" spans="1:20" ht="18" x14ac:dyDescent="0.25">
      <c r="A850" s="54" t="s">
        <v>1194</v>
      </c>
      <c r="B850" s="54" t="s">
        <v>2506</v>
      </c>
      <c r="C850" s="54" t="s">
        <v>2505</v>
      </c>
      <c r="D850" s="54" t="s">
        <v>94</v>
      </c>
      <c r="E850" s="54" t="s">
        <v>94</v>
      </c>
      <c r="F850" s="54" t="s">
        <v>564</v>
      </c>
      <c r="G850" s="54" t="s">
        <v>426</v>
      </c>
      <c r="H850" s="56" t="s">
        <v>426</v>
      </c>
      <c r="I850" s="54" t="s">
        <v>2552</v>
      </c>
      <c r="J850" s="54" t="s">
        <v>116</v>
      </c>
      <c r="K850" s="54" t="s">
        <v>117</v>
      </c>
      <c r="L850" s="54">
        <v>7</v>
      </c>
      <c r="M850" s="54">
        <f>IFERROR(VLOOKUP(A850,rptDatosInstitucionesEducativas!$H$9:$O$985,8,0),0)</f>
        <v>5</v>
      </c>
      <c r="N850" s="54">
        <v>3</v>
      </c>
      <c r="O850" s="54">
        <v>3</v>
      </c>
      <c r="P850" s="54" t="s">
        <v>2571</v>
      </c>
      <c r="Q850" s="54" t="s">
        <v>2525</v>
      </c>
      <c r="R850" s="54" t="s">
        <v>2572</v>
      </c>
      <c r="S850" s="54">
        <v>1</v>
      </c>
      <c r="T850" s="54">
        <v>2</v>
      </c>
    </row>
    <row r="851" spans="1:20" ht="18" x14ac:dyDescent="0.25">
      <c r="A851" s="54" t="s">
        <v>1196</v>
      </c>
      <c r="B851" s="54" t="s">
        <v>2506</v>
      </c>
      <c r="C851" s="54" t="s">
        <v>2505</v>
      </c>
      <c r="D851" s="54" t="s">
        <v>94</v>
      </c>
      <c r="E851" s="54" t="s">
        <v>94</v>
      </c>
      <c r="F851" s="54" t="s">
        <v>564</v>
      </c>
      <c r="G851" s="54" t="s">
        <v>1195</v>
      </c>
      <c r="H851" s="56" t="s">
        <v>1195</v>
      </c>
      <c r="I851" s="54" t="s">
        <v>2552</v>
      </c>
      <c r="J851" s="54" t="s">
        <v>116</v>
      </c>
      <c r="K851" s="54" t="s">
        <v>117</v>
      </c>
      <c r="L851" s="54">
        <v>4</v>
      </c>
      <c r="M851" s="54">
        <f>IFERROR(VLOOKUP(A851,rptDatosInstitucionesEducativas!$H$9:$O$985,8,0),0)</f>
        <v>5</v>
      </c>
      <c r="N851" s="54">
        <v>3</v>
      </c>
      <c r="O851" s="54">
        <v>3</v>
      </c>
      <c r="P851" s="54" t="s">
        <v>2571</v>
      </c>
      <c r="Q851" s="54" t="s">
        <v>2525</v>
      </c>
      <c r="R851" s="54" t="s">
        <v>2524</v>
      </c>
      <c r="S851" s="54">
        <v>1</v>
      </c>
      <c r="T851" s="54">
        <v>2</v>
      </c>
    </row>
    <row r="852" spans="1:20" ht="18" x14ac:dyDescent="0.25">
      <c r="A852" s="54" t="s">
        <v>1479</v>
      </c>
      <c r="B852" s="54" t="s">
        <v>2506</v>
      </c>
      <c r="C852" s="54" t="s">
        <v>2505</v>
      </c>
      <c r="D852" s="54" t="s">
        <v>94</v>
      </c>
      <c r="E852" s="54" t="s">
        <v>94</v>
      </c>
      <c r="F852" s="54" t="s">
        <v>564</v>
      </c>
      <c r="G852" s="54" t="s">
        <v>569</v>
      </c>
      <c r="H852" s="56" t="s">
        <v>2000</v>
      </c>
      <c r="I852" s="54" t="s">
        <v>2510</v>
      </c>
      <c r="J852" s="54" t="s">
        <v>116</v>
      </c>
      <c r="K852" s="54" t="s">
        <v>117</v>
      </c>
      <c r="L852" s="54">
        <v>10</v>
      </c>
      <c r="M852" s="54">
        <f>IFERROR(VLOOKUP(A852,rptDatosInstitucionesEducativas!$H$9:$O$985,8,0),0)</f>
        <v>11</v>
      </c>
      <c r="N852" s="54">
        <v>6</v>
      </c>
      <c r="O852" s="54">
        <v>6</v>
      </c>
      <c r="P852" s="54" t="s">
        <v>2570</v>
      </c>
      <c r="Q852" s="54" t="s">
        <v>2525</v>
      </c>
      <c r="R852" s="54" t="s">
        <v>2524</v>
      </c>
      <c r="S852" s="54">
        <v>2</v>
      </c>
      <c r="T852" s="54">
        <v>2</v>
      </c>
    </row>
    <row r="853" spans="1:20" ht="18" x14ac:dyDescent="0.25">
      <c r="A853" s="54" t="s">
        <v>1478</v>
      </c>
      <c r="B853" s="54" t="s">
        <v>2506</v>
      </c>
      <c r="C853" s="54" t="s">
        <v>2505</v>
      </c>
      <c r="D853" s="54" t="s">
        <v>94</v>
      </c>
      <c r="E853" s="54" t="s">
        <v>94</v>
      </c>
      <c r="F853" s="54" t="s">
        <v>564</v>
      </c>
      <c r="G853" s="54" t="s">
        <v>564</v>
      </c>
      <c r="H853" s="56" t="s">
        <v>1999</v>
      </c>
      <c r="I853" s="54" t="s">
        <v>2510</v>
      </c>
      <c r="J853" s="54" t="s">
        <v>116</v>
      </c>
      <c r="K853" s="54" t="s">
        <v>117</v>
      </c>
      <c r="L853" s="54">
        <v>32</v>
      </c>
      <c r="M853" s="54">
        <f>IFERROR(VLOOKUP(A853,rptDatosInstitucionesEducativas!$H$9:$O$985,8,0),0)</f>
        <v>40</v>
      </c>
      <c r="N853" s="54">
        <v>6</v>
      </c>
      <c r="O853" s="54">
        <v>6</v>
      </c>
      <c r="P853" s="54" t="s">
        <v>2569</v>
      </c>
      <c r="Q853" s="54" t="s">
        <v>2525</v>
      </c>
      <c r="R853" s="54" t="s">
        <v>2568</v>
      </c>
      <c r="S853" s="54">
        <v>6</v>
      </c>
      <c r="T853" s="54">
        <v>8</v>
      </c>
    </row>
    <row r="854" spans="1:20" ht="18" x14ac:dyDescent="0.25">
      <c r="A854" s="54" t="s">
        <v>565</v>
      </c>
      <c r="B854" s="54" t="s">
        <v>2506</v>
      </c>
      <c r="C854" s="54" t="s">
        <v>2505</v>
      </c>
      <c r="D854" s="54" t="s">
        <v>94</v>
      </c>
      <c r="E854" s="54" t="s">
        <v>94</v>
      </c>
      <c r="F854" s="54" t="s">
        <v>564</v>
      </c>
      <c r="G854" s="54" t="s">
        <v>564</v>
      </c>
      <c r="H854" s="56" t="s">
        <v>1776</v>
      </c>
      <c r="I854" s="54" t="s">
        <v>2523</v>
      </c>
      <c r="J854" s="54" t="s">
        <v>116</v>
      </c>
      <c r="K854" s="54" t="s">
        <v>117</v>
      </c>
      <c r="L854" s="54">
        <v>5</v>
      </c>
      <c r="M854" s="54">
        <f>IFERROR(VLOOKUP(A854,rptDatosInstitucionesEducativas!$H$9:$O$985,8,0),0)</f>
        <v>5</v>
      </c>
      <c r="N854" s="54">
        <v>3</v>
      </c>
      <c r="O854" s="54">
        <v>3</v>
      </c>
      <c r="P854" s="54" t="s">
        <v>2567</v>
      </c>
      <c r="Q854" s="54" t="s">
        <v>2566</v>
      </c>
      <c r="R854" s="54" t="s">
        <v>2565</v>
      </c>
      <c r="S854" s="54">
        <v>0</v>
      </c>
      <c r="T854" s="54">
        <v>1</v>
      </c>
    </row>
    <row r="855" spans="1:20" ht="18" x14ac:dyDescent="0.25">
      <c r="A855" s="54" t="s">
        <v>1626</v>
      </c>
      <c r="B855" s="54" t="s">
        <v>2506</v>
      </c>
      <c r="C855" s="54" t="s">
        <v>2505</v>
      </c>
      <c r="D855" s="54" t="s">
        <v>94</v>
      </c>
      <c r="E855" s="54" t="s">
        <v>94</v>
      </c>
      <c r="F855" s="54" t="s">
        <v>564</v>
      </c>
      <c r="G855" s="54" t="s">
        <v>564</v>
      </c>
      <c r="H855" s="56" t="s">
        <v>1627</v>
      </c>
      <c r="I855" s="54" t="s">
        <v>2503</v>
      </c>
      <c r="J855" s="54" t="s">
        <v>116</v>
      </c>
      <c r="K855" s="54" t="s">
        <v>117</v>
      </c>
      <c r="L855" s="54">
        <v>57</v>
      </c>
      <c r="M855" s="54">
        <f>IFERROR(VLOOKUP(A855,rptDatosInstitucionesEducativas!$H$9:$O$985,8,0),0)</f>
        <v>58</v>
      </c>
      <c r="N855" s="54">
        <v>5</v>
      </c>
      <c r="O855" s="54">
        <v>5</v>
      </c>
      <c r="P855" s="54" t="s">
        <v>2558</v>
      </c>
      <c r="Q855" s="54" t="s">
        <v>2557</v>
      </c>
      <c r="R855" s="54" t="s">
        <v>2556</v>
      </c>
      <c r="S855" s="54">
        <v>9</v>
      </c>
      <c r="T855" s="54">
        <v>10</v>
      </c>
    </row>
    <row r="856" spans="1:20" ht="18" x14ac:dyDescent="0.25">
      <c r="A856" s="54" t="s">
        <v>1480</v>
      </c>
      <c r="B856" s="54" t="s">
        <v>2506</v>
      </c>
      <c r="C856" s="54" t="s">
        <v>2505</v>
      </c>
      <c r="D856" s="54" t="s">
        <v>94</v>
      </c>
      <c r="E856" s="54" t="s">
        <v>94</v>
      </c>
      <c r="F856" s="54" t="s">
        <v>564</v>
      </c>
      <c r="G856" s="54" t="s">
        <v>566</v>
      </c>
      <c r="H856" s="56" t="s">
        <v>2001</v>
      </c>
      <c r="I856" s="54" t="s">
        <v>2510</v>
      </c>
      <c r="J856" s="54" t="s">
        <v>116</v>
      </c>
      <c r="K856" s="54" t="s">
        <v>117</v>
      </c>
      <c r="L856" s="54">
        <v>16</v>
      </c>
      <c r="M856" s="54">
        <f>IFERROR(VLOOKUP(A856,rptDatosInstitucionesEducativas!$H$9:$O$985,8,0),0)</f>
        <v>18</v>
      </c>
      <c r="N856" s="54">
        <v>6</v>
      </c>
      <c r="O856" s="54">
        <v>6</v>
      </c>
      <c r="P856" s="54" t="s">
        <v>5236</v>
      </c>
      <c r="Q856" s="54" t="s">
        <v>2563</v>
      </c>
      <c r="R856" s="54" t="s">
        <v>3853</v>
      </c>
      <c r="S856" s="54">
        <v>4</v>
      </c>
      <c r="T856" s="54">
        <v>3</v>
      </c>
    </row>
    <row r="857" spans="1:20" ht="18" x14ac:dyDescent="0.25">
      <c r="A857" s="54" t="s">
        <v>1484</v>
      </c>
      <c r="B857" s="54" t="s">
        <v>2506</v>
      </c>
      <c r="C857" s="54" t="s">
        <v>2505</v>
      </c>
      <c r="D857" s="54" t="s">
        <v>94</v>
      </c>
      <c r="E857" s="54" t="s">
        <v>94</v>
      </c>
      <c r="F857" s="54" t="s">
        <v>564</v>
      </c>
      <c r="G857" s="54" t="s">
        <v>1200</v>
      </c>
      <c r="H857" s="56" t="s">
        <v>2004</v>
      </c>
      <c r="I857" s="54" t="s">
        <v>2510</v>
      </c>
      <c r="J857" s="54" t="s">
        <v>116</v>
      </c>
      <c r="K857" s="54" t="s">
        <v>117</v>
      </c>
      <c r="L857" s="54">
        <v>7</v>
      </c>
      <c r="M857" s="54">
        <f>IFERROR(VLOOKUP(A857,rptDatosInstitucionesEducativas!$H$9:$O$985,8,0),0)</f>
        <v>7</v>
      </c>
      <c r="N857" s="54">
        <v>6</v>
      </c>
      <c r="O857" s="54">
        <v>6</v>
      </c>
      <c r="P857" s="54" t="s">
        <v>2560</v>
      </c>
      <c r="Q857" s="54" t="s">
        <v>2525</v>
      </c>
      <c r="R857" s="54" t="s">
        <v>2559</v>
      </c>
      <c r="S857" s="54">
        <v>1</v>
      </c>
      <c r="T857" s="54">
        <v>1</v>
      </c>
    </row>
    <row r="858" spans="1:20" ht="18" x14ac:dyDescent="0.25">
      <c r="A858" s="54" t="s">
        <v>1481</v>
      </c>
      <c r="B858" s="54" t="s">
        <v>2506</v>
      </c>
      <c r="C858" s="54" t="s">
        <v>2505</v>
      </c>
      <c r="D858" s="54" t="s">
        <v>94</v>
      </c>
      <c r="E858" s="54" t="s">
        <v>94</v>
      </c>
      <c r="F858" s="54" t="s">
        <v>564</v>
      </c>
      <c r="G858" s="54" t="s">
        <v>1195</v>
      </c>
      <c r="H858" s="56" t="s">
        <v>2002</v>
      </c>
      <c r="I858" s="54" t="s">
        <v>2510</v>
      </c>
      <c r="J858" s="54" t="s">
        <v>116</v>
      </c>
      <c r="K858" s="54" t="s">
        <v>117</v>
      </c>
      <c r="L858" s="54">
        <v>2</v>
      </c>
      <c r="M858" s="54">
        <f>IFERROR(VLOOKUP(A858,rptDatosInstitucionesEducativas!$H$9:$O$985,8,0),0)</f>
        <v>1</v>
      </c>
      <c r="N858" s="54">
        <v>6</v>
      </c>
      <c r="O858" s="54">
        <v>6</v>
      </c>
      <c r="P858" s="54" t="s">
        <v>2561</v>
      </c>
      <c r="Q858" s="54" t="s">
        <v>2525</v>
      </c>
      <c r="R858" s="54" t="s">
        <v>2524</v>
      </c>
      <c r="S858" s="54">
        <v>0</v>
      </c>
      <c r="T858" s="54">
        <v>1</v>
      </c>
    </row>
    <row r="859" spans="1:20" ht="18" x14ac:dyDescent="0.25">
      <c r="A859" s="54" t="s">
        <v>1483</v>
      </c>
      <c r="B859" s="54" t="s">
        <v>2506</v>
      </c>
      <c r="C859" s="54" t="s">
        <v>2505</v>
      </c>
      <c r="D859" s="54" t="s">
        <v>94</v>
      </c>
      <c r="E859" s="54" t="s">
        <v>94</v>
      </c>
      <c r="F859" s="54" t="s">
        <v>564</v>
      </c>
      <c r="G859" s="54" t="s">
        <v>1482</v>
      </c>
      <c r="H859" s="56" t="s">
        <v>2003</v>
      </c>
      <c r="I859" s="54" t="s">
        <v>2510</v>
      </c>
      <c r="J859" s="54" t="s">
        <v>116</v>
      </c>
      <c r="K859" s="54" t="s">
        <v>117</v>
      </c>
      <c r="L859" s="54">
        <v>1</v>
      </c>
      <c r="M859" s="54">
        <f>IFERROR(VLOOKUP(A859,rptDatosInstitucionesEducativas!$H$9:$O$985,8,0),0)</f>
        <v>1</v>
      </c>
      <c r="N859" s="54">
        <v>1</v>
      </c>
      <c r="O859" s="54">
        <v>1</v>
      </c>
      <c r="P859" s="54" t="s">
        <v>2555</v>
      </c>
      <c r="Q859" s="54" t="s">
        <v>2554</v>
      </c>
      <c r="R859" s="54" t="s">
        <v>2553</v>
      </c>
      <c r="S859" s="54">
        <v>0</v>
      </c>
      <c r="T859" s="54">
        <v>1</v>
      </c>
    </row>
    <row r="860" spans="1:20" ht="18" x14ac:dyDescent="0.25">
      <c r="A860" s="54" t="s">
        <v>1198</v>
      </c>
      <c r="B860" s="54" t="s">
        <v>2506</v>
      </c>
      <c r="C860" s="54" t="s">
        <v>2505</v>
      </c>
      <c r="D860" s="54" t="s">
        <v>94</v>
      </c>
      <c r="E860" s="54" t="s">
        <v>94</v>
      </c>
      <c r="F860" s="54" t="s">
        <v>564</v>
      </c>
      <c r="G860" s="54" t="s">
        <v>1197</v>
      </c>
      <c r="H860" s="56" t="s">
        <v>1197</v>
      </c>
      <c r="I860" s="54" t="s">
        <v>2552</v>
      </c>
      <c r="J860" s="54" t="s">
        <v>116</v>
      </c>
      <c r="K860" s="54" t="s">
        <v>117</v>
      </c>
      <c r="L860" s="54">
        <v>2</v>
      </c>
      <c r="M860" s="54">
        <f>IFERROR(VLOOKUP(A860,rptDatosInstitucionesEducativas!$H$9:$O$985,8,0),0)</f>
        <v>2</v>
      </c>
      <c r="N860" s="54">
        <v>3</v>
      </c>
      <c r="O860" s="54">
        <v>3</v>
      </c>
      <c r="P860" s="54" t="s">
        <v>2571</v>
      </c>
      <c r="Q860" s="54" t="s">
        <v>2573</v>
      </c>
      <c r="R860" s="54" t="s">
        <v>2572</v>
      </c>
      <c r="S860" s="54">
        <v>0</v>
      </c>
      <c r="T860" s="54">
        <v>2</v>
      </c>
    </row>
    <row r="861" spans="1:20" ht="18" x14ac:dyDescent="0.25">
      <c r="A861" s="54" t="s">
        <v>2477</v>
      </c>
      <c r="B861" s="54" t="s">
        <v>2506</v>
      </c>
      <c r="C861" s="54" t="s">
        <v>2505</v>
      </c>
      <c r="D861" s="54" t="s">
        <v>94</v>
      </c>
      <c r="E861" s="54" t="s">
        <v>94</v>
      </c>
      <c r="F861" s="54" t="s">
        <v>564</v>
      </c>
      <c r="G861" s="54" t="s">
        <v>598</v>
      </c>
      <c r="H861" s="56" t="s">
        <v>2478</v>
      </c>
      <c r="I861" s="54" t="s">
        <v>2552</v>
      </c>
      <c r="J861" s="54" t="s">
        <v>116</v>
      </c>
      <c r="K861" s="54" t="s">
        <v>117</v>
      </c>
      <c r="L861" s="54">
        <v>6</v>
      </c>
      <c r="M861" s="54">
        <f>IFERROR(VLOOKUP(A861,rptDatosInstitucionesEducativas!$H$9:$O$985,8,0),0)</f>
        <v>9</v>
      </c>
      <c r="N861" s="54">
        <v>1</v>
      </c>
      <c r="O861" s="54">
        <v>4</v>
      </c>
      <c r="P861" s="54" t="s">
        <v>2571</v>
      </c>
      <c r="Q861" s="54" t="s">
        <v>2525</v>
      </c>
      <c r="R861" s="54" t="s">
        <v>2524</v>
      </c>
      <c r="S861" s="54">
        <v>0</v>
      </c>
      <c r="T861" s="54">
        <v>2</v>
      </c>
    </row>
    <row r="862" spans="1:20" ht="18" x14ac:dyDescent="0.25">
      <c r="A862" s="54" t="s">
        <v>2479</v>
      </c>
      <c r="B862" s="54" t="s">
        <v>2506</v>
      </c>
      <c r="C862" s="54" t="s">
        <v>2505</v>
      </c>
      <c r="D862" s="54" t="s">
        <v>94</v>
      </c>
      <c r="E862" s="54" t="s">
        <v>94</v>
      </c>
      <c r="F862" s="54" t="s">
        <v>564</v>
      </c>
      <c r="G862" s="54" t="s">
        <v>2480</v>
      </c>
      <c r="H862" s="56" t="s">
        <v>1201</v>
      </c>
      <c r="I862" s="54" t="s">
        <v>2552</v>
      </c>
      <c r="J862" s="54" t="s">
        <v>116</v>
      </c>
      <c r="K862" s="54" t="s">
        <v>117</v>
      </c>
      <c r="L862" s="54">
        <v>4</v>
      </c>
      <c r="M862" s="54">
        <f>IFERROR(VLOOKUP(A862,rptDatosInstitucionesEducativas!$H$9:$O$985,8,0),0)</f>
        <v>4</v>
      </c>
      <c r="N862" s="54">
        <v>3</v>
      </c>
      <c r="O862" s="54">
        <v>3</v>
      </c>
      <c r="P862" s="54" t="s">
        <v>2571</v>
      </c>
      <c r="Q862" s="54" t="s">
        <v>2525</v>
      </c>
      <c r="R862" s="54" t="s">
        <v>2524</v>
      </c>
      <c r="S862" s="54">
        <v>0</v>
      </c>
      <c r="T862" s="54">
        <v>2</v>
      </c>
    </row>
    <row r="863" spans="1:20" ht="27" x14ac:dyDescent="0.25">
      <c r="A863" s="54" t="s">
        <v>1488</v>
      </c>
      <c r="B863" s="54" t="s">
        <v>2506</v>
      </c>
      <c r="C863" s="54" t="s">
        <v>2505</v>
      </c>
      <c r="D863" s="54" t="s">
        <v>94</v>
      </c>
      <c r="E863" s="54" t="s">
        <v>94</v>
      </c>
      <c r="F863" s="54" t="s">
        <v>572</v>
      </c>
      <c r="G863" s="54" t="s">
        <v>580</v>
      </c>
      <c r="H863" s="56" t="s">
        <v>2008</v>
      </c>
      <c r="I863" s="54" t="s">
        <v>2510</v>
      </c>
      <c r="J863" s="54" t="s">
        <v>116</v>
      </c>
      <c r="K863" s="54" t="s">
        <v>117</v>
      </c>
      <c r="L863" s="54">
        <v>28</v>
      </c>
      <c r="M863" s="54">
        <f>IFERROR(VLOOKUP(A863,rptDatosInstitucionesEducativas!$H$9:$O$985,8,0),0)</f>
        <v>33</v>
      </c>
      <c r="N863" s="54">
        <v>6</v>
      </c>
      <c r="O863" s="54">
        <v>6</v>
      </c>
      <c r="P863" s="54" t="s">
        <v>2526</v>
      </c>
      <c r="Q863" s="54" t="s">
        <v>2525</v>
      </c>
      <c r="R863" s="54" t="s">
        <v>2524</v>
      </c>
      <c r="S863" s="54">
        <v>3</v>
      </c>
      <c r="T863" s="54">
        <v>3</v>
      </c>
    </row>
    <row r="864" spans="1:20" ht="27" x14ac:dyDescent="0.25">
      <c r="A864" s="54" t="s">
        <v>1490</v>
      </c>
      <c r="B864" s="54" t="s">
        <v>2506</v>
      </c>
      <c r="C864" s="54" t="s">
        <v>2505</v>
      </c>
      <c r="D864" s="54" t="s">
        <v>94</v>
      </c>
      <c r="E864" s="54" t="s">
        <v>94</v>
      </c>
      <c r="F864" s="54" t="s">
        <v>572</v>
      </c>
      <c r="G864" s="54" t="s">
        <v>577</v>
      </c>
      <c r="H864" s="56" t="s">
        <v>2010</v>
      </c>
      <c r="I864" s="54" t="s">
        <v>2510</v>
      </c>
      <c r="J864" s="54" t="s">
        <v>116</v>
      </c>
      <c r="K864" s="54" t="s">
        <v>117</v>
      </c>
      <c r="L864" s="54">
        <v>23</v>
      </c>
      <c r="M864" s="54">
        <f>IFERROR(VLOOKUP(A864,rptDatosInstitucionesEducativas!$H$9:$O$985,8,0),0)</f>
        <v>20</v>
      </c>
      <c r="N864" s="54">
        <v>6</v>
      </c>
      <c r="O864" s="54">
        <v>6</v>
      </c>
      <c r="P864" s="54" t="s">
        <v>5237</v>
      </c>
      <c r="Q864" s="54" t="s">
        <v>2528</v>
      </c>
      <c r="R864" s="54" t="s">
        <v>2527</v>
      </c>
      <c r="S864" s="54">
        <v>0</v>
      </c>
      <c r="T864" s="54">
        <v>3</v>
      </c>
    </row>
    <row r="865" spans="1:20" ht="18" x14ac:dyDescent="0.25">
      <c r="A865" s="54" t="s">
        <v>1628</v>
      </c>
      <c r="B865" s="54" t="s">
        <v>2506</v>
      </c>
      <c r="C865" s="54" t="s">
        <v>2505</v>
      </c>
      <c r="D865" s="54" t="s">
        <v>94</v>
      </c>
      <c r="E865" s="54" t="s">
        <v>94</v>
      </c>
      <c r="F865" s="54" t="s">
        <v>572</v>
      </c>
      <c r="G865" s="54" t="s">
        <v>572</v>
      </c>
      <c r="H865" s="56" t="s">
        <v>1629</v>
      </c>
      <c r="I865" s="54" t="s">
        <v>2503</v>
      </c>
      <c r="J865" s="54" t="s">
        <v>116</v>
      </c>
      <c r="K865" s="54" t="s">
        <v>117</v>
      </c>
      <c r="L865" s="54">
        <v>145</v>
      </c>
      <c r="M865" s="54">
        <f>IFERROR(VLOOKUP(A865,rptDatosInstitucionesEducativas!$H$9:$O$985,8,0),0)</f>
        <v>143</v>
      </c>
      <c r="N865" s="54">
        <v>5</v>
      </c>
      <c r="O865" s="54">
        <v>10</v>
      </c>
      <c r="P865" s="54" t="s">
        <v>2532</v>
      </c>
      <c r="Q865" s="54" t="s">
        <v>2531</v>
      </c>
      <c r="R865" s="54" t="s">
        <v>2530</v>
      </c>
      <c r="S865" s="54">
        <v>32</v>
      </c>
      <c r="T865" s="54">
        <v>28</v>
      </c>
    </row>
    <row r="866" spans="1:20" ht="36" x14ac:dyDescent="0.25">
      <c r="A866" s="54" t="s">
        <v>573</v>
      </c>
      <c r="B866" s="54" t="s">
        <v>2506</v>
      </c>
      <c r="C866" s="54" t="s">
        <v>2505</v>
      </c>
      <c r="D866" s="54" t="s">
        <v>94</v>
      </c>
      <c r="E866" s="54" t="s">
        <v>94</v>
      </c>
      <c r="F866" s="54" t="s">
        <v>572</v>
      </c>
      <c r="G866" s="54" t="s">
        <v>572</v>
      </c>
      <c r="H866" s="56" t="s">
        <v>1778</v>
      </c>
      <c r="I866" s="54" t="s">
        <v>2523</v>
      </c>
      <c r="J866" s="54" t="s">
        <v>116</v>
      </c>
      <c r="K866" s="54" t="s">
        <v>117</v>
      </c>
      <c r="L866" s="54">
        <v>50</v>
      </c>
      <c r="M866" s="54">
        <f>IFERROR(VLOOKUP(A866,rptDatosInstitucionesEducativas!$H$9:$O$985,8,0),0)</f>
        <v>49</v>
      </c>
      <c r="N866" s="54">
        <v>3</v>
      </c>
      <c r="O866" s="54">
        <v>4</v>
      </c>
      <c r="P866" s="54" t="s">
        <v>5238</v>
      </c>
      <c r="Q866" s="54" t="s">
        <v>5239</v>
      </c>
      <c r="R866" s="54" t="s">
        <v>5240</v>
      </c>
      <c r="S866" s="54">
        <v>2</v>
      </c>
      <c r="T866" s="54">
        <v>6</v>
      </c>
    </row>
    <row r="867" spans="1:20" ht="18" x14ac:dyDescent="0.25">
      <c r="A867" s="54" t="s">
        <v>1486</v>
      </c>
      <c r="B867" s="54" t="s">
        <v>2506</v>
      </c>
      <c r="C867" s="54" t="s">
        <v>2505</v>
      </c>
      <c r="D867" s="54" t="s">
        <v>94</v>
      </c>
      <c r="E867" s="54" t="s">
        <v>94</v>
      </c>
      <c r="F867" s="54" t="s">
        <v>572</v>
      </c>
      <c r="G867" s="54" t="s">
        <v>588</v>
      </c>
      <c r="H867" s="56" t="s">
        <v>2006</v>
      </c>
      <c r="I867" s="54" t="s">
        <v>2510</v>
      </c>
      <c r="J867" s="54" t="s">
        <v>116</v>
      </c>
      <c r="K867" s="54" t="s">
        <v>117</v>
      </c>
      <c r="L867" s="54">
        <v>12</v>
      </c>
      <c r="M867" s="54">
        <f>IFERROR(VLOOKUP(A867,rptDatosInstitucionesEducativas!$H$9:$O$985,8,0),0)</f>
        <v>7</v>
      </c>
      <c r="N867" s="54">
        <v>6</v>
      </c>
      <c r="O867" s="54">
        <v>6</v>
      </c>
      <c r="P867" s="54" t="s">
        <v>2516</v>
      </c>
      <c r="Q867" s="54" t="s">
        <v>2515</v>
      </c>
      <c r="R867" s="54" t="s">
        <v>2514</v>
      </c>
      <c r="S867" s="54">
        <v>0</v>
      </c>
      <c r="T867" s="54">
        <v>1</v>
      </c>
    </row>
    <row r="868" spans="1:20" ht="18" x14ac:dyDescent="0.25">
      <c r="A868" s="54" t="s">
        <v>1485</v>
      </c>
      <c r="B868" s="54" t="s">
        <v>2506</v>
      </c>
      <c r="C868" s="54" t="s">
        <v>2505</v>
      </c>
      <c r="D868" s="54" t="s">
        <v>94</v>
      </c>
      <c r="E868" s="54" t="s">
        <v>94</v>
      </c>
      <c r="F868" s="54" t="s">
        <v>572</v>
      </c>
      <c r="G868" s="54" t="s">
        <v>572</v>
      </c>
      <c r="H868" s="56" t="s">
        <v>2005</v>
      </c>
      <c r="I868" s="54" t="s">
        <v>2510</v>
      </c>
      <c r="J868" s="54" t="s">
        <v>116</v>
      </c>
      <c r="K868" s="54" t="s">
        <v>117</v>
      </c>
      <c r="L868" s="54">
        <v>178</v>
      </c>
      <c r="M868" s="54">
        <f>IFERROR(VLOOKUP(A868,rptDatosInstitucionesEducativas!$H$9:$O$985,8,0),0)</f>
        <v>175</v>
      </c>
      <c r="N868" s="54">
        <v>6</v>
      </c>
      <c r="O868" s="54">
        <v>10</v>
      </c>
      <c r="P868" s="54" t="s">
        <v>2519</v>
      </c>
      <c r="Q868" s="54" t="s">
        <v>2518</v>
      </c>
      <c r="R868" s="54" t="s">
        <v>2517</v>
      </c>
      <c r="S868" s="54">
        <v>23</v>
      </c>
      <c r="T868" s="54">
        <v>15</v>
      </c>
    </row>
    <row r="869" spans="1:20" ht="27" x14ac:dyDescent="0.25">
      <c r="A869" s="54" t="s">
        <v>1487</v>
      </c>
      <c r="B869" s="54" t="s">
        <v>2506</v>
      </c>
      <c r="C869" s="54" t="s">
        <v>2505</v>
      </c>
      <c r="D869" s="54" t="s">
        <v>94</v>
      </c>
      <c r="E869" s="54" t="s">
        <v>94</v>
      </c>
      <c r="F869" s="54" t="s">
        <v>572</v>
      </c>
      <c r="G869" s="54" t="s">
        <v>1777</v>
      </c>
      <c r="H869" s="56" t="s">
        <v>2007</v>
      </c>
      <c r="I869" s="54" t="s">
        <v>2510</v>
      </c>
      <c r="J869" s="54" t="s">
        <v>116</v>
      </c>
      <c r="K869" s="54" t="s">
        <v>117</v>
      </c>
      <c r="L869" s="54">
        <v>7</v>
      </c>
      <c r="M869" s="54">
        <f>IFERROR(VLOOKUP(A869,rptDatosInstitucionesEducativas!$H$9:$O$985,8,0),0)</f>
        <v>8</v>
      </c>
      <c r="N869" s="54">
        <v>5</v>
      </c>
      <c r="O869" s="54">
        <v>5</v>
      </c>
      <c r="P869" s="54" t="s">
        <v>2513</v>
      </c>
      <c r="Q869" s="54" t="s">
        <v>2512</v>
      </c>
      <c r="R869" s="54" t="s">
        <v>2511</v>
      </c>
      <c r="S869" s="54">
        <v>0</v>
      </c>
      <c r="T869" s="54">
        <v>1</v>
      </c>
    </row>
    <row r="870" spans="1:20" ht="18" x14ac:dyDescent="0.25">
      <c r="A870" s="54" t="s">
        <v>1489</v>
      </c>
      <c r="B870" s="54" t="s">
        <v>2506</v>
      </c>
      <c r="C870" s="54" t="s">
        <v>2505</v>
      </c>
      <c r="D870" s="54" t="s">
        <v>94</v>
      </c>
      <c r="E870" s="54" t="s">
        <v>94</v>
      </c>
      <c r="F870" s="54" t="s">
        <v>572</v>
      </c>
      <c r="G870" s="54" t="s">
        <v>585</v>
      </c>
      <c r="H870" s="56" t="s">
        <v>2009</v>
      </c>
      <c r="I870" s="54" t="s">
        <v>2510</v>
      </c>
      <c r="J870" s="54" t="s">
        <v>116</v>
      </c>
      <c r="K870" s="54" t="s">
        <v>117</v>
      </c>
      <c r="L870" s="54">
        <v>19</v>
      </c>
      <c r="M870" s="54">
        <f>IFERROR(VLOOKUP(A870,rptDatosInstitucionesEducativas!$H$9:$O$985,8,0),0)</f>
        <v>18</v>
      </c>
      <c r="N870" s="54">
        <v>6</v>
      </c>
      <c r="O870" s="54">
        <v>6</v>
      </c>
      <c r="P870" s="54" t="s">
        <v>5241</v>
      </c>
      <c r="Q870" s="54" t="s">
        <v>2508</v>
      </c>
      <c r="R870" s="54" t="s">
        <v>2507</v>
      </c>
      <c r="S870" s="54">
        <v>1</v>
      </c>
      <c r="T870" s="54">
        <v>3</v>
      </c>
    </row>
    <row r="871" spans="1:20" ht="18" x14ac:dyDescent="0.25">
      <c r="A871" s="54" t="s">
        <v>1211</v>
      </c>
      <c r="B871" s="54" t="s">
        <v>2506</v>
      </c>
      <c r="C871" s="54" t="s">
        <v>2505</v>
      </c>
      <c r="D871" s="54" t="s">
        <v>94</v>
      </c>
      <c r="E871" s="54" t="s">
        <v>94</v>
      </c>
      <c r="F871" s="54" t="s">
        <v>572</v>
      </c>
      <c r="G871" s="54" t="s">
        <v>1210</v>
      </c>
      <c r="H871" s="56" t="s">
        <v>1210</v>
      </c>
      <c r="I871" s="54" t="s">
        <v>2552</v>
      </c>
      <c r="J871" s="54" t="s">
        <v>116</v>
      </c>
      <c r="K871" s="54" t="s">
        <v>117</v>
      </c>
      <c r="L871" s="54">
        <v>7</v>
      </c>
      <c r="M871" s="54">
        <f>IFERROR(VLOOKUP(A871,rptDatosInstitucionesEducativas!$H$9:$O$985,8,0),0)</f>
        <v>6</v>
      </c>
      <c r="N871" s="54">
        <v>3</v>
      </c>
      <c r="O871" s="54">
        <v>3</v>
      </c>
      <c r="P871" s="54" t="s">
        <v>2551</v>
      </c>
      <c r="Q871" s="54" t="s">
        <v>2525</v>
      </c>
      <c r="R871" s="54" t="s">
        <v>2524</v>
      </c>
      <c r="S871" s="54">
        <v>0</v>
      </c>
      <c r="T871" s="54">
        <v>2</v>
      </c>
    </row>
    <row r="872" spans="1:20" ht="18" x14ac:dyDescent="0.25">
      <c r="A872" s="54" t="s">
        <v>1209</v>
      </c>
      <c r="B872" s="54" t="s">
        <v>2506</v>
      </c>
      <c r="C872" s="54" t="s">
        <v>2505</v>
      </c>
      <c r="D872" s="54" t="s">
        <v>94</v>
      </c>
      <c r="E872" s="54" t="s">
        <v>94</v>
      </c>
      <c r="F872" s="54" t="s">
        <v>572</v>
      </c>
      <c r="G872" s="54" t="s">
        <v>1208</v>
      </c>
      <c r="H872" s="56" t="s">
        <v>1208</v>
      </c>
      <c r="I872" s="54" t="s">
        <v>2552</v>
      </c>
      <c r="J872" s="54" t="s">
        <v>116</v>
      </c>
      <c r="K872" s="54" t="s">
        <v>117</v>
      </c>
      <c r="L872" s="54">
        <v>9</v>
      </c>
      <c r="M872" s="54">
        <f>IFERROR(VLOOKUP(A872,rptDatosInstitucionesEducativas!$H$9:$O$985,8,0),0)</f>
        <v>8</v>
      </c>
      <c r="N872" s="54">
        <v>3</v>
      </c>
      <c r="O872" s="54">
        <v>3</v>
      </c>
      <c r="P872" s="54" t="s">
        <v>2551</v>
      </c>
      <c r="Q872" s="54" t="s">
        <v>2525</v>
      </c>
      <c r="R872" s="54" t="s">
        <v>2524</v>
      </c>
      <c r="S872" s="54">
        <v>0</v>
      </c>
      <c r="T872" s="54">
        <v>2</v>
      </c>
    </row>
    <row r="873" spans="1:20" ht="18" x14ac:dyDescent="0.25">
      <c r="A873" s="54" t="s">
        <v>1207</v>
      </c>
      <c r="B873" s="54" t="s">
        <v>2506</v>
      </c>
      <c r="C873" s="54" t="s">
        <v>2505</v>
      </c>
      <c r="D873" s="54" t="s">
        <v>94</v>
      </c>
      <c r="E873" s="54" t="s">
        <v>94</v>
      </c>
      <c r="F873" s="54" t="s">
        <v>572</v>
      </c>
      <c r="G873" s="54" t="s">
        <v>1206</v>
      </c>
      <c r="H873" s="56" t="s">
        <v>1206</v>
      </c>
      <c r="I873" s="54" t="s">
        <v>2552</v>
      </c>
      <c r="J873" s="54" t="s">
        <v>116</v>
      </c>
      <c r="K873" s="54" t="s">
        <v>117</v>
      </c>
      <c r="L873" s="54">
        <v>4</v>
      </c>
      <c r="M873" s="54">
        <f>IFERROR(VLOOKUP(A873,rptDatosInstitucionesEducativas!$H$9:$O$985,8,0),0)</f>
        <v>4</v>
      </c>
      <c r="N873" s="54">
        <v>3</v>
      </c>
      <c r="O873" s="54">
        <v>3</v>
      </c>
      <c r="P873" s="54" t="s">
        <v>2551</v>
      </c>
      <c r="Q873" s="54" t="s">
        <v>2525</v>
      </c>
      <c r="R873" s="54" t="s">
        <v>2524</v>
      </c>
      <c r="S873" s="54">
        <v>0</v>
      </c>
      <c r="T873" s="54">
        <v>2</v>
      </c>
    </row>
    <row r="874" spans="1:20" ht="18" x14ac:dyDescent="0.25">
      <c r="A874" s="54" t="s">
        <v>1213</v>
      </c>
      <c r="B874" s="54" t="s">
        <v>2506</v>
      </c>
      <c r="C874" s="54" t="s">
        <v>2505</v>
      </c>
      <c r="D874" s="54" t="s">
        <v>94</v>
      </c>
      <c r="E874" s="54" t="s">
        <v>94</v>
      </c>
      <c r="F874" s="54" t="s">
        <v>572</v>
      </c>
      <c r="G874" s="54" t="s">
        <v>1212</v>
      </c>
      <c r="H874" s="56" t="s">
        <v>679</v>
      </c>
      <c r="I874" s="54" t="s">
        <v>2552</v>
      </c>
      <c r="J874" s="54" t="s">
        <v>116</v>
      </c>
      <c r="K874" s="54" t="s">
        <v>117</v>
      </c>
      <c r="L874" s="54">
        <v>10</v>
      </c>
      <c r="M874" s="54">
        <f>IFERROR(VLOOKUP(A874,rptDatosInstitucionesEducativas!$H$9:$O$985,8,0),0)</f>
        <v>12</v>
      </c>
      <c r="N874" s="54">
        <v>3</v>
      </c>
      <c r="O874" s="54">
        <v>3</v>
      </c>
      <c r="P874" s="54" t="s">
        <v>2551</v>
      </c>
      <c r="Q874" s="54" t="s">
        <v>2525</v>
      </c>
      <c r="R874" s="54" t="s">
        <v>2524</v>
      </c>
      <c r="S874" s="54">
        <v>0</v>
      </c>
      <c r="T874" s="54">
        <v>2</v>
      </c>
    </row>
    <row r="875" spans="1:20" ht="18" x14ac:dyDescent="0.25">
      <c r="A875" s="54" t="s">
        <v>1216</v>
      </c>
      <c r="B875" s="54" t="s">
        <v>2506</v>
      </c>
      <c r="C875" s="54" t="s">
        <v>2505</v>
      </c>
      <c r="D875" s="54" t="s">
        <v>94</v>
      </c>
      <c r="E875" s="54" t="s">
        <v>94</v>
      </c>
      <c r="F875" s="54" t="s">
        <v>572</v>
      </c>
      <c r="G875" s="54" t="s">
        <v>1202</v>
      </c>
      <c r="H875" s="56" t="s">
        <v>1202</v>
      </c>
      <c r="I875" s="54" t="s">
        <v>2552</v>
      </c>
      <c r="J875" s="54" t="s">
        <v>116</v>
      </c>
      <c r="K875" s="54" t="s">
        <v>117</v>
      </c>
      <c r="L875" s="54">
        <v>4</v>
      </c>
      <c r="M875" s="54">
        <f>IFERROR(VLOOKUP(A875,rptDatosInstitucionesEducativas!$H$9:$O$985,8,0),0)</f>
        <v>4</v>
      </c>
      <c r="N875" s="54">
        <v>3</v>
      </c>
      <c r="O875" s="54">
        <v>3</v>
      </c>
      <c r="P875" s="54" t="s">
        <v>2551</v>
      </c>
      <c r="Q875" s="54" t="s">
        <v>2525</v>
      </c>
      <c r="R875" s="54" t="s">
        <v>2524</v>
      </c>
      <c r="S875" s="54">
        <v>0</v>
      </c>
      <c r="T875" s="54">
        <v>2</v>
      </c>
    </row>
    <row r="876" spans="1:20" ht="18" x14ac:dyDescent="0.25">
      <c r="A876" s="54" t="s">
        <v>1205</v>
      </c>
      <c r="B876" s="54" t="s">
        <v>2506</v>
      </c>
      <c r="C876" s="54" t="s">
        <v>2505</v>
      </c>
      <c r="D876" s="54" t="s">
        <v>94</v>
      </c>
      <c r="E876" s="54" t="s">
        <v>94</v>
      </c>
      <c r="F876" s="54" t="s">
        <v>572</v>
      </c>
      <c r="G876" s="54" t="s">
        <v>1821</v>
      </c>
      <c r="H876" s="56" t="s">
        <v>1204</v>
      </c>
      <c r="I876" s="54" t="s">
        <v>2552</v>
      </c>
      <c r="J876" s="54" t="s">
        <v>116</v>
      </c>
      <c r="K876" s="54" t="s">
        <v>117</v>
      </c>
      <c r="L876" s="54">
        <v>5</v>
      </c>
      <c r="M876" s="54">
        <f>IFERROR(VLOOKUP(A876,rptDatosInstitucionesEducativas!$H$9:$O$985,8,0),0)</f>
        <v>8</v>
      </c>
      <c r="N876" s="54">
        <v>3</v>
      </c>
      <c r="O876" s="54">
        <v>3</v>
      </c>
      <c r="P876" s="54" t="s">
        <v>2551</v>
      </c>
      <c r="Q876" s="54" t="s">
        <v>2525</v>
      </c>
      <c r="R876" s="54" t="s">
        <v>2524</v>
      </c>
      <c r="S876" s="54">
        <v>0</v>
      </c>
      <c r="T876" s="54">
        <v>2</v>
      </c>
    </row>
    <row r="877" spans="1:20" ht="18" x14ac:dyDescent="0.25">
      <c r="A877" s="54" t="s">
        <v>1214</v>
      </c>
      <c r="B877" s="54" t="s">
        <v>2506</v>
      </c>
      <c r="C877" s="54" t="s">
        <v>2505</v>
      </c>
      <c r="D877" s="54" t="s">
        <v>94</v>
      </c>
      <c r="E877" s="54" t="s">
        <v>94</v>
      </c>
      <c r="F877" s="54" t="s">
        <v>572</v>
      </c>
      <c r="G877" s="54" t="s">
        <v>580</v>
      </c>
      <c r="H877" s="56" t="s">
        <v>1215</v>
      </c>
      <c r="I877" s="54" t="s">
        <v>2552</v>
      </c>
      <c r="J877" s="54" t="s">
        <v>116</v>
      </c>
      <c r="K877" s="54" t="s">
        <v>117</v>
      </c>
      <c r="L877" s="54">
        <v>12</v>
      </c>
      <c r="M877" s="54">
        <f>IFERROR(VLOOKUP(A877,rptDatosInstitucionesEducativas!$H$9:$O$985,8,0),0)</f>
        <v>10</v>
      </c>
      <c r="N877" s="54">
        <v>1</v>
      </c>
      <c r="O877" s="54">
        <v>3</v>
      </c>
      <c r="P877" s="54" t="s">
        <v>2551</v>
      </c>
      <c r="Q877" s="54" t="s">
        <v>2525</v>
      </c>
      <c r="R877" s="54" t="s">
        <v>2524</v>
      </c>
      <c r="S877" s="54">
        <v>0</v>
      </c>
      <c r="T877" s="54">
        <v>2</v>
      </c>
    </row>
    <row r="878" spans="1:20" ht="27" x14ac:dyDescent="0.25">
      <c r="A878" s="54" t="s">
        <v>578</v>
      </c>
      <c r="B878" s="54" t="s">
        <v>2506</v>
      </c>
      <c r="C878" s="54" t="s">
        <v>2505</v>
      </c>
      <c r="D878" s="54" t="s">
        <v>94</v>
      </c>
      <c r="E878" s="54" t="s">
        <v>94</v>
      </c>
      <c r="F878" s="54" t="s">
        <v>572</v>
      </c>
      <c r="G878" s="54" t="s">
        <v>577</v>
      </c>
      <c r="H878" s="56" t="s">
        <v>579</v>
      </c>
      <c r="I878" s="54" t="s">
        <v>2523</v>
      </c>
      <c r="J878" s="54" t="s">
        <v>116</v>
      </c>
      <c r="K878" s="54" t="s">
        <v>117</v>
      </c>
      <c r="L878" s="54">
        <v>18</v>
      </c>
      <c r="M878" s="54">
        <f>IFERROR(VLOOKUP(A878,rptDatosInstitucionesEducativas!$H$9:$O$985,8,0),0)</f>
        <v>13</v>
      </c>
      <c r="N878" s="54">
        <v>3</v>
      </c>
      <c r="O878" s="54">
        <v>3</v>
      </c>
      <c r="P878" s="54" t="s">
        <v>2537</v>
      </c>
      <c r="Q878" s="54" t="s">
        <v>2536</v>
      </c>
      <c r="R878" s="54" t="s">
        <v>2535</v>
      </c>
      <c r="S878" s="54">
        <v>0</v>
      </c>
      <c r="T878" s="54">
        <v>2</v>
      </c>
    </row>
    <row r="879" spans="1:20" ht="18" x14ac:dyDescent="0.25">
      <c r="A879" s="54" t="s">
        <v>575</v>
      </c>
      <c r="B879" s="54" t="s">
        <v>2506</v>
      </c>
      <c r="C879" s="54" t="s">
        <v>2505</v>
      </c>
      <c r="D879" s="54" t="s">
        <v>94</v>
      </c>
      <c r="E879" s="54" t="s">
        <v>94</v>
      </c>
      <c r="F879" s="54" t="s">
        <v>572</v>
      </c>
      <c r="G879" s="54" t="s">
        <v>574</v>
      </c>
      <c r="H879" s="56" t="s">
        <v>576</v>
      </c>
      <c r="I879" s="54" t="s">
        <v>2523</v>
      </c>
      <c r="J879" s="54" t="s">
        <v>116</v>
      </c>
      <c r="K879" s="54" t="s">
        <v>117</v>
      </c>
      <c r="L879" s="54">
        <v>6</v>
      </c>
      <c r="M879" s="54">
        <f>IFERROR(VLOOKUP(A879,rptDatosInstitucionesEducativas!$H$9:$O$985,8,0),0)</f>
        <v>6</v>
      </c>
      <c r="N879" s="54">
        <v>3</v>
      </c>
      <c r="O879" s="54">
        <v>3</v>
      </c>
      <c r="P879" s="54" t="s">
        <v>2534</v>
      </c>
      <c r="Q879" s="54" t="s">
        <v>2525</v>
      </c>
      <c r="R879" s="54" t="s">
        <v>2533</v>
      </c>
      <c r="S879" s="54">
        <v>0</v>
      </c>
      <c r="T879" s="54">
        <v>1</v>
      </c>
    </row>
    <row r="880" spans="1:20" ht="27" x14ac:dyDescent="0.25">
      <c r="A880" s="54" t="s">
        <v>583</v>
      </c>
      <c r="B880" s="54" t="s">
        <v>2506</v>
      </c>
      <c r="C880" s="54" t="s">
        <v>2505</v>
      </c>
      <c r="D880" s="54" t="s">
        <v>94</v>
      </c>
      <c r="E880" s="54" t="s">
        <v>94</v>
      </c>
      <c r="F880" s="54" t="s">
        <v>572</v>
      </c>
      <c r="G880" s="54" t="s">
        <v>1777</v>
      </c>
      <c r="H880" s="56" t="s">
        <v>584</v>
      </c>
      <c r="I880" s="54" t="s">
        <v>2523</v>
      </c>
      <c r="J880" s="54" t="s">
        <v>116</v>
      </c>
      <c r="K880" s="54" t="s">
        <v>117</v>
      </c>
      <c r="L880" s="54">
        <v>3</v>
      </c>
      <c r="M880" s="54">
        <f>IFERROR(VLOOKUP(A880,rptDatosInstitucionesEducativas!$H$9:$O$985,8,0),0)</f>
        <v>2</v>
      </c>
      <c r="N880" s="54">
        <v>3</v>
      </c>
      <c r="O880" s="54">
        <v>3</v>
      </c>
      <c r="P880" s="54" t="s">
        <v>2549</v>
      </c>
      <c r="Q880" s="54" t="s">
        <v>2548</v>
      </c>
      <c r="R880" s="54" t="s">
        <v>2547</v>
      </c>
      <c r="S880" s="54">
        <v>0</v>
      </c>
      <c r="T880" s="54">
        <v>1</v>
      </c>
    </row>
    <row r="881" spans="1:20" ht="18" x14ac:dyDescent="0.25">
      <c r="A881" s="54" t="s">
        <v>581</v>
      </c>
      <c r="B881" s="54" t="s">
        <v>2506</v>
      </c>
      <c r="C881" s="54" t="s">
        <v>2505</v>
      </c>
      <c r="D881" s="54" t="s">
        <v>94</v>
      </c>
      <c r="E881" s="54" t="s">
        <v>94</v>
      </c>
      <c r="F881" s="54" t="s">
        <v>572</v>
      </c>
      <c r="G881" s="54" t="s">
        <v>580</v>
      </c>
      <c r="H881" s="56" t="s">
        <v>582</v>
      </c>
      <c r="I881" s="54" t="s">
        <v>2523</v>
      </c>
      <c r="J881" s="54" t="s">
        <v>116</v>
      </c>
      <c r="K881" s="54" t="s">
        <v>117</v>
      </c>
      <c r="L881" s="54">
        <v>10</v>
      </c>
      <c r="M881" s="54">
        <f>IFERROR(VLOOKUP(A881,rptDatosInstitucionesEducativas!$H$9:$O$985,8,0),0)</f>
        <v>9</v>
      </c>
      <c r="N881" s="54">
        <v>3</v>
      </c>
      <c r="O881" s="54">
        <v>3</v>
      </c>
      <c r="P881" s="54" t="s">
        <v>2550</v>
      </c>
      <c r="Q881" s="54" t="s">
        <v>2525</v>
      </c>
      <c r="R881" s="54" t="s">
        <v>2524</v>
      </c>
      <c r="S881" s="54">
        <v>0</v>
      </c>
      <c r="T881" s="54">
        <v>1</v>
      </c>
    </row>
    <row r="882" spans="1:20" ht="27" x14ac:dyDescent="0.25">
      <c r="A882" s="54" t="s">
        <v>586</v>
      </c>
      <c r="B882" s="54" t="s">
        <v>2506</v>
      </c>
      <c r="C882" s="54" t="s">
        <v>2505</v>
      </c>
      <c r="D882" s="54" t="s">
        <v>94</v>
      </c>
      <c r="E882" s="54" t="s">
        <v>94</v>
      </c>
      <c r="F882" s="54" t="s">
        <v>572</v>
      </c>
      <c r="G882" s="54" t="s">
        <v>585</v>
      </c>
      <c r="H882" s="56" t="s">
        <v>5242</v>
      </c>
      <c r="I882" s="54" t="s">
        <v>2523</v>
      </c>
      <c r="J882" s="54" t="s">
        <v>116</v>
      </c>
      <c r="K882" s="54" t="s">
        <v>117</v>
      </c>
      <c r="L882" s="54">
        <v>6</v>
      </c>
      <c r="M882" s="54">
        <f>IFERROR(VLOOKUP(A882,rptDatosInstitucionesEducativas!$H$9:$O$985,8,0),0)</f>
        <v>5</v>
      </c>
      <c r="N882" s="54">
        <v>3</v>
      </c>
      <c r="O882" s="54">
        <v>3</v>
      </c>
      <c r="P882" s="54" t="s">
        <v>2546</v>
      </c>
      <c r="Q882" s="54" t="s">
        <v>2545</v>
      </c>
      <c r="R882" s="54" t="s">
        <v>2544</v>
      </c>
      <c r="S882" s="54">
        <v>0</v>
      </c>
      <c r="T882" s="54">
        <v>1</v>
      </c>
    </row>
    <row r="883" spans="1:20" ht="18" x14ac:dyDescent="0.25">
      <c r="A883" s="54" t="s">
        <v>589</v>
      </c>
      <c r="B883" s="54" t="s">
        <v>2506</v>
      </c>
      <c r="C883" s="54" t="s">
        <v>2505</v>
      </c>
      <c r="D883" s="54" t="s">
        <v>94</v>
      </c>
      <c r="E883" s="54" t="s">
        <v>94</v>
      </c>
      <c r="F883" s="54" t="s">
        <v>572</v>
      </c>
      <c r="G883" s="54" t="s">
        <v>588</v>
      </c>
      <c r="H883" s="56" t="s">
        <v>590</v>
      </c>
      <c r="I883" s="54" t="s">
        <v>2523</v>
      </c>
      <c r="J883" s="54" t="s">
        <v>116</v>
      </c>
      <c r="K883" s="54" t="s">
        <v>117</v>
      </c>
      <c r="L883" s="54">
        <v>7</v>
      </c>
      <c r="M883" s="54">
        <f>IFERROR(VLOOKUP(A883,rptDatosInstitucionesEducativas!$H$9:$O$985,8,0),0)</f>
        <v>6</v>
      </c>
      <c r="N883" s="54">
        <v>3</v>
      </c>
      <c r="O883" s="54">
        <v>3</v>
      </c>
      <c r="P883" s="54" t="s">
        <v>5243</v>
      </c>
      <c r="Q883" s="54" t="s">
        <v>5244</v>
      </c>
      <c r="R883" s="54" t="s">
        <v>5245</v>
      </c>
      <c r="S883" s="54">
        <v>0</v>
      </c>
      <c r="T883" s="54">
        <v>1</v>
      </c>
    </row>
    <row r="884" spans="1:20" ht="18" x14ac:dyDescent="0.25">
      <c r="A884" s="54" t="s">
        <v>592</v>
      </c>
      <c r="B884" s="54" t="s">
        <v>2506</v>
      </c>
      <c r="C884" s="54" t="s">
        <v>2505</v>
      </c>
      <c r="D884" s="54" t="s">
        <v>94</v>
      </c>
      <c r="E884" s="54" t="s">
        <v>94</v>
      </c>
      <c r="F884" s="54" t="s">
        <v>572</v>
      </c>
      <c r="G884" s="54" t="s">
        <v>591</v>
      </c>
      <c r="H884" s="56" t="s">
        <v>593</v>
      </c>
      <c r="I884" s="54" t="s">
        <v>2523</v>
      </c>
      <c r="J884" s="54" t="s">
        <v>116</v>
      </c>
      <c r="K884" s="54" t="s">
        <v>117</v>
      </c>
      <c r="L884" s="54">
        <v>6</v>
      </c>
      <c r="M884" s="54">
        <f>IFERROR(VLOOKUP(A884,rptDatosInstitucionesEducativas!$H$9:$O$985,8,0),0)</f>
        <v>5</v>
      </c>
      <c r="N884" s="54">
        <v>3</v>
      </c>
      <c r="O884" s="54">
        <v>3</v>
      </c>
      <c r="P884" s="54" t="s">
        <v>2540</v>
      </c>
      <c r="Q884" s="54" t="s">
        <v>2539</v>
      </c>
      <c r="R884" s="54" t="s">
        <v>2538</v>
      </c>
      <c r="S884" s="54">
        <v>0</v>
      </c>
      <c r="T884" s="54">
        <v>1</v>
      </c>
    </row>
    <row r="885" spans="1:20" ht="18" x14ac:dyDescent="0.25">
      <c r="A885" s="54" t="s">
        <v>1630</v>
      </c>
      <c r="B885" s="54" t="s">
        <v>2506</v>
      </c>
      <c r="C885" s="54" t="s">
        <v>2505</v>
      </c>
      <c r="D885" s="54" t="s">
        <v>94</v>
      </c>
      <c r="E885" s="54" t="s">
        <v>94</v>
      </c>
      <c r="F885" s="54" t="s">
        <v>572</v>
      </c>
      <c r="G885" s="54" t="s">
        <v>1212</v>
      </c>
      <c r="H885" s="56" t="s">
        <v>1212</v>
      </c>
      <c r="I885" s="54" t="s">
        <v>2503</v>
      </c>
      <c r="J885" s="54" t="s">
        <v>116</v>
      </c>
      <c r="K885" s="54" t="s">
        <v>117</v>
      </c>
      <c r="L885" s="54">
        <v>33</v>
      </c>
      <c r="M885" s="54">
        <f>IFERROR(VLOOKUP(A885,rptDatosInstitucionesEducativas!$H$9:$O$985,8,0),0)</f>
        <v>28</v>
      </c>
      <c r="N885" s="54">
        <v>5</v>
      </c>
      <c r="O885" s="54">
        <v>5</v>
      </c>
      <c r="P885" s="54" t="s">
        <v>5246</v>
      </c>
      <c r="Q885" s="54" t="s">
        <v>5247</v>
      </c>
      <c r="R885" s="54" t="s">
        <v>5248</v>
      </c>
      <c r="S885" s="54">
        <v>6</v>
      </c>
      <c r="T885" s="54">
        <v>8</v>
      </c>
    </row>
    <row r="886" spans="1:20" ht="18" x14ac:dyDescent="0.25">
      <c r="A886" s="54" t="s">
        <v>1217</v>
      </c>
      <c r="B886" s="54" t="s">
        <v>2506</v>
      </c>
      <c r="C886" s="54" t="s">
        <v>2505</v>
      </c>
      <c r="D886" s="54" t="s">
        <v>94</v>
      </c>
      <c r="E886" s="54" t="s">
        <v>94</v>
      </c>
      <c r="F886" s="54" t="s">
        <v>572</v>
      </c>
      <c r="G886" s="54" t="s">
        <v>572</v>
      </c>
      <c r="H886" s="56" t="s">
        <v>1218</v>
      </c>
      <c r="I886" s="54" t="s">
        <v>2552</v>
      </c>
      <c r="J886" s="54" t="s">
        <v>116</v>
      </c>
      <c r="K886" s="54" t="s">
        <v>117</v>
      </c>
      <c r="L886" s="54">
        <v>8</v>
      </c>
      <c r="M886" s="54">
        <f>IFERROR(VLOOKUP(A886,rptDatosInstitucionesEducativas!$H$9:$O$985,8,0),0)</f>
        <v>8</v>
      </c>
      <c r="N886" s="54">
        <v>1</v>
      </c>
      <c r="O886" s="54">
        <v>3</v>
      </c>
      <c r="P886" s="54" t="s">
        <v>2551</v>
      </c>
      <c r="Q886" s="54" t="s">
        <v>2525</v>
      </c>
      <c r="R886" s="54" t="s">
        <v>2524</v>
      </c>
      <c r="S886" s="54">
        <v>0</v>
      </c>
      <c r="T886" s="54">
        <v>2</v>
      </c>
    </row>
    <row r="887" spans="1:20" ht="18" x14ac:dyDescent="0.25">
      <c r="A887" s="54" t="s">
        <v>1822</v>
      </c>
      <c r="B887" s="54" t="s">
        <v>2506</v>
      </c>
      <c r="C887" s="54" t="s">
        <v>2505</v>
      </c>
      <c r="D887" s="54" t="s">
        <v>94</v>
      </c>
      <c r="E887" s="54" t="s">
        <v>94</v>
      </c>
      <c r="F887" s="54" t="s">
        <v>572</v>
      </c>
      <c r="G887" s="54" t="s">
        <v>1821</v>
      </c>
      <c r="H887" s="56" t="s">
        <v>1823</v>
      </c>
      <c r="I887" s="54" t="s">
        <v>2552</v>
      </c>
      <c r="J887" s="54" t="s">
        <v>116</v>
      </c>
      <c r="K887" s="54" t="s">
        <v>117</v>
      </c>
      <c r="L887" s="54">
        <v>10</v>
      </c>
      <c r="M887" s="54">
        <f>IFERROR(VLOOKUP(A887,rptDatosInstitucionesEducativas!$H$9:$O$985,8,0),0)</f>
        <v>10</v>
      </c>
      <c r="N887" s="54">
        <v>1</v>
      </c>
      <c r="O887" s="54">
        <v>3</v>
      </c>
      <c r="P887" s="54" t="s">
        <v>2551</v>
      </c>
      <c r="Q887" s="54" t="s">
        <v>2525</v>
      </c>
      <c r="R887" s="54" t="s">
        <v>2524</v>
      </c>
      <c r="S887" s="54">
        <v>0</v>
      </c>
      <c r="T887" s="54">
        <v>2</v>
      </c>
    </row>
    <row r="888" spans="1:20" ht="0" hidden="1" customHeight="1" x14ac:dyDescent="0.25"/>
  </sheetData>
  <sheetProtection algorithmName="SHA-512" hashValue="qfRELzSZpOIYVqmO2kNvEoWQxvHajqZi5FNETOwNhvz6mg5aWTrQhKNrAmrYNettjfvHvAww7Z9G5sU1qSHUlA==" saltValue="qLY+l2VBP5D3gJd17dP14w==" spinCount="100000" sheet="1" objects="1" scenarios="1"/>
  <pageMargins left="0.196850393700787" right="0.196850393700787" top="0.196850393700787" bottom="0.196850393700787" header="0.196850393700787" footer="0.196850393700787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Z985"/>
  <sheetViews>
    <sheetView showGridLines="0" topLeftCell="G1" workbookViewId="0">
      <pane ySplit="8" topLeftCell="A976" activePane="bottomLeft" state="frozen"/>
      <selection pane="bottomLeft" activeCell="Q3" sqref="Q3"/>
    </sheetView>
  </sheetViews>
  <sheetFormatPr baseColWidth="10" defaultColWidth="11.42578125" defaultRowHeight="15" x14ac:dyDescent="0.25"/>
  <cols>
    <col min="1" max="1" width="11.42578125" style="53"/>
    <col min="2" max="2" width="9.5703125" style="53" customWidth="1"/>
    <col min="3" max="3" width="9" style="53" customWidth="1"/>
    <col min="4" max="4" width="13.42578125" style="53" customWidth="1"/>
    <col min="5" max="5" width="13.5703125" style="53" customWidth="1"/>
    <col min="6" max="7" width="13.42578125" style="53" customWidth="1"/>
    <col min="8" max="8" width="8" style="53" customWidth="1"/>
    <col min="9" max="9" width="6.7109375" style="53" customWidth="1"/>
    <col min="10" max="11" width="36.42578125" style="53" customWidth="1"/>
    <col min="12" max="12" width="13.42578125" style="53" customWidth="1"/>
    <col min="13" max="13" width="11.42578125" style="53" customWidth="1"/>
    <col min="14" max="14" width="14.5703125" style="53" customWidth="1"/>
    <col min="15" max="15" width="11" style="53" customWidth="1"/>
    <col min="16" max="16" width="7.85546875" style="53" customWidth="1"/>
    <col min="17" max="17" width="6.7109375" style="53" customWidth="1"/>
    <col min="18" max="18" width="7.28515625" style="53" customWidth="1"/>
    <col min="19" max="19" width="5.85546875" style="53" customWidth="1"/>
    <col min="20" max="20" width="6" style="53" customWidth="1"/>
    <col min="21" max="21" width="1.5703125" style="53" customWidth="1"/>
    <col min="22" max="23" width="13.42578125" style="53" customWidth="1"/>
    <col min="24" max="24" width="13.5703125" style="53" customWidth="1"/>
    <col min="25" max="26" width="13.42578125" style="53" customWidth="1"/>
    <col min="27" max="16384" width="11.42578125" style="53"/>
  </cols>
  <sheetData>
    <row r="1" spans="1:26" x14ac:dyDescent="0.25">
      <c r="G1" s="292" t="s">
        <v>5297</v>
      </c>
      <c r="H1" s="293"/>
      <c r="I1" s="293"/>
      <c r="J1" s="293"/>
      <c r="K1" s="293"/>
      <c r="L1" s="293"/>
    </row>
    <row r="2" spans="1:26" x14ac:dyDescent="0.25">
      <c r="G2" s="293"/>
      <c r="H2" s="293"/>
      <c r="I2" s="293"/>
      <c r="J2" s="293"/>
      <c r="K2" s="293"/>
      <c r="L2" s="293"/>
      <c r="R2" s="294" t="s">
        <v>4347</v>
      </c>
      <c r="S2" s="293"/>
      <c r="T2" s="293"/>
    </row>
    <row r="3" spans="1:26" x14ac:dyDescent="0.25">
      <c r="R3" s="293"/>
      <c r="S3" s="293"/>
      <c r="T3" s="293"/>
    </row>
    <row r="4" spans="1:26" ht="17.100000000000001" customHeight="1" x14ac:dyDescent="0.25">
      <c r="R4" s="294" t="s">
        <v>4346</v>
      </c>
      <c r="S4" s="294"/>
      <c r="T4" s="293"/>
    </row>
    <row r="5" spans="1:26" ht="1.5" customHeight="1" x14ac:dyDescent="0.25"/>
    <row r="6" spans="1:26" ht="12.6" customHeight="1" x14ac:dyDescent="0.25">
      <c r="O6" s="295" t="s">
        <v>4345</v>
      </c>
      <c r="P6" s="293"/>
      <c r="Q6" s="293"/>
      <c r="R6" s="293"/>
      <c r="S6" s="293"/>
    </row>
    <row r="7" spans="1:26" ht="3.95" customHeight="1" x14ac:dyDescent="0.25"/>
    <row r="8" spans="1:26" ht="36" x14ac:dyDescent="0.25">
      <c r="B8" s="58" t="s">
        <v>4344</v>
      </c>
      <c r="C8" s="58" t="s">
        <v>4343</v>
      </c>
      <c r="D8" s="58" t="s">
        <v>4342</v>
      </c>
      <c r="E8" s="58" t="s">
        <v>2080</v>
      </c>
      <c r="F8" s="58" t="s">
        <v>80</v>
      </c>
      <c r="G8" s="58" t="s">
        <v>81</v>
      </c>
      <c r="H8" s="58" t="s">
        <v>82</v>
      </c>
      <c r="I8" s="58" t="s">
        <v>4341</v>
      </c>
      <c r="J8" s="58" t="s">
        <v>83</v>
      </c>
      <c r="K8" s="58" t="s">
        <v>84</v>
      </c>
      <c r="L8" s="58" t="s">
        <v>85</v>
      </c>
      <c r="N8" s="58" t="s">
        <v>86</v>
      </c>
      <c r="O8" s="58" t="s">
        <v>4340</v>
      </c>
      <c r="P8" s="58" t="s">
        <v>4339</v>
      </c>
      <c r="Q8" s="291" t="s">
        <v>4338</v>
      </c>
      <c r="R8" s="291"/>
      <c r="S8" s="291" t="s">
        <v>4337</v>
      </c>
      <c r="T8" s="291"/>
      <c r="U8" s="55"/>
      <c r="V8" s="58" t="s">
        <v>4336</v>
      </c>
      <c r="W8" s="58" t="s">
        <v>4335</v>
      </c>
      <c r="X8" s="58" t="s">
        <v>4334</v>
      </c>
      <c r="Y8" s="58" t="s">
        <v>4333</v>
      </c>
      <c r="Z8" s="58" t="s">
        <v>4332</v>
      </c>
    </row>
    <row r="9" spans="1:26" ht="27" x14ac:dyDescent="0.25">
      <c r="A9" s="59" t="str">
        <f>+H9</f>
        <v>3937887</v>
      </c>
      <c r="B9" s="54" t="s">
        <v>2506</v>
      </c>
      <c r="C9" s="54" t="s">
        <v>2505</v>
      </c>
      <c r="D9" s="54" t="s">
        <v>94</v>
      </c>
      <c r="E9" s="54" t="s">
        <v>94</v>
      </c>
      <c r="F9" s="54" t="s">
        <v>113</v>
      </c>
      <c r="G9" s="54" t="s">
        <v>172</v>
      </c>
      <c r="H9" s="57" t="s">
        <v>622</v>
      </c>
      <c r="I9" s="54" t="s">
        <v>2504</v>
      </c>
      <c r="J9" s="56" t="s">
        <v>172</v>
      </c>
      <c r="K9" s="54" t="s">
        <v>2552</v>
      </c>
      <c r="L9" s="54" t="s">
        <v>116</v>
      </c>
      <c r="N9" s="54" t="s">
        <v>117</v>
      </c>
      <c r="O9" s="54">
        <v>9</v>
      </c>
      <c r="P9" s="54">
        <v>1</v>
      </c>
      <c r="Q9" s="289">
        <v>2</v>
      </c>
      <c r="R9" s="290"/>
      <c r="S9" s="289" t="s">
        <v>2502</v>
      </c>
      <c r="T9" s="289"/>
      <c r="U9" s="55"/>
      <c r="V9" s="54" t="s">
        <v>4316</v>
      </c>
      <c r="W9" s="54" t="s">
        <v>2525</v>
      </c>
      <c r="X9" s="54" t="s">
        <v>2524</v>
      </c>
      <c r="Y9" s="54">
        <v>0</v>
      </c>
      <c r="Z9" s="54">
        <v>1</v>
      </c>
    </row>
    <row r="10" spans="1:26" ht="27" x14ac:dyDescent="0.25">
      <c r="A10" s="59" t="str">
        <f t="shared" ref="A10:A73" si="0">+H10</f>
        <v>3937888</v>
      </c>
      <c r="B10" s="54" t="s">
        <v>2506</v>
      </c>
      <c r="C10" s="54" t="s">
        <v>2505</v>
      </c>
      <c r="D10" s="54" t="s">
        <v>94</v>
      </c>
      <c r="E10" s="54" t="s">
        <v>94</v>
      </c>
      <c r="F10" s="54" t="s">
        <v>113</v>
      </c>
      <c r="G10" s="54" t="s">
        <v>594</v>
      </c>
      <c r="H10" s="54" t="s">
        <v>595</v>
      </c>
      <c r="I10" s="54" t="s">
        <v>2504</v>
      </c>
      <c r="J10" s="56" t="s">
        <v>594</v>
      </c>
      <c r="K10" s="54" t="s">
        <v>2552</v>
      </c>
      <c r="L10" s="54" t="s">
        <v>116</v>
      </c>
      <c r="N10" s="54" t="s">
        <v>117</v>
      </c>
      <c r="O10" s="54">
        <v>6</v>
      </c>
      <c r="P10" s="54">
        <v>1</v>
      </c>
      <c r="Q10" s="289">
        <v>3</v>
      </c>
      <c r="R10" s="290"/>
      <c r="S10" s="289" t="s">
        <v>2502</v>
      </c>
      <c r="T10" s="289"/>
      <c r="U10" s="55"/>
      <c r="V10" s="54" t="s">
        <v>4316</v>
      </c>
      <c r="W10" s="54" t="s">
        <v>2525</v>
      </c>
      <c r="X10" s="54" t="s">
        <v>2524</v>
      </c>
      <c r="Y10" s="54">
        <v>0</v>
      </c>
      <c r="Z10" s="54">
        <v>1</v>
      </c>
    </row>
    <row r="11" spans="1:26" ht="27" x14ac:dyDescent="0.25">
      <c r="A11" s="59" t="str">
        <f t="shared" si="0"/>
        <v>3937889</v>
      </c>
      <c r="B11" s="54" t="s">
        <v>2506</v>
      </c>
      <c r="C11" s="54" t="s">
        <v>2505</v>
      </c>
      <c r="D11" s="54" t="s">
        <v>94</v>
      </c>
      <c r="E11" s="54" t="s">
        <v>94</v>
      </c>
      <c r="F11" s="54" t="s">
        <v>113</v>
      </c>
      <c r="G11" s="54" t="s">
        <v>598</v>
      </c>
      <c r="H11" s="54" t="s">
        <v>599</v>
      </c>
      <c r="I11" s="54" t="s">
        <v>2504</v>
      </c>
      <c r="J11" s="56" t="s">
        <v>600</v>
      </c>
      <c r="K11" s="54" t="s">
        <v>2552</v>
      </c>
      <c r="L11" s="54" t="s">
        <v>116</v>
      </c>
      <c r="N11" s="54" t="s">
        <v>117</v>
      </c>
      <c r="O11" s="54">
        <v>6</v>
      </c>
      <c r="P11" s="54">
        <v>3</v>
      </c>
      <c r="Q11" s="289">
        <v>5</v>
      </c>
      <c r="R11" s="290"/>
      <c r="S11" s="289" t="s">
        <v>2502</v>
      </c>
      <c r="T11" s="289"/>
      <c r="U11" s="55"/>
      <c r="V11" s="54" t="s">
        <v>4319</v>
      </c>
      <c r="W11" s="54" t="s">
        <v>4318</v>
      </c>
      <c r="X11" s="54" t="s">
        <v>4317</v>
      </c>
      <c r="Y11" s="54">
        <v>1</v>
      </c>
      <c r="Z11" s="54">
        <v>1</v>
      </c>
    </row>
    <row r="12" spans="1:26" ht="27" x14ac:dyDescent="0.25">
      <c r="A12" s="59" t="str">
        <f t="shared" si="0"/>
        <v>3953587</v>
      </c>
      <c r="B12" s="54" t="s">
        <v>2506</v>
      </c>
      <c r="C12" s="54" t="s">
        <v>2505</v>
      </c>
      <c r="D12" s="54" t="s">
        <v>94</v>
      </c>
      <c r="E12" s="54" t="s">
        <v>94</v>
      </c>
      <c r="F12" s="54" t="s">
        <v>113</v>
      </c>
      <c r="G12" s="54" t="s">
        <v>207</v>
      </c>
      <c r="H12" s="54" t="s">
        <v>645</v>
      </c>
      <c r="I12" s="54" t="s">
        <v>2504</v>
      </c>
      <c r="J12" s="56" t="s">
        <v>207</v>
      </c>
      <c r="K12" s="54" t="s">
        <v>2552</v>
      </c>
      <c r="L12" s="54" t="s">
        <v>116</v>
      </c>
      <c r="N12" s="54" t="s">
        <v>117</v>
      </c>
      <c r="O12" s="54">
        <v>9</v>
      </c>
      <c r="P12" s="54">
        <v>1</v>
      </c>
      <c r="Q12" s="289">
        <v>3</v>
      </c>
      <c r="R12" s="290"/>
      <c r="S12" s="289" t="s">
        <v>2502</v>
      </c>
      <c r="T12" s="289"/>
      <c r="U12" s="55"/>
      <c r="V12" s="54" t="s">
        <v>4316</v>
      </c>
      <c r="W12" s="54" t="s">
        <v>2525</v>
      </c>
      <c r="X12" s="54" t="s">
        <v>2524</v>
      </c>
      <c r="Y12" s="54">
        <v>0</v>
      </c>
      <c r="Z12" s="54">
        <v>1</v>
      </c>
    </row>
    <row r="13" spans="1:26" ht="27" x14ac:dyDescent="0.25">
      <c r="A13" s="59" t="str">
        <f t="shared" si="0"/>
        <v>3953588</v>
      </c>
      <c r="B13" s="54" t="s">
        <v>2506</v>
      </c>
      <c r="C13" s="54" t="s">
        <v>2505</v>
      </c>
      <c r="D13" s="54" t="s">
        <v>94</v>
      </c>
      <c r="E13" s="54" t="s">
        <v>94</v>
      </c>
      <c r="F13" s="54" t="s">
        <v>113</v>
      </c>
      <c r="G13" s="54" t="s">
        <v>628</v>
      </c>
      <c r="H13" s="54" t="s">
        <v>629</v>
      </c>
      <c r="I13" s="54" t="s">
        <v>2504</v>
      </c>
      <c r="J13" s="56" t="s">
        <v>630</v>
      </c>
      <c r="K13" s="54" t="s">
        <v>2552</v>
      </c>
      <c r="L13" s="54" t="s">
        <v>116</v>
      </c>
      <c r="N13" s="54" t="s">
        <v>117</v>
      </c>
      <c r="O13" s="54">
        <v>11</v>
      </c>
      <c r="P13" s="54">
        <v>3</v>
      </c>
      <c r="Q13" s="289">
        <v>3</v>
      </c>
      <c r="R13" s="290"/>
      <c r="S13" s="289" t="s">
        <v>2502</v>
      </c>
      <c r="T13" s="289"/>
      <c r="U13" s="55"/>
      <c r="V13" s="54" t="s">
        <v>4319</v>
      </c>
      <c r="W13" s="54" t="s">
        <v>4318</v>
      </c>
      <c r="X13" s="54" t="s">
        <v>4331</v>
      </c>
      <c r="Y13" s="54">
        <v>1</v>
      </c>
      <c r="Z13" s="54">
        <v>1</v>
      </c>
    </row>
    <row r="14" spans="1:26" ht="18" x14ac:dyDescent="0.25">
      <c r="A14" s="59" t="str">
        <f t="shared" si="0"/>
        <v>3953589</v>
      </c>
      <c r="B14" s="54" t="s">
        <v>2506</v>
      </c>
      <c r="C14" s="54" t="s">
        <v>2505</v>
      </c>
      <c r="D14" s="54" t="s">
        <v>94</v>
      </c>
      <c r="E14" s="54" t="s">
        <v>94</v>
      </c>
      <c r="F14" s="54" t="s">
        <v>113</v>
      </c>
      <c r="G14" s="54" t="s">
        <v>661</v>
      </c>
      <c r="H14" s="54" t="s">
        <v>662</v>
      </c>
      <c r="I14" s="54" t="s">
        <v>2504</v>
      </c>
      <c r="J14" s="56" t="s">
        <v>661</v>
      </c>
      <c r="K14" s="54" t="s">
        <v>2552</v>
      </c>
      <c r="L14" s="54" t="s">
        <v>116</v>
      </c>
      <c r="N14" s="54" t="s">
        <v>117</v>
      </c>
      <c r="O14" s="54">
        <v>3</v>
      </c>
      <c r="P14" s="54">
        <v>2</v>
      </c>
      <c r="Q14" s="289">
        <v>2</v>
      </c>
      <c r="R14" s="290"/>
      <c r="S14" s="289" t="s">
        <v>2502</v>
      </c>
      <c r="T14" s="289"/>
      <c r="U14" s="55"/>
      <c r="V14" s="54" t="s">
        <v>4309</v>
      </c>
      <c r="W14" s="54" t="s">
        <v>4308</v>
      </c>
      <c r="X14" s="54" t="s">
        <v>4307</v>
      </c>
      <c r="Y14" s="54">
        <v>1</v>
      </c>
      <c r="Z14" s="54">
        <v>2</v>
      </c>
    </row>
    <row r="15" spans="1:26" ht="27" x14ac:dyDescent="0.25">
      <c r="A15" s="59" t="str">
        <f t="shared" si="0"/>
        <v>3953590</v>
      </c>
      <c r="B15" s="54" t="s">
        <v>2506</v>
      </c>
      <c r="C15" s="54" t="s">
        <v>2505</v>
      </c>
      <c r="D15" s="54" t="s">
        <v>94</v>
      </c>
      <c r="E15" s="54" t="s">
        <v>94</v>
      </c>
      <c r="F15" s="54" t="s">
        <v>113</v>
      </c>
      <c r="G15" s="54" t="s">
        <v>684</v>
      </c>
      <c r="H15" s="54" t="s">
        <v>685</v>
      </c>
      <c r="I15" s="54" t="s">
        <v>2504</v>
      </c>
      <c r="J15" s="56" t="s">
        <v>684</v>
      </c>
      <c r="K15" s="54" t="s">
        <v>2552</v>
      </c>
      <c r="L15" s="54" t="s">
        <v>116</v>
      </c>
      <c r="N15" s="54" t="s">
        <v>117</v>
      </c>
      <c r="O15" s="54">
        <v>4</v>
      </c>
      <c r="P15" s="54">
        <v>3</v>
      </c>
      <c r="Q15" s="289">
        <v>3</v>
      </c>
      <c r="R15" s="290"/>
      <c r="S15" s="289" t="s">
        <v>2502</v>
      </c>
      <c r="T15" s="289"/>
      <c r="U15" s="55"/>
      <c r="V15" s="54" t="s">
        <v>4315</v>
      </c>
      <c r="W15" s="54" t="s">
        <v>4330</v>
      </c>
      <c r="X15" s="54" t="s">
        <v>4329</v>
      </c>
      <c r="Y15" s="54">
        <v>0</v>
      </c>
      <c r="Z15" s="54">
        <v>2</v>
      </c>
    </row>
    <row r="16" spans="1:26" ht="18" x14ac:dyDescent="0.25">
      <c r="A16" s="59" t="str">
        <f t="shared" si="0"/>
        <v>3953591</v>
      </c>
      <c r="B16" s="54" t="s">
        <v>2506</v>
      </c>
      <c r="C16" s="54" t="s">
        <v>2505</v>
      </c>
      <c r="D16" s="54" t="s">
        <v>94</v>
      </c>
      <c r="E16" s="54" t="s">
        <v>94</v>
      </c>
      <c r="F16" s="54" t="s">
        <v>113</v>
      </c>
      <c r="G16" s="54" t="s">
        <v>697</v>
      </c>
      <c r="H16" s="54" t="s">
        <v>698</v>
      </c>
      <c r="I16" s="54" t="s">
        <v>2504</v>
      </c>
      <c r="J16" s="56" t="s">
        <v>697</v>
      </c>
      <c r="K16" s="54" t="s">
        <v>2552</v>
      </c>
      <c r="L16" s="54" t="s">
        <v>116</v>
      </c>
      <c r="N16" s="54" t="s">
        <v>117</v>
      </c>
      <c r="O16" s="54">
        <v>10</v>
      </c>
      <c r="P16" s="54">
        <v>1</v>
      </c>
      <c r="Q16" s="289">
        <v>2</v>
      </c>
      <c r="R16" s="290"/>
      <c r="S16" s="289" t="s">
        <v>2502</v>
      </c>
      <c r="T16" s="289"/>
      <c r="U16" s="55"/>
      <c r="V16" s="54" t="s">
        <v>4309</v>
      </c>
      <c r="W16" s="54" t="s">
        <v>4308</v>
      </c>
      <c r="X16" s="54" t="s">
        <v>4307</v>
      </c>
      <c r="Y16" s="54">
        <v>1</v>
      </c>
      <c r="Z16" s="54">
        <v>2</v>
      </c>
    </row>
    <row r="17" spans="1:26" ht="27" x14ac:dyDescent="0.25">
      <c r="A17" s="59" t="str">
        <f t="shared" si="0"/>
        <v>3953592</v>
      </c>
      <c r="B17" s="54" t="s">
        <v>2506</v>
      </c>
      <c r="C17" s="54" t="s">
        <v>2505</v>
      </c>
      <c r="D17" s="54" t="s">
        <v>94</v>
      </c>
      <c r="E17" s="54" t="s">
        <v>94</v>
      </c>
      <c r="F17" s="54" t="s">
        <v>113</v>
      </c>
      <c r="G17" s="54" t="s">
        <v>688</v>
      </c>
      <c r="H17" s="54" t="s">
        <v>689</v>
      </c>
      <c r="I17" s="54" t="s">
        <v>2504</v>
      </c>
      <c r="J17" s="56" t="s">
        <v>688</v>
      </c>
      <c r="K17" s="54" t="s">
        <v>2552</v>
      </c>
      <c r="L17" s="54" t="s">
        <v>116</v>
      </c>
      <c r="N17" s="54" t="s">
        <v>117</v>
      </c>
      <c r="O17" s="54">
        <v>10</v>
      </c>
      <c r="P17" s="54">
        <v>1</v>
      </c>
      <c r="Q17" s="289">
        <v>3</v>
      </c>
      <c r="R17" s="290"/>
      <c r="S17" s="289" t="s">
        <v>2502</v>
      </c>
      <c r="T17" s="289"/>
      <c r="U17" s="55"/>
      <c r="V17" s="54" t="s">
        <v>3380</v>
      </c>
      <c r="W17" s="54" t="s">
        <v>3379</v>
      </c>
      <c r="X17" s="54" t="s">
        <v>3378</v>
      </c>
      <c r="Y17" s="54">
        <v>0</v>
      </c>
      <c r="Z17" s="54">
        <v>2</v>
      </c>
    </row>
    <row r="18" spans="1:26" ht="27" x14ac:dyDescent="0.25">
      <c r="A18" s="59" t="str">
        <f t="shared" si="0"/>
        <v>3948586</v>
      </c>
      <c r="B18" s="54" t="s">
        <v>2506</v>
      </c>
      <c r="C18" s="54" t="s">
        <v>2505</v>
      </c>
      <c r="D18" s="54" t="s">
        <v>94</v>
      </c>
      <c r="E18" s="54" t="s">
        <v>94</v>
      </c>
      <c r="F18" s="54" t="s">
        <v>113</v>
      </c>
      <c r="G18" s="54" t="s">
        <v>631</v>
      </c>
      <c r="H18" s="54" t="s">
        <v>632</v>
      </c>
      <c r="I18" s="54" t="s">
        <v>2504</v>
      </c>
      <c r="J18" s="56" t="s">
        <v>633</v>
      </c>
      <c r="K18" s="54" t="s">
        <v>2552</v>
      </c>
      <c r="L18" s="54" t="s">
        <v>116</v>
      </c>
      <c r="N18" s="54" t="s">
        <v>117</v>
      </c>
      <c r="O18" s="54">
        <v>3</v>
      </c>
      <c r="P18" s="54">
        <v>3</v>
      </c>
      <c r="Q18" s="289">
        <v>3</v>
      </c>
      <c r="R18" s="290"/>
      <c r="S18" s="289" t="s">
        <v>2502</v>
      </c>
      <c r="T18" s="289"/>
      <c r="U18" s="55"/>
      <c r="V18" s="54" t="s">
        <v>4316</v>
      </c>
      <c r="W18" s="54" t="s">
        <v>2525</v>
      </c>
      <c r="X18" s="54" t="s">
        <v>2524</v>
      </c>
      <c r="Y18" s="54">
        <v>0</v>
      </c>
      <c r="Z18" s="54">
        <v>1</v>
      </c>
    </row>
    <row r="19" spans="1:26" ht="27" x14ac:dyDescent="0.25">
      <c r="A19" s="59" t="str">
        <f t="shared" si="0"/>
        <v>3990013</v>
      </c>
      <c r="B19" s="54" t="s">
        <v>2506</v>
      </c>
      <c r="C19" s="54" t="s">
        <v>2505</v>
      </c>
      <c r="D19" s="54" t="s">
        <v>94</v>
      </c>
      <c r="E19" s="54" t="s">
        <v>94</v>
      </c>
      <c r="F19" s="54" t="s">
        <v>113</v>
      </c>
      <c r="G19" s="54" t="s">
        <v>113</v>
      </c>
      <c r="H19" s="54" t="s">
        <v>2352</v>
      </c>
      <c r="I19" s="54" t="s">
        <v>2504</v>
      </c>
      <c r="J19" s="56" t="s">
        <v>2353</v>
      </c>
      <c r="K19" s="54" t="s">
        <v>2552</v>
      </c>
      <c r="L19" s="54" t="s">
        <v>116</v>
      </c>
      <c r="N19" s="54" t="s">
        <v>117</v>
      </c>
      <c r="O19" s="54">
        <v>9</v>
      </c>
      <c r="P19" s="54">
        <v>1</v>
      </c>
      <c r="Q19" s="289">
        <v>3</v>
      </c>
      <c r="R19" s="290"/>
      <c r="S19" s="289" t="s">
        <v>2502</v>
      </c>
      <c r="T19" s="289"/>
      <c r="U19" s="55"/>
      <c r="V19" s="54" t="s">
        <v>4312</v>
      </c>
      <c r="W19" s="54" t="s">
        <v>2525</v>
      </c>
      <c r="X19" s="54" t="s">
        <v>4310</v>
      </c>
      <c r="Y19" s="54">
        <v>0</v>
      </c>
      <c r="Z19" s="54">
        <v>2</v>
      </c>
    </row>
    <row r="20" spans="1:26" ht="27" x14ac:dyDescent="0.25">
      <c r="A20" s="59" t="str">
        <f t="shared" si="0"/>
        <v>3985782</v>
      </c>
      <c r="B20" s="54" t="s">
        <v>2506</v>
      </c>
      <c r="C20" s="54" t="s">
        <v>2505</v>
      </c>
      <c r="D20" s="54" t="s">
        <v>94</v>
      </c>
      <c r="E20" s="54" t="s">
        <v>94</v>
      </c>
      <c r="F20" s="54" t="s">
        <v>113</v>
      </c>
      <c r="G20" s="54" t="s">
        <v>650</v>
      </c>
      <c r="H20" s="54" t="s">
        <v>2348</v>
      </c>
      <c r="I20" s="54" t="s">
        <v>2504</v>
      </c>
      <c r="J20" s="56" t="s">
        <v>2349</v>
      </c>
      <c r="K20" s="54" t="s">
        <v>2552</v>
      </c>
      <c r="L20" s="54" t="s">
        <v>116</v>
      </c>
      <c r="N20" s="54" t="s">
        <v>117</v>
      </c>
      <c r="O20" s="54">
        <v>7</v>
      </c>
      <c r="P20" s="54">
        <v>1</v>
      </c>
      <c r="Q20" s="289">
        <v>3</v>
      </c>
      <c r="R20" s="290"/>
      <c r="S20" s="289" t="s">
        <v>2502</v>
      </c>
      <c r="T20" s="289"/>
      <c r="U20" s="55"/>
      <c r="V20" s="54" t="s">
        <v>4315</v>
      </c>
      <c r="W20" s="54" t="s">
        <v>2525</v>
      </c>
      <c r="X20" s="54" t="s">
        <v>2524</v>
      </c>
      <c r="Y20" s="54">
        <v>0</v>
      </c>
      <c r="Z20" s="54">
        <v>2</v>
      </c>
    </row>
    <row r="21" spans="1:26" ht="27" x14ac:dyDescent="0.25">
      <c r="A21" s="59" t="str">
        <f t="shared" si="0"/>
        <v>3985791</v>
      </c>
      <c r="B21" s="54" t="s">
        <v>2506</v>
      </c>
      <c r="C21" s="54" t="s">
        <v>2505</v>
      </c>
      <c r="D21" s="54" t="s">
        <v>94</v>
      </c>
      <c r="E21" s="54" t="s">
        <v>94</v>
      </c>
      <c r="F21" s="54" t="s">
        <v>113</v>
      </c>
      <c r="G21" s="54" t="s">
        <v>2351</v>
      </c>
      <c r="H21" s="54" t="s">
        <v>2350</v>
      </c>
      <c r="I21" s="54" t="s">
        <v>2504</v>
      </c>
      <c r="J21" s="56" t="s">
        <v>2351</v>
      </c>
      <c r="K21" s="54" t="s">
        <v>2552</v>
      </c>
      <c r="L21" s="54" t="s">
        <v>116</v>
      </c>
      <c r="N21" s="54" t="s">
        <v>117</v>
      </c>
      <c r="O21" s="54">
        <v>8</v>
      </c>
      <c r="P21" s="54">
        <v>1</v>
      </c>
      <c r="Q21" s="289">
        <v>3</v>
      </c>
      <c r="R21" s="290"/>
      <c r="S21" s="289" t="s">
        <v>2502</v>
      </c>
      <c r="T21" s="289"/>
      <c r="U21" s="55"/>
      <c r="V21" s="54" t="s">
        <v>4312</v>
      </c>
      <c r="W21" s="54" t="s">
        <v>4328</v>
      </c>
      <c r="X21" s="54" t="s">
        <v>4310</v>
      </c>
      <c r="Y21" s="54">
        <v>0</v>
      </c>
      <c r="Z21" s="54">
        <v>1</v>
      </c>
    </row>
    <row r="22" spans="1:26" ht="27" x14ac:dyDescent="0.25">
      <c r="A22" s="59" t="str">
        <f t="shared" si="0"/>
        <v>3971086</v>
      </c>
      <c r="B22" s="54" t="s">
        <v>2506</v>
      </c>
      <c r="C22" s="54" t="s">
        <v>2505</v>
      </c>
      <c r="D22" s="54" t="s">
        <v>94</v>
      </c>
      <c r="E22" s="54" t="s">
        <v>94</v>
      </c>
      <c r="F22" s="54" t="s">
        <v>113</v>
      </c>
      <c r="G22" s="54" t="s">
        <v>638</v>
      </c>
      <c r="H22" s="54" t="s">
        <v>1782</v>
      </c>
      <c r="I22" s="54" t="s">
        <v>2504</v>
      </c>
      <c r="J22" s="56" t="s">
        <v>1783</v>
      </c>
      <c r="K22" s="54" t="s">
        <v>2552</v>
      </c>
      <c r="L22" s="54" t="s">
        <v>116</v>
      </c>
      <c r="N22" s="54" t="s">
        <v>117</v>
      </c>
      <c r="O22" s="54">
        <v>7</v>
      </c>
      <c r="P22" s="54">
        <v>1</v>
      </c>
      <c r="Q22" s="289">
        <v>3</v>
      </c>
      <c r="R22" s="290"/>
      <c r="S22" s="289" t="s">
        <v>2502</v>
      </c>
      <c r="T22" s="289"/>
      <c r="U22" s="55"/>
      <c r="V22" s="54" t="s">
        <v>4319</v>
      </c>
      <c r="W22" s="54" t="s">
        <v>4318</v>
      </c>
      <c r="X22" s="54" t="s">
        <v>4317</v>
      </c>
      <c r="Y22" s="54">
        <v>1</v>
      </c>
      <c r="Z22" s="54">
        <v>1</v>
      </c>
    </row>
    <row r="23" spans="1:26" ht="27" x14ac:dyDescent="0.25">
      <c r="A23" s="59" t="str">
        <f t="shared" si="0"/>
        <v>3971070</v>
      </c>
      <c r="B23" s="54" t="s">
        <v>2506</v>
      </c>
      <c r="C23" s="54" t="s">
        <v>2505</v>
      </c>
      <c r="D23" s="54" t="s">
        <v>94</v>
      </c>
      <c r="E23" s="54" t="s">
        <v>94</v>
      </c>
      <c r="F23" s="54" t="s">
        <v>113</v>
      </c>
      <c r="G23" s="54" t="s">
        <v>1780</v>
      </c>
      <c r="H23" s="54" t="s">
        <v>1781</v>
      </c>
      <c r="I23" s="54" t="s">
        <v>2504</v>
      </c>
      <c r="J23" s="56" t="s">
        <v>1780</v>
      </c>
      <c r="K23" s="54" t="s">
        <v>2552</v>
      </c>
      <c r="L23" s="54" t="s">
        <v>116</v>
      </c>
      <c r="N23" s="54" t="s">
        <v>117</v>
      </c>
      <c r="O23" s="54">
        <v>8</v>
      </c>
      <c r="P23" s="54">
        <v>1</v>
      </c>
      <c r="Q23" s="289">
        <v>3</v>
      </c>
      <c r="R23" s="290"/>
      <c r="S23" s="289" t="s">
        <v>2502</v>
      </c>
      <c r="T23" s="289"/>
      <c r="U23" s="55"/>
      <c r="V23" s="54" t="s">
        <v>3390</v>
      </c>
      <c r="W23" s="54" t="s">
        <v>3389</v>
      </c>
      <c r="X23" s="54" t="s">
        <v>3388</v>
      </c>
      <c r="Y23" s="54">
        <v>1</v>
      </c>
      <c r="Z23" s="54">
        <v>1</v>
      </c>
    </row>
    <row r="24" spans="1:26" ht="27" x14ac:dyDescent="0.25">
      <c r="A24" s="59" t="str">
        <f t="shared" si="0"/>
        <v>3971072</v>
      </c>
      <c r="B24" s="54" t="s">
        <v>2506</v>
      </c>
      <c r="C24" s="54" t="s">
        <v>2505</v>
      </c>
      <c r="D24" s="54" t="s">
        <v>94</v>
      </c>
      <c r="E24" s="54" t="s">
        <v>94</v>
      </c>
      <c r="F24" s="54" t="s">
        <v>113</v>
      </c>
      <c r="G24" s="54" t="s">
        <v>138</v>
      </c>
      <c r="H24" s="54" t="s">
        <v>1784</v>
      </c>
      <c r="I24" s="54" t="s">
        <v>2504</v>
      </c>
      <c r="J24" s="56" t="s">
        <v>1785</v>
      </c>
      <c r="K24" s="54" t="s">
        <v>2552</v>
      </c>
      <c r="L24" s="54" t="s">
        <v>116</v>
      </c>
      <c r="N24" s="54" t="s">
        <v>117</v>
      </c>
      <c r="O24" s="54">
        <v>8</v>
      </c>
      <c r="P24" s="54">
        <v>1</v>
      </c>
      <c r="Q24" s="289">
        <v>2</v>
      </c>
      <c r="R24" s="290"/>
      <c r="S24" s="289" t="s">
        <v>2502</v>
      </c>
      <c r="T24" s="289"/>
      <c r="U24" s="55"/>
      <c r="V24" s="54" t="s">
        <v>4316</v>
      </c>
      <c r="W24" s="54" t="s">
        <v>4327</v>
      </c>
      <c r="X24" s="54" t="s">
        <v>2524</v>
      </c>
      <c r="Y24" s="54">
        <v>0</v>
      </c>
      <c r="Z24" s="54">
        <v>1</v>
      </c>
    </row>
    <row r="25" spans="1:26" ht="27" x14ac:dyDescent="0.25">
      <c r="A25" s="59" t="str">
        <f t="shared" si="0"/>
        <v>3980128</v>
      </c>
      <c r="B25" s="54" t="s">
        <v>2506</v>
      </c>
      <c r="C25" s="54" t="s">
        <v>2505</v>
      </c>
      <c r="D25" s="54" t="s">
        <v>94</v>
      </c>
      <c r="E25" s="54" t="s">
        <v>94</v>
      </c>
      <c r="F25" s="54" t="s">
        <v>113</v>
      </c>
      <c r="G25" s="54" t="s">
        <v>2334</v>
      </c>
      <c r="H25" s="54" t="s">
        <v>2346</v>
      </c>
      <c r="I25" s="54" t="s">
        <v>2504</v>
      </c>
      <c r="J25" s="56" t="s">
        <v>2347</v>
      </c>
      <c r="K25" s="54" t="s">
        <v>2552</v>
      </c>
      <c r="L25" s="54" t="s">
        <v>116</v>
      </c>
      <c r="N25" s="54" t="s">
        <v>117</v>
      </c>
      <c r="O25" s="54">
        <v>7</v>
      </c>
      <c r="P25" s="54">
        <v>1</v>
      </c>
      <c r="Q25" s="289">
        <v>3</v>
      </c>
      <c r="R25" s="290"/>
      <c r="S25" s="289" t="s">
        <v>2502</v>
      </c>
      <c r="T25" s="289"/>
      <c r="U25" s="55"/>
      <c r="V25" s="54" t="s">
        <v>3380</v>
      </c>
      <c r="W25" s="54" t="s">
        <v>2525</v>
      </c>
      <c r="X25" s="54" t="s">
        <v>3378</v>
      </c>
      <c r="Y25" s="54">
        <v>0</v>
      </c>
      <c r="Z25" s="54">
        <v>1</v>
      </c>
    </row>
    <row r="26" spans="1:26" ht="27" x14ac:dyDescent="0.25">
      <c r="A26" s="59" t="str">
        <f t="shared" si="0"/>
        <v>3916593</v>
      </c>
      <c r="B26" s="54" t="s">
        <v>2506</v>
      </c>
      <c r="C26" s="54" t="s">
        <v>2505</v>
      </c>
      <c r="D26" s="54" t="s">
        <v>94</v>
      </c>
      <c r="E26" s="54" t="s">
        <v>94</v>
      </c>
      <c r="F26" s="54" t="s">
        <v>113</v>
      </c>
      <c r="G26" s="54" t="s">
        <v>169</v>
      </c>
      <c r="H26" s="54" t="s">
        <v>612</v>
      </c>
      <c r="I26" s="54" t="s">
        <v>2504</v>
      </c>
      <c r="J26" s="56" t="s">
        <v>613</v>
      </c>
      <c r="K26" s="54" t="s">
        <v>2552</v>
      </c>
      <c r="L26" s="54" t="s">
        <v>116</v>
      </c>
      <c r="N26" s="54" t="s">
        <v>117</v>
      </c>
      <c r="O26" s="54">
        <v>7</v>
      </c>
      <c r="P26" s="54">
        <v>1</v>
      </c>
      <c r="Q26" s="289">
        <v>3</v>
      </c>
      <c r="R26" s="290"/>
      <c r="S26" s="289" t="s">
        <v>2502</v>
      </c>
      <c r="T26" s="289"/>
      <c r="U26" s="55"/>
      <c r="V26" s="54" t="s">
        <v>3380</v>
      </c>
      <c r="W26" s="54" t="s">
        <v>3379</v>
      </c>
      <c r="X26" s="54" t="s">
        <v>3378</v>
      </c>
      <c r="Y26" s="54">
        <v>0</v>
      </c>
      <c r="Z26" s="54">
        <v>2</v>
      </c>
    </row>
    <row r="27" spans="1:26" ht="27" x14ac:dyDescent="0.25">
      <c r="A27" s="59" t="str">
        <f t="shared" si="0"/>
        <v>3932265</v>
      </c>
      <c r="B27" s="54" t="s">
        <v>2506</v>
      </c>
      <c r="C27" s="54" t="s">
        <v>2505</v>
      </c>
      <c r="D27" s="54" t="s">
        <v>94</v>
      </c>
      <c r="E27" s="54" t="s">
        <v>94</v>
      </c>
      <c r="F27" s="54" t="s">
        <v>113</v>
      </c>
      <c r="G27" s="54" t="s">
        <v>671</v>
      </c>
      <c r="H27" s="54" t="s">
        <v>672</v>
      </c>
      <c r="I27" s="54" t="s">
        <v>2504</v>
      </c>
      <c r="J27" s="56" t="s">
        <v>673</v>
      </c>
      <c r="K27" s="54" t="s">
        <v>2552</v>
      </c>
      <c r="L27" s="54" t="s">
        <v>116</v>
      </c>
      <c r="N27" s="54" t="s">
        <v>117</v>
      </c>
      <c r="O27" s="54">
        <v>7</v>
      </c>
      <c r="P27" s="54">
        <v>1</v>
      </c>
      <c r="Q27" s="289">
        <v>3</v>
      </c>
      <c r="R27" s="290"/>
      <c r="S27" s="289" t="s">
        <v>2502</v>
      </c>
      <c r="T27" s="289"/>
      <c r="U27" s="55"/>
      <c r="V27" s="54" t="s">
        <v>4315</v>
      </c>
      <c r="W27" s="54" t="s">
        <v>3379</v>
      </c>
      <c r="X27" s="54" t="s">
        <v>3378</v>
      </c>
      <c r="Y27" s="54">
        <v>0</v>
      </c>
      <c r="Z27" s="54">
        <v>2</v>
      </c>
    </row>
    <row r="28" spans="1:26" ht="18" x14ac:dyDescent="0.25">
      <c r="A28" s="59" t="str">
        <f t="shared" si="0"/>
        <v>3932268</v>
      </c>
      <c r="B28" s="54" t="s">
        <v>2506</v>
      </c>
      <c r="C28" s="54" t="s">
        <v>2505</v>
      </c>
      <c r="D28" s="54" t="s">
        <v>94</v>
      </c>
      <c r="E28" s="54" t="s">
        <v>94</v>
      </c>
      <c r="F28" s="54" t="s">
        <v>113</v>
      </c>
      <c r="G28" s="54" t="s">
        <v>177</v>
      </c>
      <c r="H28" s="54" t="s">
        <v>639</v>
      </c>
      <c r="I28" s="54" t="s">
        <v>2504</v>
      </c>
      <c r="J28" s="56" t="s">
        <v>640</v>
      </c>
      <c r="K28" s="54" t="s">
        <v>2552</v>
      </c>
      <c r="L28" s="54" t="s">
        <v>116</v>
      </c>
      <c r="N28" s="54" t="s">
        <v>117</v>
      </c>
      <c r="O28" s="54">
        <v>4</v>
      </c>
      <c r="P28" s="54">
        <v>2</v>
      </c>
      <c r="Q28" s="289">
        <v>2</v>
      </c>
      <c r="R28" s="290"/>
      <c r="S28" s="289" t="s">
        <v>2502</v>
      </c>
      <c r="T28" s="289"/>
      <c r="U28" s="55"/>
      <c r="V28" s="54" t="s">
        <v>4309</v>
      </c>
      <c r="W28" s="54" t="s">
        <v>4308</v>
      </c>
      <c r="X28" s="54" t="s">
        <v>4307</v>
      </c>
      <c r="Y28" s="54">
        <v>1</v>
      </c>
      <c r="Z28" s="54">
        <v>2</v>
      </c>
    </row>
    <row r="29" spans="1:26" ht="27" x14ac:dyDescent="0.25">
      <c r="A29" s="59" t="str">
        <f t="shared" si="0"/>
        <v>3932269</v>
      </c>
      <c r="B29" s="54" t="s">
        <v>2506</v>
      </c>
      <c r="C29" s="54" t="s">
        <v>2505</v>
      </c>
      <c r="D29" s="54" t="s">
        <v>94</v>
      </c>
      <c r="E29" s="54" t="s">
        <v>94</v>
      </c>
      <c r="F29" s="54" t="s">
        <v>113</v>
      </c>
      <c r="G29" s="54" t="s">
        <v>690</v>
      </c>
      <c r="H29" s="54" t="s">
        <v>691</v>
      </c>
      <c r="I29" s="54" t="s">
        <v>2504</v>
      </c>
      <c r="J29" s="56" t="s">
        <v>692</v>
      </c>
      <c r="K29" s="54" t="s">
        <v>2552</v>
      </c>
      <c r="L29" s="54" t="s">
        <v>116</v>
      </c>
      <c r="N29" s="54" t="s">
        <v>117</v>
      </c>
      <c r="O29" s="54">
        <v>9</v>
      </c>
      <c r="P29" s="54">
        <v>1</v>
      </c>
      <c r="Q29" s="289">
        <v>3</v>
      </c>
      <c r="R29" s="290"/>
      <c r="S29" s="289" t="s">
        <v>2502</v>
      </c>
      <c r="T29" s="289"/>
      <c r="U29" s="55"/>
      <c r="V29" s="54" t="s">
        <v>3390</v>
      </c>
      <c r="W29" s="54" t="s">
        <v>3389</v>
      </c>
      <c r="X29" s="54" t="s">
        <v>3388</v>
      </c>
      <c r="Y29" s="54">
        <v>0</v>
      </c>
      <c r="Z29" s="54">
        <v>1</v>
      </c>
    </row>
    <row r="30" spans="1:26" ht="27" x14ac:dyDescent="0.25">
      <c r="A30" s="59" t="str">
        <f t="shared" si="0"/>
        <v>3932261</v>
      </c>
      <c r="B30" s="54" t="s">
        <v>2506</v>
      </c>
      <c r="C30" s="54" t="s">
        <v>2505</v>
      </c>
      <c r="D30" s="54" t="s">
        <v>94</v>
      </c>
      <c r="E30" s="54" t="s">
        <v>94</v>
      </c>
      <c r="F30" s="54" t="s">
        <v>113</v>
      </c>
      <c r="G30" s="54" t="s">
        <v>175</v>
      </c>
      <c r="H30" s="54" t="s">
        <v>693</v>
      </c>
      <c r="I30" s="54" t="s">
        <v>2504</v>
      </c>
      <c r="J30" s="56" t="s">
        <v>175</v>
      </c>
      <c r="K30" s="54" t="s">
        <v>2552</v>
      </c>
      <c r="L30" s="54" t="s">
        <v>116</v>
      </c>
      <c r="N30" s="54" t="s">
        <v>117</v>
      </c>
      <c r="O30" s="54">
        <v>8</v>
      </c>
      <c r="P30" s="54">
        <v>1</v>
      </c>
      <c r="Q30" s="289">
        <v>3</v>
      </c>
      <c r="R30" s="290"/>
      <c r="S30" s="289" t="s">
        <v>2502</v>
      </c>
      <c r="T30" s="289"/>
      <c r="U30" s="55"/>
      <c r="V30" s="54" t="s">
        <v>3390</v>
      </c>
      <c r="W30" s="54" t="s">
        <v>3389</v>
      </c>
      <c r="X30" s="54" t="s">
        <v>3388</v>
      </c>
      <c r="Y30" s="54">
        <v>0</v>
      </c>
      <c r="Z30" s="54">
        <v>1</v>
      </c>
    </row>
    <row r="31" spans="1:26" ht="27" x14ac:dyDescent="0.25">
      <c r="A31" s="59" t="str">
        <f t="shared" si="0"/>
        <v>3932263</v>
      </c>
      <c r="B31" s="54" t="s">
        <v>2506</v>
      </c>
      <c r="C31" s="54" t="s">
        <v>2505</v>
      </c>
      <c r="D31" s="54" t="s">
        <v>94</v>
      </c>
      <c r="E31" s="54" t="s">
        <v>94</v>
      </c>
      <c r="F31" s="54" t="s">
        <v>113</v>
      </c>
      <c r="G31" s="54" t="s">
        <v>596</v>
      </c>
      <c r="H31" s="54" t="s">
        <v>597</v>
      </c>
      <c r="I31" s="54" t="s">
        <v>2504</v>
      </c>
      <c r="J31" s="56" t="s">
        <v>596</v>
      </c>
      <c r="K31" s="54" t="s">
        <v>2552</v>
      </c>
      <c r="L31" s="54" t="s">
        <v>116</v>
      </c>
      <c r="N31" s="54" t="s">
        <v>117</v>
      </c>
      <c r="O31" s="54">
        <v>8</v>
      </c>
      <c r="P31" s="54">
        <v>1</v>
      </c>
      <c r="Q31" s="289">
        <v>3</v>
      </c>
      <c r="R31" s="290"/>
      <c r="S31" s="289" t="s">
        <v>2502</v>
      </c>
      <c r="T31" s="289"/>
      <c r="U31" s="55"/>
      <c r="V31" s="54" t="s">
        <v>4315</v>
      </c>
      <c r="W31" s="54" t="s">
        <v>3379</v>
      </c>
      <c r="X31" s="54" t="s">
        <v>2524</v>
      </c>
      <c r="Y31" s="54">
        <v>0</v>
      </c>
      <c r="Z31" s="54">
        <v>2</v>
      </c>
    </row>
    <row r="32" spans="1:26" ht="27" x14ac:dyDescent="0.25">
      <c r="A32" s="59" t="str">
        <f t="shared" si="0"/>
        <v>3932259</v>
      </c>
      <c r="B32" s="54" t="s">
        <v>2506</v>
      </c>
      <c r="C32" s="54" t="s">
        <v>2505</v>
      </c>
      <c r="D32" s="54" t="s">
        <v>94</v>
      </c>
      <c r="E32" s="54" t="s">
        <v>94</v>
      </c>
      <c r="F32" s="54" t="s">
        <v>113</v>
      </c>
      <c r="G32" s="54" t="s">
        <v>136</v>
      </c>
      <c r="H32" s="54" t="s">
        <v>652</v>
      </c>
      <c r="I32" s="54" t="s">
        <v>2504</v>
      </c>
      <c r="J32" s="56" t="s">
        <v>653</v>
      </c>
      <c r="K32" s="54" t="s">
        <v>2552</v>
      </c>
      <c r="L32" s="54" t="s">
        <v>116</v>
      </c>
      <c r="N32" s="54" t="s">
        <v>117</v>
      </c>
      <c r="O32" s="54">
        <v>4</v>
      </c>
      <c r="P32" s="54">
        <v>1</v>
      </c>
      <c r="Q32" s="289">
        <v>3</v>
      </c>
      <c r="R32" s="290"/>
      <c r="S32" s="289" t="s">
        <v>2502</v>
      </c>
      <c r="T32" s="289"/>
      <c r="U32" s="55"/>
      <c r="V32" s="54" t="s">
        <v>3390</v>
      </c>
      <c r="W32" s="54" t="s">
        <v>3389</v>
      </c>
      <c r="X32" s="54" t="s">
        <v>3388</v>
      </c>
      <c r="Y32" s="54">
        <v>0</v>
      </c>
      <c r="Z32" s="54">
        <v>1</v>
      </c>
    </row>
    <row r="33" spans="1:26" ht="27" x14ac:dyDescent="0.25">
      <c r="A33" s="59" t="str">
        <f t="shared" si="0"/>
        <v>3870430</v>
      </c>
      <c r="B33" s="54" t="s">
        <v>2506</v>
      </c>
      <c r="C33" s="54" t="s">
        <v>2505</v>
      </c>
      <c r="D33" s="54" t="s">
        <v>94</v>
      </c>
      <c r="E33" s="54" t="s">
        <v>94</v>
      </c>
      <c r="F33" s="54" t="s">
        <v>113</v>
      </c>
      <c r="G33" s="54" t="s">
        <v>598</v>
      </c>
      <c r="H33" s="54" t="s">
        <v>621</v>
      </c>
      <c r="I33" s="54" t="s">
        <v>2504</v>
      </c>
      <c r="J33" s="56" t="s">
        <v>598</v>
      </c>
      <c r="K33" s="54" t="s">
        <v>2552</v>
      </c>
      <c r="L33" s="54" t="s">
        <v>116</v>
      </c>
      <c r="N33" s="54" t="s">
        <v>117</v>
      </c>
      <c r="O33" s="54">
        <v>6</v>
      </c>
      <c r="P33" s="54">
        <v>1</v>
      </c>
      <c r="Q33" s="289">
        <v>4</v>
      </c>
      <c r="R33" s="290"/>
      <c r="S33" s="289" t="s">
        <v>2502</v>
      </c>
      <c r="T33" s="289"/>
      <c r="U33" s="55"/>
      <c r="V33" s="54" t="s">
        <v>4312</v>
      </c>
      <c r="W33" s="54" t="s">
        <v>4311</v>
      </c>
      <c r="X33" s="54" t="s">
        <v>4310</v>
      </c>
      <c r="Y33" s="54">
        <v>0</v>
      </c>
      <c r="Z33" s="54">
        <v>1</v>
      </c>
    </row>
    <row r="34" spans="1:26" ht="27" x14ac:dyDescent="0.25">
      <c r="A34" s="59" t="str">
        <f t="shared" si="0"/>
        <v>3870435</v>
      </c>
      <c r="B34" s="54" t="s">
        <v>2506</v>
      </c>
      <c r="C34" s="54" t="s">
        <v>2505</v>
      </c>
      <c r="D34" s="54" t="s">
        <v>94</v>
      </c>
      <c r="E34" s="54" t="s">
        <v>94</v>
      </c>
      <c r="F34" s="54" t="s">
        <v>113</v>
      </c>
      <c r="G34" s="54" t="s">
        <v>641</v>
      </c>
      <c r="H34" s="54" t="s">
        <v>642</v>
      </c>
      <c r="I34" s="54" t="s">
        <v>2504</v>
      </c>
      <c r="J34" s="56" t="s">
        <v>641</v>
      </c>
      <c r="K34" s="54" t="s">
        <v>2552</v>
      </c>
      <c r="L34" s="54" t="s">
        <v>116</v>
      </c>
      <c r="N34" s="54" t="s">
        <v>117</v>
      </c>
      <c r="O34" s="54">
        <v>7</v>
      </c>
      <c r="P34" s="54">
        <v>3</v>
      </c>
      <c r="Q34" s="289">
        <v>3</v>
      </c>
      <c r="R34" s="290"/>
      <c r="S34" s="289" t="s">
        <v>2502</v>
      </c>
      <c r="T34" s="289"/>
      <c r="U34" s="55"/>
      <c r="V34" s="54" t="s">
        <v>3380</v>
      </c>
      <c r="W34" s="54" t="s">
        <v>3379</v>
      </c>
      <c r="X34" s="54" t="s">
        <v>4326</v>
      </c>
      <c r="Y34" s="54">
        <v>1</v>
      </c>
      <c r="Z34" s="54">
        <v>1</v>
      </c>
    </row>
    <row r="35" spans="1:26" ht="27" x14ac:dyDescent="0.25">
      <c r="A35" s="59" t="str">
        <f t="shared" si="0"/>
        <v>2138713</v>
      </c>
      <c r="B35" s="54" t="s">
        <v>2506</v>
      </c>
      <c r="C35" s="54" t="s">
        <v>2505</v>
      </c>
      <c r="D35" s="54" t="s">
        <v>94</v>
      </c>
      <c r="E35" s="54" t="s">
        <v>94</v>
      </c>
      <c r="F35" s="54" t="s">
        <v>113</v>
      </c>
      <c r="G35" s="54" t="s">
        <v>113</v>
      </c>
      <c r="H35" s="54" t="s">
        <v>696</v>
      </c>
      <c r="I35" s="54" t="s">
        <v>2504</v>
      </c>
      <c r="J35" s="56" t="s">
        <v>537</v>
      </c>
      <c r="K35" s="54" t="s">
        <v>2552</v>
      </c>
      <c r="L35" s="54" t="s">
        <v>116</v>
      </c>
      <c r="N35" s="54" t="s">
        <v>117</v>
      </c>
      <c r="O35" s="54">
        <v>10</v>
      </c>
      <c r="P35" s="54">
        <v>1</v>
      </c>
      <c r="Q35" s="289">
        <v>3</v>
      </c>
      <c r="R35" s="290"/>
      <c r="S35" s="289" t="s">
        <v>2502</v>
      </c>
      <c r="T35" s="289"/>
      <c r="U35" s="55"/>
      <c r="V35" s="54" t="s">
        <v>3383</v>
      </c>
      <c r="W35" s="54" t="s">
        <v>3384</v>
      </c>
      <c r="X35" s="54" t="s">
        <v>3381</v>
      </c>
      <c r="Y35" s="54">
        <v>0</v>
      </c>
      <c r="Z35" s="54">
        <v>1</v>
      </c>
    </row>
    <row r="36" spans="1:26" ht="27" x14ac:dyDescent="0.25">
      <c r="A36" s="59" t="str">
        <f t="shared" si="0"/>
        <v>2138732</v>
      </c>
      <c r="B36" s="54" t="s">
        <v>2506</v>
      </c>
      <c r="C36" s="54" t="s">
        <v>2505</v>
      </c>
      <c r="D36" s="54" t="s">
        <v>94</v>
      </c>
      <c r="E36" s="54" t="s">
        <v>94</v>
      </c>
      <c r="F36" s="54" t="s">
        <v>113</v>
      </c>
      <c r="G36" s="54" t="s">
        <v>619</v>
      </c>
      <c r="H36" s="54" t="s">
        <v>620</v>
      </c>
      <c r="I36" s="54" t="s">
        <v>2504</v>
      </c>
      <c r="J36" s="56" t="s">
        <v>619</v>
      </c>
      <c r="K36" s="54" t="s">
        <v>2552</v>
      </c>
      <c r="L36" s="54" t="s">
        <v>116</v>
      </c>
      <c r="N36" s="54" t="s">
        <v>117</v>
      </c>
      <c r="O36" s="54">
        <v>5</v>
      </c>
      <c r="P36" s="54">
        <v>3</v>
      </c>
      <c r="Q36" s="289">
        <v>3</v>
      </c>
      <c r="R36" s="290"/>
      <c r="S36" s="289" t="s">
        <v>2502</v>
      </c>
      <c r="T36" s="289"/>
      <c r="U36" s="55"/>
      <c r="V36" s="54" t="s">
        <v>4319</v>
      </c>
      <c r="W36" s="54" t="s">
        <v>4318</v>
      </c>
      <c r="X36" s="54" t="s">
        <v>4317</v>
      </c>
      <c r="Y36" s="54">
        <v>1</v>
      </c>
      <c r="Z36" s="54">
        <v>1</v>
      </c>
    </row>
    <row r="37" spans="1:26" ht="27" x14ac:dyDescent="0.25">
      <c r="A37" s="59" t="str">
        <f t="shared" si="0"/>
        <v>2138737</v>
      </c>
      <c r="B37" s="54" t="s">
        <v>2506</v>
      </c>
      <c r="C37" s="54" t="s">
        <v>2505</v>
      </c>
      <c r="D37" s="54" t="s">
        <v>94</v>
      </c>
      <c r="E37" s="54" t="s">
        <v>94</v>
      </c>
      <c r="F37" s="54" t="s">
        <v>113</v>
      </c>
      <c r="G37" s="54" t="s">
        <v>124</v>
      </c>
      <c r="H37" s="54" t="s">
        <v>626</v>
      </c>
      <c r="I37" s="54" t="s">
        <v>2504</v>
      </c>
      <c r="J37" s="56" t="s">
        <v>627</v>
      </c>
      <c r="K37" s="54" t="s">
        <v>2552</v>
      </c>
      <c r="L37" s="54" t="s">
        <v>116</v>
      </c>
      <c r="N37" s="54" t="s">
        <v>117</v>
      </c>
      <c r="O37" s="54">
        <v>5</v>
      </c>
      <c r="P37" s="54">
        <v>1</v>
      </c>
      <c r="Q37" s="289">
        <v>3</v>
      </c>
      <c r="R37" s="290"/>
      <c r="S37" s="289" t="s">
        <v>2502</v>
      </c>
      <c r="T37" s="289"/>
      <c r="U37" s="55"/>
      <c r="V37" s="54" t="s">
        <v>4312</v>
      </c>
      <c r="W37" s="54" t="s">
        <v>4311</v>
      </c>
      <c r="X37" s="54" t="s">
        <v>4310</v>
      </c>
      <c r="Y37" s="54">
        <v>0</v>
      </c>
      <c r="Z37" s="54">
        <v>1</v>
      </c>
    </row>
    <row r="38" spans="1:26" ht="27" x14ac:dyDescent="0.25">
      <c r="A38" s="59" t="str">
        <f t="shared" si="0"/>
        <v>2130001</v>
      </c>
      <c r="B38" s="54" t="s">
        <v>2506</v>
      </c>
      <c r="C38" s="54" t="s">
        <v>2505</v>
      </c>
      <c r="D38" s="54" t="s">
        <v>94</v>
      </c>
      <c r="E38" s="54" t="s">
        <v>94</v>
      </c>
      <c r="F38" s="54" t="s">
        <v>113</v>
      </c>
      <c r="G38" s="54" t="s">
        <v>120</v>
      </c>
      <c r="H38" s="54" t="s">
        <v>646</v>
      </c>
      <c r="I38" s="54" t="s">
        <v>2504</v>
      </c>
      <c r="J38" s="56" t="s">
        <v>647</v>
      </c>
      <c r="K38" s="54" t="s">
        <v>2552</v>
      </c>
      <c r="L38" s="54" t="s">
        <v>116</v>
      </c>
      <c r="N38" s="54" t="s">
        <v>117</v>
      </c>
      <c r="O38" s="54">
        <v>2</v>
      </c>
      <c r="P38" s="54">
        <v>2</v>
      </c>
      <c r="Q38" s="289">
        <v>2</v>
      </c>
      <c r="R38" s="290"/>
      <c r="S38" s="289" t="s">
        <v>2502</v>
      </c>
      <c r="T38" s="289"/>
      <c r="U38" s="55"/>
      <c r="V38" s="54" t="s">
        <v>4316</v>
      </c>
      <c r="W38" s="54" t="s">
        <v>4325</v>
      </c>
      <c r="X38" s="54" t="s">
        <v>2524</v>
      </c>
      <c r="Y38" s="54">
        <v>0</v>
      </c>
      <c r="Z38" s="54">
        <v>1</v>
      </c>
    </row>
    <row r="39" spans="1:26" ht="27" x14ac:dyDescent="0.25">
      <c r="A39" s="59" t="str">
        <f t="shared" si="0"/>
        <v>2130008</v>
      </c>
      <c r="B39" s="54" t="s">
        <v>2506</v>
      </c>
      <c r="C39" s="54" t="s">
        <v>2505</v>
      </c>
      <c r="D39" s="54" t="s">
        <v>94</v>
      </c>
      <c r="E39" s="54" t="s">
        <v>94</v>
      </c>
      <c r="F39" s="54" t="s">
        <v>113</v>
      </c>
      <c r="G39" s="54" t="s">
        <v>699</v>
      </c>
      <c r="H39" s="54" t="s">
        <v>700</v>
      </c>
      <c r="I39" s="54" t="s">
        <v>2504</v>
      </c>
      <c r="J39" s="56" t="s">
        <v>699</v>
      </c>
      <c r="K39" s="54" t="s">
        <v>2552</v>
      </c>
      <c r="L39" s="54" t="s">
        <v>116</v>
      </c>
      <c r="N39" s="54" t="s">
        <v>117</v>
      </c>
      <c r="O39" s="54">
        <v>6</v>
      </c>
      <c r="P39" s="54">
        <v>2</v>
      </c>
      <c r="Q39" s="289">
        <v>2</v>
      </c>
      <c r="R39" s="290"/>
      <c r="S39" s="289" t="s">
        <v>2502</v>
      </c>
      <c r="T39" s="289"/>
      <c r="U39" s="55"/>
      <c r="V39" s="54" t="s">
        <v>4316</v>
      </c>
      <c r="W39" s="54" t="s">
        <v>2525</v>
      </c>
      <c r="X39" s="54" t="s">
        <v>4324</v>
      </c>
      <c r="Y39" s="54">
        <v>0</v>
      </c>
      <c r="Z39" s="54">
        <v>1</v>
      </c>
    </row>
    <row r="40" spans="1:26" ht="27" x14ac:dyDescent="0.25">
      <c r="A40" s="59" t="str">
        <f t="shared" si="0"/>
        <v>2066304</v>
      </c>
      <c r="B40" s="54" t="s">
        <v>2506</v>
      </c>
      <c r="C40" s="54" t="s">
        <v>2505</v>
      </c>
      <c r="D40" s="54" t="s">
        <v>94</v>
      </c>
      <c r="E40" s="54" t="s">
        <v>94</v>
      </c>
      <c r="F40" s="54" t="s">
        <v>113</v>
      </c>
      <c r="G40" s="54" t="s">
        <v>638</v>
      </c>
      <c r="H40" s="54" t="s">
        <v>636</v>
      </c>
      <c r="I40" s="54" t="s">
        <v>2504</v>
      </c>
      <c r="J40" s="56" t="s">
        <v>637</v>
      </c>
      <c r="K40" s="54" t="s">
        <v>2552</v>
      </c>
      <c r="L40" s="54" t="s">
        <v>116</v>
      </c>
      <c r="N40" s="54" t="s">
        <v>117</v>
      </c>
      <c r="O40" s="54">
        <v>9</v>
      </c>
      <c r="P40" s="54">
        <v>3</v>
      </c>
      <c r="Q40" s="289">
        <v>3</v>
      </c>
      <c r="R40" s="290"/>
      <c r="S40" s="289" t="s">
        <v>2502</v>
      </c>
      <c r="T40" s="289"/>
      <c r="U40" s="55"/>
      <c r="V40" s="54" t="s">
        <v>4319</v>
      </c>
      <c r="W40" s="54" t="s">
        <v>4318</v>
      </c>
      <c r="X40" s="54" t="s">
        <v>4317</v>
      </c>
      <c r="Y40" s="54">
        <v>1</v>
      </c>
      <c r="Z40" s="54">
        <v>1</v>
      </c>
    </row>
    <row r="41" spans="1:26" ht="18" x14ac:dyDescent="0.25">
      <c r="A41" s="59" t="str">
        <f t="shared" si="0"/>
        <v>2057907</v>
      </c>
      <c r="B41" s="54" t="s">
        <v>2506</v>
      </c>
      <c r="C41" s="54" t="s">
        <v>2505</v>
      </c>
      <c r="D41" s="54" t="s">
        <v>94</v>
      </c>
      <c r="E41" s="54" t="s">
        <v>94</v>
      </c>
      <c r="F41" s="54" t="s">
        <v>113</v>
      </c>
      <c r="G41" s="54" t="s">
        <v>659</v>
      </c>
      <c r="H41" s="54" t="s">
        <v>660</v>
      </c>
      <c r="I41" s="54" t="s">
        <v>2504</v>
      </c>
      <c r="J41" s="56" t="s">
        <v>659</v>
      </c>
      <c r="K41" s="54" t="s">
        <v>2552</v>
      </c>
      <c r="L41" s="54" t="s">
        <v>116</v>
      </c>
      <c r="N41" s="54" t="s">
        <v>117</v>
      </c>
      <c r="O41" s="54">
        <v>3</v>
      </c>
      <c r="P41" s="54">
        <v>3</v>
      </c>
      <c r="Q41" s="289">
        <v>3</v>
      </c>
      <c r="R41" s="290"/>
      <c r="S41" s="289" t="s">
        <v>2502</v>
      </c>
      <c r="T41" s="289"/>
      <c r="U41" s="55"/>
      <c r="V41" s="54" t="s">
        <v>4309</v>
      </c>
      <c r="W41" s="54" t="s">
        <v>4308</v>
      </c>
      <c r="X41" s="54" t="s">
        <v>4307</v>
      </c>
      <c r="Y41" s="54">
        <v>2</v>
      </c>
      <c r="Z41" s="54">
        <v>2</v>
      </c>
    </row>
    <row r="42" spans="1:26" ht="27" x14ac:dyDescent="0.25">
      <c r="A42" s="59" t="str">
        <f t="shared" si="0"/>
        <v>2058007</v>
      </c>
      <c r="B42" s="54" t="s">
        <v>2506</v>
      </c>
      <c r="C42" s="54" t="s">
        <v>2505</v>
      </c>
      <c r="D42" s="54" t="s">
        <v>94</v>
      </c>
      <c r="E42" s="54" t="s">
        <v>94</v>
      </c>
      <c r="F42" s="54" t="s">
        <v>113</v>
      </c>
      <c r="G42" s="54" t="s">
        <v>623</v>
      </c>
      <c r="H42" s="54" t="s">
        <v>624</v>
      </c>
      <c r="I42" s="54" t="s">
        <v>2504</v>
      </c>
      <c r="J42" s="56" t="s">
        <v>625</v>
      </c>
      <c r="K42" s="54" t="s">
        <v>2552</v>
      </c>
      <c r="L42" s="54" t="s">
        <v>116</v>
      </c>
      <c r="N42" s="54" t="s">
        <v>117</v>
      </c>
      <c r="O42" s="54">
        <v>7</v>
      </c>
      <c r="P42" s="54">
        <v>3</v>
      </c>
      <c r="Q42" s="289">
        <v>2</v>
      </c>
      <c r="R42" s="290"/>
      <c r="S42" s="289" t="s">
        <v>2502</v>
      </c>
      <c r="T42" s="289"/>
      <c r="U42" s="55"/>
      <c r="V42" s="54" t="s">
        <v>3380</v>
      </c>
      <c r="W42" s="54" t="s">
        <v>3379</v>
      </c>
      <c r="X42" s="54" t="s">
        <v>3378</v>
      </c>
      <c r="Y42" s="54">
        <v>0</v>
      </c>
      <c r="Z42" s="54">
        <v>2</v>
      </c>
    </row>
    <row r="43" spans="1:26" ht="27" x14ac:dyDescent="0.25">
      <c r="A43" s="59" t="str">
        <f t="shared" si="0"/>
        <v>2058011</v>
      </c>
      <c r="B43" s="54" t="s">
        <v>2506</v>
      </c>
      <c r="C43" s="54" t="s">
        <v>2505</v>
      </c>
      <c r="D43" s="54" t="s">
        <v>94</v>
      </c>
      <c r="E43" s="54" t="s">
        <v>94</v>
      </c>
      <c r="F43" s="54" t="s">
        <v>113</v>
      </c>
      <c r="G43" s="54" t="s">
        <v>648</v>
      </c>
      <c r="H43" s="54" t="s">
        <v>649</v>
      </c>
      <c r="I43" s="54" t="s">
        <v>2504</v>
      </c>
      <c r="J43" s="56" t="s">
        <v>648</v>
      </c>
      <c r="K43" s="54" t="s">
        <v>2552</v>
      </c>
      <c r="L43" s="54" t="s">
        <v>116</v>
      </c>
      <c r="N43" s="54" t="s">
        <v>117</v>
      </c>
      <c r="O43" s="54">
        <v>6</v>
      </c>
      <c r="P43" s="54">
        <v>3</v>
      </c>
      <c r="Q43" s="289">
        <v>3</v>
      </c>
      <c r="R43" s="290"/>
      <c r="S43" s="289" t="s">
        <v>2502</v>
      </c>
      <c r="T43" s="289"/>
      <c r="U43" s="55"/>
      <c r="V43" s="54" t="s">
        <v>3380</v>
      </c>
      <c r="W43" s="54" t="s">
        <v>3379</v>
      </c>
      <c r="X43" s="54" t="s">
        <v>3378</v>
      </c>
      <c r="Y43" s="54">
        <v>1</v>
      </c>
      <c r="Z43" s="54">
        <v>1</v>
      </c>
    </row>
    <row r="44" spans="1:26" ht="18" x14ac:dyDescent="0.25">
      <c r="A44" s="59" t="str">
        <f t="shared" si="0"/>
        <v>2058019</v>
      </c>
      <c r="B44" s="54" t="s">
        <v>2506</v>
      </c>
      <c r="C44" s="54" t="s">
        <v>2505</v>
      </c>
      <c r="D44" s="54" t="s">
        <v>94</v>
      </c>
      <c r="E44" s="54" t="s">
        <v>94</v>
      </c>
      <c r="F44" s="54" t="s">
        <v>113</v>
      </c>
      <c r="G44" s="54" t="s">
        <v>1779</v>
      </c>
      <c r="H44" s="54" t="s">
        <v>604</v>
      </c>
      <c r="I44" s="54" t="s">
        <v>2504</v>
      </c>
      <c r="J44" s="56" t="s">
        <v>605</v>
      </c>
      <c r="K44" s="54" t="s">
        <v>2552</v>
      </c>
      <c r="L44" s="54" t="s">
        <v>116</v>
      </c>
      <c r="N44" s="54" t="s">
        <v>117</v>
      </c>
      <c r="O44" s="54">
        <v>5</v>
      </c>
      <c r="P44" s="54">
        <v>3</v>
      </c>
      <c r="Q44" s="289">
        <v>3</v>
      </c>
      <c r="R44" s="290"/>
      <c r="S44" s="289" t="s">
        <v>2502</v>
      </c>
      <c r="T44" s="289"/>
      <c r="U44" s="55"/>
      <c r="V44" s="54" t="s">
        <v>4309</v>
      </c>
      <c r="W44" s="54" t="s">
        <v>4308</v>
      </c>
      <c r="X44" s="54" t="s">
        <v>4307</v>
      </c>
      <c r="Y44" s="54">
        <v>1</v>
      </c>
      <c r="Z44" s="54">
        <v>2</v>
      </c>
    </row>
    <row r="45" spans="1:26" ht="27" x14ac:dyDescent="0.25">
      <c r="A45" s="59" t="str">
        <f t="shared" si="0"/>
        <v>2059502</v>
      </c>
      <c r="B45" s="54" t="s">
        <v>2506</v>
      </c>
      <c r="C45" s="54" t="s">
        <v>2505</v>
      </c>
      <c r="D45" s="54" t="s">
        <v>94</v>
      </c>
      <c r="E45" s="54" t="s">
        <v>94</v>
      </c>
      <c r="F45" s="54" t="s">
        <v>113</v>
      </c>
      <c r="G45" s="54" t="s">
        <v>113</v>
      </c>
      <c r="H45" s="54" t="s">
        <v>681</v>
      </c>
      <c r="I45" s="54" t="s">
        <v>2504</v>
      </c>
      <c r="J45" s="56" t="s">
        <v>530</v>
      </c>
      <c r="K45" s="54" t="s">
        <v>2552</v>
      </c>
      <c r="L45" s="54" t="s">
        <v>116</v>
      </c>
      <c r="N45" s="54" t="s">
        <v>117</v>
      </c>
      <c r="O45" s="54">
        <v>9</v>
      </c>
      <c r="P45" s="54">
        <v>1</v>
      </c>
      <c r="Q45" s="289">
        <v>3</v>
      </c>
      <c r="R45" s="290"/>
      <c r="S45" s="289" t="s">
        <v>2502</v>
      </c>
      <c r="T45" s="289"/>
      <c r="U45" s="55"/>
      <c r="V45" s="54" t="s">
        <v>3383</v>
      </c>
      <c r="W45" s="54" t="s">
        <v>3384</v>
      </c>
      <c r="X45" s="54" t="s">
        <v>3381</v>
      </c>
      <c r="Y45" s="54">
        <v>0</v>
      </c>
      <c r="Z45" s="54">
        <v>1</v>
      </c>
    </row>
    <row r="46" spans="1:26" ht="27" x14ac:dyDescent="0.25">
      <c r="A46" s="59" t="str">
        <f t="shared" si="0"/>
        <v>2059503</v>
      </c>
      <c r="B46" s="54" t="s">
        <v>2506</v>
      </c>
      <c r="C46" s="54" t="s">
        <v>2505</v>
      </c>
      <c r="D46" s="54" t="s">
        <v>94</v>
      </c>
      <c r="E46" s="54" t="s">
        <v>94</v>
      </c>
      <c r="F46" s="54" t="s">
        <v>113</v>
      </c>
      <c r="G46" s="54" t="s">
        <v>113</v>
      </c>
      <c r="H46" s="54" t="s">
        <v>657</v>
      </c>
      <c r="I46" s="54" t="s">
        <v>2504</v>
      </c>
      <c r="J46" s="56" t="s">
        <v>658</v>
      </c>
      <c r="K46" s="54" t="s">
        <v>2552</v>
      </c>
      <c r="L46" s="54" t="s">
        <v>116</v>
      </c>
      <c r="N46" s="54" t="s">
        <v>117</v>
      </c>
      <c r="O46" s="54">
        <v>12</v>
      </c>
      <c r="P46" s="54">
        <v>1</v>
      </c>
      <c r="Q46" s="289">
        <v>3</v>
      </c>
      <c r="R46" s="290"/>
      <c r="S46" s="289" t="s">
        <v>2502</v>
      </c>
      <c r="T46" s="289"/>
      <c r="U46" s="55"/>
      <c r="V46" s="54" t="s">
        <v>3383</v>
      </c>
      <c r="W46" s="54" t="s">
        <v>3382</v>
      </c>
      <c r="X46" s="54" t="s">
        <v>3381</v>
      </c>
      <c r="Y46" s="54">
        <v>0</v>
      </c>
      <c r="Z46" s="54">
        <v>1</v>
      </c>
    </row>
    <row r="47" spans="1:26" ht="27" x14ac:dyDescent="0.25">
      <c r="A47" s="59" t="str">
        <f t="shared" si="0"/>
        <v>2059511</v>
      </c>
      <c r="B47" s="54" t="s">
        <v>2506</v>
      </c>
      <c r="C47" s="54" t="s">
        <v>2505</v>
      </c>
      <c r="D47" s="54" t="s">
        <v>94</v>
      </c>
      <c r="E47" s="54" t="s">
        <v>94</v>
      </c>
      <c r="F47" s="54" t="s">
        <v>113</v>
      </c>
      <c r="G47" s="54" t="s">
        <v>113</v>
      </c>
      <c r="H47" s="54" t="s">
        <v>606</v>
      </c>
      <c r="I47" s="54" t="s">
        <v>2504</v>
      </c>
      <c r="J47" s="56" t="s">
        <v>607</v>
      </c>
      <c r="K47" s="54" t="s">
        <v>2552</v>
      </c>
      <c r="L47" s="54" t="s">
        <v>116</v>
      </c>
      <c r="N47" s="54" t="s">
        <v>117</v>
      </c>
      <c r="O47" s="54">
        <v>14</v>
      </c>
      <c r="P47" s="54">
        <v>1</v>
      </c>
      <c r="Q47" s="289">
        <v>3</v>
      </c>
      <c r="R47" s="290"/>
      <c r="S47" s="289" t="s">
        <v>2502</v>
      </c>
      <c r="T47" s="289"/>
      <c r="U47" s="55"/>
      <c r="V47" s="54" t="s">
        <v>3383</v>
      </c>
      <c r="W47" s="54" t="s">
        <v>3382</v>
      </c>
      <c r="X47" s="54" t="s">
        <v>3381</v>
      </c>
      <c r="Y47" s="54">
        <v>0</v>
      </c>
      <c r="Z47" s="54">
        <v>1</v>
      </c>
    </row>
    <row r="48" spans="1:26" ht="27" x14ac:dyDescent="0.25">
      <c r="A48" s="59" t="str">
        <f t="shared" si="0"/>
        <v>2059514</v>
      </c>
      <c r="B48" s="54" t="s">
        <v>2506</v>
      </c>
      <c r="C48" s="54" t="s">
        <v>2505</v>
      </c>
      <c r="D48" s="54" t="s">
        <v>94</v>
      </c>
      <c r="E48" s="54" t="s">
        <v>94</v>
      </c>
      <c r="F48" s="54" t="s">
        <v>113</v>
      </c>
      <c r="G48" s="54" t="s">
        <v>113</v>
      </c>
      <c r="H48" s="54" t="s">
        <v>680</v>
      </c>
      <c r="I48" s="54" t="s">
        <v>2504</v>
      </c>
      <c r="J48" s="56" t="s">
        <v>679</v>
      </c>
      <c r="K48" s="54" t="s">
        <v>2552</v>
      </c>
      <c r="L48" s="54" t="s">
        <v>116</v>
      </c>
      <c r="N48" s="54" t="s">
        <v>117</v>
      </c>
      <c r="O48" s="54">
        <v>12</v>
      </c>
      <c r="P48" s="54">
        <v>1</v>
      </c>
      <c r="Q48" s="289">
        <v>3</v>
      </c>
      <c r="R48" s="290"/>
      <c r="S48" s="289" t="s">
        <v>2502</v>
      </c>
      <c r="T48" s="289"/>
      <c r="U48" s="55"/>
      <c r="V48" s="54" t="s">
        <v>3383</v>
      </c>
      <c r="W48" s="54" t="s">
        <v>3384</v>
      </c>
      <c r="X48" s="54" t="s">
        <v>3381</v>
      </c>
      <c r="Y48" s="54">
        <v>0</v>
      </c>
      <c r="Z48" s="54">
        <v>1</v>
      </c>
    </row>
    <row r="49" spans="1:26" ht="27" x14ac:dyDescent="0.25">
      <c r="A49" s="59" t="str">
        <f t="shared" si="0"/>
        <v>2059516</v>
      </c>
      <c r="B49" s="54" t="s">
        <v>2506</v>
      </c>
      <c r="C49" s="54" t="s">
        <v>2505</v>
      </c>
      <c r="D49" s="54" t="s">
        <v>94</v>
      </c>
      <c r="E49" s="54" t="s">
        <v>94</v>
      </c>
      <c r="F49" s="54" t="s">
        <v>113</v>
      </c>
      <c r="G49" s="54" t="s">
        <v>113</v>
      </c>
      <c r="H49" s="54" t="s">
        <v>674</v>
      </c>
      <c r="I49" s="54" t="s">
        <v>2504</v>
      </c>
      <c r="J49" s="56" t="s">
        <v>675</v>
      </c>
      <c r="K49" s="54" t="s">
        <v>2552</v>
      </c>
      <c r="L49" s="54" t="s">
        <v>116</v>
      </c>
      <c r="N49" s="54" t="s">
        <v>117</v>
      </c>
      <c r="O49" s="54">
        <v>15</v>
      </c>
      <c r="P49" s="54">
        <v>1</v>
      </c>
      <c r="Q49" s="289">
        <v>3</v>
      </c>
      <c r="R49" s="290"/>
      <c r="S49" s="289" t="s">
        <v>2502</v>
      </c>
      <c r="T49" s="289"/>
      <c r="U49" s="55"/>
      <c r="V49" s="54" t="s">
        <v>3383</v>
      </c>
      <c r="W49" s="54" t="s">
        <v>3382</v>
      </c>
      <c r="X49" s="54" t="s">
        <v>3381</v>
      </c>
      <c r="Y49" s="54">
        <v>1</v>
      </c>
      <c r="Z49" s="54">
        <v>1</v>
      </c>
    </row>
    <row r="50" spans="1:26" ht="27" x14ac:dyDescent="0.25">
      <c r="A50" s="59" t="str">
        <f t="shared" si="0"/>
        <v>2059518</v>
      </c>
      <c r="B50" s="54" t="s">
        <v>2506</v>
      </c>
      <c r="C50" s="54" t="s">
        <v>2505</v>
      </c>
      <c r="D50" s="54" t="s">
        <v>94</v>
      </c>
      <c r="E50" s="54" t="s">
        <v>94</v>
      </c>
      <c r="F50" s="54" t="s">
        <v>113</v>
      </c>
      <c r="G50" s="54" t="s">
        <v>113</v>
      </c>
      <c r="H50" s="54" t="s">
        <v>682</v>
      </c>
      <c r="I50" s="54" t="s">
        <v>2504</v>
      </c>
      <c r="J50" s="56" t="s">
        <v>683</v>
      </c>
      <c r="K50" s="54" t="s">
        <v>2552</v>
      </c>
      <c r="L50" s="54" t="s">
        <v>116</v>
      </c>
      <c r="N50" s="54" t="s">
        <v>117</v>
      </c>
      <c r="O50" s="54">
        <v>8</v>
      </c>
      <c r="P50" s="54">
        <v>1</v>
      </c>
      <c r="Q50" s="289">
        <v>3</v>
      </c>
      <c r="R50" s="290"/>
      <c r="S50" s="289" t="s">
        <v>2502</v>
      </c>
      <c r="T50" s="289"/>
      <c r="U50" s="55"/>
      <c r="V50" s="54" t="s">
        <v>3383</v>
      </c>
      <c r="W50" s="54" t="s">
        <v>3384</v>
      </c>
      <c r="X50" s="54" t="s">
        <v>3381</v>
      </c>
      <c r="Y50" s="54">
        <v>0</v>
      </c>
      <c r="Z50" s="54">
        <v>1</v>
      </c>
    </row>
    <row r="51" spans="1:26" ht="27" x14ac:dyDescent="0.25">
      <c r="A51" s="59" t="str">
        <f t="shared" si="0"/>
        <v>2059522</v>
      </c>
      <c r="B51" s="54" t="s">
        <v>2506</v>
      </c>
      <c r="C51" s="54" t="s">
        <v>2505</v>
      </c>
      <c r="D51" s="54" t="s">
        <v>94</v>
      </c>
      <c r="E51" s="54" t="s">
        <v>94</v>
      </c>
      <c r="F51" s="54" t="s">
        <v>113</v>
      </c>
      <c r="G51" s="54" t="s">
        <v>667</v>
      </c>
      <c r="H51" s="54" t="s">
        <v>668</v>
      </c>
      <c r="I51" s="54" t="s">
        <v>2504</v>
      </c>
      <c r="J51" s="56" t="s">
        <v>667</v>
      </c>
      <c r="K51" s="54" t="s">
        <v>2552</v>
      </c>
      <c r="L51" s="54" t="s">
        <v>116</v>
      </c>
      <c r="N51" s="54" t="s">
        <v>117</v>
      </c>
      <c r="O51" s="54">
        <v>4</v>
      </c>
      <c r="P51" s="54">
        <v>1</v>
      </c>
      <c r="Q51" s="289">
        <v>3</v>
      </c>
      <c r="R51" s="290"/>
      <c r="S51" s="289" t="s">
        <v>2502</v>
      </c>
      <c r="T51" s="289"/>
      <c r="U51" s="55"/>
      <c r="V51" s="54" t="s">
        <v>4312</v>
      </c>
      <c r="W51" s="54" t="s">
        <v>4311</v>
      </c>
      <c r="X51" s="54" t="s">
        <v>4310</v>
      </c>
      <c r="Y51" s="54">
        <v>0</v>
      </c>
      <c r="Z51" s="54">
        <v>1</v>
      </c>
    </row>
    <row r="52" spans="1:26" ht="27" x14ac:dyDescent="0.25">
      <c r="A52" s="59" t="str">
        <f t="shared" si="0"/>
        <v>2060605</v>
      </c>
      <c r="B52" s="54" t="s">
        <v>2506</v>
      </c>
      <c r="C52" s="54" t="s">
        <v>2505</v>
      </c>
      <c r="D52" s="54" t="s">
        <v>94</v>
      </c>
      <c r="E52" s="54" t="s">
        <v>94</v>
      </c>
      <c r="F52" s="54" t="s">
        <v>113</v>
      </c>
      <c r="G52" s="54" t="s">
        <v>697</v>
      </c>
      <c r="H52" s="54" t="s">
        <v>686</v>
      </c>
      <c r="I52" s="54" t="s">
        <v>2504</v>
      </c>
      <c r="J52" s="56" t="s">
        <v>687</v>
      </c>
      <c r="K52" s="54" t="s">
        <v>2552</v>
      </c>
      <c r="L52" s="54" t="s">
        <v>116</v>
      </c>
      <c r="N52" s="54" t="s">
        <v>117</v>
      </c>
      <c r="O52" s="54">
        <v>6</v>
      </c>
      <c r="P52" s="54">
        <v>3</v>
      </c>
      <c r="Q52" s="289">
        <v>3</v>
      </c>
      <c r="R52" s="290"/>
      <c r="S52" s="289" t="s">
        <v>2502</v>
      </c>
      <c r="T52" s="289"/>
      <c r="U52" s="55"/>
      <c r="V52" s="54" t="s">
        <v>4315</v>
      </c>
      <c r="W52" s="54" t="s">
        <v>4323</v>
      </c>
      <c r="X52" s="54" t="s">
        <v>4322</v>
      </c>
      <c r="Y52" s="54">
        <v>0</v>
      </c>
      <c r="Z52" s="54">
        <v>2</v>
      </c>
    </row>
    <row r="53" spans="1:26" ht="27" x14ac:dyDescent="0.25">
      <c r="A53" s="59" t="str">
        <f t="shared" si="0"/>
        <v>2060609</v>
      </c>
      <c r="B53" s="54" t="s">
        <v>2506</v>
      </c>
      <c r="C53" s="54" t="s">
        <v>2505</v>
      </c>
      <c r="D53" s="54" t="s">
        <v>94</v>
      </c>
      <c r="E53" s="54" t="s">
        <v>94</v>
      </c>
      <c r="F53" s="54" t="s">
        <v>113</v>
      </c>
      <c r="G53" s="54" t="s">
        <v>158</v>
      </c>
      <c r="H53" s="54" t="s">
        <v>694</v>
      </c>
      <c r="I53" s="54" t="s">
        <v>2504</v>
      </c>
      <c r="J53" s="56" t="s">
        <v>695</v>
      </c>
      <c r="K53" s="54" t="s">
        <v>2552</v>
      </c>
      <c r="L53" s="54" t="s">
        <v>116</v>
      </c>
      <c r="N53" s="54" t="s">
        <v>117</v>
      </c>
      <c r="O53" s="54">
        <v>6</v>
      </c>
      <c r="P53" s="54">
        <v>3</v>
      </c>
      <c r="Q53" s="289">
        <v>3</v>
      </c>
      <c r="R53" s="290"/>
      <c r="S53" s="289" t="s">
        <v>2502</v>
      </c>
      <c r="T53" s="289"/>
      <c r="U53" s="55"/>
      <c r="V53" s="54" t="s">
        <v>4315</v>
      </c>
      <c r="W53" s="54" t="s">
        <v>4323</v>
      </c>
      <c r="X53" s="54" t="s">
        <v>4322</v>
      </c>
      <c r="Y53" s="54">
        <v>0</v>
      </c>
      <c r="Z53" s="54">
        <v>2</v>
      </c>
    </row>
    <row r="54" spans="1:26" ht="27" x14ac:dyDescent="0.25">
      <c r="A54" s="59" t="str">
        <f t="shared" si="0"/>
        <v>2060611</v>
      </c>
      <c r="B54" s="54" t="s">
        <v>2506</v>
      </c>
      <c r="C54" s="54" t="s">
        <v>2505</v>
      </c>
      <c r="D54" s="54" t="s">
        <v>94</v>
      </c>
      <c r="E54" s="54" t="s">
        <v>94</v>
      </c>
      <c r="F54" s="54" t="s">
        <v>113</v>
      </c>
      <c r="G54" s="54" t="s">
        <v>172</v>
      </c>
      <c r="H54" s="54" t="s">
        <v>643</v>
      </c>
      <c r="I54" s="54" t="s">
        <v>2504</v>
      </c>
      <c r="J54" s="56" t="s">
        <v>644</v>
      </c>
      <c r="K54" s="54" t="s">
        <v>2552</v>
      </c>
      <c r="L54" s="54" t="s">
        <v>116</v>
      </c>
      <c r="N54" s="54" t="s">
        <v>117</v>
      </c>
      <c r="O54" s="54">
        <v>3</v>
      </c>
      <c r="P54" s="54">
        <v>3</v>
      </c>
      <c r="Q54" s="289">
        <v>3</v>
      </c>
      <c r="R54" s="290"/>
      <c r="S54" s="289" t="s">
        <v>2502</v>
      </c>
      <c r="T54" s="289"/>
      <c r="U54" s="55"/>
      <c r="V54" s="54" t="s">
        <v>4315</v>
      </c>
      <c r="W54" s="54" t="s">
        <v>4321</v>
      </c>
      <c r="X54" s="54" t="s">
        <v>4320</v>
      </c>
      <c r="Y54" s="54">
        <v>0</v>
      </c>
      <c r="Z54" s="54">
        <v>2</v>
      </c>
    </row>
    <row r="55" spans="1:26" ht="27" x14ac:dyDescent="0.25">
      <c r="A55" s="59" t="str">
        <f t="shared" si="0"/>
        <v>2060613</v>
      </c>
      <c r="B55" s="54" t="s">
        <v>2506</v>
      </c>
      <c r="C55" s="54" t="s">
        <v>2505</v>
      </c>
      <c r="D55" s="54" t="s">
        <v>94</v>
      </c>
      <c r="E55" s="54" t="s">
        <v>94</v>
      </c>
      <c r="F55" s="54" t="s">
        <v>113</v>
      </c>
      <c r="G55" s="54" t="s">
        <v>2334</v>
      </c>
      <c r="H55" s="54" t="s">
        <v>616</v>
      </c>
      <c r="I55" s="54" t="s">
        <v>2504</v>
      </c>
      <c r="J55" s="56" t="s">
        <v>615</v>
      </c>
      <c r="K55" s="54" t="s">
        <v>2552</v>
      </c>
      <c r="L55" s="54" t="s">
        <v>116</v>
      </c>
      <c r="N55" s="54" t="s">
        <v>117</v>
      </c>
      <c r="O55" s="54">
        <v>9</v>
      </c>
      <c r="P55" s="54">
        <v>3</v>
      </c>
      <c r="Q55" s="289">
        <v>3</v>
      </c>
      <c r="R55" s="290"/>
      <c r="S55" s="289" t="s">
        <v>2502</v>
      </c>
      <c r="T55" s="289"/>
      <c r="U55" s="55"/>
      <c r="V55" s="54" t="s">
        <v>4319</v>
      </c>
      <c r="W55" s="54" t="s">
        <v>4318</v>
      </c>
      <c r="X55" s="54" t="s">
        <v>4317</v>
      </c>
      <c r="Y55" s="54">
        <v>1</v>
      </c>
      <c r="Z55" s="54">
        <v>1</v>
      </c>
    </row>
    <row r="56" spans="1:26" ht="18" x14ac:dyDescent="0.25">
      <c r="A56" s="59" t="str">
        <f t="shared" si="0"/>
        <v>2060618</v>
      </c>
      <c r="B56" s="54" t="s">
        <v>2506</v>
      </c>
      <c r="C56" s="54" t="s">
        <v>2505</v>
      </c>
      <c r="D56" s="54" t="s">
        <v>94</v>
      </c>
      <c r="E56" s="54" t="s">
        <v>94</v>
      </c>
      <c r="F56" s="54" t="s">
        <v>113</v>
      </c>
      <c r="G56" s="54" t="s">
        <v>676</v>
      </c>
      <c r="H56" s="54" t="s">
        <v>677</v>
      </c>
      <c r="I56" s="54" t="s">
        <v>2504</v>
      </c>
      <c r="J56" s="56" t="s">
        <v>676</v>
      </c>
      <c r="K56" s="54" t="s">
        <v>2552</v>
      </c>
      <c r="L56" s="54" t="s">
        <v>116</v>
      </c>
      <c r="N56" s="54" t="s">
        <v>117</v>
      </c>
      <c r="O56" s="54">
        <v>4</v>
      </c>
      <c r="P56" s="54">
        <v>3</v>
      </c>
      <c r="Q56" s="289">
        <v>3</v>
      </c>
      <c r="R56" s="290"/>
      <c r="S56" s="289" t="s">
        <v>2502</v>
      </c>
      <c r="T56" s="289"/>
      <c r="U56" s="55"/>
      <c r="V56" s="54" t="s">
        <v>4309</v>
      </c>
      <c r="W56" s="54" t="s">
        <v>4308</v>
      </c>
      <c r="X56" s="54" t="s">
        <v>4307</v>
      </c>
      <c r="Y56" s="54">
        <v>1</v>
      </c>
      <c r="Z56" s="54">
        <v>2</v>
      </c>
    </row>
    <row r="57" spans="1:26" ht="27" x14ac:dyDescent="0.25">
      <c r="A57" s="59" t="str">
        <f t="shared" si="0"/>
        <v>2060621</v>
      </c>
      <c r="B57" s="54" t="s">
        <v>2506</v>
      </c>
      <c r="C57" s="54" t="s">
        <v>2505</v>
      </c>
      <c r="D57" s="54" t="s">
        <v>94</v>
      </c>
      <c r="E57" s="54" t="s">
        <v>94</v>
      </c>
      <c r="F57" s="54" t="s">
        <v>113</v>
      </c>
      <c r="G57" s="54" t="s">
        <v>701</v>
      </c>
      <c r="H57" s="54" t="s">
        <v>702</v>
      </c>
      <c r="I57" s="54" t="s">
        <v>2504</v>
      </c>
      <c r="J57" s="56" t="s">
        <v>701</v>
      </c>
      <c r="K57" s="54" t="s">
        <v>2552</v>
      </c>
      <c r="L57" s="54" t="s">
        <v>116</v>
      </c>
      <c r="N57" s="54" t="s">
        <v>117</v>
      </c>
      <c r="O57" s="54">
        <v>7</v>
      </c>
      <c r="P57" s="54">
        <v>3</v>
      </c>
      <c r="Q57" s="289">
        <v>3</v>
      </c>
      <c r="R57" s="290"/>
      <c r="S57" s="289" t="s">
        <v>2502</v>
      </c>
      <c r="T57" s="289"/>
      <c r="U57" s="55"/>
      <c r="V57" s="54" t="s">
        <v>4319</v>
      </c>
      <c r="W57" s="54" t="s">
        <v>4318</v>
      </c>
      <c r="X57" s="54" t="s">
        <v>4317</v>
      </c>
      <c r="Y57" s="54">
        <v>1</v>
      </c>
      <c r="Z57" s="54">
        <v>1</v>
      </c>
    </row>
    <row r="58" spans="1:26" ht="27" x14ac:dyDescent="0.25">
      <c r="A58" s="59" t="str">
        <f t="shared" si="0"/>
        <v>2060629</v>
      </c>
      <c r="B58" s="54" t="s">
        <v>2506</v>
      </c>
      <c r="C58" s="54" t="s">
        <v>2505</v>
      </c>
      <c r="D58" s="54" t="s">
        <v>94</v>
      </c>
      <c r="E58" s="54" t="s">
        <v>94</v>
      </c>
      <c r="F58" s="54" t="s">
        <v>113</v>
      </c>
      <c r="G58" s="54" t="s">
        <v>140</v>
      </c>
      <c r="H58" s="54" t="s">
        <v>617</v>
      </c>
      <c r="I58" s="54" t="s">
        <v>2504</v>
      </c>
      <c r="J58" s="56" t="s">
        <v>618</v>
      </c>
      <c r="K58" s="54" t="s">
        <v>2552</v>
      </c>
      <c r="L58" s="54" t="s">
        <v>116</v>
      </c>
      <c r="N58" s="54" t="s">
        <v>117</v>
      </c>
      <c r="O58" s="54">
        <v>8</v>
      </c>
      <c r="P58" s="54">
        <v>1</v>
      </c>
      <c r="Q58" s="289">
        <v>3</v>
      </c>
      <c r="R58" s="290"/>
      <c r="S58" s="289" t="s">
        <v>2502</v>
      </c>
      <c r="T58" s="289"/>
      <c r="U58" s="55"/>
      <c r="V58" s="54" t="s">
        <v>3390</v>
      </c>
      <c r="W58" s="54" t="s">
        <v>3389</v>
      </c>
      <c r="X58" s="54" t="s">
        <v>3388</v>
      </c>
      <c r="Y58" s="54">
        <v>1</v>
      </c>
      <c r="Z58" s="54">
        <v>1</v>
      </c>
    </row>
    <row r="59" spans="1:26" ht="27" x14ac:dyDescent="0.25">
      <c r="A59" s="59" t="str">
        <f t="shared" si="0"/>
        <v>2061407</v>
      </c>
      <c r="B59" s="54" t="s">
        <v>2506</v>
      </c>
      <c r="C59" s="54" t="s">
        <v>2505</v>
      </c>
      <c r="D59" s="54" t="s">
        <v>94</v>
      </c>
      <c r="E59" s="54" t="s">
        <v>94</v>
      </c>
      <c r="F59" s="54" t="s">
        <v>113</v>
      </c>
      <c r="G59" s="54" t="s">
        <v>601</v>
      </c>
      <c r="H59" s="54" t="s">
        <v>602</v>
      </c>
      <c r="I59" s="54" t="s">
        <v>2504</v>
      </c>
      <c r="J59" s="56" t="s">
        <v>603</v>
      </c>
      <c r="K59" s="54" t="s">
        <v>2552</v>
      </c>
      <c r="L59" s="54" t="s">
        <v>116</v>
      </c>
      <c r="N59" s="54" t="s">
        <v>117</v>
      </c>
      <c r="O59" s="54">
        <v>4</v>
      </c>
      <c r="P59" s="54">
        <v>2</v>
      </c>
      <c r="Q59" s="289">
        <v>2</v>
      </c>
      <c r="R59" s="290"/>
      <c r="S59" s="289" t="s">
        <v>2502</v>
      </c>
      <c r="T59" s="289"/>
      <c r="U59" s="55"/>
      <c r="V59" s="54" t="s">
        <v>4316</v>
      </c>
      <c r="W59" s="54" t="s">
        <v>2525</v>
      </c>
      <c r="X59" s="54" t="s">
        <v>2524</v>
      </c>
      <c r="Y59" s="54">
        <v>0</v>
      </c>
      <c r="Z59" s="54">
        <v>1</v>
      </c>
    </row>
    <row r="60" spans="1:26" ht="27" x14ac:dyDescent="0.25">
      <c r="A60" s="59" t="str">
        <f t="shared" si="0"/>
        <v>2061408</v>
      </c>
      <c r="B60" s="54" t="s">
        <v>2506</v>
      </c>
      <c r="C60" s="54" t="s">
        <v>2505</v>
      </c>
      <c r="D60" s="54" t="s">
        <v>94</v>
      </c>
      <c r="E60" s="54" t="s">
        <v>94</v>
      </c>
      <c r="F60" s="54" t="s">
        <v>113</v>
      </c>
      <c r="G60" s="54" t="s">
        <v>671</v>
      </c>
      <c r="H60" s="54" t="s">
        <v>655</v>
      </c>
      <c r="I60" s="54" t="s">
        <v>2504</v>
      </c>
      <c r="J60" s="56" t="s">
        <v>654</v>
      </c>
      <c r="K60" s="54" t="s">
        <v>2552</v>
      </c>
      <c r="L60" s="54" t="s">
        <v>116</v>
      </c>
      <c r="N60" s="54" t="s">
        <v>117</v>
      </c>
      <c r="O60" s="54">
        <v>7</v>
      </c>
      <c r="P60" s="54">
        <v>3</v>
      </c>
      <c r="Q60" s="289">
        <v>3</v>
      </c>
      <c r="R60" s="290"/>
      <c r="S60" s="289" t="s">
        <v>2502</v>
      </c>
      <c r="T60" s="289"/>
      <c r="U60" s="55"/>
      <c r="V60" s="54" t="s">
        <v>4315</v>
      </c>
      <c r="W60" s="54" t="s">
        <v>4314</v>
      </c>
      <c r="X60" s="54" t="s">
        <v>4313</v>
      </c>
      <c r="Y60" s="54">
        <v>0</v>
      </c>
      <c r="Z60" s="54">
        <v>2</v>
      </c>
    </row>
    <row r="61" spans="1:26" ht="18" x14ac:dyDescent="0.25">
      <c r="A61" s="59" t="str">
        <f t="shared" si="0"/>
        <v>2061417</v>
      </c>
      <c r="B61" s="54" t="s">
        <v>2506</v>
      </c>
      <c r="C61" s="54" t="s">
        <v>2505</v>
      </c>
      <c r="D61" s="54" t="s">
        <v>94</v>
      </c>
      <c r="E61" s="54" t="s">
        <v>94</v>
      </c>
      <c r="F61" s="54" t="s">
        <v>113</v>
      </c>
      <c r="G61" s="54" t="s">
        <v>650</v>
      </c>
      <c r="H61" s="54" t="s">
        <v>651</v>
      </c>
      <c r="I61" s="54" t="s">
        <v>2504</v>
      </c>
      <c r="J61" s="56" t="s">
        <v>650</v>
      </c>
      <c r="K61" s="54" t="s">
        <v>2552</v>
      </c>
      <c r="L61" s="54" t="s">
        <v>116</v>
      </c>
      <c r="N61" s="54" t="s">
        <v>117</v>
      </c>
      <c r="O61" s="54">
        <v>5</v>
      </c>
      <c r="P61" s="54">
        <v>3</v>
      </c>
      <c r="Q61" s="289">
        <v>3</v>
      </c>
      <c r="R61" s="290"/>
      <c r="S61" s="289" t="s">
        <v>2502</v>
      </c>
      <c r="T61" s="289"/>
      <c r="U61" s="55"/>
      <c r="V61" s="54" t="s">
        <v>4309</v>
      </c>
      <c r="W61" s="54" t="s">
        <v>4308</v>
      </c>
      <c r="X61" s="54" t="s">
        <v>4307</v>
      </c>
      <c r="Y61" s="54">
        <v>1</v>
      </c>
      <c r="Z61" s="54">
        <v>2</v>
      </c>
    </row>
    <row r="62" spans="1:26" ht="27" x14ac:dyDescent="0.25">
      <c r="A62" s="59" t="str">
        <f t="shared" si="0"/>
        <v>2062907</v>
      </c>
      <c r="B62" s="54" t="s">
        <v>2506</v>
      </c>
      <c r="C62" s="54" t="s">
        <v>2505</v>
      </c>
      <c r="D62" s="54" t="s">
        <v>94</v>
      </c>
      <c r="E62" s="54" t="s">
        <v>94</v>
      </c>
      <c r="F62" s="54" t="s">
        <v>113</v>
      </c>
      <c r="G62" s="54" t="s">
        <v>152</v>
      </c>
      <c r="H62" s="54" t="s">
        <v>663</v>
      </c>
      <c r="I62" s="54" t="s">
        <v>2504</v>
      </c>
      <c r="J62" s="56" t="s">
        <v>664</v>
      </c>
      <c r="K62" s="54" t="s">
        <v>2552</v>
      </c>
      <c r="L62" s="54" t="s">
        <v>116</v>
      </c>
      <c r="N62" s="54" t="s">
        <v>117</v>
      </c>
      <c r="O62" s="54">
        <v>7</v>
      </c>
      <c r="P62" s="54">
        <v>1</v>
      </c>
      <c r="Q62" s="289">
        <v>3</v>
      </c>
      <c r="R62" s="290"/>
      <c r="S62" s="289" t="s">
        <v>2502</v>
      </c>
      <c r="T62" s="289"/>
      <c r="U62" s="55"/>
      <c r="V62" s="54" t="s">
        <v>4312</v>
      </c>
      <c r="W62" s="54" t="s">
        <v>4311</v>
      </c>
      <c r="X62" s="54" t="s">
        <v>4310</v>
      </c>
      <c r="Y62" s="54">
        <v>0</v>
      </c>
      <c r="Z62" s="54">
        <v>1</v>
      </c>
    </row>
    <row r="63" spans="1:26" ht="27" x14ac:dyDescent="0.25">
      <c r="A63" s="59" t="str">
        <f t="shared" si="0"/>
        <v>2062910</v>
      </c>
      <c r="B63" s="54" t="s">
        <v>2506</v>
      </c>
      <c r="C63" s="54" t="s">
        <v>2505</v>
      </c>
      <c r="D63" s="54" t="s">
        <v>94</v>
      </c>
      <c r="E63" s="54" t="s">
        <v>94</v>
      </c>
      <c r="F63" s="54" t="s">
        <v>113</v>
      </c>
      <c r="G63" s="54" t="s">
        <v>152</v>
      </c>
      <c r="H63" s="54" t="s">
        <v>665</v>
      </c>
      <c r="I63" s="54" t="s">
        <v>2504</v>
      </c>
      <c r="J63" s="56" t="s">
        <v>666</v>
      </c>
      <c r="K63" s="54" t="s">
        <v>2552</v>
      </c>
      <c r="L63" s="54" t="s">
        <v>116</v>
      </c>
      <c r="N63" s="54" t="s">
        <v>117</v>
      </c>
      <c r="O63" s="54">
        <v>9</v>
      </c>
      <c r="P63" s="54">
        <v>1</v>
      </c>
      <c r="Q63" s="289">
        <v>3</v>
      </c>
      <c r="R63" s="290"/>
      <c r="S63" s="289" t="s">
        <v>2502</v>
      </c>
      <c r="T63" s="289"/>
      <c r="U63" s="55"/>
      <c r="V63" s="54" t="s">
        <v>4312</v>
      </c>
      <c r="W63" s="54" t="s">
        <v>4311</v>
      </c>
      <c r="X63" s="54" t="s">
        <v>4310</v>
      </c>
      <c r="Y63" s="54">
        <v>0</v>
      </c>
      <c r="Z63" s="54">
        <v>1</v>
      </c>
    </row>
    <row r="64" spans="1:26" ht="27" x14ac:dyDescent="0.25">
      <c r="A64" s="59" t="str">
        <f t="shared" si="0"/>
        <v>2062912</v>
      </c>
      <c r="B64" s="54" t="s">
        <v>2506</v>
      </c>
      <c r="C64" s="54" t="s">
        <v>2505</v>
      </c>
      <c r="D64" s="54" t="s">
        <v>94</v>
      </c>
      <c r="E64" s="54" t="s">
        <v>94</v>
      </c>
      <c r="F64" s="54" t="s">
        <v>113</v>
      </c>
      <c r="G64" s="54" t="s">
        <v>158</v>
      </c>
      <c r="H64" s="54" t="s">
        <v>608</v>
      </c>
      <c r="I64" s="54" t="s">
        <v>2504</v>
      </c>
      <c r="J64" s="56" t="s">
        <v>609</v>
      </c>
      <c r="K64" s="54" t="s">
        <v>2552</v>
      </c>
      <c r="L64" s="54" t="s">
        <v>116</v>
      </c>
      <c r="N64" s="54" t="s">
        <v>117</v>
      </c>
      <c r="O64" s="54">
        <v>7</v>
      </c>
      <c r="P64" s="54">
        <v>1</v>
      </c>
      <c r="Q64" s="289">
        <v>3</v>
      </c>
      <c r="R64" s="290"/>
      <c r="S64" s="289" t="s">
        <v>2502</v>
      </c>
      <c r="T64" s="289"/>
      <c r="U64" s="55"/>
      <c r="V64" s="54" t="s">
        <v>4312</v>
      </c>
      <c r="W64" s="54" t="s">
        <v>4311</v>
      </c>
      <c r="X64" s="54" t="s">
        <v>4310</v>
      </c>
      <c r="Y64" s="54">
        <v>1</v>
      </c>
      <c r="Z64" s="54">
        <v>1</v>
      </c>
    </row>
    <row r="65" spans="1:26" ht="27" x14ac:dyDescent="0.25">
      <c r="A65" s="59" t="str">
        <f t="shared" si="0"/>
        <v>2062915</v>
      </c>
      <c r="B65" s="54" t="s">
        <v>2506</v>
      </c>
      <c r="C65" s="54" t="s">
        <v>2505</v>
      </c>
      <c r="D65" s="54" t="s">
        <v>94</v>
      </c>
      <c r="E65" s="54" t="s">
        <v>94</v>
      </c>
      <c r="F65" s="54" t="s">
        <v>113</v>
      </c>
      <c r="G65" s="54" t="s">
        <v>215</v>
      </c>
      <c r="H65" s="54" t="s">
        <v>614</v>
      </c>
      <c r="I65" s="54" t="s">
        <v>2504</v>
      </c>
      <c r="J65" s="56" t="s">
        <v>215</v>
      </c>
      <c r="K65" s="54" t="s">
        <v>2552</v>
      </c>
      <c r="L65" s="54" t="s">
        <v>116</v>
      </c>
      <c r="N65" s="54" t="s">
        <v>117</v>
      </c>
      <c r="O65" s="54">
        <v>5</v>
      </c>
      <c r="P65" s="54">
        <v>1</v>
      </c>
      <c r="Q65" s="289">
        <v>3</v>
      </c>
      <c r="R65" s="290"/>
      <c r="S65" s="289" t="s">
        <v>2502</v>
      </c>
      <c r="T65" s="289"/>
      <c r="U65" s="55"/>
      <c r="V65" s="54" t="s">
        <v>4312</v>
      </c>
      <c r="W65" s="54" t="s">
        <v>4311</v>
      </c>
      <c r="X65" s="54" t="s">
        <v>4310</v>
      </c>
      <c r="Y65" s="54">
        <v>0</v>
      </c>
      <c r="Z65" s="54">
        <v>1</v>
      </c>
    </row>
    <row r="66" spans="1:26" ht="27" x14ac:dyDescent="0.25">
      <c r="A66" s="59" t="str">
        <f t="shared" si="0"/>
        <v>2062923</v>
      </c>
      <c r="B66" s="54" t="s">
        <v>2506</v>
      </c>
      <c r="C66" s="54" t="s">
        <v>2505</v>
      </c>
      <c r="D66" s="54" t="s">
        <v>94</v>
      </c>
      <c r="E66" s="54" t="s">
        <v>94</v>
      </c>
      <c r="F66" s="54" t="s">
        <v>113</v>
      </c>
      <c r="G66" s="54" t="s">
        <v>158</v>
      </c>
      <c r="H66" s="54" t="s">
        <v>610</v>
      </c>
      <c r="I66" s="54" t="s">
        <v>2504</v>
      </c>
      <c r="J66" s="56" t="s">
        <v>611</v>
      </c>
      <c r="K66" s="54" t="s">
        <v>2552</v>
      </c>
      <c r="L66" s="54" t="s">
        <v>116</v>
      </c>
      <c r="N66" s="54" t="s">
        <v>117</v>
      </c>
      <c r="O66" s="54">
        <v>9</v>
      </c>
      <c r="P66" s="54">
        <v>1</v>
      </c>
      <c r="Q66" s="289">
        <v>3</v>
      </c>
      <c r="R66" s="290"/>
      <c r="S66" s="289" t="s">
        <v>2502</v>
      </c>
      <c r="T66" s="289"/>
      <c r="U66" s="55"/>
      <c r="V66" s="54" t="s">
        <v>3390</v>
      </c>
      <c r="W66" s="54" t="s">
        <v>3389</v>
      </c>
      <c r="X66" s="54" t="s">
        <v>3388</v>
      </c>
      <c r="Y66" s="54">
        <v>1</v>
      </c>
      <c r="Z66" s="54">
        <v>1</v>
      </c>
    </row>
    <row r="67" spans="1:26" ht="27" x14ac:dyDescent="0.25">
      <c r="A67" s="59" t="str">
        <f t="shared" si="0"/>
        <v>2062924</v>
      </c>
      <c r="B67" s="54" t="s">
        <v>2506</v>
      </c>
      <c r="C67" s="54" t="s">
        <v>2505</v>
      </c>
      <c r="D67" s="54" t="s">
        <v>94</v>
      </c>
      <c r="E67" s="54" t="s">
        <v>94</v>
      </c>
      <c r="F67" s="54" t="s">
        <v>113</v>
      </c>
      <c r="G67" s="54" t="s">
        <v>971</v>
      </c>
      <c r="H67" s="54" t="s">
        <v>670</v>
      </c>
      <c r="I67" s="54" t="s">
        <v>2504</v>
      </c>
      <c r="J67" s="56" t="s">
        <v>669</v>
      </c>
      <c r="K67" s="54" t="s">
        <v>2552</v>
      </c>
      <c r="L67" s="54" t="s">
        <v>116</v>
      </c>
      <c r="N67" s="54" t="s">
        <v>117</v>
      </c>
      <c r="O67" s="54">
        <v>5</v>
      </c>
      <c r="P67" s="54">
        <v>1</v>
      </c>
      <c r="Q67" s="289">
        <v>3</v>
      </c>
      <c r="R67" s="290"/>
      <c r="S67" s="289" t="s">
        <v>2502</v>
      </c>
      <c r="T67" s="289"/>
      <c r="U67" s="55"/>
      <c r="V67" s="54" t="s">
        <v>3390</v>
      </c>
      <c r="W67" s="54" t="s">
        <v>3389</v>
      </c>
      <c r="X67" s="54" t="s">
        <v>3388</v>
      </c>
      <c r="Y67" s="54">
        <v>0</v>
      </c>
      <c r="Z67" s="54">
        <v>1</v>
      </c>
    </row>
    <row r="68" spans="1:26" ht="18" x14ac:dyDescent="0.25">
      <c r="A68" s="59" t="str">
        <f t="shared" si="0"/>
        <v>2043226</v>
      </c>
      <c r="B68" s="54" t="s">
        <v>2506</v>
      </c>
      <c r="C68" s="54" t="s">
        <v>2505</v>
      </c>
      <c r="D68" s="54" t="s">
        <v>94</v>
      </c>
      <c r="E68" s="54" t="s">
        <v>94</v>
      </c>
      <c r="F68" s="54" t="s">
        <v>113</v>
      </c>
      <c r="G68" s="54" t="s">
        <v>697</v>
      </c>
      <c r="H68" s="54" t="s">
        <v>634</v>
      </c>
      <c r="I68" s="54" t="s">
        <v>2504</v>
      </c>
      <c r="J68" s="56" t="s">
        <v>635</v>
      </c>
      <c r="K68" s="54" t="s">
        <v>2552</v>
      </c>
      <c r="L68" s="54" t="s">
        <v>116</v>
      </c>
      <c r="N68" s="54" t="s">
        <v>117</v>
      </c>
      <c r="O68" s="54">
        <v>13</v>
      </c>
      <c r="P68" s="54">
        <v>3</v>
      </c>
      <c r="Q68" s="289">
        <v>3</v>
      </c>
      <c r="R68" s="290"/>
      <c r="S68" s="289" t="s">
        <v>2502</v>
      </c>
      <c r="T68" s="289"/>
      <c r="U68" s="55"/>
      <c r="V68" s="54" t="s">
        <v>4309</v>
      </c>
      <c r="W68" s="54" t="s">
        <v>4308</v>
      </c>
      <c r="X68" s="54" t="s">
        <v>4307</v>
      </c>
      <c r="Y68" s="54">
        <v>1</v>
      </c>
      <c r="Z68" s="54">
        <v>1</v>
      </c>
    </row>
    <row r="69" spans="1:26" ht="18" x14ac:dyDescent="0.25">
      <c r="A69" s="59" t="str">
        <f t="shared" si="0"/>
        <v>1772029</v>
      </c>
      <c r="B69" s="54" t="s">
        <v>2506</v>
      </c>
      <c r="C69" s="54" t="s">
        <v>2505</v>
      </c>
      <c r="D69" s="54" t="s">
        <v>94</v>
      </c>
      <c r="E69" s="54" t="s">
        <v>94</v>
      </c>
      <c r="F69" s="54" t="s">
        <v>113</v>
      </c>
      <c r="G69" s="54" t="s">
        <v>113</v>
      </c>
      <c r="H69" s="54" t="s">
        <v>220</v>
      </c>
      <c r="I69" s="54" t="s">
        <v>2504</v>
      </c>
      <c r="J69" s="56" t="s">
        <v>221</v>
      </c>
      <c r="K69" s="54" t="s">
        <v>2523</v>
      </c>
      <c r="L69" s="54" t="s">
        <v>116</v>
      </c>
      <c r="N69" s="54" t="s">
        <v>117</v>
      </c>
      <c r="O69" s="54">
        <v>18</v>
      </c>
      <c r="P69" s="54">
        <v>3</v>
      </c>
      <c r="Q69" s="289">
        <v>3</v>
      </c>
      <c r="R69" s="290"/>
      <c r="S69" s="289" t="s">
        <v>2502</v>
      </c>
      <c r="T69" s="289"/>
      <c r="U69" s="55"/>
      <c r="V69" s="54" t="s">
        <v>4306</v>
      </c>
      <c r="W69" s="54" t="s">
        <v>4305</v>
      </c>
      <c r="X69" s="54" t="s">
        <v>4304</v>
      </c>
      <c r="Y69" s="54">
        <v>0</v>
      </c>
      <c r="Z69" s="54">
        <v>1</v>
      </c>
    </row>
    <row r="70" spans="1:26" ht="18" x14ac:dyDescent="0.25">
      <c r="A70" s="59" t="str">
        <f t="shared" si="0"/>
        <v>1746254</v>
      </c>
      <c r="B70" s="54" t="s">
        <v>2506</v>
      </c>
      <c r="C70" s="54" t="s">
        <v>2505</v>
      </c>
      <c r="D70" s="54" t="s">
        <v>94</v>
      </c>
      <c r="E70" s="54" t="s">
        <v>94</v>
      </c>
      <c r="F70" s="54" t="s">
        <v>113</v>
      </c>
      <c r="G70" s="54" t="s">
        <v>215</v>
      </c>
      <c r="H70" s="54" t="s">
        <v>216</v>
      </c>
      <c r="I70" s="54" t="s">
        <v>2504</v>
      </c>
      <c r="J70" s="56" t="s">
        <v>215</v>
      </c>
      <c r="K70" s="54" t="s">
        <v>2523</v>
      </c>
      <c r="L70" s="54" t="s">
        <v>116</v>
      </c>
      <c r="N70" s="54" t="s">
        <v>117</v>
      </c>
      <c r="O70" s="54">
        <v>3</v>
      </c>
      <c r="P70" s="54">
        <v>3</v>
      </c>
      <c r="Q70" s="289">
        <v>3</v>
      </c>
      <c r="R70" s="290"/>
      <c r="S70" s="289" t="s">
        <v>2502</v>
      </c>
      <c r="T70" s="289"/>
      <c r="U70" s="55"/>
      <c r="V70" s="54" t="s">
        <v>4303</v>
      </c>
      <c r="W70" s="54" t="s">
        <v>4302</v>
      </c>
      <c r="X70" s="54" t="s">
        <v>4301</v>
      </c>
      <c r="Y70" s="54">
        <v>0</v>
      </c>
      <c r="Z70" s="54">
        <v>1</v>
      </c>
    </row>
    <row r="71" spans="1:26" ht="27" x14ac:dyDescent="0.25">
      <c r="A71" s="59" t="str">
        <f t="shared" si="0"/>
        <v>1621648</v>
      </c>
      <c r="B71" s="54" t="s">
        <v>2506</v>
      </c>
      <c r="C71" s="54" t="s">
        <v>2505</v>
      </c>
      <c r="D71" s="54" t="s">
        <v>94</v>
      </c>
      <c r="E71" s="54" t="s">
        <v>94</v>
      </c>
      <c r="F71" s="54" t="s">
        <v>113</v>
      </c>
      <c r="G71" s="54" t="s">
        <v>186</v>
      </c>
      <c r="H71" s="54" t="s">
        <v>187</v>
      </c>
      <c r="I71" s="54" t="s">
        <v>2504</v>
      </c>
      <c r="J71" s="56" t="s">
        <v>188</v>
      </c>
      <c r="K71" s="54" t="s">
        <v>2523</v>
      </c>
      <c r="L71" s="54" t="s">
        <v>116</v>
      </c>
      <c r="N71" s="54" t="s">
        <v>117</v>
      </c>
      <c r="O71" s="54">
        <v>5</v>
      </c>
      <c r="P71" s="54">
        <v>3</v>
      </c>
      <c r="Q71" s="289">
        <v>3</v>
      </c>
      <c r="R71" s="290"/>
      <c r="S71" s="289" t="s">
        <v>2502</v>
      </c>
      <c r="T71" s="289"/>
      <c r="U71" s="55"/>
      <c r="V71" s="54" t="s">
        <v>4300</v>
      </c>
      <c r="W71" s="54" t="s">
        <v>4299</v>
      </c>
      <c r="X71" s="54" t="s">
        <v>4298</v>
      </c>
      <c r="Y71" s="54">
        <v>0</v>
      </c>
      <c r="Z71" s="54">
        <v>1</v>
      </c>
    </row>
    <row r="72" spans="1:26" ht="18" x14ac:dyDescent="0.25">
      <c r="A72" s="59" t="str">
        <f t="shared" si="0"/>
        <v>1621655</v>
      </c>
      <c r="B72" s="54" t="s">
        <v>2506</v>
      </c>
      <c r="C72" s="54" t="s">
        <v>2505</v>
      </c>
      <c r="D72" s="54" t="s">
        <v>94</v>
      </c>
      <c r="E72" s="54" t="s">
        <v>94</v>
      </c>
      <c r="F72" s="54" t="s">
        <v>113</v>
      </c>
      <c r="G72" s="54" t="s">
        <v>189</v>
      </c>
      <c r="H72" s="54" t="s">
        <v>190</v>
      </c>
      <c r="I72" s="54" t="s">
        <v>2504</v>
      </c>
      <c r="J72" s="56" t="s">
        <v>191</v>
      </c>
      <c r="K72" s="54" t="s">
        <v>2523</v>
      </c>
      <c r="L72" s="54" t="s">
        <v>116</v>
      </c>
      <c r="N72" s="54" t="s">
        <v>117</v>
      </c>
      <c r="O72" s="54">
        <v>4</v>
      </c>
      <c r="P72" s="54">
        <v>3</v>
      </c>
      <c r="Q72" s="289">
        <v>3</v>
      </c>
      <c r="R72" s="290"/>
      <c r="S72" s="289" t="s">
        <v>2502</v>
      </c>
      <c r="T72" s="289"/>
      <c r="U72" s="55"/>
      <c r="V72" s="54" t="s">
        <v>4297</v>
      </c>
      <c r="W72" s="54" t="s">
        <v>4296</v>
      </c>
      <c r="X72" s="54" t="s">
        <v>4295</v>
      </c>
      <c r="Y72" s="54">
        <v>0</v>
      </c>
      <c r="Z72" s="54">
        <v>1</v>
      </c>
    </row>
    <row r="73" spans="1:26" ht="18" x14ac:dyDescent="0.25">
      <c r="A73" s="59" t="str">
        <f t="shared" si="0"/>
        <v>1621663</v>
      </c>
      <c r="B73" s="54" t="s">
        <v>2506</v>
      </c>
      <c r="C73" s="54" t="s">
        <v>2505</v>
      </c>
      <c r="D73" s="54" t="s">
        <v>94</v>
      </c>
      <c r="E73" s="54" t="s">
        <v>94</v>
      </c>
      <c r="F73" s="54" t="s">
        <v>113</v>
      </c>
      <c r="G73" s="54" t="s">
        <v>192</v>
      </c>
      <c r="H73" s="54" t="s">
        <v>193</v>
      </c>
      <c r="I73" s="54" t="s">
        <v>2504</v>
      </c>
      <c r="J73" s="56" t="s">
        <v>194</v>
      </c>
      <c r="K73" s="54" t="s">
        <v>2523</v>
      </c>
      <c r="L73" s="54" t="s">
        <v>116</v>
      </c>
      <c r="N73" s="54" t="s">
        <v>117</v>
      </c>
      <c r="O73" s="54">
        <v>7</v>
      </c>
      <c r="P73" s="54">
        <v>3</v>
      </c>
      <c r="Q73" s="289">
        <v>3</v>
      </c>
      <c r="R73" s="290"/>
      <c r="S73" s="289" t="s">
        <v>2502</v>
      </c>
      <c r="T73" s="289"/>
      <c r="U73" s="55"/>
      <c r="V73" s="54" t="s">
        <v>4294</v>
      </c>
      <c r="W73" s="54" t="s">
        <v>4293</v>
      </c>
      <c r="X73" s="54" t="s">
        <v>4292</v>
      </c>
      <c r="Y73" s="54">
        <v>0</v>
      </c>
      <c r="Z73" s="54">
        <v>1</v>
      </c>
    </row>
    <row r="74" spans="1:26" ht="18" x14ac:dyDescent="0.25">
      <c r="A74" s="59" t="str">
        <f t="shared" ref="A74:A98" si="1">+H74</f>
        <v>1621671</v>
      </c>
      <c r="B74" s="54" t="s">
        <v>2506</v>
      </c>
      <c r="C74" s="54" t="s">
        <v>2505</v>
      </c>
      <c r="D74" s="54" t="s">
        <v>94</v>
      </c>
      <c r="E74" s="54" t="s">
        <v>94</v>
      </c>
      <c r="F74" s="54" t="s">
        <v>113</v>
      </c>
      <c r="G74" s="54" t="s">
        <v>195</v>
      </c>
      <c r="H74" s="54" t="s">
        <v>196</v>
      </c>
      <c r="I74" s="54" t="s">
        <v>2504</v>
      </c>
      <c r="J74" s="56" t="s">
        <v>197</v>
      </c>
      <c r="K74" s="54" t="s">
        <v>2523</v>
      </c>
      <c r="L74" s="54" t="s">
        <v>116</v>
      </c>
      <c r="N74" s="54" t="s">
        <v>117</v>
      </c>
      <c r="O74" s="54">
        <v>5</v>
      </c>
      <c r="P74" s="54">
        <v>3</v>
      </c>
      <c r="Q74" s="289">
        <v>3</v>
      </c>
      <c r="R74" s="290"/>
      <c r="S74" s="289" t="s">
        <v>2502</v>
      </c>
      <c r="T74" s="289"/>
      <c r="U74" s="55"/>
      <c r="V74" s="54" t="s">
        <v>4291</v>
      </c>
      <c r="W74" s="54" t="s">
        <v>2525</v>
      </c>
      <c r="X74" s="54" t="s">
        <v>4290</v>
      </c>
      <c r="Y74" s="54">
        <v>0</v>
      </c>
      <c r="Z74" s="54">
        <v>1</v>
      </c>
    </row>
    <row r="75" spans="1:26" ht="18" x14ac:dyDescent="0.25">
      <c r="A75" s="59" t="str">
        <f t="shared" si="1"/>
        <v>1621218</v>
      </c>
      <c r="B75" s="54" t="s">
        <v>2506</v>
      </c>
      <c r="C75" s="54" t="s">
        <v>2505</v>
      </c>
      <c r="D75" s="54" t="s">
        <v>94</v>
      </c>
      <c r="E75" s="54" t="s">
        <v>94</v>
      </c>
      <c r="F75" s="54" t="s">
        <v>113</v>
      </c>
      <c r="G75" s="54" t="s">
        <v>172</v>
      </c>
      <c r="H75" s="54" t="s">
        <v>173</v>
      </c>
      <c r="I75" s="54" t="s">
        <v>2504</v>
      </c>
      <c r="J75" s="56" t="s">
        <v>174</v>
      </c>
      <c r="K75" s="54" t="s">
        <v>2523</v>
      </c>
      <c r="L75" s="54" t="s">
        <v>116</v>
      </c>
      <c r="N75" s="54" t="s">
        <v>117</v>
      </c>
      <c r="O75" s="54">
        <v>8</v>
      </c>
      <c r="P75" s="54">
        <v>3</v>
      </c>
      <c r="Q75" s="289">
        <v>3</v>
      </c>
      <c r="R75" s="290"/>
      <c r="S75" s="289" t="s">
        <v>2502</v>
      </c>
      <c r="T75" s="289"/>
      <c r="U75" s="55"/>
      <c r="V75" s="54" t="s">
        <v>4289</v>
      </c>
      <c r="W75" s="54" t="s">
        <v>4288</v>
      </c>
      <c r="X75" s="54" t="s">
        <v>4287</v>
      </c>
      <c r="Y75" s="54">
        <v>0</v>
      </c>
      <c r="Z75" s="54">
        <v>1</v>
      </c>
    </row>
    <row r="76" spans="1:26" ht="27" x14ac:dyDescent="0.25">
      <c r="A76" s="59" t="str">
        <f t="shared" si="1"/>
        <v>1621291</v>
      </c>
      <c r="B76" s="54" t="s">
        <v>2506</v>
      </c>
      <c r="C76" s="54" t="s">
        <v>2505</v>
      </c>
      <c r="D76" s="54" t="s">
        <v>94</v>
      </c>
      <c r="E76" s="54" t="s">
        <v>94</v>
      </c>
      <c r="F76" s="54" t="s">
        <v>113</v>
      </c>
      <c r="G76" s="54" t="s">
        <v>175</v>
      </c>
      <c r="H76" s="54" t="s">
        <v>176</v>
      </c>
      <c r="I76" s="54" t="s">
        <v>2504</v>
      </c>
      <c r="J76" s="56" t="s">
        <v>1686</v>
      </c>
      <c r="K76" s="54" t="s">
        <v>2523</v>
      </c>
      <c r="L76" s="54" t="s">
        <v>116</v>
      </c>
      <c r="N76" s="54" t="s">
        <v>117</v>
      </c>
      <c r="O76" s="54">
        <v>9</v>
      </c>
      <c r="P76" s="54">
        <v>3</v>
      </c>
      <c r="Q76" s="289">
        <v>3</v>
      </c>
      <c r="R76" s="290"/>
      <c r="S76" s="289" t="s">
        <v>2502</v>
      </c>
      <c r="T76" s="289"/>
      <c r="U76" s="55"/>
      <c r="V76" s="54" t="s">
        <v>4286</v>
      </c>
      <c r="W76" s="54" t="s">
        <v>4285</v>
      </c>
      <c r="X76" s="54" t="s">
        <v>4284</v>
      </c>
      <c r="Y76" s="54">
        <v>0</v>
      </c>
      <c r="Z76" s="54">
        <v>1</v>
      </c>
    </row>
    <row r="77" spans="1:26" ht="18" x14ac:dyDescent="0.25">
      <c r="A77" s="59" t="str">
        <f t="shared" si="1"/>
        <v>1621358</v>
      </c>
      <c r="B77" s="54" t="s">
        <v>2506</v>
      </c>
      <c r="C77" s="54" t="s">
        <v>2505</v>
      </c>
      <c r="D77" s="54" t="s">
        <v>94</v>
      </c>
      <c r="E77" s="54" t="s">
        <v>94</v>
      </c>
      <c r="F77" s="54" t="s">
        <v>113</v>
      </c>
      <c r="G77" s="54" t="s">
        <v>177</v>
      </c>
      <c r="H77" s="54" t="s">
        <v>178</v>
      </c>
      <c r="I77" s="54" t="s">
        <v>2504</v>
      </c>
      <c r="J77" s="56" t="s">
        <v>179</v>
      </c>
      <c r="K77" s="54" t="s">
        <v>2523</v>
      </c>
      <c r="L77" s="54" t="s">
        <v>116</v>
      </c>
      <c r="N77" s="54" t="s">
        <v>117</v>
      </c>
      <c r="O77" s="54">
        <v>8</v>
      </c>
      <c r="P77" s="54">
        <v>3</v>
      </c>
      <c r="Q77" s="289">
        <v>3</v>
      </c>
      <c r="R77" s="290"/>
      <c r="S77" s="289" t="s">
        <v>2502</v>
      </c>
      <c r="T77" s="289"/>
      <c r="U77" s="55"/>
      <c r="V77" s="54" t="s">
        <v>4283</v>
      </c>
      <c r="W77" s="54" t="s">
        <v>2525</v>
      </c>
      <c r="X77" s="54" t="s">
        <v>4282</v>
      </c>
      <c r="Y77" s="54">
        <v>0</v>
      </c>
      <c r="Z77" s="54">
        <v>1</v>
      </c>
    </row>
    <row r="78" spans="1:26" ht="18" x14ac:dyDescent="0.25">
      <c r="A78" s="59" t="str">
        <f t="shared" si="1"/>
        <v>1621382</v>
      </c>
      <c r="B78" s="54" t="s">
        <v>2506</v>
      </c>
      <c r="C78" s="54" t="s">
        <v>2505</v>
      </c>
      <c r="D78" s="54" t="s">
        <v>94</v>
      </c>
      <c r="E78" s="54" t="s">
        <v>94</v>
      </c>
      <c r="F78" s="54" t="s">
        <v>113</v>
      </c>
      <c r="G78" s="54" t="s">
        <v>180</v>
      </c>
      <c r="H78" s="54" t="s">
        <v>181</v>
      </c>
      <c r="I78" s="54" t="s">
        <v>2504</v>
      </c>
      <c r="J78" s="56" t="s">
        <v>182</v>
      </c>
      <c r="K78" s="54" t="s">
        <v>2523</v>
      </c>
      <c r="L78" s="54" t="s">
        <v>116</v>
      </c>
      <c r="N78" s="54" t="s">
        <v>117</v>
      </c>
      <c r="O78" s="54">
        <v>7</v>
      </c>
      <c r="P78" s="54">
        <v>3</v>
      </c>
      <c r="Q78" s="289">
        <v>3</v>
      </c>
      <c r="R78" s="290"/>
      <c r="S78" s="289" t="s">
        <v>2502</v>
      </c>
      <c r="T78" s="289"/>
      <c r="U78" s="55"/>
      <c r="V78" s="54" t="s">
        <v>4281</v>
      </c>
      <c r="W78" s="54" t="s">
        <v>2525</v>
      </c>
      <c r="X78" s="54" t="s">
        <v>4280</v>
      </c>
      <c r="Y78" s="54">
        <v>0</v>
      </c>
      <c r="Z78" s="54">
        <v>1</v>
      </c>
    </row>
    <row r="79" spans="1:26" ht="18" x14ac:dyDescent="0.25">
      <c r="A79" s="59" t="str">
        <f t="shared" si="1"/>
        <v>1621408</v>
      </c>
      <c r="B79" s="54" t="s">
        <v>2506</v>
      </c>
      <c r="C79" s="54" t="s">
        <v>2505</v>
      </c>
      <c r="D79" s="54" t="s">
        <v>94</v>
      </c>
      <c r="E79" s="54" t="s">
        <v>94</v>
      </c>
      <c r="F79" s="54" t="s">
        <v>113</v>
      </c>
      <c r="G79" s="54" t="s">
        <v>132</v>
      </c>
      <c r="H79" s="54" t="s">
        <v>133</v>
      </c>
      <c r="I79" s="54" t="s">
        <v>2504</v>
      </c>
      <c r="J79" s="56" t="s">
        <v>1687</v>
      </c>
      <c r="K79" s="54" t="s">
        <v>2523</v>
      </c>
      <c r="L79" s="54" t="s">
        <v>116</v>
      </c>
      <c r="N79" s="54" t="s">
        <v>117</v>
      </c>
      <c r="O79" s="54">
        <v>8</v>
      </c>
      <c r="P79" s="54">
        <v>3</v>
      </c>
      <c r="Q79" s="289">
        <v>3</v>
      </c>
      <c r="R79" s="290"/>
      <c r="S79" s="289" t="s">
        <v>2502</v>
      </c>
      <c r="T79" s="289"/>
      <c r="U79" s="55"/>
      <c r="V79" s="54" t="s">
        <v>4279</v>
      </c>
      <c r="W79" s="54" t="s">
        <v>4278</v>
      </c>
      <c r="X79" s="54" t="s">
        <v>4277</v>
      </c>
      <c r="Y79" s="54">
        <v>0</v>
      </c>
      <c r="Z79" s="54">
        <v>1</v>
      </c>
    </row>
    <row r="80" spans="1:26" ht="18" x14ac:dyDescent="0.25">
      <c r="A80" s="59" t="str">
        <f t="shared" si="1"/>
        <v>1621523</v>
      </c>
      <c r="B80" s="54" t="s">
        <v>2506</v>
      </c>
      <c r="C80" s="54" t="s">
        <v>2505</v>
      </c>
      <c r="D80" s="54" t="s">
        <v>94</v>
      </c>
      <c r="E80" s="54" t="s">
        <v>94</v>
      </c>
      <c r="F80" s="54" t="s">
        <v>113</v>
      </c>
      <c r="G80" s="54" t="s">
        <v>183</v>
      </c>
      <c r="H80" s="54" t="s">
        <v>184</v>
      </c>
      <c r="I80" s="54" t="s">
        <v>2504</v>
      </c>
      <c r="J80" s="56" t="s">
        <v>185</v>
      </c>
      <c r="K80" s="54" t="s">
        <v>2523</v>
      </c>
      <c r="L80" s="54" t="s">
        <v>116</v>
      </c>
      <c r="N80" s="54" t="s">
        <v>117</v>
      </c>
      <c r="O80" s="54">
        <v>4</v>
      </c>
      <c r="P80" s="54">
        <v>2</v>
      </c>
      <c r="Q80" s="289">
        <v>2</v>
      </c>
      <c r="R80" s="290"/>
      <c r="S80" s="289" t="s">
        <v>2502</v>
      </c>
      <c r="T80" s="289"/>
      <c r="U80" s="55"/>
      <c r="V80" s="54" t="s">
        <v>4276</v>
      </c>
      <c r="W80" s="54" t="s">
        <v>4262</v>
      </c>
      <c r="X80" s="54" t="s">
        <v>4261</v>
      </c>
      <c r="Y80" s="54">
        <v>0</v>
      </c>
      <c r="Z80" s="54">
        <v>1</v>
      </c>
    </row>
    <row r="81" spans="1:26" ht="27" x14ac:dyDescent="0.25">
      <c r="A81" s="59" t="str">
        <f t="shared" si="1"/>
        <v>1621176</v>
      </c>
      <c r="B81" s="54" t="s">
        <v>2506</v>
      </c>
      <c r="C81" s="54" t="s">
        <v>2505</v>
      </c>
      <c r="D81" s="54" t="s">
        <v>94</v>
      </c>
      <c r="E81" s="54" t="s">
        <v>94</v>
      </c>
      <c r="F81" s="54" t="s">
        <v>113</v>
      </c>
      <c r="G81" s="54" t="s">
        <v>169</v>
      </c>
      <c r="H81" s="54" t="s">
        <v>170</v>
      </c>
      <c r="I81" s="54" t="s">
        <v>2504</v>
      </c>
      <c r="J81" s="56" t="s">
        <v>171</v>
      </c>
      <c r="K81" s="54" t="s">
        <v>2523</v>
      </c>
      <c r="L81" s="54" t="s">
        <v>116</v>
      </c>
      <c r="N81" s="54" t="s">
        <v>117</v>
      </c>
      <c r="O81" s="54">
        <v>6</v>
      </c>
      <c r="P81" s="54">
        <v>3</v>
      </c>
      <c r="Q81" s="289">
        <v>3</v>
      </c>
      <c r="R81" s="290"/>
      <c r="S81" s="289" t="s">
        <v>2502</v>
      </c>
      <c r="T81" s="289"/>
      <c r="U81" s="55"/>
      <c r="V81" s="54" t="s">
        <v>4275</v>
      </c>
      <c r="W81" s="54" t="s">
        <v>4274</v>
      </c>
      <c r="X81" s="54" t="s">
        <v>4273</v>
      </c>
      <c r="Y81" s="54">
        <v>0</v>
      </c>
      <c r="Z81" s="54">
        <v>1</v>
      </c>
    </row>
    <row r="82" spans="1:26" ht="18" x14ac:dyDescent="0.25">
      <c r="A82" s="59" t="str">
        <f t="shared" si="1"/>
        <v>1621184</v>
      </c>
      <c r="B82" s="54" t="s">
        <v>2506</v>
      </c>
      <c r="C82" s="54" t="s">
        <v>2505</v>
      </c>
      <c r="D82" s="54" t="s">
        <v>94</v>
      </c>
      <c r="E82" s="54" t="s">
        <v>94</v>
      </c>
      <c r="F82" s="54" t="s">
        <v>113</v>
      </c>
      <c r="G82" s="54" t="s">
        <v>130</v>
      </c>
      <c r="H82" s="54" t="s">
        <v>131</v>
      </c>
      <c r="I82" s="54" t="s">
        <v>2504</v>
      </c>
      <c r="J82" s="56" t="s">
        <v>1685</v>
      </c>
      <c r="K82" s="54" t="s">
        <v>2523</v>
      </c>
      <c r="L82" s="54" t="s">
        <v>116</v>
      </c>
      <c r="N82" s="54" t="s">
        <v>117</v>
      </c>
      <c r="O82" s="54">
        <v>8</v>
      </c>
      <c r="P82" s="54">
        <v>3</v>
      </c>
      <c r="Q82" s="289">
        <v>3</v>
      </c>
      <c r="R82" s="290"/>
      <c r="S82" s="289" t="s">
        <v>2502</v>
      </c>
      <c r="T82" s="289"/>
      <c r="U82" s="55"/>
      <c r="V82" s="54" t="s">
        <v>4272</v>
      </c>
      <c r="W82" s="54" t="s">
        <v>4271</v>
      </c>
      <c r="X82" s="54" t="s">
        <v>4270</v>
      </c>
      <c r="Y82" s="54">
        <v>0</v>
      </c>
      <c r="Z82" s="54">
        <v>1</v>
      </c>
    </row>
    <row r="83" spans="1:26" ht="18" x14ac:dyDescent="0.25">
      <c r="A83" s="59" t="str">
        <f t="shared" si="1"/>
        <v>1623628</v>
      </c>
      <c r="B83" s="54" t="s">
        <v>2506</v>
      </c>
      <c r="C83" s="54" t="s">
        <v>2505</v>
      </c>
      <c r="D83" s="54" t="s">
        <v>94</v>
      </c>
      <c r="E83" s="54" t="s">
        <v>94</v>
      </c>
      <c r="F83" s="54" t="s">
        <v>113</v>
      </c>
      <c r="G83" s="54" t="s">
        <v>198</v>
      </c>
      <c r="H83" s="54" t="s">
        <v>199</v>
      </c>
      <c r="I83" s="54" t="s">
        <v>2504</v>
      </c>
      <c r="J83" s="56" t="s">
        <v>200</v>
      </c>
      <c r="K83" s="54" t="s">
        <v>2523</v>
      </c>
      <c r="L83" s="54" t="s">
        <v>116</v>
      </c>
      <c r="N83" s="54" t="s">
        <v>117</v>
      </c>
      <c r="O83" s="54">
        <v>8</v>
      </c>
      <c r="P83" s="54">
        <v>3</v>
      </c>
      <c r="Q83" s="289">
        <v>3</v>
      </c>
      <c r="R83" s="290"/>
      <c r="S83" s="289" t="s">
        <v>2502</v>
      </c>
      <c r="T83" s="289"/>
      <c r="U83" s="55"/>
      <c r="V83" s="54" t="s">
        <v>4269</v>
      </c>
      <c r="W83" s="54" t="s">
        <v>4268</v>
      </c>
      <c r="X83" s="54" t="s">
        <v>4267</v>
      </c>
      <c r="Y83" s="54">
        <v>0</v>
      </c>
      <c r="Z83" s="54">
        <v>1</v>
      </c>
    </row>
    <row r="84" spans="1:26" ht="27" x14ac:dyDescent="0.25">
      <c r="A84" s="59" t="str">
        <f t="shared" si="1"/>
        <v>1655042</v>
      </c>
      <c r="B84" s="54" t="s">
        <v>2506</v>
      </c>
      <c r="C84" s="54" t="s">
        <v>2505</v>
      </c>
      <c r="D84" s="54" t="s">
        <v>94</v>
      </c>
      <c r="E84" s="54" t="s">
        <v>94</v>
      </c>
      <c r="F84" s="54" t="s">
        <v>113</v>
      </c>
      <c r="G84" s="54" t="s">
        <v>210</v>
      </c>
      <c r="H84" s="54" t="s">
        <v>211</v>
      </c>
      <c r="I84" s="54" t="s">
        <v>2504</v>
      </c>
      <c r="J84" s="56" t="s">
        <v>212</v>
      </c>
      <c r="K84" s="54" t="s">
        <v>2523</v>
      </c>
      <c r="L84" s="54" t="s">
        <v>116</v>
      </c>
      <c r="N84" s="54" t="s">
        <v>117</v>
      </c>
      <c r="O84" s="54">
        <v>2</v>
      </c>
      <c r="P84" s="54">
        <v>3</v>
      </c>
      <c r="Q84" s="289">
        <v>2</v>
      </c>
      <c r="R84" s="290"/>
      <c r="S84" s="289" t="s">
        <v>2502</v>
      </c>
      <c r="T84" s="289"/>
      <c r="U84" s="55"/>
      <c r="V84" s="54" t="s">
        <v>4266</v>
      </c>
      <c r="W84" s="54" t="s">
        <v>4265</v>
      </c>
      <c r="X84" s="54" t="s">
        <v>4264</v>
      </c>
      <c r="Y84" s="54">
        <v>0</v>
      </c>
      <c r="Z84" s="54">
        <v>1</v>
      </c>
    </row>
    <row r="85" spans="1:26" ht="18" x14ac:dyDescent="0.25">
      <c r="A85" s="59" t="str">
        <f t="shared" si="1"/>
        <v>1654946</v>
      </c>
      <c r="B85" s="54" t="s">
        <v>2506</v>
      </c>
      <c r="C85" s="54" t="s">
        <v>2505</v>
      </c>
      <c r="D85" s="54" t="s">
        <v>94</v>
      </c>
      <c r="E85" s="54" t="s">
        <v>94</v>
      </c>
      <c r="F85" s="54" t="s">
        <v>113</v>
      </c>
      <c r="G85" s="54" t="s">
        <v>201</v>
      </c>
      <c r="H85" s="54" t="s">
        <v>202</v>
      </c>
      <c r="I85" s="54" t="s">
        <v>2504</v>
      </c>
      <c r="J85" s="56" t="s">
        <v>203</v>
      </c>
      <c r="K85" s="54" t="s">
        <v>2523</v>
      </c>
      <c r="L85" s="54" t="s">
        <v>116</v>
      </c>
      <c r="N85" s="54" t="s">
        <v>117</v>
      </c>
      <c r="O85" s="54">
        <v>4</v>
      </c>
      <c r="P85" s="54">
        <v>3</v>
      </c>
      <c r="Q85" s="289">
        <v>3</v>
      </c>
      <c r="R85" s="290"/>
      <c r="S85" s="289" t="s">
        <v>2502</v>
      </c>
      <c r="T85" s="289"/>
      <c r="U85" s="55"/>
      <c r="V85" s="54" t="s">
        <v>4263</v>
      </c>
      <c r="W85" s="54" t="s">
        <v>4262</v>
      </c>
      <c r="X85" s="54" t="s">
        <v>4261</v>
      </c>
      <c r="Y85" s="54">
        <v>0</v>
      </c>
      <c r="Z85" s="54">
        <v>1</v>
      </c>
    </row>
    <row r="86" spans="1:26" ht="18" x14ac:dyDescent="0.25">
      <c r="A86" s="59" t="str">
        <f t="shared" si="1"/>
        <v>1654953</v>
      </c>
      <c r="B86" s="54" t="s">
        <v>2506</v>
      </c>
      <c r="C86" s="54" t="s">
        <v>2505</v>
      </c>
      <c r="D86" s="54" t="s">
        <v>94</v>
      </c>
      <c r="E86" s="54" t="s">
        <v>94</v>
      </c>
      <c r="F86" s="54" t="s">
        <v>113</v>
      </c>
      <c r="G86" s="54" t="s">
        <v>204</v>
      </c>
      <c r="H86" s="54" t="s">
        <v>205</v>
      </c>
      <c r="I86" s="54" t="s">
        <v>2504</v>
      </c>
      <c r="J86" s="56" t="s">
        <v>206</v>
      </c>
      <c r="K86" s="54" t="s">
        <v>2523</v>
      </c>
      <c r="L86" s="54" t="s">
        <v>116</v>
      </c>
      <c r="N86" s="54" t="s">
        <v>117</v>
      </c>
      <c r="O86" s="54">
        <v>13</v>
      </c>
      <c r="P86" s="54">
        <v>3</v>
      </c>
      <c r="Q86" s="289">
        <v>3</v>
      </c>
      <c r="R86" s="290"/>
      <c r="S86" s="289" t="s">
        <v>2502</v>
      </c>
      <c r="T86" s="289"/>
      <c r="U86" s="55"/>
      <c r="V86" s="54" t="s">
        <v>4260</v>
      </c>
      <c r="W86" s="54" t="s">
        <v>4259</v>
      </c>
      <c r="X86" s="54" t="s">
        <v>4258</v>
      </c>
      <c r="Y86" s="54">
        <v>0</v>
      </c>
      <c r="Z86" s="54">
        <v>1</v>
      </c>
    </row>
    <row r="87" spans="1:26" ht="27" x14ac:dyDescent="0.25">
      <c r="A87" s="59" t="str">
        <f t="shared" si="1"/>
        <v>1654961</v>
      </c>
      <c r="B87" s="54" t="s">
        <v>2506</v>
      </c>
      <c r="C87" s="54" t="s">
        <v>2505</v>
      </c>
      <c r="D87" s="54" t="s">
        <v>94</v>
      </c>
      <c r="E87" s="54" t="s">
        <v>94</v>
      </c>
      <c r="F87" s="54" t="s">
        <v>113</v>
      </c>
      <c r="G87" s="54" t="s">
        <v>207</v>
      </c>
      <c r="H87" s="54" t="s">
        <v>208</v>
      </c>
      <c r="I87" s="54" t="s">
        <v>2504</v>
      </c>
      <c r="J87" s="56" t="s">
        <v>209</v>
      </c>
      <c r="K87" s="54" t="s">
        <v>2523</v>
      </c>
      <c r="L87" s="54" t="s">
        <v>116</v>
      </c>
      <c r="N87" s="54" t="s">
        <v>117</v>
      </c>
      <c r="O87" s="54">
        <v>11</v>
      </c>
      <c r="P87" s="54">
        <v>3</v>
      </c>
      <c r="Q87" s="289">
        <v>3</v>
      </c>
      <c r="R87" s="290"/>
      <c r="S87" s="289" t="s">
        <v>2502</v>
      </c>
      <c r="T87" s="289"/>
      <c r="U87" s="55"/>
      <c r="V87" s="54" t="s">
        <v>4257</v>
      </c>
      <c r="W87" s="54" t="s">
        <v>4252</v>
      </c>
      <c r="X87" s="54" t="s">
        <v>4251</v>
      </c>
      <c r="Y87" s="54">
        <v>0</v>
      </c>
      <c r="Z87" s="54">
        <v>1</v>
      </c>
    </row>
    <row r="88" spans="1:26" ht="18" x14ac:dyDescent="0.25">
      <c r="A88" s="59" t="str">
        <f t="shared" si="1"/>
        <v>1662394</v>
      </c>
      <c r="B88" s="54" t="s">
        <v>2506</v>
      </c>
      <c r="C88" s="54" t="s">
        <v>2505</v>
      </c>
      <c r="D88" s="54" t="s">
        <v>94</v>
      </c>
      <c r="E88" s="54" t="s">
        <v>94</v>
      </c>
      <c r="F88" s="54" t="s">
        <v>113</v>
      </c>
      <c r="G88" s="54" t="s">
        <v>134</v>
      </c>
      <c r="H88" s="54" t="s">
        <v>135</v>
      </c>
      <c r="I88" s="54" t="s">
        <v>2504</v>
      </c>
      <c r="J88" s="56" t="s">
        <v>1688</v>
      </c>
      <c r="K88" s="54" t="s">
        <v>2523</v>
      </c>
      <c r="L88" s="54" t="s">
        <v>116</v>
      </c>
      <c r="N88" s="54" t="s">
        <v>117</v>
      </c>
      <c r="O88" s="54">
        <v>7</v>
      </c>
      <c r="P88" s="54">
        <v>3</v>
      </c>
      <c r="Q88" s="289">
        <v>3</v>
      </c>
      <c r="R88" s="290"/>
      <c r="S88" s="289" t="s">
        <v>2502</v>
      </c>
      <c r="T88" s="289"/>
      <c r="U88" s="55"/>
      <c r="V88" s="54" t="s">
        <v>4256</v>
      </c>
      <c r="W88" s="54" t="s">
        <v>4255</v>
      </c>
      <c r="X88" s="54" t="s">
        <v>4254</v>
      </c>
      <c r="Y88" s="54">
        <v>0</v>
      </c>
      <c r="Z88" s="54">
        <v>1</v>
      </c>
    </row>
    <row r="89" spans="1:26" ht="18" x14ac:dyDescent="0.25">
      <c r="A89" s="59" t="str">
        <f t="shared" si="1"/>
        <v>1710664</v>
      </c>
      <c r="B89" s="54" t="s">
        <v>2506</v>
      </c>
      <c r="C89" s="54" t="s">
        <v>2505</v>
      </c>
      <c r="D89" s="54" t="s">
        <v>94</v>
      </c>
      <c r="E89" s="54" t="s">
        <v>94</v>
      </c>
      <c r="F89" s="54" t="s">
        <v>113</v>
      </c>
      <c r="G89" s="54" t="s">
        <v>138</v>
      </c>
      <c r="H89" s="54" t="s">
        <v>139</v>
      </c>
      <c r="I89" s="54" t="s">
        <v>2504</v>
      </c>
      <c r="J89" s="56" t="s">
        <v>1694</v>
      </c>
      <c r="K89" s="54" t="s">
        <v>2523</v>
      </c>
      <c r="L89" s="54" t="s">
        <v>116</v>
      </c>
      <c r="N89" s="54" t="s">
        <v>117</v>
      </c>
      <c r="O89" s="54">
        <v>6</v>
      </c>
      <c r="P89" s="54">
        <v>3</v>
      </c>
      <c r="Q89" s="289">
        <v>3</v>
      </c>
      <c r="R89" s="290"/>
      <c r="S89" s="289" t="s">
        <v>2502</v>
      </c>
      <c r="T89" s="289"/>
      <c r="U89" s="55"/>
      <c r="V89" s="54" t="s">
        <v>4253</v>
      </c>
      <c r="W89" s="54" t="s">
        <v>4252</v>
      </c>
      <c r="X89" s="54" t="s">
        <v>4251</v>
      </c>
      <c r="Y89" s="54">
        <v>0</v>
      </c>
      <c r="Z89" s="54">
        <v>1</v>
      </c>
    </row>
    <row r="90" spans="1:26" ht="18" x14ac:dyDescent="0.25">
      <c r="A90" s="59" t="str">
        <f t="shared" si="1"/>
        <v>1710672</v>
      </c>
      <c r="B90" s="54" t="s">
        <v>2506</v>
      </c>
      <c r="C90" s="54" t="s">
        <v>2505</v>
      </c>
      <c r="D90" s="54" t="s">
        <v>94</v>
      </c>
      <c r="E90" s="54" t="s">
        <v>94</v>
      </c>
      <c r="F90" s="54" t="s">
        <v>113</v>
      </c>
      <c r="G90" s="54" t="s">
        <v>136</v>
      </c>
      <c r="H90" s="54" t="s">
        <v>137</v>
      </c>
      <c r="I90" s="54" t="s">
        <v>2504</v>
      </c>
      <c r="J90" s="56" t="s">
        <v>1693</v>
      </c>
      <c r="K90" s="54" t="s">
        <v>2523</v>
      </c>
      <c r="L90" s="54" t="s">
        <v>116</v>
      </c>
      <c r="N90" s="54" t="s">
        <v>117</v>
      </c>
      <c r="O90" s="54">
        <v>2</v>
      </c>
      <c r="P90" s="54">
        <v>2</v>
      </c>
      <c r="Q90" s="289">
        <v>2</v>
      </c>
      <c r="R90" s="290"/>
      <c r="S90" s="289" t="s">
        <v>2502</v>
      </c>
      <c r="T90" s="289"/>
      <c r="U90" s="55"/>
      <c r="V90" s="54" t="s">
        <v>4250</v>
      </c>
      <c r="W90" s="54" t="s">
        <v>4249</v>
      </c>
      <c r="X90" s="54" t="s">
        <v>4248</v>
      </c>
      <c r="Y90" s="54">
        <v>0</v>
      </c>
      <c r="Z90" s="54">
        <v>1</v>
      </c>
    </row>
    <row r="91" spans="1:26" ht="18" x14ac:dyDescent="0.25">
      <c r="A91" s="59" t="str">
        <f t="shared" si="1"/>
        <v>1679323</v>
      </c>
      <c r="B91" s="54" t="s">
        <v>2506</v>
      </c>
      <c r="C91" s="54" t="s">
        <v>2505</v>
      </c>
      <c r="D91" s="54" t="s">
        <v>94</v>
      </c>
      <c r="E91" s="54" t="s">
        <v>94</v>
      </c>
      <c r="F91" s="54" t="s">
        <v>113</v>
      </c>
      <c r="G91" s="54" t="s">
        <v>217</v>
      </c>
      <c r="H91" s="54" t="s">
        <v>218</v>
      </c>
      <c r="I91" s="54" t="s">
        <v>2504</v>
      </c>
      <c r="J91" s="56" t="s">
        <v>219</v>
      </c>
      <c r="K91" s="54" t="s">
        <v>2523</v>
      </c>
      <c r="L91" s="54" t="s">
        <v>116</v>
      </c>
      <c r="N91" s="54" t="s">
        <v>117</v>
      </c>
      <c r="O91" s="54">
        <v>9</v>
      </c>
      <c r="P91" s="54">
        <v>3</v>
      </c>
      <c r="Q91" s="289">
        <v>3</v>
      </c>
      <c r="R91" s="290"/>
      <c r="S91" s="289" t="s">
        <v>2502</v>
      </c>
      <c r="T91" s="289"/>
      <c r="U91" s="55"/>
      <c r="V91" s="54" t="s">
        <v>4247</v>
      </c>
      <c r="W91" s="54" t="s">
        <v>2525</v>
      </c>
      <c r="X91" s="54" t="s">
        <v>2524</v>
      </c>
      <c r="Y91" s="54">
        <v>0</v>
      </c>
      <c r="Z91" s="54">
        <v>1</v>
      </c>
    </row>
    <row r="92" spans="1:26" ht="18" x14ac:dyDescent="0.25">
      <c r="A92" s="59" t="str">
        <f t="shared" si="1"/>
        <v>1470962</v>
      </c>
      <c r="B92" s="54" t="s">
        <v>2506</v>
      </c>
      <c r="C92" s="54" t="s">
        <v>2505</v>
      </c>
      <c r="D92" s="54" t="s">
        <v>94</v>
      </c>
      <c r="E92" s="54" t="s">
        <v>94</v>
      </c>
      <c r="F92" s="54" t="s">
        <v>113</v>
      </c>
      <c r="G92" s="54" t="s">
        <v>140</v>
      </c>
      <c r="H92" s="54" t="s">
        <v>141</v>
      </c>
      <c r="I92" s="54" t="s">
        <v>2504</v>
      </c>
      <c r="J92" s="56" t="s">
        <v>142</v>
      </c>
      <c r="K92" s="54" t="s">
        <v>2523</v>
      </c>
      <c r="L92" s="54" t="s">
        <v>116</v>
      </c>
      <c r="N92" s="54" t="s">
        <v>117</v>
      </c>
      <c r="O92" s="54">
        <v>5</v>
      </c>
      <c r="P92" s="54">
        <v>3</v>
      </c>
      <c r="Q92" s="289">
        <v>3</v>
      </c>
      <c r="R92" s="290"/>
      <c r="S92" s="289" t="s">
        <v>2502</v>
      </c>
      <c r="T92" s="289"/>
      <c r="U92" s="55"/>
      <c r="V92" s="54" t="s">
        <v>4246</v>
      </c>
      <c r="W92" s="54" t="s">
        <v>4245</v>
      </c>
      <c r="X92" s="54" t="s">
        <v>4244</v>
      </c>
      <c r="Y92" s="54">
        <v>0</v>
      </c>
      <c r="Z92" s="54">
        <v>1</v>
      </c>
    </row>
    <row r="93" spans="1:26" ht="18" x14ac:dyDescent="0.25">
      <c r="A93" s="59" t="str">
        <f t="shared" si="1"/>
        <v>1470871</v>
      </c>
      <c r="B93" s="54" t="s">
        <v>2506</v>
      </c>
      <c r="C93" s="54" t="s">
        <v>2505</v>
      </c>
      <c r="D93" s="54" t="s">
        <v>94</v>
      </c>
      <c r="E93" s="54" t="s">
        <v>94</v>
      </c>
      <c r="F93" s="54" t="s">
        <v>113</v>
      </c>
      <c r="G93" s="54" t="s">
        <v>143</v>
      </c>
      <c r="H93" s="54" t="s">
        <v>144</v>
      </c>
      <c r="I93" s="54" t="s">
        <v>2504</v>
      </c>
      <c r="J93" s="56" t="s">
        <v>145</v>
      </c>
      <c r="K93" s="54" t="s">
        <v>2523</v>
      </c>
      <c r="L93" s="54" t="s">
        <v>116</v>
      </c>
      <c r="N93" s="54" t="s">
        <v>117</v>
      </c>
      <c r="O93" s="54">
        <v>2</v>
      </c>
      <c r="P93" s="54">
        <v>2</v>
      </c>
      <c r="Q93" s="289">
        <v>2</v>
      </c>
      <c r="R93" s="290"/>
      <c r="S93" s="289" t="s">
        <v>2502</v>
      </c>
      <c r="T93" s="289"/>
      <c r="U93" s="55"/>
      <c r="V93" s="54" t="s">
        <v>4243</v>
      </c>
      <c r="W93" s="54" t="s">
        <v>4242</v>
      </c>
      <c r="X93" s="54" t="s">
        <v>4241</v>
      </c>
      <c r="Y93" s="54">
        <v>0</v>
      </c>
      <c r="Z93" s="54">
        <v>1</v>
      </c>
    </row>
    <row r="94" spans="1:26" ht="18" x14ac:dyDescent="0.25">
      <c r="A94" s="59" t="str">
        <f t="shared" si="1"/>
        <v>1470913</v>
      </c>
      <c r="B94" s="54" t="s">
        <v>2506</v>
      </c>
      <c r="C94" s="54" t="s">
        <v>2505</v>
      </c>
      <c r="D94" s="54" t="s">
        <v>94</v>
      </c>
      <c r="E94" s="54" t="s">
        <v>94</v>
      </c>
      <c r="F94" s="54" t="s">
        <v>113</v>
      </c>
      <c r="G94" s="54" t="s">
        <v>146</v>
      </c>
      <c r="H94" s="54" t="s">
        <v>147</v>
      </c>
      <c r="I94" s="54" t="s">
        <v>2504</v>
      </c>
      <c r="J94" s="56" t="s">
        <v>148</v>
      </c>
      <c r="K94" s="54" t="s">
        <v>2523</v>
      </c>
      <c r="L94" s="54" t="s">
        <v>116</v>
      </c>
      <c r="N94" s="54" t="s">
        <v>117</v>
      </c>
      <c r="O94" s="54">
        <v>4</v>
      </c>
      <c r="P94" s="54">
        <v>3</v>
      </c>
      <c r="Q94" s="289">
        <v>1</v>
      </c>
      <c r="R94" s="290"/>
      <c r="S94" s="289" t="s">
        <v>2502</v>
      </c>
      <c r="T94" s="289"/>
      <c r="U94" s="55"/>
      <c r="V94" s="54" t="s">
        <v>4240</v>
      </c>
      <c r="W94" s="54" t="s">
        <v>4239</v>
      </c>
      <c r="X94" s="54" t="s">
        <v>4238</v>
      </c>
      <c r="Y94" s="54">
        <v>0</v>
      </c>
      <c r="Z94" s="54">
        <v>1</v>
      </c>
    </row>
    <row r="95" spans="1:26" ht="27" x14ac:dyDescent="0.25">
      <c r="A95" s="59" t="str">
        <f t="shared" si="1"/>
        <v>1470939</v>
      </c>
      <c r="B95" s="54" t="s">
        <v>2506</v>
      </c>
      <c r="C95" s="54" t="s">
        <v>2505</v>
      </c>
      <c r="D95" s="54" t="s">
        <v>94</v>
      </c>
      <c r="E95" s="54" t="s">
        <v>94</v>
      </c>
      <c r="F95" s="54" t="s">
        <v>113</v>
      </c>
      <c r="G95" s="54" t="s">
        <v>124</v>
      </c>
      <c r="H95" s="54" t="s">
        <v>125</v>
      </c>
      <c r="I95" s="54" t="s">
        <v>2504</v>
      </c>
      <c r="J95" s="56" t="s">
        <v>1682</v>
      </c>
      <c r="K95" s="54" t="s">
        <v>2523</v>
      </c>
      <c r="L95" s="54" t="s">
        <v>116</v>
      </c>
      <c r="N95" s="54" t="s">
        <v>117</v>
      </c>
      <c r="O95" s="54">
        <v>9</v>
      </c>
      <c r="P95" s="54">
        <v>3</v>
      </c>
      <c r="Q95" s="289">
        <v>3</v>
      </c>
      <c r="R95" s="290"/>
      <c r="S95" s="289" t="s">
        <v>2502</v>
      </c>
      <c r="T95" s="289"/>
      <c r="U95" s="55"/>
      <c r="V95" s="54" t="s">
        <v>4237</v>
      </c>
      <c r="W95" s="54" t="s">
        <v>4236</v>
      </c>
      <c r="X95" s="54" t="s">
        <v>4235</v>
      </c>
      <c r="Y95" s="54">
        <v>1</v>
      </c>
      <c r="Z95" s="54">
        <v>1</v>
      </c>
    </row>
    <row r="96" spans="1:26" ht="27" x14ac:dyDescent="0.25">
      <c r="A96" s="59" t="str">
        <f t="shared" si="1"/>
        <v>1470947</v>
      </c>
      <c r="B96" s="54" t="s">
        <v>2506</v>
      </c>
      <c r="C96" s="54" t="s">
        <v>2505</v>
      </c>
      <c r="D96" s="54" t="s">
        <v>94</v>
      </c>
      <c r="E96" s="54" t="s">
        <v>94</v>
      </c>
      <c r="F96" s="54" t="s">
        <v>113</v>
      </c>
      <c r="G96" s="54" t="s">
        <v>149</v>
      </c>
      <c r="H96" s="54" t="s">
        <v>150</v>
      </c>
      <c r="I96" s="54" t="s">
        <v>2504</v>
      </c>
      <c r="J96" s="56" t="s">
        <v>151</v>
      </c>
      <c r="K96" s="54" t="s">
        <v>2523</v>
      </c>
      <c r="L96" s="54" t="s">
        <v>116</v>
      </c>
      <c r="N96" s="54" t="s">
        <v>117</v>
      </c>
      <c r="O96" s="54">
        <v>3</v>
      </c>
      <c r="P96" s="54">
        <v>2</v>
      </c>
      <c r="Q96" s="289">
        <v>2</v>
      </c>
      <c r="R96" s="290"/>
      <c r="S96" s="289" t="s">
        <v>2502</v>
      </c>
      <c r="T96" s="289"/>
      <c r="U96" s="55"/>
      <c r="V96" s="54" t="s">
        <v>4234</v>
      </c>
      <c r="W96" s="54" t="s">
        <v>2525</v>
      </c>
      <c r="X96" s="54" t="s">
        <v>2524</v>
      </c>
      <c r="Y96" s="54">
        <v>0</v>
      </c>
      <c r="Z96" s="54">
        <v>1</v>
      </c>
    </row>
    <row r="97" spans="1:26" ht="18" x14ac:dyDescent="0.25">
      <c r="A97" s="59" t="str">
        <f t="shared" si="1"/>
        <v>1414721</v>
      </c>
      <c r="B97" s="54" t="s">
        <v>2506</v>
      </c>
      <c r="C97" s="54" t="s">
        <v>2505</v>
      </c>
      <c r="D97" s="54" t="s">
        <v>94</v>
      </c>
      <c r="E97" s="54" t="s">
        <v>94</v>
      </c>
      <c r="F97" s="54" t="s">
        <v>113</v>
      </c>
      <c r="G97" s="54" t="s">
        <v>122</v>
      </c>
      <c r="H97" s="54" t="s">
        <v>123</v>
      </c>
      <c r="I97" s="54" t="s">
        <v>2504</v>
      </c>
      <c r="J97" s="56" t="s">
        <v>1692</v>
      </c>
      <c r="K97" s="54" t="s">
        <v>2523</v>
      </c>
      <c r="L97" s="54" t="s">
        <v>116</v>
      </c>
      <c r="N97" s="54" t="s">
        <v>117</v>
      </c>
      <c r="O97" s="54">
        <v>8</v>
      </c>
      <c r="P97" s="54">
        <v>2</v>
      </c>
      <c r="Q97" s="289">
        <v>2</v>
      </c>
      <c r="R97" s="290"/>
      <c r="S97" s="289" t="s">
        <v>2502</v>
      </c>
      <c r="T97" s="289"/>
      <c r="U97" s="55"/>
      <c r="V97" s="54" t="s">
        <v>4233</v>
      </c>
      <c r="W97" s="54" t="s">
        <v>4232</v>
      </c>
      <c r="X97" s="54" t="s">
        <v>4231</v>
      </c>
      <c r="Y97" s="54">
        <v>0</v>
      </c>
      <c r="Z97" s="54">
        <v>1</v>
      </c>
    </row>
    <row r="98" spans="1:26" ht="18" x14ac:dyDescent="0.25">
      <c r="A98" s="59" t="str">
        <f t="shared" si="1"/>
        <v>1418169</v>
      </c>
      <c r="B98" s="54" t="s">
        <v>2506</v>
      </c>
      <c r="C98" s="54" t="s">
        <v>2505</v>
      </c>
      <c r="D98" s="54" t="s">
        <v>94</v>
      </c>
      <c r="E98" s="54" t="s">
        <v>94</v>
      </c>
      <c r="F98" s="54" t="s">
        <v>113</v>
      </c>
      <c r="G98" s="54" t="s">
        <v>113</v>
      </c>
      <c r="H98" s="54" t="s">
        <v>1494</v>
      </c>
      <c r="I98" s="54" t="s">
        <v>2504</v>
      </c>
      <c r="J98" s="56" t="s">
        <v>1495</v>
      </c>
      <c r="K98" s="54" t="s">
        <v>2503</v>
      </c>
      <c r="L98" s="54" t="s">
        <v>116</v>
      </c>
      <c r="N98" s="54" t="s">
        <v>1496</v>
      </c>
      <c r="O98" s="54">
        <v>165</v>
      </c>
      <c r="P98" s="54">
        <v>5</v>
      </c>
      <c r="Q98" s="289">
        <v>7</v>
      </c>
      <c r="R98" s="290"/>
      <c r="S98" s="289" t="s">
        <v>2502</v>
      </c>
      <c r="T98" s="289"/>
      <c r="U98" s="55"/>
      <c r="V98" s="54" t="s">
        <v>4230</v>
      </c>
      <c r="W98" s="54" t="s">
        <v>4229</v>
      </c>
      <c r="X98" s="54" t="s">
        <v>4228</v>
      </c>
      <c r="Y98" s="54">
        <v>2</v>
      </c>
      <c r="Z98" s="54">
        <v>13</v>
      </c>
    </row>
    <row r="99" spans="1:26" ht="27" x14ac:dyDescent="0.25">
      <c r="B99" s="54" t="s">
        <v>2506</v>
      </c>
      <c r="C99" s="54" t="s">
        <v>2505</v>
      </c>
      <c r="D99" s="54" t="s">
        <v>94</v>
      </c>
      <c r="E99" s="54" t="s">
        <v>94</v>
      </c>
      <c r="F99" s="54" t="s">
        <v>113</v>
      </c>
      <c r="G99" s="54" t="s">
        <v>113</v>
      </c>
      <c r="H99" s="54" t="s">
        <v>4227</v>
      </c>
      <c r="I99" s="54" t="s">
        <v>2504</v>
      </c>
      <c r="J99" s="56" t="s">
        <v>4225</v>
      </c>
      <c r="K99" s="54" t="s">
        <v>2510</v>
      </c>
      <c r="L99" s="54" t="s">
        <v>116</v>
      </c>
      <c r="N99" s="54" t="s">
        <v>2615</v>
      </c>
      <c r="O99" s="54">
        <v>32</v>
      </c>
      <c r="P99" s="54">
        <v>6</v>
      </c>
      <c r="Q99" s="289">
        <v>6</v>
      </c>
      <c r="R99" s="290"/>
      <c r="S99" s="289" t="s">
        <v>2502</v>
      </c>
      <c r="T99" s="289"/>
      <c r="U99" s="55"/>
      <c r="V99" s="54" t="s">
        <v>4224</v>
      </c>
      <c r="W99" s="54" t="s">
        <v>4223</v>
      </c>
      <c r="X99" s="54" t="s">
        <v>4222</v>
      </c>
      <c r="Y99" s="54">
        <v>0</v>
      </c>
      <c r="Z99" s="54">
        <v>2</v>
      </c>
    </row>
    <row r="100" spans="1:26" ht="27" x14ac:dyDescent="0.25">
      <c r="B100" s="54" t="s">
        <v>2506</v>
      </c>
      <c r="C100" s="54" t="s">
        <v>2505</v>
      </c>
      <c r="D100" s="54" t="s">
        <v>94</v>
      </c>
      <c r="E100" s="54" t="s">
        <v>94</v>
      </c>
      <c r="F100" s="54" t="s">
        <v>113</v>
      </c>
      <c r="G100" s="54" t="s">
        <v>113</v>
      </c>
      <c r="H100" s="54" t="s">
        <v>4226</v>
      </c>
      <c r="I100" s="54" t="s">
        <v>2504</v>
      </c>
      <c r="J100" s="56" t="s">
        <v>4225</v>
      </c>
      <c r="K100" s="54" t="s">
        <v>2503</v>
      </c>
      <c r="L100" s="54" t="s">
        <v>116</v>
      </c>
      <c r="N100" s="54" t="s">
        <v>2615</v>
      </c>
      <c r="O100" s="54">
        <v>1</v>
      </c>
      <c r="P100" s="54">
        <v>1</v>
      </c>
      <c r="Q100" s="289">
        <v>1</v>
      </c>
      <c r="R100" s="290"/>
      <c r="S100" s="289" t="s">
        <v>2502</v>
      </c>
      <c r="T100" s="289"/>
      <c r="U100" s="55"/>
      <c r="V100" s="54" t="s">
        <v>4224</v>
      </c>
      <c r="W100" s="54" t="s">
        <v>4223</v>
      </c>
      <c r="X100" s="54" t="s">
        <v>4222</v>
      </c>
      <c r="Y100" s="54">
        <v>0</v>
      </c>
      <c r="Z100" s="54">
        <v>2</v>
      </c>
    </row>
    <row r="101" spans="1:26" ht="27" x14ac:dyDescent="0.25">
      <c r="A101" s="53" t="str">
        <f t="shared" ref="A101:A164" si="2">+H101</f>
        <v>1572536</v>
      </c>
      <c r="B101" s="54" t="s">
        <v>2506</v>
      </c>
      <c r="C101" s="54" t="s">
        <v>2505</v>
      </c>
      <c r="D101" s="54" t="s">
        <v>94</v>
      </c>
      <c r="E101" s="54" t="s">
        <v>94</v>
      </c>
      <c r="F101" s="54" t="s">
        <v>113</v>
      </c>
      <c r="G101" s="54" t="s">
        <v>132</v>
      </c>
      <c r="H101" s="54" t="s">
        <v>1282</v>
      </c>
      <c r="I101" s="54" t="s">
        <v>2504</v>
      </c>
      <c r="J101" s="56" t="s">
        <v>1874</v>
      </c>
      <c r="K101" s="54" t="s">
        <v>2510</v>
      </c>
      <c r="L101" s="54" t="s">
        <v>116</v>
      </c>
      <c r="N101" s="54" t="s">
        <v>117</v>
      </c>
      <c r="O101" s="54">
        <v>9</v>
      </c>
      <c r="P101" s="54">
        <v>5</v>
      </c>
      <c r="Q101" s="289">
        <v>5</v>
      </c>
      <c r="R101" s="290"/>
      <c r="S101" s="289" t="s">
        <v>2502</v>
      </c>
      <c r="T101" s="289"/>
      <c r="U101" s="55"/>
      <c r="V101" s="54" t="s">
        <v>4221</v>
      </c>
      <c r="W101" s="54" t="s">
        <v>4220</v>
      </c>
      <c r="X101" s="54" t="s">
        <v>4219</v>
      </c>
      <c r="Y101" s="54">
        <v>1</v>
      </c>
      <c r="Z101" s="54">
        <v>2</v>
      </c>
    </row>
    <row r="102" spans="1:26" ht="18" x14ac:dyDescent="0.25">
      <c r="A102" s="53" t="str">
        <f t="shared" si="2"/>
        <v>1572544</v>
      </c>
      <c r="B102" s="54" t="s">
        <v>2506</v>
      </c>
      <c r="C102" s="54" t="s">
        <v>2505</v>
      </c>
      <c r="D102" s="54" t="s">
        <v>94</v>
      </c>
      <c r="E102" s="54" t="s">
        <v>94</v>
      </c>
      <c r="F102" s="54" t="s">
        <v>113</v>
      </c>
      <c r="G102" s="54" t="s">
        <v>132</v>
      </c>
      <c r="H102" s="54" t="s">
        <v>1511</v>
      </c>
      <c r="I102" s="54" t="s">
        <v>2504</v>
      </c>
      <c r="J102" s="56" t="s">
        <v>1512</v>
      </c>
      <c r="K102" s="54" t="s">
        <v>2503</v>
      </c>
      <c r="L102" s="54" t="s">
        <v>116</v>
      </c>
      <c r="N102" s="54" t="s">
        <v>117</v>
      </c>
      <c r="O102" s="54">
        <v>9</v>
      </c>
      <c r="P102" s="54">
        <v>4</v>
      </c>
      <c r="Q102" s="289">
        <v>4</v>
      </c>
      <c r="R102" s="290"/>
      <c r="S102" s="289" t="s">
        <v>2502</v>
      </c>
      <c r="T102" s="289"/>
      <c r="U102" s="55"/>
      <c r="V102" s="54" t="s">
        <v>4218</v>
      </c>
      <c r="W102" s="54" t="s">
        <v>4217</v>
      </c>
      <c r="X102" s="54" t="s">
        <v>4216</v>
      </c>
      <c r="Y102" s="54">
        <v>11</v>
      </c>
      <c r="Z102" s="54">
        <v>6</v>
      </c>
    </row>
    <row r="103" spans="1:26" ht="18" x14ac:dyDescent="0.25">
      <c r="A103" s="53" t="str">
        <f t="shared" si="2"/>
        <v>1569698</v>
      </c>
      <c r="B103" s="54" t="s">
        <v>2506</v>
      </c>
      <c r="C103" s="54" t="s">
        <v>2505</v>
      </c>
      <c r="D103" s="54" t="s">
        <v>94</v>
      </c>
      <c r="E103" s="54" t="s">
        <v>94</v>
      </c>
      <c r="F103" s="54" t="s">
        <v>113</v>
      </c>
      <c r="G103" s="54" t="s">
        <v>1248</v>
      </c>
      <c r="H103" s="54" t="s">
        <v>164</v>
      </c>
      <c r="I103" s="54" t="s">
        <v>2504</v>
      </c>
      <c r="J103" s="56" t="s">
        <v>165</v>
      </c>
      <c r="K103" s="54" t="s">
        <v>2523</v>
      </c>
      <c r="L103" s="54" t="s">
        <v>116</v>
      </c>
      <c r="N103" s="54" t="s">
        <v>117</v>
      </c>
      <c r="O103" s="54">
        <v>1</v>
      </c>
      <c r="P103" s="54">
        <v>3</v>
      </c>
      <c r="Q103" s="289">
        <v>3</v>
      </c>
      <c r="R103" s="290"/>
      <c r="S103" s="289" t="s">
        <v>2502</v>
      </c>
      <c r="T103" s="289"/>
      <c r="U103" s="55"/>
      <c r="V103" s="54" t="s">
        <v>4215</v>
      </c>
      <c r="W103" s="54" t="s">
        <v>4214</v>
      </c>
      <c r="X103" s="54" t="s">
        <v>4213</v>
      </c>
      <c r="Y103" s="54">
        <v>0</v>
      </c>
      <c r="Z103" s="54">
        <v>1</v>
      </c>
    </row>
    <row r="104" spans="1:26" ht="18" x14ac:dyDescent="0.25">
      <c r="A104" s="53" t="str">
        <f t="shared" si="2"/>
        <v>1569714</v>
      </c>
      <c r="B104" s="54" t="s">
        <v>2506</v>
      </c>
      <c r="C104" s="54" t="s">
        <v>2505</v>
      </c>
      <c r="D104" s="54" t="s">
        <v>94</v>
      </c>
      <c r="E104" s="54" t="s">
        <v>94</v>
      </c>
      <c r="F104" s="54" t="s">
        <v>113</v>
      </c>
      <c r="G104" s="54" t="s">
        <v>128</v>
      </c>
      <c r="H104" s="54" t="s">
        <v>129</v>
      </c>
      <c r="I104" s="54" t="s">
        <v>2504</v>
      </c>
      <c r="J104" s="56" t="s">
        <v>1684</v>
      </c>
      <c r="K104" s="54" t="s">
        <v>2523</v>
      </c>
      <c r="L104" s="54" t="s">
        <v>116</v>
      </c>
      <c r="N104" s="54" t="s">
        <v>117</v>
      </c>
      <c r="O104" s="54">
        <v>8</v>
      </c>
      <c r="P104" s="54">
        <v>3</v>
      </c>
      <c r="Q104" s="289">
        <v>3</v>
      </c>
      <c r="R104" s="290"/>
      <c r="S104" s="289" t="s">
        <v>2502</v>
      </c>
      <c r="T104" s="289"/>
      <c r="U104" s="55"/>
      <c r="V104" s="54" t="s">
        <v>4212</v>
      </c>
      <c r="W104" s="54" t="s">
        <v>2525</v>
      </c>
      <c r="X104" s="54" t="s">
        <v>4211</v>
      </c>
      <c r="Y104" s="54">
        <v>0</v>
      </c>
      <c r="Z104" s="54">
        <v>1</v>
      </c>
    </row>
    <row r="105" spans="1:26" ht="18" x14ac:dyDescent="0.25">
      <c r="A105" s="53" t="str">
        <f t="shared" si="2"/>
        <v>1569722</v>
      </c>
      <c r="B105" s="54" t="s">
        <v>2506</v>
      </c>
      <c r="C105" s="54" t="s">
        <v>2505</v>
      </c>
      <c r="D105" s="54" t="s">
        <v>94</v>
      </c>
      <c r="E105" s="54" t="s">
        <v>94</v>
      </c>
      <c r="F105" s="54" t="s">
        <v>113</v>
      </c>
      <c r="G105" s="54" t="s">
        <v>166</v>
      </c>
      <c r="H105" s="54" t="s">
        <v>167</v>
      </c>
      <c r="I105" s="54" t="s">
        <v>2504</v>
      </c>
      <c r="J105" s="56" t="s">
        <v>168</v>
      </c>
      <c r="K105" s="54" t="s">
        <v>2523</v>
      </c>
      <c r="L105" s="54" t="s">
        <v>116</v>
      </c>
      <c r="N105" s="54" t="s">
        <v>117</v>
      </c>
      <c r="O105" s="54">
        <v>4</v>
      </c>
      <c r="P105" s="54">
        <v>3</v>
      </c>
      <c r="Q105" s="289">
        <v>3</v>
      </c>
      <c r="R105" s="290"/>
      <c r="S105" s="289" t="s">
        <v>2502</v>
      </c>
      <c r="T105" s="289"/>
      <c r="U105" s="55"/>
      <c r="V105" s="54" t="s">
        <v>4210</v>
      </c>
      <c r="W105" s="54" t="s">
        <v>4209</v>
      </c>
      <c r="X105" s="54" t="s">
        <v>4208</v>
      </c>
      <c r="Y105" s="54">
        <v>0</v>
      </c>
      <c r="Z105" s="54">
        <v>1</v>
      </c>
    </row>
    <row r="106" spans="1:26" ht="18" x14ac:dyDescent="0.25">
      <c r="A106" s="53" t="str">
        <f t="shared" si="2"/>
        <v>1541887</v>
      </c>
      <c r="B106" s="54" t="s">
        <v>2506</v>
      </c>
      <c r="C106" s="54" t="s">
        <v>2505</v>
      </c>
      <c r="D106" s="54" t="s">
        <v>94</v>
      </c>
      <c r="E106" s="54" t="s">
        <v>94</v>
      </c>
      <c r="F106" s="54" t="s">
        <v>113</v>
      </c>
      <c r="G106" s="54" t="s">
        <v>158</v>
      </c>
      <c r="H106" s="54" t="s">
        <v>1504</v>
      </c>
      <c r="I106" s="54" t="s">
        <v>2504</v>
      </c>
      <c r="J106" s="56" t="s">
        <v>1505</v>
      </c>
      <c r="K106" s="54" t="s">
        <v>2503</v>
      </c>
      <c r="L106" s="54" t="s">
        <v>116</v>
      </c>
      <c r="N106" s="54" t="s">
        <v>117</v>
      </c>
      <c r="O106" s="54">
        <v>37</v>
      </c>
      <c r="P106" s="54">
        <v>5</v>
      </c>
      <c r="Q106" s="289">
        <v>5</v>
      </c>
      <c r="R106" s="290"/>
      <c r="S106" s="289" t="s">
        <v>2502</v>
      </c>
      <c r="T106" s="289"/>
      <c r="U106" s="55"/>
      <c r="V106" s="54" t="s">
        <v>4207</v>
      </c>
      <c r="W106" s="54" t="s">
        <v>4206</v>
      </c>
      <c r="X106" s="54" t="s">
        <v>4205</v>
      </c>
      <c r="Y106" s="54">
        <v>0</v>
      </c>
      <c r="Z106" s="54">
        <v>8</v>
      </c>
    </row>
    <row r="107" spans="1:26" ht="18" x14ac:dyDescent="0.25">
      <c r="A107" s="53" t="str">
        <f t="shared" si="2"/>
        <v>1556380</v>
      </c>
      <c r="B107" s="54" t="s">
        <v>2506</v>
      </c>
      <c r="C107" s="54" t="s">
        <v>2505</v>
      </c>
      <c r="D107" s="54" t="s">
        <v>94</v>
      </c>
      <c r="E107" s="54" t="s">
        <v>94</v>
      </c>
      <c r="F107" s="54" t="s">
        <v>113</v>
      </c>
      <c r="G107" s="54" t="s">
        <v>152</v>
      </c>
      <c r="H107" s="54" t="s">
        <v>153</v>
      </c>
      <c r="I107" s="54" t="s">
        <v>2504</v>
      </c>
      <c r="J107" s="56" t="s">
        <v>154</v>
      </c>
      <c r="K107" s="54" t="s">
        <v>2523</v>
      </c>
      <c r="L107" s="54" t="s">
        <v>116</v>
      </c>
      <c r="N107" s="54" t="s">
        <v>117</v>
      </c>
      <c r="O107" s="54">
        <v>12</v>
      </c>
      <c r="P107" s="54">
        <v>3</v>
      </c>
      <c r="Q107" s="289">
        <v>3</v>
      </c>
      <c r="R107" s="290"/>
      <c r="S107" s="289" t="s">
        <v>2502</v>
      </c>
      <c r="T107" s="289"/>
      <c r="U107" s="55"/>
      <c r="V107" s="54" t="s">
        <v>4204</v>
      </c>
      <c r="W107" s="54" t="s">
        <v>4203</v>
      </c>
      <c r="X107" s="54" t="s">
        <v>4202</v>
      </c>
      <c r="Y107" s="54">
        <v>1</v>
      </c>
      <c r="Z107" s="54">
        <v>1</v>
      </c>
    </row>
    <row r="108" spans="1:26" ht="18" x14ac:dyDescent="0.25">
      <c r="A108" s="53" t="str">
        <f t="shared" si="2"/>
        <v>1556463</v>
      </c>
      <c r="B108" s="54" t="s">
        <v>2506</v>
      </c>
      <c r="C108" s="54" t="s">
        <v>2505</v>
      </c>
      <c r="D108" s="54" t="s">
        <v>94</v>
      </c>
      <c r="E108" s="54" t="s">
        <v>94</v>
      </c>
      <c r="F108" s="54" t="s">
        <v>113</v>
      </c>
      <c r="G108" s="54" t="s">
        <v>126</v>
      </c>
      <c r="H108" s="54" t="s">
        <v>127</v>
      </c>
      <c r="I108" s="54" t="s">
        <v>2504</v>
      </c>
      <c r="J108" s="56" t="s">
        <v>1683</v>
      </c>
      <c r="K108" s="54" t="s">
        <v>2523</v>
      </c>
      <c r="L108" s="54" t="s">
        <v>116</v>
      </c>
      <c r="N108" s="54" t="s">
        <v>117</v>
      </c>
      <c r="O108" s="54">
        <v>7</v>
      </c>
      <c r="P108" s="54">
        <v>3</v>
      </c>
      <c r="Q108" s="289">
        <v>3</v>
      </c>
      <c r="R108" s="290"/>
      <c r="S108" s="289" t="s">
        <v>2502</v>
      </c>
      <c r="T108" s="289"/>
      <c r="U108" s="55"/>
      <c r="V108" s="54" t="s">
        <v>4201</v>
      </c>
      <c r="W108" s="54" t="s">
        <v>2525</v>
      </c>
      <c r="X108" s="54" t="s">
        <v>4200</v>
      </c>
      <c r="Y108" s="54">
        <v>0</v>
      </c>
      <c r="Z108" s="54">
        <v>1</v>
      </c>
    </row>
    <row r="109" spans="1:26" ht="18" x14ac:dyDescent="0.25">
      <c r="A109" s="53" t="str">
        <f t="shared" si="2"/>
        <v>1556307</v>
      </c>
      <c r="B109" s="54" t="s">
        <v>2506</v>
      </c>
      <c r="C109" s="54" t="s">
        <v>2505</v>
      </c>
      <c r="D109" s="54" t="s">
        <v>94</v>
      </c>
      <c r="E109" s="54" t="s">
        <v>94</v>
      </c>
      <c r="F109" s="54" t="s">
        <v>113</v>
      </c>
      <c r="G109" s="54" t="s">
        <v>158</v>
      </c>
      <c r="H109" s="54" t="s">
        <v>159</v>
      </c>
      <c r="I109" s="54" t="s">
        <v>2504</v>
      </c>
      <c r="J109" s="56" t="s">
        <v>160</v>
      </c>
      <c r="K109" s="54" t="s">
        <v>2523</v>
      </c>
      <c r="L109" s="54" t="s">
        <v>116</v>
      </c>
      <c r="N109" s="54" t="s">
        <v>117</v>
      </c>
      <c r="O109" s="54">
        <v>10</v>
      </c>
      <c r="P109" s="54">
        <v>3</v>
      </c>
      <c r="Q109" s="289">
        <v>3</v>
      </c>
      <c r="R109" s="290"/>
      <c r="S109" s="289" t="s">
        <v>2502</v>
      </c>
      <c r="T109" s="289"/>
      <c r="U109" s="55"/>
      <c r="V109" s="54" t="s">
        <v>4199</v>
      </c>
      <c r="W109" s="54" t="s">
        <v>2525</v>
      </c>
      <c r="X109" s="54" t="s">
        <v>4198</v>
      </c>
      <c r="Y109" s="54">
        <v>0</v>
      </c>
      <c r="Z109" s="54">
        <v>1</v>
      </c>
    </row>
    <row r="110" spans="1:26" ht="18" x14ac:dyDescent="0.25">
      <c r="A110" s="53" t="str">
        <f t="shared" si="2"/>
        <v>1556331</v>
      </c>
      <c r="B110" s="54" t="s">
        <v>2506</v>
      </c>
      <c r="C110" s="54" t="s">
        <v>2505</v>
      </c>
      <c r="D110" s="54" t="s">
        <v>94</v>
      </c>
      <c r="E110" s="54" t="s">
        <v>94</v>
      </c>
      <c r="F110" s="54" t="s">
        <v>113</v>
      </c>
      <c r="G110" s="54" t="s">
        <v>155</v>
      </c>
      <c r="H110" s="54" t="s">
        <v>156</v>
      </c>
      <c r="I110" s="54" t="s">
        <v>2504</v>
      </c>
      <c r="J110" s="56" t="s">
        <v>157</v>
      </c>
      <c r="K110" s="54" t="s">
        <v>2523</v>
      </c>
      <c r="L110" s="54" t="s">
        <v>116</v>
      </c>
      <c r="N110" s="54" t="s">
        <v>117</v>
      </c>
      <c r="O110" s="54">
        <v>7</v>
      </c>
      <c r="P110" s="54">
        <v>3</v>
      </c>
      <c r="Q110" s="289">
        <v>3</v>
      </c>
      <c r="R110" s="290"/>
      <c r="S110" s="289" t="s">
        <v>2502</v>
      </c>
      <c r="T110" s="289"/>
      <c r="U110" s="55"/>
      <c r="V110" s="54" t="s">
        <v>4197</v>
      </c>
      <c r="W110" s="54" t="s">
        <v>4196</v>
      </c>
      <c r="X110" s="54" t="s">
        <v>4195</v>
      </c>
      <c r="Y110" s="54">
        <v>0</v>
      </c>
      <c r="Z110" s="54">
        <v>1</v>
      </c>
    </row>
    <row r="111" spans="1:26" ht="27" x14ac:dyDescent="0.25">
      <c r="A111" s="53" t="str">
        <f t="shared" si="2"/>
        <v>1556349</v>
      </c>
      <c r="B111" s="54" t="s">
        <v>2506</v>
      </c>
      <c r="C111" s="54" t="s">
        <v>2505</v>
      </c>
      <c r="D111" s="54" t="s">
        <v>94</v>
      </c>
      <c r="E111" s="54" t="s">
        <v>94</v>
      </c>
      <c r="F111" s="54" t="s">
        <v>113</v>
      </c>
      <c r="G111" s="54" t="s">
        <v>161</v>
      </c>
      <c r="H111" s="54" t="s">
        <v>162</v>
      </c>
      <c r="I111" s="54" t="s">
        <v>2504</v>
      </c>
      <c r="J111" s="56" t="s">
        <v>163</v>
      </c>
      <c r="K111" s="54" t="s">
        <v>2523</v>
      </c>
      <c r="L111" s="54" t="s">
        <v>116</v>
      </c>
      <c r="N111" s="54" t="s">
        <v>117</v>
      </c>
      <c r="O111" s="54">
        <v>12</v>
      </c>
      <c r="P111" s="54">
        <v>3</v>
      </c>
      <c r="Q111" s="289">
        <v>3</v>
      </c>
      <c r="R111" s="290"/>
      <c r="S111" s="289" t="s">
        <v>2502</v>
      </c>
      <c r="T111" s="289"/>
      <c r="U111" s="55"/>
      <c r="V111" s="54" t="s">
        <v>4194</v>
      </c>
      <c r="W111" s="54" t="s">
        <v>2525</v>
      </c>
      <c r="X111" s="54" t="s">
        <v>2524</v>
      </c>
      <c r="Y111" s="54">
        <v>0</v>
      </c>
      <c r="Z111" s="54">
        <v>1</v>
      </c>
    </row>
    <row r="112" spans="1:26" ht="27" x14ac:dyDescent="0.25">
      <c r="A112" s="53" t="str">
        <f t="shared" si="2"/>
        <v>1029982</v>
      </c>
      <c r="B112" s="54" t="s">
        <v>2506</v>
      </c>
      <c r="C112" s="54" t="s">
        <v>2505</v>
      </c>
      <c r="D112" s="54" t="s">
        <v>94</v>
      </c>
      <c r="E112" s="54" t="s">
        <v>94</v>
      </c>
      <c r="F112" s="54" t="s">
        <v>113</v>
      </c>
      <c r="G112" s="54" t="s">
        <v>143</v>
      </c>
      <c r="H112" s="54" t="s">
        <v>1497</v>
      </c>
      <c r="I112" s="54" t="s">
        <v>2504</v>
      </c>
      <c r="J112" s="56" t="s">
        <v>2106</v>
      </c>
      <c r="K112" s="54" t="s">
        <v>2503</v>
      </c>
      <c r="L112" s="54" t="s">
        <v>116</v>
      </c>
      <c r="N112" s="54" t="s">
        <v>117</v>
      </c>
      <c r="O112" s="54">
        <v>25</v>
      </c>
      <c r="P112" s="54">
        <v>5</v>
      </c>
      <c r="Q112" s="289">
        <v>5</v>
      </c>
      <c r="R112" s="290"/>
      <c r="S112" s="289" t="s">
        <v>2502</v>
      </c>
      <c r="T112" s="289"/>
      <c r="U112" s="55"/>
      <c r="V112" s="54" t="s">
        <v>4193</v>
      </c>
      <c r="W112" s="54" t="s">
        <v>4192</v>
      </c>
      <c r="X112" s="54" t="s">
        <v>4191</v>
      </c>
      <c r="Y112" s="54">
        <v>8</v>
      </c>
      <c r="Z112" s="54">
        <v>8</v>
      </c>
    </row>
    <row r="113" spans="1:26" ht="27" x14ac:dyDescent="0.25">
      <c r="A113" s="53" t="str">
        <f t="shared" si="2"/>
        <v>1027820</v>
      </c>
      <c r="B113" s="54" t="s">
        <v>2506</v>
      </c>
      <c r="C113" s="54" t="s">
        <v>2505</v>
      </c>
      <c r="D113" s="54" t="s">
        <v>94</v>
      </c>
      <c r="E113" s="54" t="s">
        <v>94</v>
      </c>
      <c r="F113" s="54" t="s">
        <v>113</v>
      </c>
      <c r="G113" s="54" t="s">
        <v>1517</v>
      </c>
      <c r="H113" s="54" t="s">
        <v>1516</v>
      </c>
      <c r="I113" s="54" t="s">
        <v>2504</v>
      </c>
      <c r="J113" s="56" t="s">
        <v>1517</v>
      </c>
      <c r="K113" s="54" t="s">
        <v>2503</v>
      </c>
      <c r="L113" s="54" t="s">
        <v>116</v>
      </c>
      <c r="N113" s="54" t="s">
        <v>117</v>
      </c>
      <c r="O113" s="54">
        <v>36</v>
      </c>
      <c r="P113" s="54">
        <v>5</v>
      </c>
      <c r="Q113" s="289">
        <v>5</v>
      </c>
      <c r="R113" s="290"/>
      <c r="S113" s="289" t="s">
        <v>2502</v>
      </c>
      <c r="T113" s="289"/>
      <c r="U113" s="55"/>
      <c r="V113" s="54" t="s">
        <v>4190</v>
      </c>
      <c r="W113" s="54" t="s">
        <v>4189</v>
      </c>
      <c r="X113" s="54" t="s">
        <v>4188</v>
      </c>
      <c r="Y113" s="54">
        <v>6</v>
      </c>
      <c r="Z113" s="54">
        <v>8</v>
      </c>
    </row>
    <row r="114" spans="1:26" ht="18" x14ac:dyDescent="0.25">
      <c r="A114" s="53" t="str">
        <f t="shared" si="2"/>
        <v>1025113</v>
      </c>
      <c r="B114" s="54" t="s">
        <v>2506</v>
      </c>
      <c r="C114" s="54" t="s">
        <v>2505</v>
      </c>
      <c r="D114" s="54" t="s">
        <v>94</v>
      </c>
      <c r="E114" s="54" t="s">
        <v>94</v>
      </c>
      <c r="F114" s="54" t="s">
        <v>113</v>
      </c>
      <c r="G114" s="54" t="s">
        <v>126</v>
      </c>
      <c r="H114" s="54" t="s">
        <v>1519</v>
      </c>
      <c r="I114" s="54" t="s">
        <v>2504</v>
      </c>
      <c r="J114" s="56" t="s">
        <v>2011</v>
      </c>
      <c r="K114" s="54" t="s">
        <v>2503</v>
      </c>
      <c r="L114" s="54" t="s">
        <v>116</v>
      </c>
      <c r="N114" s="54" t="s">
        <v>117</v>
      </c>
      <c r="O114" s="54">
        <v>16</v>
      </c>
      <c r="P114" s="54">
        <v>4</v>
      </c>
      <c r="Q114" s="289">
        <v>4</v>
      </c>
      <c r="R114" s="290"/>
      <c r="S114" s="289" t="s">
        <v>2502</v>
      </c>
      <c r="T114" s="289"/>
      <c r="U114" s="55"/>
      <c r="V114" s="54" t="s">
        <v>4187</v>
      </c>
      <c r="W114" s="54" t="s">
        <v>4186</v>
      </c>
      <c r="X114" s="54" t="s">
        <v>4185</v>
      </c>
      <c r="Y114" s="54">
        <v>10</v>
      </c>
      <c r="Z114" s="54">
        <v>9</v>
      </c>
    </row>
    <row r="115" spans="1:26" ht="18" x14ac:dyDescent="0.25">
      <c r="A115" s="53" t="str">
        <f t="shared" si="2"/>
        <v>1025154</v>
      </c>
      <c r="B115" s="54" t="s">
        <v>2506</v>
      </c>
      <c r="C115" s="54" t="s">
        <v>2505</v>
      </c>
      <c r="D115" s="54" t="s">
        <v>94</v>
      </c>
      <c r="E115" s="54" t="s">
        <v>94</v>
      </c>
      <c r="F115" s="54" t="s">
        <v>113</v>
      </c>
      <c r="G115" s="54" t="s">
        <v>114</v>
      </c>
      <c r="H115" s="54" t="s">
        <v>1506</v>
      </c>
      <c r="I115" s="54" t="s">
        <v>2504</v>
      </c>
      <c r="J115" s="56" t="s">
        <v>1507</v>
      </c>
      <c r="K115" s="54" t="s">
        <v>2503</v>
      </c>
      <c r="L115" s="54" t="s">
        <v>116</v>
      </c>
      <c r="N115" s="54" t="s">
        <v>117</v>
      </c>
      <c r="O115" s="54">
        <v>23</v>
      </c>
      <c r="P115" s="54">
        <v>5</v>
      </c>
      <c r="Q115" s="289">
        <v>5</v>
      </c>
      <c r="R115" s="290"/>
      <c r="S115" s="289" t="s">
        <v>2502</v>
      </c>
      <c r="T115" s="289"/>
      <c r="U115" s="55"/>
      <c r="V115" s="54" t="s">
        <v>4184</v>
      </c>
      <c r="W115" s="54" t="s">
        <v>4183</v>
      </c>
      <c r="X115" s="54" t="s">
        <v>4182</v>
      </c>
      <c r="Y115" s="54">
        <v>17</v>
      </c>
      <c r="Z115" s="54">
        <v>9</v>
      </c>
    </row>
    <row r="116" spans="1:26" ht="18" x14ac:dyDescent="0.25">
      <c r="A116" s="53" t="str">
        <f t="shared" si="2"/>
        <v>1025196</v>
      </c>
      <c r="B116" s="54" t="s">
        <v>2506</v>
      </c>
      <c r="C116" s="54" t="s">
        <v>2505</v>
      </c>
      <c r="D116" s="54" t="s">
        <v>94</v>
      </c>
      <c r="E116" s="54" t="s">
        <v>94</v>
      </c>
      <c r="F116" s="54" t="s">
        <v>113</v>
      </c>
      <c r="G116" s="54" t="s">
        <v>155</v>
      </c>
      <c r="H116" s="54" t="s">
        <v>1514</v>
      </c>
      <c r="I116" s="54" t="s">
        <v>2504</v>
      </c>
      <c r="J116" s="56" t="s">
        <v>679</v>
      </c>
      <c r="K116" s="54" t="s">
        <v>2503</v>
      </c>
      <c r="L116" s="54" t="s">
        <v>116</v>
      </c>
      <c r="N116" s="54" t="s">
        <v>117</v>
      </c>
      <c r="O116" s="54">
        <v>33</v>
      </c>
      <c r="P116" s="54">
        <v>5</v>
      </c>
      <c r="Q116" s="289">
        <v>5</v>
      </c>
      <c r="R116" s="290"/>
      <c r="S116" s="289" t="s">
        <v>2502</v>
      </c>
      <c r="T116" s="289"/>
      <c r="U116" s="55"/>
      <c r="V116" s="54" t="s">
        <v>4181</v>
      </c>
      <c r="W116" s="54" t="s">
        <v>2724</v>
      </c>
      <c r="X116" s="54" t="s">
        <v>2723</v>
      </c>
      <c r="Y116" s="54">
        <v>13</v>
      </c>
      <c r="Z116" s="54">
        <v>8</v>
      </c>
    </row>
    <row r="117" spans="1:26" ht="18" x14ac:dyDescent="0.25">
      <c r="A117" s="53" t="str">
        <f t="shared" si="2"/>
        <v>1260124</v>
      </c>
      <c r="B117" s="54" t="s">
        <v>2506</v>
      </c>
      <c r="C117" s="54" t="s">
        <v>2505</v>
      </c>
      <c r="D117" s="54" t="s">
        <v>94</v>
      </c>
      <c r="E117" s="54" t="s">
        <v>94</v>
      </c>
      <c r="F117" s="54" t="s">
        <v>113</v>
      </c>
      <c r="G117" s="54" t="s">
        <v>122</v>
      </c>
      <c r="H117" s="54" t="s">
        <v>1508</v>
      </c>
      <c r="I117" s="54" t="s">
        <v>2504</v>
      </c>
      <c r="J117" s="56" t="s">
        <v>1509</v>
      </c>
      <c r="K117" s="54" t="s">
        <v>2503</v>
      </c>
      <c r="L117" s="54" t="s">
        <v>116</v>
      </c>
      <c r="N117" s="54" t="s">
        <v>117</v>
      </c>
      <c r="O117" s="54">
        <v>14</v>
      </c>
      <c r="P117" s="54">
        <v>5</v>
      </c>
      <c r="Q117" s="289">
        <v>5</v>
      </c>
      <c r="R117" s="290"/>
      <c r="S117" s="289" t="s">
        <v>2502</v>
      </c>
      <c r="T117" s="289"/>
      <c r="U117" s="55"/>
      <c r="V117" s="54" t="s">
        <v>4180</v>
      </c>
      <c r="W117" s="54" t="s">
        <v>4146</v>
      </c>
      <c r="X117" s="54" t="s">
        <v>4145</v>
      </c>
      <c r="Y117" s="54">
        <v>7</v>
      </c>
      <c r="Z117" s="54">
        <v>8</v>
      </c>
    </row>
    <row r="118" spans="1:26" ht="18" x14ac:dyDescent="0.25">
      <c r="A118" s="53" t="str">
        <f t="shared" si="2"/>
        <v>1385061</v>
      </c>
      <c r="B118" s="54" t="s">
        <v>2506</v>
      </c>
      <c r="C118" s="54" t="s">
        <v>2505</v>
      </c>
      <c r="D118" s="54" t="s">
        <v>94</v>
      </c>
      <c r="E118" s="54" t="s">
        <v>94</v>
      </c>
      <c r="F118" s="54" t="s">
        <v>113</v>
      </c>
      <c r="G118" s="54" t="s">
        <v>1248</v>
      </c>
      <c r="H118" s="54" t="s">
        <v>1500</v>
      </c>
      <c r="I118" s="54" t="s">
        <v>2504</v>
      </c>
      <c r="J118" s="56" t="s">
        <v>1501</v>
      </c>
      <c r="K118" s="54" t="s">
        <v>2503</v>
      </c>
      <c r="L118" s="54" t="s">
        <v>116</v>
      </c>
      <c r="N118" s="54" t="s">
        <v>117</v>
      </c>
      <c r="O118" s="54">
        <v>29</v>
      </c>
      <c r="P118" s="54">
        <v>5</v>
      </c>
      <c r="Q118" s="289">
        <v>5</v>
      </c>
      <c r="R118" s="290"/>
      <c r="S118" s="289" t="s">
        <v>2502</v>
      </c>
      <c r="T118" s="289"/>
      <c r="U118" s="55"/>
      <c r="V118" s="54" t="s">
        <v>4179</v>
      </c>
      <c r="W118" s="54" t="s">
        <v>4178</v>
      </c>
      <c r="X118" s="54" t="s">
        <v>4177</v>
      </c>
      <c r="Y118" s="54">
        <v>7</v>
      </c>
      <c r="Z118" s="54">
        <v>9</v>
      </c>
    </row>
    <row r="119" spans="1:26" ht="18" x14ac:dyDescent="0.25">
      <c r="A119" s="53" t="str">
        <f t="shared" si="2"/>
        <v>0579029</v>
      </c>
      <c r="B119" s="54" t="s">
        <v>2506</v>
      </c>
      <c r="C119" s="54" t="s">
        <v>2505</v>
      </c>
      <c r="D119" s="54" t="s">
        <v>94</v>
      </c>
      <c r="E119" s="54" t="s">
        <v>94</v>
      </c>
      <c r="F119" s="54" t="s">
        <v>113</v>
      </c>
      <c r="G119" s="54" t="s">
        <v>120</v>
      </c>
      <c r="H119" s="54" t="s">
        <v>1498</v>
      </c>
      <c r="I119" s="54" t="s">
        <v>2504</v>
      </c>
      <c r="J119" s="56" t="s">
        <v>1499</v>
      </c>
      <c r="K119" s="54" t="s">
        <v>2503</v>
      </c>
      <c r="L119" s="54" t="s">
        <v>116</v>
      </c>
      <c r="N119" s="54" t="s">
        <v>117</v>
      </c>
      <c r="O119" s="54">
        <v>78</v>
      </c>
      <c r="P119" s="54">
        <v>5</v>
      </c>
      <c r="Q119" s="289">
        <v>6</v>
      </c>
      <c r="R119" s="290"/>
      <c r="S119" s="289" t="s">
        <v>2502</v>
      </c>
      <c r="T119" s="289"/>
      <c r="U119" s="55"/>
      <c r="V119" s="54" t="s">
        <v>4176</v>
      </c>
      <c r="W119" s="54" t="s">
        <v>4175</v>
      </c>
      <c r="X119" s="54" t="s">
        <v>4174</v>
      </c>
      <c r="Y119" s="54">
        <v>20</v>
      </c>
      <c r="Z119" s="54">
        <v>21</v>
      </c>
    </row>
    <row r="120" spans="1:26" ht="18" x14ac:dyDescent="0.25">
      <c r="A120" s="53" t="str">
        <f t="shared" si="2"/>
        <v>0578971</v>
      </c>
      <c r="B120" s="54" t="s">
        <v>2506</v>
      </c>
      <c r="C120" s="54" t="s">
        <v>2505</v>
      </c>
      <c r="D120" s="54" t="s">
        <v>94</v>
      </c>
      <c r="E120" s="54" t="s">
        <v>94</v>
      </c>
      <c r="F120" s="54" t="s">
        <v>113</v>
      </c>
      <c r="G120" s="54" t="s">
        <v>166</v>
      </c>
      <c r="H120" s="54" t="s">
        <v>1502</v>
      </c>
      <c r="I120" s="54" t="s">
        <v>2504</v>
      </c>
      <c r="J120" s="56" t="s">
        <v>1503</v>
      </c>
      <c r="K120" s="54" t="s">
        <v>2503</v>
      </c>
      <c r="L120" s="54" t="s">
        <v>116</v>
      </c>
      <c r="N120" s="54" t="s">
        <v>117</v>
      </c>
      <c r="O120" s="54">
        <v>6</v>
      </c>
      <c r="P120" s="54">
        <v>5</v>
      </c>
      <c r="Q120" s="289">
        <v>4</v>
      </c>
      <c r="R120" s="290"/>
      <c r="S120" s="289" t="s">
        <v>2502</v>
      </c>
      <c r="T120" s="289"/>
      <c r="U120" s="55"/>
      <c r="V120" s="54" t="s">
        <v>4173</v>
      </c>
      <c r="W120" s="54" t="s">
        <v>4172</v>
      </c>
      <c r="X120" s="54" t="s">
        <v>4171</v>
      </c>
      <c r="Y120" s="54">
        <v>7</v>
      </c>
      <c r="Z120" s="54">
        <v>6</v>
      </c>
    </row>
    <row r="121" spans="1:26" ht="18" x14ac:dyDescent="0.25">
      <c r="A121" s="53" t="str">
        <f t="shared" si="2"/>
        <v>0559179</v>
      </c>
      <c r="B121" s="54" t="s">
        <v>2506</v>
      </c>
      <c r="C121" s="54" t="s">
        <v>2505</v>
      </c>
      <c r="D121" s="54" t="s">
        <v>94</v>
      </c>
      <c r="E121" s="54" t="s">
        <v>94</v>
      </c>
      <c r="F121" s="54" t="s">
        <v>113</v>
      </c>
      <c r="G121" s="54" t="s">
        <v>596</v>
      </c>
      <c r="H121" s="54" t="s">
        <v>1283</v>
      </c>
      <c r="I121" s="54" t="s">
        <v>2504</v>
      </c>
      <c r="J121" s="56" t="s">
        <v>1875</v>
      </c>
      <c r="K121" s="54" t="s">
        <v>2510</v>
      </c>
      <c r="L121" s="54" t="s">
        <v>116</v>
      </c>
      <c r="N121" s="54" t="s">
        <v>117</v>
      </c>
      <c r="O121" s="54">
        <v>17</v>
      </c>
      <c r="P121" s="54">
        <v>6</v>
      </c>
      <c r="Q121" s="289">
        <v>6</v>
      </c>
      <c r="R121" s="290"/>
      <c r="S121" s="289" t="s">
        <v>2502</v>
      </c>
      <c r="T121" s="289"/>
      <c r="U121" s="55"/>
      <c r="V121" s="54" t="s">
        <v>4170</v>
      </c>
      <c r="W121" s="54" t="s">
        <v>2525</v>
      </c>
      <c r="X121" s="54" t="s">
        <v>2524</v>
      </c>
      <c r="Y121" s="54">
        <v>2</v>
      </c>
      <c r="Z121" s="54">
        <v>3</v>
      </c>
    </row>
    <row r="122" spans="1:26" ht="18" x14ac:dyDescent="0.25">
      <c r="A122" s="53" t="str">
        <f t="shared" si="2"/>
        <v>0549105</v>
      </c>
      <c r="B122" s="54" t="s">
        <v>2506</v>
      </c>
      <c r="C122" s="54" t="s">
        <v>2505</v>
      </c>
      <c r="D122" s="54" t="s">
        <v>94</v>
      </c>
      <c r="E122" s="54" t="s">
        <v>94</v>
      </c>
      <c r="F122" s="54" t="s">
        <v>113</v>
      </c>
      <c r="G122" s="54" t="s">
        <v>1269</v>
      </c>
      <c r="H122" s="54" t="s">
        <v>1270</v>
      </c>
      <c r="I122" s="54" t="s">
        <v>2504</v>
      </c>
      <c r="J122" s="56" t="s">
        <v>1863</v>
      </c>
      <c r="K122" s="54" t="s">
        <v>2510</v>
      </c>
      <c r="L122" s="54" t="s">
        <v>116</v>
      </c>
      <c r="N122" s="54" t="s">
        <v>117</v>
      </c>
      <c r="O122" s="54">
        <v>10</v>
      </c>
      <c r="P122" s="54">
        <v>5</v>
      </c>
      <c r="Q122" s="289">
        <v>5</v>
      </c>
      <c r="R122" s="290"/>
      <c r="S122" s="289" t="s">
        <v>2502</v>
      </c>
      <c r="T122" s="289"/>
      <c r="U122" s="55"/>
      <c r="V122" s="54" t="s">
        <v>4169</v>
      </c>
      <c r="W122" s="54" t="s">
        <v>4168</v>
      </c>
      <c r="X122" s="54" t="s">
        <v>4167</v>
      </c>
      <c r="Y122" s="54">
        <v>5</v>
      </c>
      <c r="Z122" s="54">
        <v>3</v>
      </c>
    </row>
    <row r="123" spans="1:26" ht="18" x14ac:dyDescent="0.25">
      <c r="A123" s="53" t="str">
        <f t="shared" si="2"/>
        <v>0531483</v>
      </c>
      <c r="B123" s="54" t="s">
        <v>2506</v>
      </c>
      <c r="C123" s="54" t="s">
        <v>2505</v>
      </c>
      <c r="D123" s="54" t="s">
        <v>94</v>
      </c>
      <c r="E123" s="54" t="s">
        <v>94</v>
      </c>
      <c r="F123" s="54" t="s">
        <v>113</v>
      </c>
      <c r="G123" s="54" t="s">
        <v>699</v>
      </c>
      <c r="H123" s="54" t="s">
        <v>1279</v>
      </c>
      <c r="I123" s="54" t="s">
        <v>2504</v>
      </c>
      <c r="J123" s="56" t="s">
        <v>1871</v>
      </c>
      <c r="K123" s="54" t="s">
        <v>2510</v>
      </c>
      <c r="L123" s="54" t="s">
        <v>116</v>
      </c>
      <c r="N123" s="54" t="s">
        <v>117</v>
      </c>
      <c r="O123" s="54">
        <v>7</v>
      </c>
      <c r="P123" s="54">
        <v>6</v>
      </c>
      <c r="Q123" s="289">
        <v>6</v>
      </c>
      <c r="R123" s="290"/>
      <c r="S123" s="289" t="s">
        <v>2502</v>
      </c>
      <c r="T123" s="289"/>
      <c r="U123" s="55"/>
      <c r="V123" s="54" t="s">
        <v>4166</v>
      </c>
      <c r="W123" s="54" t="s">
        <v>4165</v>
      </c>
      <c r="X123" s="54" t="s">
        <v>2524</v>
      </c>
      <c r="Y123" s="54">
        <v>0</v>
      </c>
      <c r="Z123" s="54">
        <v>1</v>
      </c>
    </row>
    <row r="124" spans="1:26" ht="18" x14ac:dyDescent="0.25">
      <c r="A124" s="53" t="str">
        <f t="shared" si="2"/>
        <v>0531996</v>
      </c>
      <c r="B124" s="54" t="s">
        <v>2506</v>
      </c>
      <c r="C124" s="54" t="s">
        <v>2505</v>
      </c>
      <c r="D124" s="54" t="s">
        <v>94</v>
      </c>
      <c r="E124" s="54" t="s">
        <v>94</v>
      </c>
      <c r="F124" s="54" t="s">
        <v>113</v>
      </c>
      <c r="G124" s="54" t="s">
        <v>1267</v>
      </c>
      <c r="H124" s="54" t="s">
        <v>1268</v>
      </c>
      <c r="I124" s="54" t="s">
        <v>2504</v>
      </c>
      <c r="J124" s="56" t="s">
        <v>1862</v>
      </c>
      <c r="K124" s="54" t="s">
        <v>2510</v>
      </c>
      <c r="L124" s="54" t="s">
        <v>116</v>
      </c>
      <c r="N124" s="54" t="s">
        <v>117</v>
      </c>
      <c r="O124" s="54">
        <v>2</v>
      </c>
      <c r="P124" s="54">
        <v>6</v>
      </c>
      <c r="Q124" s="289">
        <v>6</v>
      </c>
      <c r="R124" s="290"/>
      <c r="S124" s="289" t="s">
        <v>2502</v>
      </c>
      <c r="T124" s="289"/>
      <c r="U124" s="55"/>
      <c r="V124" s="54" t="s">
        <v>4164</v>
      </c>
      <c r="W124" s="54" t="s">
        <v>4163</v>
      </c>
      <c r="X124" s="54" t="s">
        <v>4162</v>
      </c>
      <c r="Y124" s="54">
        <v>0</v>
      </c>
      <c r="Z124" s="54">
        <v>1</v>
      </c>
    </row>
    <row r="125" spans="1:26" ht="18" x14ac:dyDescent="0.25">
      <c r="A125" s="53" t="str">
        <f t="shared" si="2"/>
        <v>0535864</v>
      </c>
      <c r="B125" s="54" t="s">
        <v>2506</v>
      </c>
      <c r="C125" s="54" t="s">
        <v>2505</v>
      </c>
      <c r="D125" s="54" t="s">
        <v>94</v>
      </c>
      <c r="E125" s="54" t="s">
        <v>94</v>
      </c>
      <c r="F125" s="54" t="s">
        <v>113</v>
      </c>
      <c r="G125" s="54" t="s">
        <v>169</v>
      </c>
      <c r="H125" s="54" t="s">
        <v>1513</v>
      </c>
      <c r="I125" s="54" t="s">
        <v>2504</v>
      </c>
      <c r="J125" s="56" t="s">
        <v>1135</v>
      </c>
      <c r="K125" s="54" t="s">
        <v>2503</v>
      </c>
      <c r="L125" s="54" t="s">
        <v>116</v>
      </c>
      <c r="N125" s="54" t="s">
        <v>117</v>
      </c>
      <c r="O125" s="54">
        <v>101</v>
      </c>
      <c r="P125" s="54">
        <v>5</v>
      </c>
      <c r="Q125" s="289">
        <v>8</v>
      </c>
      <c r="R125" s="290"/>
      <c r="S125" s="289" t="s">
        <v>2502</v>
      </c>
      <c r="T125" s="289"/>
      <c r="U125" s="55"/>
      <c r="V125" s="54" t="s">
        <v>4161</v>
      </c>
      <c r="W125" s="54" t="s">
        <v>4160</v>
      </c>
      <c r="X125" s="54" t="s">
        <v>4159</v>
      </c>
      <c r="Y125" s="54">
        <v>20</v>
      </c>
      <c r="Z125" s="54">
        <v>21</v>
      </c>
    </row>
    <row r="126" spans="1:26" ht="18" x14ac:dyDescent="0.25">
      <c r="A126" s="53" t="str">
        <f t="shared" si="2"/>
        <v>0539254</v>
      </c>
      <c r="B126" s="54" t="s">
        <v>2506</v>
      </c>
      <c r="C126" s="54" t="s">
        <v>2505</v>
      </c>
      <c r="D126" s="54" t="s">
        <v>94</v>
      </c>
      <c r="E126" s="54" t="s">
        <v>94</v>
      </c>
      <c r="F126" s="54" t="s">
        <v>113</v>
      </c>
      <c r="G126" s="54" t="s">
        <v>697</v>
      </c>
      <c r="H126" s="54" t="s">
        <v>119</v>
      </c>
      <c r="I126" s="54" t="s">
        <v>2504</v>
      </c>
      <c r="J126" s="56" t="s">
        <v>1690</v>
      </c>
      <c r="K126" s="54" t="s">
        <v>2523</v>
      </c>
      <c r="L126" s="54" t="s">
        <v>116</v>
      </c>
      <c r="N126" s="54" t="s">
        <v>117</v>
      </c>
      <c r="O126" s="54">
        <v>15</v>
      </c>
      <c r="P126" s="54">
        <v>3</v>
      </c>
      <c r="Q126" s="289">
        <v>3</v>
      </c>
      <c r="R126" s="290"/>
      <c r="S126" s="289" t="s">
        <v>2502</v>
      </c>
      <c r="T126" s="289"/>
      <c r="U126" s="55"/>
      <c r="V126" s="54" t="s">
        <v>4158</v>
      </c>
      <c r="W126" s="54" t="s">
        <v>4157</v>
      </c>
      <c r="X126" s="54" t="s">
        <v>4156</v>
      </c>
      <c r="Y126" s="54">
        <v>1</v>
      </c>
      <c r="Z126" s="54">
        <v>1</v>
      </c>
    </row>
    <row r="127" spans="1:26" ht="27" x14ac:dyDescent="0.25">
      <c r="A127" s="53" t="str">
        <f t="shared" si="2"/>
        <v>0530105</v>
      </c>
      <c r="B127" s="54" t="s">
        <v>2506</v>
      </c>
      <c r="C127" s="54" t="s">
        <v>2505</v>
      </c>
      <c r="D127" s="54" t="s">
        <v>94</v>
      </c>
      <c r="E127" s="54" t="s">
        <v>94</v>
      </c>
      <c r="F127" s="54" t="s">
        <v>113</v>
      </c>
      <c r="G127" s="54" t="s">
        <v>1277</v>
      </c>
      <c r="H127" s="54" t="s">
        <v>1278</v>
      </c>
      <c r="I127" s="54" t="s">
        <v>2504</v>
      </c>
      <c r="J127" s="56" t="s">
        <v>1870</v>
      </c>
      <c r="K127" s="54" t="s">
        <v>2510</v>
      </c>
      <c r="L127" s="54" t="s">
        <v>116</v>
      </c>
      <c r="N127" s="54" t="s">
        <v>117</v>
      </c>
      <c r="O127" s="54">
        <v>3</v>
      </c>
      <c r="P127" s="54">
        <v>3</v>
      </c>
      <c r="Q127" s="289">
        <v>3</v>
      </c>
      <c r="R127" s="290"/>
      <c r="S127" s="289" t="s">
        <v>2502</v>
      </c>
      <c r="T127" s="289"/>
      <c r="U127" s="55"/>
      <c r="V127" s="54" t="s">
        <v>4155</v>
      </c>
      <c r="W127" s="54" t="s">
        <v>4154</v>
      </c>
      <c r="X127" s="54" t="s">
        <v>4153</v>
      </c>
      <c r="Y127" s="54">
        <v>0</v>
      </c>
      <c r="Z127" s="54">
        <v>1</v>
      </c>
    </row>
    <row r="128" spans="1:26" ht="18" x14ac:dyDescent="0.25">
      <c r="A128" s="53" t="str">
        <f t="shared" si="2"/>
        <v>0660308</v>
      </c>
      <c r="B128" s="54" t="s">
        <v>2506</v>
      </c>
      <c r="C128" s="54" t="s">
        <v>2505</v>
      </c>
      <c r="D128" s="54" t="s">
        <v>94</v>
      </c>
      <c r="E128" s="54" t="s">
        <v>94</v>
      </c>
      <c r="F128" s="54" t="s">
        <v>113</v>
      </c>
      <c r="G128" s="54" t="s">
        <v>180</v>
      </c>
      <c r="H128" s="54" t="s">
        <v>1274</v>
      </c>
      <c r="I128" s="54" t="s">
        <v>2504</v>
      </c>
      <c r="J128" s="56" t="s">
        <v>1867</v>
      </c>
      <c r="K128" s="54" t="s">
        <v>2510</v>
      </c>
      <c r="L128" s="54" t="s">
        <v>116</v>
      </c>
      <c r="N128" s="54" t="s">
        <v>117</v>
      </c>
      <c r="O128" s="54">
        <v>19</v>
      </c>
      <c r="P128" s="54">
        <v>6</v>
      </c>
      <c r="Q128" s="289">
        <v>6</v>
      </c>
      <c r="R128" s="290"/>
      <c r="S128" s="289" t="s">
        <v>2502</v>
      </c>
      <c r="T128" s="289"/>
      <c r="U128" s="55"/>
      <c r="V128" s="54" t="s">
        <v>4152</v>
      </c>
      <c r="W128" s="54" t="s">
        <v>4151</v>
      </c>
      <c r="X128" s="54" t="s">
        <v>4150</v>
      </c>
      <c r="Y128" s="54">
        <v>0</v>
      </c>
      <c r="Z128" s="54">
        <v>3</v>
      </c>
    </row>
    <row r="129" spans="1:26" ht="18" x14ac:dyDescent="0.25">
      <c r="A129" s="53" t="str">
        <f t="shared" si="2"/>
        <v>0660324</v>
      </c>
      <c r="B129" s="54" t="s">
        <v>2506</v>
      </c>
      <c r="C129" s="54" t="s">
        <v>2505</v>
      </c>
      <c r="D129" s="54" t="s">
        <v>94</v>
      </c>
      <c r="E129" s="54" t="s">
        <v>94</v>
      </c>
      <c r="F129" s="54" t="s">
        <v>113</v>
      </c>
      <c r="G129" s="54" t="s">
        <v>122</v>
      </c>
      <c r="H129" s="54" t="s">
        <v>1271</v>
      </c>
      <c r="I129" s="54" t="s">
        <v>2504</v>
      </c>
      <c r="J129" s="56" t="s">
        <v>1864</v>
      </c>
      <c r="K129" s="54" t="s">
        <v>2510</v>
      </c>
      <c r="L129" s="54" t="s">
        <v>116</v>
      </c>
      <c r="N129" s="54" t="s">
        <v>117</v>
      </c>
      <c r="O129" s="54">
        <v>7</v>
      </c>
      <c r="P129" s="54">
        <v>4</v>
      </c>
      <c r="Q129" s="289">
        <v>4</v>
      </c>
      <c r="R129" s="290"/>
      <c r="S129" s="289" t="s">
        <v>2502</v>
      </c>
      <c r="T129" s="289"/>
      <c r="U129" s="55"/>
      <c r="V129" s="54" t="s">
        <v>4149</v>
      </c>
      <c r="W129" s="54" t="s">
        <v>2525</v>
      </c>
      <c r="X129" s="54" t="s">
        <v>4148</v>
      </c>
      <c r="Y129" s="54">
        <v>1</v>
      </c>
      <c r="Z129" s="54">
        <v>2</v>
      </c>
    </row>
    <row r="130" spans="1:26" ht="18" x14ac:dyDescent="0.25">
      <c r="A130" s="53" t="str">
        <f t="shared" si="2"/>
        <v>0660282</v>
      </c>
      <c r="B130" s="54" t="s">
        <v>2506</v>
      </c>
      <c r="C130" s="54" t="s">
        <v>2505</v>
      </c>
      <c r="D130" s="54" t="s">
        <v>94</v>
      </c>
      <c r="E130" s="54" t="s">
        <v>94</v>
      </c>
      <c r="F130" s="54" t="s">
        <v>113</v>
      </c>
      <c r="G130" s="54" t="s">
        <v>596</v>
      </c>
      <c r="H130" s="54" t="s">
        <v>1515</v>
      </c>
      <c r="I130" s="54" t="s">
        <v>2504</v>
      </c>
      <c r="J130" s="56" t="s">
        <v>1157</v>
      </c>
      <c r="K130" s="54" t="s">
        <v>2503</v>
      </c>
      <c r="L130" s="54" t="s">
        <v>116</v>
      </c>
      <c r="N130" s="54" t="s">
        <v>117</v>
      </c>
      <c r="O130" s="54">
        <v>37</v>
      </c>
      <c r="P130" s="54">
        <v>5</v>
      </c>
      <c r="Q130" s="289">
        <v>5</v>
      </c>
      <c r="R130" s="290"/>
      <c r="S130" s="289" t="s">
        <v>2502</v>
      </c>
      <c r="T130" s="289"/>
      <c r="U130" s="55"/>
      <c r="V130" s="54" t="s">
        <v>4147</v>
      </c>
      <c r="W130" s="54" t="s">
        <v>4146</v>
      </c>
      <c r="X130" s="54" t="s">
        <v>4145</v>
      </c>
      <c r="Y130" s="54">
        <v>10</v>
      </c>
      <c r="Z130" s="54">
        <v>11</v>
      </c>
    </row>
    <row r="131" spans="1:26" ht="18" x14ac:dyDescent="0.25">
      <c r="A131" s="53" t="str">
        <f t="shared" si="2"/>
        <v>0615351</v>
      </c>
      <c r="B131" s="54" t="s">
        <v>2506</v>
      </c>
      <c r="C131" s="54" t="s">
        <v>2505</v>
      </c>
      <c r="D131" s="54" t="s">
        <v>94</v>
      </c>
      <c r="E131" s="54" t="s">
        <v>94</v>
      </c>
      <c r="F131" s="54" t="s">
        <v>113</v>
      </c>
      <c r="G131" s="54" t="s">
        <v>177</v>
      </c>
      <c r="H131" s="54" t="s">
        <v>1510</v>
      </c>
      <c r="I131" s="54" t="s">
        <v>2504</v>
      </c>
      <c r="J131" s="56" t="s">
        <v>1063</v>
      </c>
      <c r="K131" s="54" t="s">
        <v>2503</v>
      </c>
      <c r="L131" s="54" t="s">
        <v>116</v>
      </c>
      <c r="N131" s="54" t="s">
        <v>117</v>
      </c>
      <c r="O131" s="54">
        <v>52</v>
      </c>
      <c r="P131" s="54">
        <v>5</v>
      </c>
      <c r="Q131" s="289">
        <v>5</v>
      </c>
      <c r="R131" s="290"/>
      <c r="S131" s="289" t="s">
        <v>2502</v>
      </c>
      <c r="T131" s="289"/>
      <c r="U131" s="55"/>
      <c r="V131" s="54" t="s">
        <v>4144</v>
      </c>
      <c r="W131" s="54" t="s">
        <v>2525</v>
      </c>
      <c r="X131" s="54" t="s">
        <v>4143</v>
      </c>
      <c r="Y131" s="54">
        <v>12</v>
      </c>
      <c r="Z131" s="54">
        <v>13</v>
      </c>
    </row>
    <row r="132" spans="1:26" ht="18" x14ac:dyDescent="0.25">
      <c r="A132" s="53" t="str">
        <f t="shared" si="2"/>
        <v>0615237</v>
      </c>
      <c r="B132" s="54" t="s">
        <v>2506</v>
      </c>
      <c r="C132" s="54" t="s">
        <v>2505</v>
      </c>
      <c r="D132" s="54" t="s">
        <v>94</v>
      </c>
      <c r="E132" s="54" t="s">
        <v>94</v>
      </c>
      <c r="F132" s="54" t="s">
        <v>113</v>
      </c>
      <c r="G132" s="54" t="s">
        <v>195</v>
      </c>
      <c r="H132" s="54" t="s">
        <v>1273</v>
      </c>
      <c r="I132" s="54" t="s">
        <v>2504</v>
      </c>
      <c r="J132" s="56" t="s">
        <v>1866</v>
      </c>
      <c r="K132" s="54" t="s">
        <v>2510</v>
      </c>
      <c r="L132" s="54" t="s">
        <v>116</v>
      </c>
      <c r="N132" s="54" t="s">
        <v>117</v>
      </c>
      <c r="O132" s="54">
        <v>9</v>
      </c>
      <c r="P132" s="54">
        <v>6</v>
      </c>
      <c r="Q132" s="289">
        <v>6</v>
      </c>
      <c r="R132" s="290"/>
      <c r="S132" s="289" t="s">
        <v>2502</v>
      </c>
      <c r="T132" s="289"/>
      <c r="U132" s="55"/>
      <c r="V132" s="54" t="s">
        <v>4142</v>
      </c>
      <c r="W132" s="54" t="s">
        <v>4141</v>
      </c>
      <c r="X132" s="54" t="s">
        <v>4140</v>
      </c>
      <c r="Y132" s="54">
        <v>1</v>
      </c>
      <c r="Z132" s="54">
        <v>2</v>
      </c>
    </row>
    <row r="133" spans="1:26" ht="18" x14ac:dyDescent="0.25">
      <c r="A133" s="53" t="str">
        <f t="shared" si="2"/>
        <v>0706580</v>
      </c>
      <c r="B133" s="54" t="s">
        <v>2506</v>
      </c>
      <c r="C133" s="54" t="s">
        <v>2505</v>
      </c>
      <c r="D133" s="54" t="s">
        <v>94</v>
      </c>
      <c r="E133" s="54" t="s">
        <v>94</v>
      </c>
      <c r="F133" s="54" t="s">
        <v>113</v>
      </c>
      <c r="G133" s="54" t="s">
        <v>697</v>
      </c>
      <c r="H133" s="54" t="s">
        <v>1522</v>
      </c>
      <c r="I133" s="54" t="s">
        <v>2504</v>
      </c>
      <c r="J133" s="56" t="s">
        <v>1523</v>
      </c>
      <c r="K133" s="54" t="s">
        <v>2503</v>
      </c>
      <c r="L133" s="54" t="s">
        <v>116</v>
      </c>
      <c r="N133" s="54" t="s">
        <v>117</v>
      </c>
      <c r="O133" s="54">
        <v>34</v>
      </c>
      <c r="P133" s="54">
        <v>5</v>
      </c>
      <c r="Q133" s="289">
        <v>5</v>
      </c>
      <c r="R133" s="290"/>
      <c r="S133" s="289" t="s">
        <v>2502</v>
      </c>
      <c r="T133" s="289"/>
      <c r="U133" s="55"/>
      <c r="V133" s="54" t="s">
        <v>4139</v>
      </c>
      <c r="W133" s="54" t="s">
        <v>4138</v>
      </c>
      <c r="X133" s="54" t="s">
        <v>2524</v>
      </c>
      <c r="Y133" s="54">
        <v>41</v>
      </c>
      <c r="Z133" s="54">
        <v>11</v>
      </c>
    </row>
    <row r="134" spans="1:26" ht="27" x14ac:dyDescent="0.25">
      <c r="A134" s="53" t="str">
        <f t="shared" si="2"/>
        <v>0744441</v>
      </c>
      <c r="B134" s="54" t="s">
        <v>2506</v>
      </c>
      <c r="C134" s="54" t="s">
        <v>2505</v>
      </c>
      <c r="D134" s="54" t="s">
        <v>94</v>
      </c>
      <c r="E134" s="54" t="s">
        <v>94</v>
      </c>
      <c r="F134" s="54" t="s">
        <v>113</v>
      </c>
      <c r="G134" s="54" t="s">
        <v>175</v>
      </c>
      <c r="H134" s="54" t="s">
        <v>1518</v>
      </c>
      <c r="I134" s="54" t="s">
        <v>2504</v>
      </c>
      <c r="J134" s="56" t="s">
        <v>175</v>
      </c>
      <c r="K134" s="54" t="s">
        <v>2503</v>
      </c>
      <c r="L134" s="54" t="s">
        <v>116</v>
      </c>
      <c r="N134" s="54" t="s">
        <v>117</v>
      </c>
      <c r="O134" s="54">
        <v>18</v>
      </c>
      <c r="P134" s="54">
        <v>5</v>
      </c>
      <c r="Q134" s="289">
        <v>5</v>
      </c>
      <c r="R134" s="290"/>
      <c r="S134" s="289" t="s">
        <v>2502</v>
      </c>
      <c r="T134" s="289"/>
      <c r="U134" s="55"/>
      <c r="V134" s="54" t="s">
        <v>4137</v>
      </c>
      <c r="W134" s="54" t="s">
        <v>4136</v>
      </c>
      <c r="X134" s="54" t="s">
        <v>4135</v>
      </c>
      <c r="Y134" s="54">
        <v>10</v>
      </c>
      <c r="Z134" s="54">
        <v>9</v>
      </c>
    </row>
    <row r="135" spans="1:26" ht="18" x14ac:dyDescent="0.25">
      <c r="A135" s="53" t="str">
        <f t="shared" si="2"/>
        <v>0799411</v>
      </c>
      <c r="B135" s="54" t="s">
        <v>2506</v>
      </c>
      <c r="C135" s="54" t="s">
        <v>2505</v>
      </c>
      <c r="D135" s="54" t="s">
        <v>94</v>
      </c>
      <c r="E135" s="54" t="s">
        <v>94</v>
      </c>
      <c r="F135" s="54" t="s">
        <v>113</v>
      </c>
      <c r="G135" s="54" t="s">
        <v>678</v>
      </c>
      <c r="H135" s="54" t="s">
        <v>1280</v>
      </c>
      <c r="I135" s="54" t="s">
        <v>2504</v>
      </c>
      <c r="J135" s="56" t="s">
        <v>1872</v>
      </c>
      <c r="K135" s="54" t="s">
        <v>2510</v>
      </c>
      <c r="L135" s="54" t="s">
        <v>116</v>
      </c>
      <c r="N135" s="54" t="s">
        <v>117</v>
      </c>
      <c r="O135" s="54">
        <v>7</v>
      </c>
      <c r="P135" s="54">
        <v>6</v>
      </c>
      <c r="Q135" s="289">
        <v>4</v>
      </c>
      <c r="R135" s="290"/>
      <c r="S135" s="289" t="s">
        <v>2502</v>
      </c>
      <c r="T135" s="289"/>
      <c r="U135" s="55"/>
      <c r="V135" s="54" t="s">
        <v>4134</v>
      </c>
      <c r="W135" s="54" t="s">
        <v>4133</v>
      </c>
      <c r="X135" s="54" t="s">
        <v>4132</v>
      </c>
      <c r="Y135" s="54">
        <v>0</v>
      </c>
      <c r="Z135" s="54">
        <v>1</v>
      </c>
    </row>
    <row r="136" spans="1:26" ht="18" x14ac:dyDescent="0.25">
      <c r="A136" s="53" t="str">
        <f t="shared" si="2"/>
        <v>0799437</v>
      </c>
      <c r="B136" s="54" t="s">
        <v>2506</v>
      </c>
      <c r="C136" s="54" t="s">
        <v>2505</v>
      </c>
      <c r="D136" s="54" t="s">
        <v>94</v>
      </c>
      <c r="E136" s="54" t="s">
        <v>94</v>
      </c>
      <c r="F136" s="54" t="s">
        <v>113</v>
      </c>
      <c r="G136" s="54" t="s">
        <v>120</v>
      </c>
      <c r="H136" s="54" t="s">
        <v>121</v>
      </c>
      <c r="I136" s="54" t="s">
        <v>2504</v>
      </c>
      <c r="J136" s="56" t="s">
        <v>1691</v>
      </c>
      <c r="K136" s="54" t="s">
        <v>2523</v>
      </c>
      <c r="L136" s="54" t="s">
        <v>116</v>
      </c>
      <c r="N136" s="54" t="s">
        <v>117</v>
      </c>
      <c r="O136" s="54">
        <v>6</v>
      </c>
      <c r="P136" s="54">
        <v>3</v>
      </c>
      <c r="Q136" s="289">
        <v>3</v>
      </c>
      <c r="R136" s="290"/>
      <c r="S136" s="289" t="s">
        <v>2502</v>
      </c>
      <c r="T136" s="289"/>
      <c r="U136" s="55"/>
      <c r="V136" s="54" t="s">
        <v>4131</v>
      </c>
      <c r="W136" s="54" t="s">
        <v>4130</v>
      </c>
      <c r="X136" s="54" t="s">
        <v>4129</v>
      </c>
      <c r="Y136" s="54">
        <v>0</v>
      </c>
      <c r="Z136" s="54">
        <v>1</v>
      </c>
    </row>
    <row r="137" spans="1:26" ht="27" x14ac:dyDescent="0.25">
      <c r="A137" s="53" t="str">
        <f t="shared" si="2"/>
        <v>0799445</v>
      </c>
      <c r="B137" s="54" t="s">
        <v>2506</v>
      </c>
      <c r="C137" s="54" t="s">
        <v>2505</v>
      </c>
      <c r="D137" s="54" t="s">
        <v>94</v>
      </c>
      <c r="E137" s="54" t="s">
        <v>94</v>
      </c>
      <c r="F137" s="54" t="s">
        <v>113</v>
      </c>
      <c r="G137" s="54" t="s">
        <v>183</v>
      </c>
      <c r="H137" s="54" t="s">
        <v>1281</v>
      </c>
      <c r="I137" s="54" t="s">
        <v>2504</v>
      </c>
      <c r="J137" s="56" t="s">
        <v>1873</v>
      </c>
      <c r="K137" s="54" t="s">
        <v>2510</v>
      </c>
      <c r="L137" s="54" t="s">
        <v>116</v>
      </c>
      <c r="N137" s="54" t="s">
        <v>117</v>
      </c>
      <c r="O137" s="54">
        <v>10</v>
      </c>
      <c r="P137" s="54">
        <v>6</v>
      </c>
      <c r="Q137" s="289">
        <v>5</v>
      </c>
      <c r="R137" s="290"/>
      <c r="S137" s="289" t="s">
        <v>2502</v>
      </c>
      <c r="T137" s="289"/>
      <c r="U137" s="55"/>
      <c r="V137" s="54" t="s">
        <v>4128</v>
      </c>
      <c r="W137" s="54" t="s">
        <v>4127</v>
      </c>
      <c r="X137" s="54" t="s">
        <v>4126</v>
      </c>
      <c r="Y137" s="54">
        <v>1</v>
      </c>
      <c r="Z137" s="54">
        <v>2</v>
      </c>
    </row>
    <row r="138" spans="1:26" ht="18" x14ac:dyDescent="0.25">
      <c r="A138" s="53" t="str">
        <f t="shared" si="2"/>
        <v>0229641</v>
      </c>
      <c r="B138" s="54" t="s">
        <v>2506</v>
      </c>
      <c r="C138" s="54" t="s">
        <v>2505</v>
      </c>
      <c r="D138" s="54" t="s">
        <v>94</v>
      </c>
      <c r="E138" s="54" t="s">
        <v>94</v>
      </c>
      <c r="F138" s="54" t="s">
        <v>113</v>
      </c>
      <c r="G138" s="54" t="s">
        <v>114</v>
      </c>
      <c r="H138" s="54" t="s">
        <v>115</v>
      </c>
      <c r="I138" s="54" t="s">
        <v>2504</v>
      </c>
      <c r="J138" s="56" t="s">
        <v>1689</v>
      </c>
      <c r="K138" s="54" t="s">
        <v>2523</v>
      </c>
      <c r="L138" s="54" t="s">
        <v>116</v>
      </c>
      <c r="N138" s="54" t="s">
        <v>117</v>
      </c>
      <c r="O138" s="54">
        <v>9</v>
      </c>
      <c r="P138" s="54">
        <v>3</v>
      </c>
      <c r="Q138" s="289">
        <v>3</v>
      </c>
      <c r="R138" s="290"/>
      <c r="S138" s="289" t="s">
        <v>2502</v>
      </c>
      <c r="T138" s="289"/>
      <c r="U138" s="55"/>
      <c r="V138" s="54" t="s">
        <v>4125</v>
      </c>
      <c r="W138" s="54" t="s">
        <v>2525</v>
      </c>
      <c r="X138" s="54" t="s">
        <v>2524</v>
      </c>
      <c r="Y138" s="54">
        <v>0</v>
      </c>
      <c r="Z138" s="54">
        <v>1</v>
      </c>
    </row>
    <row r="139" spans="1:26" ht="18" x14ac:dyDescent="0.25">
      <c r="A139" s="53" t="str">
        <f t="shared" si="2"/>
        <v>0229542</v>
      </c>
      <c r="B139" s="54" t="s">
        <v>2506</v>
      </c>
      <c r="C139" s="54" t="s">
        <v>2505</v>
      </c>
      <c r="D139" s="54" t="s">
        <v>94</v>
      </c>
      <c r="E139" s="54" t="s">
        <v>94</v>
      </c>
      <c r="F139" s="54" t="s">
        <v>113</v>
      </c>
      <c r="G139" s="54" t="s">
        <v>113</v>
      </c>
      <c r="H139" s="54" t="s">
        <v>213</v>
      </c>
      <c r="I139" s="54" t="s">
        <v>2504</v>
      </c>
      <c r="J139" s="56" t="s">
        <v>214</v>
      </c>
      <c r="K139" s="54" t="s">
        <v>2523</v>
      </c>
      <c r="L139" s="54" t="s">
        <v>116</v>
      </c>
      <c r="N139" s="54" t="s">
        <v>117</v>
      </c>
      <c r="O139" s="54">
        <v>101</v>
      </c>
      <c r="P139" s="54">
        <v>3</v>
      </c>
      <c r="Q139" s="289">
        <v>6</v>
      </c>
      <c r="R139" s="290"/>
      <c r="S139" s="289" t="s">
        <v>2502</v>
      </c>
      <c r="T139" s="289"/>
      <c r="U139" s="55"/>
      <c r="V139" s="54" t="s">
        <v>4124</v>
      </c>
      <c r="W139" s="54" t="s">
        <v>4123</v>
      </c>
      <c r="X139" s="54" t="s">
        <v>4122</v>
      </c>
      <c r="Y139" s="54">
        <v>32</v>
      </c>
      <c r="Z139" s="54">
        <v>9</v>
      </c>
    </row>
    <row r="140" spans="1:26" ht="27" x14ac:dyDescent="0.25">
      <c r="A140" s="53" t="str">
        <f t="shared" si="2"/>
        <v>0230904</v>
      </c>
      <c r="B140" s="54" t="s">
        <v>2506</v>
      </c>
      <c r="C140" s="54" t="s">
        <v>2505</v>
      </c>
      <c r="D140" s="54" t="s">
        <v>94</v>
      </c>
      <c r="E140" s="54" t="s">
        <v>94</v>
      </c>
      <c r="F140" s="54" t="s">
        <v>113</v>
      </c>
      <c r="G140" s="54" t="s">
        <v>128</v>
      </c>
      <c r="H140" s="54" t="s">
        <v>1222</v>
      </c>
      <c r="I140" s="54" t="s">
        <v>2504</v>
      </c>
      <c r="J140" s="56" t="s">
        <v>1826</v>
      </c>
      <c r="K140" s="54" t="s">
        <v>2510</v>
      </c>
      <c r="L140" s="54" t="s">
        <v>116</v>
      </c>
      <c r="N140" s="54" t="s">
        <v>117</v>
      </c>
      <c r="O140" s="54">
        <v>26</v>
      </c>
      <c r="P140" s="54">
        <v>6</v>
      </c>
      <c r="Q140" s="289">
        <v>6</v>
      </c>
      <c r="R140" s="290"/>
      <c r="S140" s="289" t="s">
        <v>2502</v>
      </c>
      <c r="T140" s="289"/>
      <c r="U140" s="55"/>
      <c r="V140" s="54" t="s">
        <v>4121</v>
      </c>
      <c r="W140" s="54" t="s">
        <v>2525</v>
      </c>
      <c r="X140" s="54" t="s">
        <v>4120</v>
      </c>
      <c r="Y140" s="54">
        <v>4</v>
      </c>
      <c r="Z140" s="54">
        <v>4</v>
      </c>
    </row>
    <row r="141" spans="1:26" ht="27" x14ac:dyDescent="0.25">
      <c r="A141" s="53" t="str">
        <f t="shared" si="2"/>
        <v>0230912</v>
      </c>
      <c r="B141" s="54" t="s">
        <v>2506</v>
      </c>
      <c r="C141" s="54" t="s">
        <v>2505</v>
      </c>
      <c r="D141" s="54" t="s">
        <v>94</v>
      </c>
      <c r="E141" s="54" t="s">
        <v>94</v>
      </c>
      <c r="F141" s="54" t="s">
        <v>113</v>
      </c>
      <c r="G141" s="54" t="s">
        <v>155</v>
      </c>
      <c r="H141" s="54" t="s">
        <v>1223</v>
      </c>
      <c r="I141" s="54" t="s">
        <v>2504</v>
      </c>
      <c r="J141" s="56" t="s">
        <v>1827</v>
      </c>
      <c r="K141" s="54" t="s">
        <v>2510</v>
      </c>
      <c r="L141" s="54" t="s">
        <v>116</v>
      </c>
      <c r="N141" s="54" t="s">
        <v>117</v>
      </c>
      <c r="O141" s="54">
        <v>21</v>
      </c>
      <c r="P141" s="54">
        <v>6</v>
      </c>
      <c r="Q141" s="289">
        <v>6</v>
      </c>
      <c r="R141" s="290"/>
      <c r="S141" s="289" t="s">
        <v>2502</v>
      </c>
      <c r="T141" s="289"/>
      <c r="U141" s="55"/>
      <c r="V141" s="54" t="s">
        <v>4119</v>
      </c>
      <c r="W141" s="54" t="s">
        <v>4118</v>
      </c>
      <c r="X141" s="54" t="s">
        <v>4117</v>
      </c>
      <c r="Y141" s="54">
        <v>5</v>
      </c>
      <c r="Z141" s="54">
        <v>6</v>
      </c>
    </row>
    <row r="142" spans="1:26" ht="18" x14ac:dyDescent="0.25">
      <c r="A142" s="53" t="str">
        <f t="shared" si="2"/>
        <v>0230920</v>
      </c>
      <c r="B142" s="54" t="s">
        <v>2506</v>
      </c>
      <c r="C142" s="54" t="s">
        <v>2505</v>
      </c>
      <c r="D142" s="54" t="s">
        <v>94</v>
      </c>
      <c r="E142" s="54" t="s">
        <v>94</v>
      </c>
      <c r="F142" s="54" t="s">
        <v>113</v>
      </c>
      <c r="G142" s="54" t="s">
        <v>136</v>
      </c>
      <c r="H142" s="54" t="s">
        <v>1224</v>
      </c>
      <c r="I142" s="54" t="s">
        <v>2504</v>
      </c>
      <c r="J142" s="56" t="s">
        <v>1693</v>
      </c>
      <c r="K142" s="54" t="s">
        <v>2510</v>
      </c>
      <c r="L142" s="54" t="s">
        <v>116</v>
      </c>
      <c r="N142" s="54" t="s">
        <v>117</v>
      </c>
      <c r="O142" s="54">
        <v>9</v>
      </c>
      <c r="P142" s="54">
        <v>4</v>
      </c>
      <c r="Q142" s="289">
        <v>4</v>
      </c>
      <c r="R142" s="290"/>
      <c r="S142" s="289" t="s">
        <v>2502</v>
      </c>
      <c r="T142" s="289"/>
      <c r="U142" s="55"/>
      <c r="V142" s="54" t="s">
        <v>4116</v>
      </c>
      <c r="W142" s="54" t="s">
        <v>4115</v>
      </c>
      <c r="X142" s="54" t="s">
        <v>4114</v>
      </c>
      <c r="Y142" s="54">
        <v>0</v>
      </c>
      <c r="Z142" s="54">
        <v>2</v>
      </c>
    </row>
    <row r="143" spans="1:26" ht="18" x14ac:dyDescent="0.25">
      <c r="A143" s="53" t="str">
        <f t="shared" si="2"/>
        <v>0230946</v>
      </c>
      <c r="B143" s="54" t="s">
        <v>2506</v>
      </c>
      <c r="C143" s="54" t="s">
        <v>2505</v>
      </c>
      <c r="D143" s="54" t="s">
        <v>94</v>
      </c>
      <c r="E143" s="54" t="s">
        <v>94</v>
      </c>
      <c r="F143" s="54" t="s">
        <v>113</v>
      </c>
      <c r="G143" s="54" t="s">
        <v>166</v>
      </c>
      <c r="H143" s="54" t="s">
        <v>1225</v>
      </c>
      <c r="I143" s="54" t="s">
        <v>2504</v>
      </c>
      <c r="J143" s="56" t="s">
        <v>1828</v>
      </c>
      <c r="K143" s="54" t="s">
        <v>2510</v>
      </c>
      <c r="L143" s="54" t="s">
        <v>116</v>
      </c>
      <c r="N143" s="54" t="s">
        <v>117</v>
      </c>
      <c r="O143" s="54">
        <v>16</v>
      </c>
      <c r="P143" s="54">
        <v>6</v>
      </c>
      <c r="Q143" s="289">
        <v>6</v>
      </c>
      <c r="R143" s="290"/>
      <c r="S143" s="289" t="s">
        <v>2502</v>
      </c>
      <c r="T143" s="289"/>
      <c r="U143" s="55"/>
      <c r="V143" s="54" t="s">
        <v>4113</v>
      </c>
      <c r="W143" s="54" t="s">
        <v>4112</v>
      </c>
      <c r="X143" s="54" t="s">
        <v>4111</v>
      </c>
      <c r="Y143" s="54">
        <v>2</v>
      </c>
      <c r="Z143" s="54">
        <v>3</v>
      </c>
    </row>
    <row r="144" spans="1:26" ht="18" x14ac:dyDescent="0.25">
      <c r="A144" s="53" t="str">
        <f t="shared" si="2"/>
        <v>0230821</v>
      </c>
      <c r="B144" s="54" t="s">
        <v>2506</v>
      </c>
      <c r="C144" s="54" t="s">
        <v>2505</v>
      </c>
      <c r="D144" s="54" t="s">
        <v>94</v>
      </c>
      <c r="E144" s="54" t="s">
        <v>94</v>
      </c>
      <c r="F144" s="54" t="s">
        <v>113</v>
      </c>
      <c r="G144" s="54" t="s">
        <v>113</v>
      </c>
      <c r="H144" s="54" t="s">
        <v>1219</v>
      </c>
      <c r="I144" s="54" t="s">
        <v>2504</v>
      </c>
      <c r="J144" s="56" t="s">
        <v>1824</v>
      </c>
      <c r="K144" s="54" t="s">
        <v>2510</v>
      </c>
      <c r="L144" s="54" t="s">
        <v>116</v>
      </c>
      <c r="N144" s="54" t="s">
        <v>117</v>
      </c>
      <c r="O144" s="54">
        <v>188</v>
      </c>
      <c r="P144" s="54">
        <v>6</v>
      </c>
      <c r="Q144" s="289">
        <v>13</v>
      </c>
      <c r="R144" s="290"/>
      <c r="S144" s="289" t="s">
        <v>2502</v>
      </c>
      <c r="T144" s="289"/>
      <c r="U144" s="55"/>
      <c r="V144" s="54" t="s">
        <v>4110</v>
      </c>
      <c r="W144" s="54" t="s">
        <v>4109</v>
      </c>
      <c r="X144" s="54" t="s">
        <v>4108</v>
      </c>
      <c r="Y144" s="54">
        <v>21</v>
      </c>
      <c r="Z144" s="54">
        <v>17</v>
      </c>
    </row>
    <row r="145" spans="1:26" ht="18" x14ac:dyDescent="0.25">
      <c r="A145" s="53" t="str">
        <f t="shared" si="2"/>
        <v>0230854</v>
      </c>
      <c r="B145" s="54" t="s">
        <v>2506</v>
      </c>
      <c r="C145" s="54" t="s">
        <v>2505</v>
      </c>
      <c r="D145" s="54" t="s">
        <v>94</v>
      </c>
      <c r="E145" s="54" t="s">
        <v>94</v>
      </c>
      <c r="F145" s="54" t="s">
        <v>113</v>
      </c>
      <c r="G145" s="54" t="s">
        <v>113</v>
      </c>
      <c r="H145" s="54" t="s">
        <v>1221</v>
      </c>
      <c r="I145" s="54" t="s">
        <v>2504</v>
      </c>
      <c r="J145" s="56" t="s">
        <v>1825</v>
      </c>
      <c r="K145" s="54" t="s">
        <v>2510</v>
      </c>
      <c r="L145" s="54" t="s">
        <v>116</v>
      </c>
      <c r="N145" s="54" t="s">
        <v>117</v>
      </c>
      <c r="O145" s="54">
        <v>202</v>
      </c>
      <c r="P145" s="54">
        <v>6</v>
      </c>
      <c r="Q145" s="289">
        <v>12</v>
      </c>
      <c r="R145" s="290"/>
      <c r="S145" s="289" t="s">
        <v>2502</v>
      </c>
      <c r="T145" s="289"/>
      <c r="U145" s="55"/>
      <c r="V145" s="54" t="s">
        <v>4107</v>
      </c>
      <c r="W145" s="54" t="s">
        <v>4106</v>
      </c>
      <c r="X145" s="54" t="s">
        <v>4105</v>
      </c>
      <c r="Y145" s="54">
        <v>16</v>
      </c>
      <c r="Z145" s="54">
        <v>15</v>
      </c>
    </row>
    <row r="146" spans="1:26" ht="18" x14ac:dyDescent="0.25">
      <c r="A146" s="53" t="str">
        <f t="shared" si="2"/>
        <v>0231498</v>
      </c>
      <c r="B146" s="54" t="s">
        <v>2506</v>
      </c>
      <c r="C146" s="54" t="s">
        <v>2505</v>
      </c>
      <c r="D146" s="54" t="s">
        <v>94</v>
      </c>
      <c r="E146" s="54" t="s">
        <v>94</v>
      </c>
      <c r="F146" s="54" t="s">
        <v>113</v>
      </c>
      <c r="G146" s="54" t="s">
        <v>172</v>
      </c>
      <c r="H146" s="54" t="s">
        <v>1284</v>
      </c>
      <c r="I146" s="54" t="s">
        <v>2504</v>
      </c>
      <c r="J146" s="56" t="s">
        <v>1285</v>
      </c>
      <c r="K146" s="54" t="s">
        <v>2510</v>
      </c>
      <c r="L146" s="54" t="s">
        <v>116</v>
      </c>
      <c r="N146" s="54" t="s">
        <v>117</v>
      </c>
      <c r="O146" s="54">
        <v>27</v>
      </c>
      <c r="P146" s="54">
        <v>6</v>
      </c>
      <c r="Q146" s="289">
        <v>6</v>
      </c>
      <c r="R146" s="290"/>
      <c r="S146" s="289" t="s">
        <v>2502</v>
      </c>
      <c r="T146" s="289"/>
      <c r="U146" s="55"/>
      <c r="V146" s="54" t="s">
        <v>4104</v>
      </c>
      <c r="W146" s="54" t="s">
        <v>4103</v>
      </c>
      <c r="X146" s="54" t="s">
        <v>4102</v>
      </c>
      <c r="Y146" s="54">
        <v>3</v>
      </c>
      <c r="Z146" s="54">
        <v>4</v>
      </c>
    </row>
    <row r="147" spans="1:26" ht="18" x14ac:dyDescent="0.25">
      <c r="A147" s="53" t="str">
        <f t="shared" si="2"/>
        <v>0231506</v>
      </c>
      <c r="B147" s="54" t="s">
        <v>2506</v>
      </c>
      <c r="C147" s="54" t="s">
        <v>2505</v>
      </c>
      <c r="D147" s="54" t="s">
        <v>94</v>
      </c>
      <c r="E147" s="54" t="s">
        <v>94</v>
      </c>
      <c r="F147" s="54" t="s">
        <v>113</v>
      </c>
      <c r="G147" s="54" t="s">
        <v>146</v>
      </c>
      <c r="H147" s="54" t="s">
        <v>1251</v>
      </c>
      <c r="I147" s="54" t="s">
        <v>2504</v>
      </c>
      <c r="J147" s="56" t="s">
        <v>1850</v>
      </c>
      <c r="K147" s="54" t="s">
        <v>2510</v>
      </c>
      <c r="L147" s="54" t="s">
        <v>116</v>
      </c>
      <c r="N147" s="54" t="s">
        <v>117</v>
      </c>
      <c r="O147" s="54">
        <v>15</v>
      </c>
      <c r="P147" s="54">
        <v>5</v>
      </c>
      <c r="Q147" s="289">
        <v>5</v>
      </c>
      <c r="R147" s="290"/>
      <c r="S147" s="289" t="s">
        <v>2502</v>
      </c>
      <c r="T147" s="289"/>
      <c r="U147" s="55"/>
      <c r="V147" s="54" t="s">
        <v>4101</v>
      </c>
      <c r="W147" s="54" t="s">
        <v>4100</v>
      </c>
      <c r="X147" s="54" t="s">
        <v>2524</v>
      </c>
      <c r="Y147" s="54">
        <v>1</v>
      </c>
      <c r="Z147" s="54">
        <v>2</v>
      </c>
    </row>
    <row r="148" spans="1:26" ht="27" x14ac:dyDescent="0.25">
      <c r="A148" s="53" t="str">
        <f t="shared" si="2"/>
        <v>0231522</v>
      </c>
      <c r="B148" s="54" t="s">
        <v>2506</v>
      </c>
      <c r="C148" s="54" t="s">
        <v>2505</v>
      </c>
      <c r="D148" s="54" t="s">
        <v>94</v>
      </c>
      <c r="E148" s="54" t="s">
        <v>94</v>
      </c>
      <c r="F148" s="54" t="s">
        <v>113</v>
      </c>
      <c r="G148" s="54" t="s">
        <v>161</v>
      </c>
      <c r="H148" s="54" t="s">
        <v>1252</v>
      </c>
      <c r="I148" s="54" t="s">
        <v>2504</v>
      </c>
      <c r="J148" s="56" t="s">
        <v>1851</v>
      </c>
      <c r="K148" s="54" t="s">
        <v>2510</v>
      </c>
      <c r="L148" s="54" t="s">
        <v>116</v>
      </c>
      <c r="N148" s="54" t="s">
        <v>117</v>
      </c>
      <c r="O148" s="54">
        <v>16</v>
      </c>
      <c r="P148" s="54">
        <v>6</v>
      </c>
      <c r="Q148" s="289">
        <v>6</v>
      </c>
      <c r="R148" s="290"/>
      <c r="S148" s="289" t="s">
        <v>2502</v>
      </c>
      <c r="T148" s="289"/>
      <c r="U148" s="55"/>
      <c r="V148" s="54" t="s">
        <v>4099</v>
      </c>
      <c r="W148" s="54" t="s">
        <v>4098</v>
      </c>
      <c r="X148" s="54" t="s">
        <v>4097</v>
      </c>
      <c r="Y148" s="54">
        <v>2</v>
      </c>
      <c r="Z148" s="54">
        <v>3</v>
      </c>
    </row>
    <row r="149" spans="1:26" ht="18" x14ac:dyDescent="0.25">
      <c r="A149" s="53" t="str">
        <f t="shared" si="2"/>
        <v>0231530</v>
      </c>
      <c r="B149" s="54" t="s">
        <v>2506</v>
      </c>
      <c r="C149" s="54" t="s">
        <v>2505</v>
      </c>
      <c r="D149" s="54" t="s">
        <v>94</v>
      </c>
      <c r="E149" s="54" t="s">
        <v>94</v>
      </c>
      <c r="F149" s="54" t="s">
        <v>113</v>
      </c>
      <c r="G149" s="54" t="s">
        <v>204</v>
      </c>
      <c r="H149" s="54" t="s">
        <v>1253</v>
      </c>
      <c r="I149" s="54" t="s">
        <v>2504</v>
      </c>
      <c r="J149" s="56" t="s">
        <v>1852</v>
      </c>
      <c r="K149" s="54" t="s">
        <v>2510</v>
      </c>
      <c r="L149" s="54" t="s">
        <v>116</v>
      </c>
      <c r="N149" s="54" t="s">
        <v>117</v>
      </c>
      <c r="O149" s="54">
        <v>28</v>
      </c>
      <c r="P149" s="54">
        <v>6</v>
      </c>
      <c r="Q149" s="289">
        <v>6</v>
      </c>
      <c r="R149" s="290"/>
      <c r="S149" s="289" t="s">
        <v>2502</v>
      </c>
      <c r="T149" s="289"/>
      <c r="U149" s="55"/>
      <c r="V149" s="54" t="s">
        <v>4096</v>
      </c>
      <c r="W149" s="54" t="s">
        <v>2525</v>
      </c>
      <c r="X149" s="54" t="s">
        <v>2524</v>
      </c>
      <c r="Y149" s="54">
        <v>4</v>
      </c>
      <c r="Z149" s="54">
        <v>4</v>
      </c>
    </row>
    <row r="150" spans="1:26" ht="27" x14ac:dyDescent="0.25">
      <c r="A150" s="53" t="str">
        <f t="shared" si="2"/>
        <v>0231548</v>
      </c>
      <c r="B150" s="54" t="s">
        <v>2506</v>
      </c>
      <c r="C150" s="54" t="s">
        <v>2505</v>
      </c>
      <c r="D150" s="54" t="s">
        <v>94</v>
      </c>
      <c r="E150" s="54" t="s">
        <v>94</v>
      </c>
      <c r="F150" s="54" t="s">
        <v>113</v>
      </c>
      <c r="G150" s="54" t="s">
        <v>201</v>
      </c>
      <c r="H150" s="54" t="s">
        <v>1254</v>
      </c>
      <c r="I150" s="54" t="s">
        <v>2504</v>
      </c>
      <c r="J150" s="56" t="s">
        <v>1853</v>
      </c>
      <c r="K150" s="54" t="s">
        <v>2510</v>
      </c>
      <c r="L150" s="54" t="s">
        <v>116</v>
      </c>
      <c r="N150" s="54" t="s">
        <v>117</v>
      </c>
      <c r="O150" s="54">
        <v>15</v>
      </c>
      <c r="P150" s="54">
        <v>6</v>
      </c>
      <c r="Q150" s="289">
        <v>6</v>
      </c>
      <c r="R150" s="290"/>
      <c r="S150" s="289" t="s">
        <v>2502</v>
      </c>
      <c r="T150" s="289"/>
      <c r="U150" s="55"/>
      <c r="V150" s="54" t="s">
        <v>4095</v>
      </c>
      <c r="W150" s="54" t="s">
        <v>4094</v>
      </c>
      <c r="X150" s="54" t="s">
        <v>4093</v>
      </c>
      <c r="Y150" s="54">
        <v>1</v>
      </c>
      <c r="Z150" s="54">
        <v>3</v>
      </c>
    </row>
    <row r="151" spans="1:26" ht="18" x14ac:dyDescent="0.25">
      <c r="A151" s="53" t="str">
        <f t="shared" si="2"/>
        <v>0231555</v>
      </c>
      <c r="B151" s="54" t="s">
        <v>2506</v>
      </c>
      <c r="C151" s="54" t="s">
        <v>2505</v>
      </c>
      <c r="D151" s="54" t="s">
        <v>94</v>
      </c>
      <c r="E151" s="54" t="s">
        <v>94</v>
      </c>
      <c r="F151" s="54" t="s">
        <v>113</v>
      </c>
      <c r="G151" s="54" t="s">
        <v>623</v>
      </c>
      <c r="H151" s="54" t="s">
        <v>1255</v>
      </c>
      <c r="I151" s="54" t="s">
        <v>2504</v>
      </c>
      <c r="J151" s="56" t="s">
        <v>1854</v>
      </c>
      <c r="K151" s="54" t="s">
        <v>2510</v>
      </c>
      <c r="L151" s="54" t="s">
        <v>116</v>
      </c>
      <c r="N151" s="54" t="s">
        <v>117</v>
      </c>
      <c r="O151" s="54">
        <v>12</v>
      </c>
      <c r="P151" s="54">
        <v>6</v>
      </c>
      <c r="Q151" s="289">
        <v>6</v>
      </c>
      <c r="R151" s="290"/>
      <c r="S151" s="289" t="s">
        <v>2502</v>
      </c>
      <c r="T151" s="289"/>
      <c r="U151" s="55"/>
      <c r="V151" s="54" t="s">
        <v>4092</v>
      </c>
      <c r="W151" s="54" t="s">
        <v>4091</v>
      </c>
      <c r="X151" s="54" t="s">
        <v>4090</v>
      </c>
      <c r="Y151" s="54">
        <v>2</v>
      </c>
      <c r="Z151" s="54">
        <v>3</v>
      </c>
    </row>
    <row r="152" spans="1:26" ht="18" x14ac:dyDescent="0.25">
      <c r="A152" s="53" t="str">
        <f t="shared" si="2"/>
        <v>0231381</v>
      </c>
      <c r="B152" s="54" t="s">
        <v>2506</v>
      </c>
      <c r="C152" s="54" t="s">
        <v>2505</v>
      </c>
      <c r="D152" s="54" t="s">
        <v>94</v>
      </c>
      <c r="E152" s="54" t="s">
        <v>94</v>
      </c>
      <c r="F152" s="54" t="s">
        <v>113</v>
      </c>
      <c r="G152" s="54" t="s">
        <v>659</v>
      </c>
      <c r="H152" s="54" t="s">
        <v>1244</v>
      </c>
      <c r="I152" s="54" t="s">
        <v>2504</v>
      </c>
      <c r="J152" s="56" t="s">
        <v>1845</v>
      </c>
      <c r="K152" s="54" t="s">
        <v>2510</v>
      </c>
      <c r="L152" s="54" t="s">
        <v>116</v>
      </c>
      <c r="N152" s="54" t="s">
        <v>117</v>
      </c>
      <c r="O152" s="54">
        <v>15</v>
      </c>
      <c r="P152" s="54">
        <v>6</v>
      </c>
      <c r="Q152" s="289">
        <v>6</v>
      </c>
      <c r="R152" s="290"/>
      <c r="S152" s="289" t="s">
        <v>2502</v>
      </c>
      <c r="T152" s="289"/>
      <c r="U152" s="55"/>
      <c r="V152" s="54" t="s">
        <v>4089</v>
      </c>
      <c r="W152" s="54" t="s">
        <v>4088</v>
      </c>
      <c r="X152" s="54" t="s">
        <v>4087</v>
      </c>
      <c r="Y152" s="54">
        <v>3</v>
      </c>
      <c r="Z152" s="54">
        <v>2</v>
      </c>
    </row>
    <row r="153" spans="1:26" ht="18" x14ac:dyDescent="0.25">
      <c r="A153" s="53" t="str">
        <f t="shared" si="2"/>
        <v>0231365</v>
      </c>
      <c r="B153" s="54" t="s">
        <v>2506</v>
      </c>
      <c r="C153" s="54" t="s">
        <v>2505</v>
      </c>
      <c r="D153" s="54" t="s">
        <v>94</v>
      </c>
      <c r="E153" s="54" t="s">
        <v>94</v>
      </c>
      <c r="F153" s="54" t="s">
        <v>113</v>
      </c>
      <c r="G153" s="54" t="s">
        <v>1242</v>
      </c>
      <c r="H153" s="54" t="s">
        <v>1243</v>
      </c>
      <c r="I153" s="54" t="s">
        <v>2504</v>
      </c>
      <c r="J153" s="56" t="s">
        <v>1844</v>
      </c>
      <c r="K153" s="54" t="s">
        <v>2510</v>
      </c>
      <c r="L153" s="54" t="s">
        <v>116</v>
      </c>
      <c r="N153" s="54" t="s">
        <v>117</v>
      </c>
      <c r="O153" s="54">
        <v>14</v>
      </c>
      <c r="P153" s="54">
        <v>6</v>
      </c>
      <c r="Q153" s="289">
        <v>6</v>
      </c>
      <c r="R153" s="290"/>
      <c r="S153" s="289" t="s">
        <v>2502</v>
      </c>
      <c r="T153" s="289"/>
      <c r="U153" s="55"/>
      <c r="V153" s="54" t="s">
        <v>4086</v>
      </c>
      <c r="W153" s="54" t="s">
        <v>4085</v>
      </c>
      <c r="X153" s="54" t="s">
        <v>2524</v>
      </c>
      <c r="Y153" s="54">
        <v>1</v>
      </c>
      <c r="Z153" s="54">
        <v>3</v>
      </c>
    </row>
    <row r="154" spans="1:26" ht="18" x14ac:dyDescent="0.25">
      <c r="A154" s="53" t="str">
        <f t="shared" si="2"/>
        <v>0231431</v>
      </c>
      <c r="B154" s="54" t="s">
        <v>2506</v>
      </c>
      <c r="C154" s="54" t="s">
        <v>2505</v>
      </c>
      <c r="D154" s="54" t="s">
        <v>94</v>
      </c>
      <c r="E154" s="54" t="s">
        <v>94</v>
      </c>
      <c r="F154" s="54" t="s">
        <v>113</v>
      </c>
      <c r="G154" s="54" t="s">
        <v>152</v>
      </c>
      <c r="H154" s="54" t="s">
        <v>1245</v>
      </c>
      <c r="I154" s="54" t="s">
        <v>2504</v>
      </c>
      <c r="J154" s="56" t="s">
        <v>1846</v>
      </c>
      <c r="K154" s="54" t="s">
        <v>2510</v>
      </c>
      <c r="L154" s="54" t="s">
        <v>116</v>
      </c>
      <c r="N154" s="54" t="s">
        <v>117</v>
      </c>
      <c r="O154" s="54">
        <v>11</v>
      </c>
      <c r="P154" s="54">
        <v>6</v>
      </c>
      <c r="Q154" s="289">
        <v>6</v>
      </c>
      <c r="R154" s="290"/>
      <c r="S154" s="289" t="s">
        <v>2502</v>
      </c>
      <c r="T154" s="289"/>
      <c r="U154" s="55"/>
      <c r="V154" s="54" t="s">
        <v>4084</v>
      </c>
      <c r="W154" s="54" t="s">
        <v>4083</v>
      </c>
      <c r="X154" s="54" t="s">
        <v>4082</v>
      </c>
      <c r="Y154" s="54">
        <v>2</v>
      </c>
      <c r="Z154" s="54">
        <v>2</v>
      </c>
    </row>
    <row r="155" spans="1:26" ht="18" x14ac:dyDescent="0.25">
      <c r="A155" s="53" t="str">
        <f t="shared" si="2"/>
        <v>0231449</v>
      </c>
      <c r="B155" s="54" t="s">
        <v>2506</v>
      </c>
      <c r="C155" s="54" t="s">
        <v>2505</v>
      </c>
      <c r="D155" s="54" t="s">
        <v>94</v>
      </c>
      <c r="E155" s="54" t="s">
        <v>94</v>
      </c>
      <c r="F155" s="54" t="s">
        <v>113</v>
      </c>
      <c r="G155" s="54" t="s">
        <v>1246</v>
      </c>
      <c r="H155" s="54" t="s">
        <v>1247</v>
      </c>
      <c r="I155" s="54" t="s">
        <v>2504</v>
      </c>
      <c r="J155" s="56" t="s">
        <v>1847</v>
      </c>
      <c r="K155" s="54" t="s">
        <v>2510</v>
      </c>
      <c r="L155" s="54" t="s">
        <v>116</v>
      </c>
      <c r="N155" s="54" t="s">
        <v>117</v>
      </c>
      <c r="O155" s="54">
        <v>2</v>
      </c>
      <c r="P155" s="54">
        <v>3</v>
      </c>
      <c r="Q155" s="289">
        <v>3</v>
      </c>
      <c r="R155" s="290"/>
      <c r="S155" s="289" t="s">
        <v>2502</v>
      </c>
      <c r="T155" s="289"/>
      <c r="U155" s="55"/>
      <c r="V155" s="54" t="s">
        <v>4081</v>
      </c>
      <c r="W155" s="54" t="s">
        <v>4080</v>
      </c>
      <c r="X155" s="54" t="s">
        <v>4079</v>
      </c>
      <c r="Y155" s="54">
        <v>0</v>
      </c>
      <c r="Z155" s="54">
        <v>1</v>
      </c>
    </row>
    <row r="156" spans="1:26" ht="18" x14ac:dyDescent="0.25">
      <c r="A156" s="53" t="str">
        <f t="shared" si="2"/>
        <v>0231456</v>
      </c>
      <c r="B156" s="54" t="s">
        <v>2506</v>
      </c>
      <c r="C156" s="54" t="s">
        <v>2505</v>
      </c>
      <c r="D156" s="54" t="s">
        <v>94</v>
      </c>
      <c r="E156" s="54" t="s">
        <v>94</v>
      </c>
      <c r="F156" s="54" t="s">
        <v>113</v>
      </c>
      <c r="G156" s="54" t="s">
        <v>1248</v>
      </c>
      <c r="H156" s="54" t="s">
        <v>1249</v>
      </c>
      <c r="I156" s="54" t="s">
        <v>2504</v>
      </c>
      <c r="J156" s="56" t="s">
        <v>1848</v>
      </c>
      <c r="K156" s="54" t="s">
        <v>2510</v>
      </c>
      <c r="L156" s="54" t="s">
        <v>116</v>
      </c>
      <c r="N156" s="54" t="s">
        <v>117</v>
      </c>
      <c r="O156" s="54">
        <v>8</v>
      </c>
      <c r="P156" s="54">
        <v>6</v>
      </c>
      <c r="Q156" s="289">
        <v>6</v>
      </c>
      <c r="R156" s="290"/>
      <c r="S156" s="289" t="s">
        <v>2502</v>
      </c>
      <c r="T156" s="289"/>
      <c r="U156" s="55"/>
      <c r="V156" s="54" t="s">
        <v>4078</v>
      </c>
      <c r="W156" s="54" t="s">
        <v>4077</v>
      </c>
      <c r="X156" s="54" t="s">
        <v>4076</v>
      </c>
      <c r="Y156" s="54">
        <v>3</v>
      </c>
      <c r="Z156" s="54">
        <v>2</v>
      </c>
    </row>
    <row r="157" spans="1:26" ht="18" x14ac:dyDescent="0.25">
      <c r="A157" s="53" t="str">
        <f t="shared" si="2"/>
        <v>0231464</v>
      </c>
      <c r="B157" s="54" t="s">
        <v>2506</v>
      </c>
      <c r="C157" s="54" t="s">
        <v>2505</v>
      </c>
      <c r="D157" s="54" t="s">
        <v>94</v>
      </c>
      <c r="E157" s="54" t="s">
        <v>94</v>
      </c>
      <c r="F157" s="54" t="s">
        <v>113</v>
      </c>
      <c r="G157" s="54" t="s">
        <v>175</v>
      </c>
      <c r="H157" s="54" t="s">
        <v>1250</v>
      </c>
      <c r="I157" s="54" t="s">
        <v>2504</v>
      </c>
      <c r="J157" s="56" t="s">
        <v>1849</v>
      </c>
      <c r="K157" s="54" t="s">
        <v>2510</v>
      </c>
      <c r="L157" s="54" t="s">
        <v>116</v>
      </c>
      <c r="N157" s="54" t="s">
        <v>117</v>
      </c>
      <c r="O157" s="54">
        <v>27</v>
      </c>
      <c r="P157" s="54">
        <v>6</v>
      </c>
      <c r="Q157" s="289">
        <v>6</v>
      </c>
      <c r="R157" s="290"/>
      <c r="S157" s="289" t="s">
        <v>2502</v>
      </c>
      <c r="T157" s="289"/>
      <c r="U157" s="55"/>
      <c r="V157" s="54" t="s">
        <v>4075</v>
      </c>
      <c r="W157" s="54" t="s">
        <v>4022</v>
      </c>
      <c r="X157" s="54" t="s">
        <v>4021</v>
      </c>
      <c r="Y157" s="54">
        <v>8</v>
      </c>
      <c r="Z157" s="54">
        <v>4</v>
      </c>
    </row>
    <row r="158" spans="1:26" ht="18" x14ac:dyDescent="0.25">
      <c r="A158" s="53" t="str">
        <f t="shared" si="2"/>
        <v>0231753</v>
      </c>
      <c r="B158" s="54" t="s">
        <v>2506</v>
      </c>
      <c r="C158" s="54" t="s">
        <v>2505</v>
      </c>
      <c r="D158" s="54" t="s">
        <v>94</v>
      </c>
      <c r="E158" s="54" t="s">
        <v>94</v>
      </c>
      <c r="F158" s="54" t="s">
        <v>113</v>
      </c>
      <c r="G158" s="54" t="s">
        <v>1261</v>
      </c>
      <c r="H158" s="54" t="s">
        <v>1262</v>
      </c>
      <c r="I158" s="54" t="s">
        <v>2504</v>
      </c>
      <c r="J158" s="56" t="s">
        <v>1858</v>
      </c>
      <c r="K158" s="54" t="s">
        <v>2510</v>
      </c>
      <c r="L158" s="54" t="s">
        <v>116</v>
      </c>
      <c r="N158" s="54" t="s">
        <v>117</v>
      </c>
      <c r="O158" s="54">
        <v>17</v>
      </c>
      <c r="P158" s="54">
        <v>6</v>
      </c>
      <c r="Q158" s="289">
        <v>6</v>
      </c>
      <c r="R158" s="290"/>
      <c r="S158" s="289" t="s">
        <v>2502</v>
      </c>
      <c r="T158" s="289"/>
      <c r="U158" s="55"/>
      <c r="V158" s="54" t="s">
        <v>4074</v>
      </c>
      <c r="W158" s="54" t="s">
        <v>4073</v>
      </c>
      <c r="X158" s="54" t="s">
        <v>4072</v>
      </c>
      <c r="Y158" s="54">
        <v>6</v>
      </c>
      <c r="Z158" s="54">
        <v>3</v>
      </c>
    </row>
    <row r="159" spans="1:26" ht="18" x14ac:dyDescent="0.25">
      <c r="A159" s="53" t="str">
        <f t="shared" si="2"/>
        <v>0231761</v>
      </c>
      <c r="B159" s="54" t="s">
        <v>2506</v>
      </c>
      <c r="C159" s="54" t="s">
        <v>2505</v>
      </c>
      <c r="D159" s="54" t="s">
        <v>94</v>
      </c>
      <c r="E159" s="54" t="s">
        <v>94</v>
      </c>
      <c r="F159" s="54" t="s">
        <v>113</v>
      </c>
      <c r="G159" s="54" t="s">
        <v>1263</v>
      </c>
      <c r="H159" s="54" t="s">
        <v>1264</v>
      </c>
      <c r="I159" s="54" t="s">
        <v>2504</v>
      </c>
      <c r="J159" s="56" t="s">
        <v>1859</v>
      </c>
      <c r="K159" s="54" t="s">
        <v>2510</v>
      </c>
      <c r="L159" s="54" t="s">
        <v>116</v>
      </c>
      <c r="N159" s="54" t="s">
        <v>117</v>
      </c>
      <c r="O159" s="54">
        <v>2</v>
      </c>
      <c r="P159" s="54">
        <v>2</v>
      </c>
      <c r="Q159" s="289">
        <v>2</v>
      </c>
      <c r="R159" s="290"/>
      <c r="S159" s="289" t="s">
        <v>2502</v>
      </c>
      <c r="T159" s="289"/>
      <c r="U159" s="55"/>
      <c r="V159" s="54" t="s">
        <v>4071</v>
      </c>
      <c r="W159" s="54" t="s">
        <v>4070</v>
      </c>
      <c r="X159" s="54" t="s">
        <v>4069</v>
      </c>
      <c r="Y159" s="54">
        <v>0</v>
      </c>
      <c r="Z159" s="54">
        <v>1</v>
      </c>
    </row>
    <row r="160" spans="1:26" ht="18" x14ac:dyDescent="0.25">
      <c r="A160" s="53" t="str">
        <f t="shared" si="2"/>
        <v>0231779</v>
      </c>
      <c r="B160" s="54" t="s">
        <v>2506</v>
      </c>
      <c r="C160" s="54" t="s">
        <v>2505</v>
      </c>
      <c r="D160" s="54" t="s">
        <v>94</v>
      </c>
      <c r="E160" s="54" t="s">
        <v>94</v>
      </c>
      <c r="F160" s="54" t="s">
        <v>113</v>
      </c>
      <c r="G160" s="54" t="s">
        <v>676</v>
      </c>
      <c r="H160" s="54" t="s">
        <v>1265</v>
      </c>
      <c r="I160" s="54" t="s">
        <v>2504</v>
      </c>
      <c r="J160" s="56" t="s">
        <v>1860</v>
      </c>
      <c r="K160" s="54" t="s">
        <v>2510</v>
      </c>
      <c r="L160" s="54" t="s">
        <v>116</v>
      </c>
      <c r="N160" s="54" t="s">
        <v>117</v>
      </c>
      <c r="O160" s="54">
        <v>10</v>
      </c>
      <c r="P160" s="54">
        <v>6</v>
      </c>
      <c r="Q160" s="289">
        <v>6</v>
      </c>
      <c r="R160" s="290"/>
      <c r="S160" s="289" t="s">
        <v>2502</v>
      </c>
      <c r="T160" s="289"/>
      <c r="U160" s="55"/>
      <c r="V160" s="54" t="s">
        <v>4068</v>
      </c>
      <c r="W160" s="54" t="s">
        <v>2525</v>
      </c>
      <c r="X160" s="54" t="s">
        <v>2524</v>
      </c>
      <c r="Y160" s="54">
        <v>0</v>
      </c>
      <c r="Z160" s="54">
        <v>1</v>
      </c>
    </row>
    <row r="161" spans="1:26" ht="18" x14ac:dyDescent="0.25">
      <c r="A161" s="53" t="str">
        <f t="shared" si="2"/>
        <v>0231605</v>
      </c>
      <c r="B161" s="54" t="s">
        <v>2506</v>
      </c>
      <c r="C161" s="54" t="s">
        <v>2505</v>
      </c>
      <c r="D161" s="54" t="s">
        <v>94</v>
      </c>
      <c r="E161" s="54" t="s">
        <v>94</v>
      </c>
      <c r="F161" s="54" t="s">
        <v>113</v>
      </c>
      <c r="G161" s="54" t="s">
        <v>1256</v>
      </c>
      <c r="H161" s="54" t="s">
        <v>1257</v>
      </c>
      <c r="I161" s="54" t="s">
        <v>2504</v>
      </c>
      <c r="J161" s="56" t="s">
        <v>1855</v>
      </c>
      <c r="K161" s="54" t="s">
        <v>2510</v>
      </c>
      <c r="L161" s="54" t="s">
        <v>116</v>
      </c>
      <c r="N161" s="54" t="s">
        <v>117</v>
      </c>
      <c r="O161" s="54">
        <v>5</v>
      </c>
      <c r="P161" s="54">
        <v>4</v>
      </c>
      <c r="Q161" s="289">
        <v>4</v>
      </c>
      <c r="R161" s="290"/>
      <c r="S161" s="289" t="s">
        <v>2502</v>
      </c>
      <c r="T161" s="289"/>
      <c r="U161" s="55"/>
      <c r="V161" s="54" t="s">
        <v>4067</v>
      </c>
      <c r="W161" s="54" t="s">
        <v>2525</v>
      </c>
      <c r="X161" s="54" t="s">
        <v>2524</v>
      </c>
      <c r="Y161" s="54">
        <v>0</v>
      </c>
      <c r="Z161" s="54">
        <v>1</v>
      </c>
    </row>
    <row r="162" spans="1:26" ht="27" x14ac:dyDescent="0.25">
      <c r="A162" s="53" t="str">
        <f t="shared" si="2"/>
        <v>0231613</v>
      </c>
      <c r="B162" s="54" t="s">
        <v>2506</v>
      </c>
      <c r="C162" s="54" t="s">
        <v>2505</v>
      </c>
      <c r="D162" s="54" t="s">
        <v>94</v>
      </c>
      <c r="E162" s="54" t="s">
        <v>94</v>
      </c>
      <c r="F162" s="54" t="s">
        <v>113</v>
      </c>
      <c r="G162" s="54" t="s">
        <v>130</v>
      </c>
      <c r="H162" s="54" t="s">
        <v>1258</v>
      </c>
      <c r="I162" s="54" t="s">
        <v>2504</v>
      </c>
      <c r="J162" s="56" t="s">
        <v>1856</v>
      </c>
      <c r="K162" s="54" t="s">
        <v>2510</v>
      </c>
      <c r="L162" s="54" t="s">
        <v>116</v>
      </c>
      <c r="N162" s="54" t="s">
        <v>117</v>
      </c>
      <c r="O162" s="54">
        <v>10</v>
      </c>
      <c r="P162" s="54">
        <v>6</v>
      </c>
      <c r="Q162" s="289">
        <v>6</v>
      </c>
      <c r="R162" s="290"/>
      <c r="S162" s="289" t="s">
        <v>2502</v>
      </c>
      <c r="T162" s="289"/>
      <c r="U162" s="55"/>
      <c r="V162" s="54" t="s">
        <v>4066</v>
      </c>
      <c r="W162" s="54" t="s">
        <v>4065</v>
      </c>
      <c r="X162" s="54" t="s">
        <v>4064</v>
      </c>
      <c r="Y162" s="54">
        <v>1</v>
      </c>
      <c r="Z162" s="54">
        <v>2</v>
      </c>
    </row>
    <row r="163" spans="1:26" ht="18" x14ac:dyDescent="0.25">
      <c r="A163" s="53" t="str">
        <f t="shared" si="2"/>
        <v>0231654</v>
      </c>
      <c r="B163" s="54" t="s">
        <v>2506</v>
      </c>
      <c r="C163" s="54" t="s">
        <v>2505</v>
      </c>
      <c r="D163" s="54" t="s">
        <v>94</v>
      </c>
      <c r="E163" s="54" t="s">
        <v>94</v>
      </c>
      <c r="F163" s="54" t="s">
        <v>113</v>
      </c>
      <c r="G163" s="54" t="s">
        <v>138</v>
      </c>
      <c r="H163" s="54" t="s">
        <v>1259</v>
      </c>
      <c r="I163" s="54" t="s">
        <v>2504</v>
      </c>
      <c r="J163" s="56" t="s">
        <v>1694</v>
      </c>
      <c r="K163" s="54" t="s">
        <v>2510</v>
      </c>
      <c r="L163" s="54" t="s">
        <v>116</v>
      </c>
      <c r="N163" s="54" t="s">
        <v>117</v>
      </c>
      <c r="O163" s="54">
        <v>23</v>
      </c>
      <c r="P163" s="54">
        <v>6</v>
      </c>
      <c r="Q163" s="289">
        <v>6</v>
      </c>
      <c r="R163" s="290"/>
      <c r="S163" s="289" t="s">
        <v>2502</v>
      </c>
      <c r="T163" s="289"/>
      <c r="U163" s="55"/>
      <c r="V163" s="54" t="s">
        <v>4063</v>
      </c>
      <c r="W163" s="54" t="s">
        <v>4062</v>
      </c>
      <c r="X163" s="54" t="s">
        <v>4061</v>
      </c>
      <c r="Y163" s="54">
        <v>3</v>
      </c>
      <c r="Z163" s="54">
        <v>4</v>
      </c>
    </row>
    <row r="164" spans="1:26" ht="18" x14ac:dyDescent="0.25">
      <c r="A164" s="53" t="str">
        <f t="shared" si="2"/>
        <v>0231704</v>
      </c>
      <c r="B164" s="54" t="s">
        <v>2506</v>
      </c>
      <c r="C164" s="54" t="s">
        <v>2505</v>
      </c>
      <c r="D164" s="54" t="s">
        <v>94</v>
      </c>
      <c r="E164" s="54" t="s">
        <v>94</v>
      </c>
      <c r="F164" s="54" t="s">
        <v>113</v>
      </c>
      <c r="G164" s="54" t="s">
        <v>640</v>
      </c>
      <c r="H164" s="54" t="s">
        <v>1260</v>
      </c>
      <c r="I164" s="54" t="s">
        <v>2504</v>
      </c>
      <c r="J164" s="56" t="s">
        <v>1857</v>
      </c>
      <c r="K164" s="54" t="s">
        <v>2510</v>
      </c>
      <c r="L164" s="54" t="s">
        <v>116</v>
      </c>
      <c r="N164" s="54" t="s">
        <v>117</v>
      </c>
      <c r="O164" s="54">
        <v>12</v>
      </c>
      <c r="P164" s="54">
        <v>5</v>
      </c>
      <c r="Q164" s="289">
        <v>5</v>
      </c>
      <c r="R164" s="290"/>
      <c r="S164" s="289" t="s">
        <v>2502</v>
      </c>
      <c r="T164" s="289"/>
      <c r="U164" s="55"/>
      <c r="V164" s="54" t="s">
        <v>4060</v>
      </c>
      <c r="W164" s="54" t="s">
        <v>4059</v>
      </c>
      <c r="X164" s="54" t="s">
        <v>4058</v>
      </c>
      <c r="Y164" s="54">
        <v>1</v>
      </c>
      <c r="Z164" s="54">
        <v>2</v>
      </c>
    </row>
    <row r="165" spans="1:26" ht="27" x14ac:dyDescent="0.25">
      <c r="A165" s="53" t="str">
        <f t="shared" ref="A165:A198" si="3">+H165</f>
        <v>0231001</v>
      </c>
      <c r="B165" s="54" t="s">
        <v>2506</v>
      </c>
      <c r="C165" s="54" t="s">
        <v>2505</v>
      </c>
      <c r="D165" s="54" t="s">
        <v>94</v>
      </c>
      <c r="E165" s="54" t="s">
        <v>94</v>
      </c>
      <c r="F165" s="54" t="s">
        <v>113</v>
      </c>
      <c r="G165" s="54" t="s">
        <v>217</v>
      </c>
      <c r="H165" s="54" t="s">
        <v>1226</v>
      </c>
      <c r="I165" s="54" t="s">
        <v>2504</v>
      </c>
      <c r="J165" s="56" t="s">
        <v>1829</v>
      </c>
      <c r="K165" s="54" t="s">
        <v>2510</v>
      </c>
      <c r="L165" s="54" t="s">
        <v>116</v>
      </c>
      <c r="N165" s="54" t="s">
        <v>117</v>
      </c>
      <c r="O165" s="54">
        <v>13</v>
      </c>
      <c r="P165" s="54">
        <v>6</v>
      </c>
      <c r="Q165" s="289">
        <v>6</v>
      </c>
      <c r="R165" s="290"/>
      <c r="S165" s="289" t="s">
        <v>2502</v>
      </c>
      <c r="T165" s="289"/>
      <c r="U165" s="55"/>
      <c r="V165" s="54" t="s">
        <v>4057</v>
      </c>
      <c r="W165" s="54" t="s">
        <v>4056</v>
      </c>
      <c r="X165" s="54" t="s">
        <v>4055</v>
      </c>
      <c r="Y165" s="54">
        <v>1</v>
      </c>
      <c r="Z165" s="54">
        <v>2</v>
      </c>
    </row>
    <row r="166" spans="1:26" ht="18" x14ac:dyDescent="0.25">
      <c r="A166" s="53" t="str">
        <f t="shared" si="3"/>
        <v>0231050</v>
      </c>
      <c r="B166" s="54" t="s">
        <v>2506</v>
      </c>
      <c r="C166" s="54" t="s">
        <v>2505</v>
      </c>
      <c r="D166" s="54" t="s">
        <v>94</v>
      </c>
      <c r="E166" s="54" t="s">
        <v>94</v>
      </c>
      <c r="F166" s="54" t="s">
        <v>113</v>
      </c>
      <c r="G166" s="54" t="s">
        <v>690</v>
      </c>
      <c r="H166" s="54" t="s">
        <v>1227</v>
      </c>
      <c r="I166" s="54" t="s">
        <v>2504</v>
      </c>
      <c r="J166" s="56" t="s">
        <v>1830</v>
      </c>
      <c r="K166" s="54" t="s">
        <v>2510</v>
      </c>
      <c r="L166" s="54" t="s">
        <v>116</v>
      </c>
      <c r="N166" s="54" t="s">
        <v>117</v>
      </c>
      <c r="O166" s="54">
        <v>6</v>
      </c>
      <c r="P166" s="54">
        <v>5</v>
      </c>
      <c r="Q166" s="289">
        <v>5</v>
      </c>
      <c r="R166" s="290"/>
      <c r="S166" s="289" t="s">
        <v>2502</v>
      </c>
      <c r="T166" s="289"/>
      <c r="U166" s="55"/>
      <c r="V166" s="54" t="s">
        <v>4054</v>
      </c>
      <c r="W166" s="54" t="s">
        <v>4053</v>
      </c>
      <c r="X166" s="54" t="s">
        <v>4052</v>
      </c>
      <c r="Y166" s="54">
        <v>2</v>
      </c>
      <c r="Z166" s="54">
        <v>2</v>
      </c>
    </row>
    <row r="167" spans="1:26" ht="18" x14ac:dyDescent="0.25">
      <c r="A167" s="53" t="str">
        <f t="shared" si="3"/>
        <v>0231068</v>
      </c>
      <c r="B167" s="54" t="s">
        <v>2506</v>
      </c>
      <c r="C167" s="54" t="s">
        <v>2505</v>
      </c>
      <c r="D167" s="54" t="s">
        <v>94</v>
      </c>
      <c r="E167" s="54" t="s">
        <v>94</v>
      </c>
      <c r="F167" s="54" t="s">
        <v>113</v>
      </c>
      <c r="G167" s="54" t="s">
        <v>215</v>
      </c>
      <c r="H167" s="54" t="s">
        <v>1228</v>
      </c>
      <c r="I167" s="54" t="s">
        <v>2504</v>
      </c>
      <c r="J167" s="56" t="s">
        <v>1831</v>
      </c>
      <c r="K167" s="54" t="s">
        <v>2510</v>
      </c>
      <c r="L167" s="54" t="s">
        <v>116</v>
      </c>
      <c r="N167" s="54" t="s">
        <v>117</v>
      </c>
      <c r="O167" s="54">
        <v>19</v>
      </c>
      <c r="P167" s="54">
        <v>6</v>
      </c>
      <c r="Q167" s="289">
        <v>6</v>
      </c>
      <c r="R167" s="290"/>
      <c r="S167" s="289" t="s">
        <v>2502</v>
      </c>
      <c r="T167" s="289"/>
      <c r="U167" s="55"/>
      <c r="V167" s="54" t="s">
        <v>4051</v>
      </c>
      <c r="W167" s="54" t="s">
        <v>2991</v>
      </c>
      <c r="X167" s="54" t="s">
        <v>2990</v>
      </c>
      <c r="Y167" s="54">
        <v>0</v>
      </c>
      <c r="Z167" s="54">
        <v>2</v>
      </c>
    </row>
    <row r="168" spans="1:26" ht="18" x14ac:dyDescent="0.25">
      <c r="A168" s="53" t="str">
        <f t="shared" si="3"/>
        <v>0231076</v>
      </c>
      <c r="B168" s="54" t="s">
        <v>2506</v>
      </c>
      <c r="C168" s="54" t="s">
        <v>2505</v>
      </c>
      <c r="D168" s="54" t="s">
        <v>94</v>
      </c>
      <c r="E168" s="54" t="s">
        <v>94</v>
      </c>
      <c r="F168" s="54" t="s">
        <v>113</v>
      </c>
      <c r="G168" s="54" t="s">
        <v>1229</v>
      </c>
      <c r="H168" s="54" t="s">
        <v>1230</v>
      </c>
      <c r="I168" s="54" t="s">
        <v>2504</v>
      </c>
      <c r="J168" s="56" t="s">
        <v>1832</v>
      </c>
      <c r="K168" s="54" t="s">
        <v>2510</v>
      </c>
      <c r="L168" s="54" t="s">
        <v>116</v>
      </c>
      <c r="N168" s="54" t="s">
        <v>117</v>
      </c>
      <c r="O168" s="54">
        <v>13</v>
      </c>
      <c r="P168" s="54">
        <v>6</v>
      </c>
      <c r="Q168" s="289">
        <v>6</v>
      </c>
      <c r="R168" s="290"/>
      <c r="S168" s="289" t="s">
        <v>2502</v>
      </c>
      <c r="T168" s="289"/>
      <c r="U168" s="55"/>
      <c r="V168" s="54" t="s">
        <v>4050</v>
      </c>
      <c r="W168" s="54" t="s">
        <v>4049</v>
      </c>
      <c r="X168" s="54" t="s">
        <v>4048</v>
      </c>
      <c r="Y168" s="54">
        <v>1</v>
      </c>
      <c r="Z168" s="54">
        <v>1</v>
      </c>
    </row>
    <row r="169" spans="1:26" ht="18" x14ac:dyDescent="0.25">
      <c r="A169" s="53" t="str">
        <f t="shared" si="3"/>
        <v>0231084</v>
      </c>
      <c r="B169" s="54" t="s">
        <v>2506</v>
      </c>
      <c r="C169" s="54" t="s">
        <v>2505</v>
      </c>
      <c r="D169" s="54" t="s">
        <v>94</v>
      </c>
      <c r="E169" s="54" t="s">
        <v>94</v>
      </c>
      <c r="F169" s="54" t="s">
        <v>113</v>
      </c>
      <c r="G169" s="54" t="s">
        <v>207</v>
      </c>
      <c r="H169" s="54" t="s">
        <v>1231</v>
      </c>
      <c r="I169" s="54" t="s">
        <v>2504</v>
      </c>
      <c r="J169" s="56" t="s">
        <v>1833</v>
      </c>
      <c r="K169" s="54" t="s">
        <v>2510</v>
      </c>
      <c r="L169" s="54" t="s">
        <v>116</v>
      </c>
      <c r="N169" s="54" t="s">
        <v>117</v>
      </c>
      <c r="O169" s="54">
        <v>21</v>
      </c>
      <c r="P169" s="54">
        <v>6</v>
      </c>
      <c r="Q169" s="289">
        <v>6</v>
      </c>
      <c r="R169" s="290"/>
      <c r="S169" s="289" t="s">
        <v>2502</v>
      </c>
      <c r="T169" s="289"/>
      <c r="U169" s="55"/>
      <c r="V169" s="54" t="s">
        <v>4047</v>
      </c>
      <c r="W169" s="54" t="s">
        <v>4046</v>
      </c>
      <c r="X169" s="54" t="s">
        <v>4045</v>
      </c>
      <c r="Y169" s="54">
        <v>2</v>
      </c>
      <c r="Z169" s="54">
        <v>3</v>
      </c>
    </row>
    <row r="170" spans="1:26" ht="18" x14ac:dyDescent="0.25">
      <c r="A170" s="53" t="str">
        <f t="shared" si="3"/>
        <v>0231100</v>
      </c>
      <c r="B170" s="54" t="s">
        <v>2506</v>
      </c>
      <c r="C170" s="54" t="s">
        <v>2505</v>
      </c>
      <c r="D170" s="54" t="s">
        <v>94</v>
      </c>
      <c r="E170" s="54" t="s">
        <v>94</v>
      </c>
      <c r="F170" s="54" t="s">
        <v>113</v>
      </c>
      <c r="G170" s="54" t="s">
        <v>177</v>
      </c>
      <c r="H170" s="54" t="s">
        <v>1232</v>
      </c>
      <c r="I170" s="54" t="s">
        <v>2504</v>
      </c>
      <c r="J170" s="56" t="s">
        <v>1834</v>
      </c>
      <c r="K170" s="54" t="s">
        <v>2510</v>
      </c>
      <c r="L170" s="54" t="s">
        <v>116</v>
      </c>
      <c r="N170" s="54" t="s">
        <v>117</v>
      </c>
      <c r="O170" s="54">
        <v>33</v>
      </c>
      <c r="P170" s="54">
        <v>6</v>
      </c>
      <c r="Q170" s="289">
        <v>6</v>
      </c>
      <c r="R170" s="290"/>
      <c r="S170" s="289" t="s">
        <v>2502</v>
      </c>
      <c r="T170" s="289"/>
      <c r="U170" s="55"/>
      <c r="V170" s="54" t="s">
        <v>4044</v>
      </c>
      <c r="W170" s="54" t="s">
        <v>4043</v>
      </c>
      <c r="X170" s="54" t="s">
        <v>4042</v>
      </c>
      <c r="Y170" s="54">
        <v>4</v>
      </c>
      <c r="Z170" s="54">
        <v>4</v>
      </c>
    </row>
    <row r="171" spans="1:26" ht="18" x14ac:dyDescent="0.25">
      <c r="A171" s="53" t="str">
        <f t="shared" si="3"/>
        <v>0231118</v>
      </c>
      <c r="B171" s="54" t="s">
        <v>2506</v>
      </c>
      <c r="C171" s="54" t="s">
        <v>2505</v>
      </c>
      <c r="D171" s="54" t="s">
        <v>94</v>
      </c>
      <c r="E171" s="54" t="s">
        <v>94</v>
      </c>
      <c r="F171" s="54" t="s">
        <v>113</v>
      </c>
      <c r="G171" s="54" t="s">
        <v>169</v>
      </c>
      <c r="H171" s="54" t="s">
        <v>1233</v>
      </c>
      <c r="I171" s="54" t="s">
        <v>2504</v>
      </c>
      <c r="J171" s="56" t="s">
        <v>1835</v>
      </c>
      <c r="K171" s="54" t="s">
        <v>2510</v>
      </c>
      <c r="L171" s="54" t="s">
        <v>116</v>
      </c>
      <c r="N171" s="54" t="s">
        <v>117</v>
      </c>
      <c r="O171" s="54">
        <v>26</v>
      </c>
      <c r="P171" s="54">
        <v>6</v>
      </c>
      <c r="Q171" s="289">
        <v>6</v>
      </c>
      <c r="R171" s="290"/>
      <c r="S171" s="289" t="s">
        <v>2502</v>
      </c>
      <c r="T171" s="289"/>
      <c r="U171" s="55"/>
      <c r="V171" s="54" t="s">
        <v>4041</v>
      </c>
      <c r="W171" s="54" t="s">
        <v>4040</v>
      </c>
      <c r="X171" s="54" t="s">
        <v>2524</v>
      </c>
      <c r="Y171" s="54">
        <v>1</v>
      </c>
      <c r="Z171" s="54">
        <v>3</v>
      </c>
    </row>
    <row r="172" spans="1:26" ht="27" x14ac:dyDescent="0.25">
      <c r="A172" s="53" t="str">
        <f t="shared" si="3"/>
        <v>0231134</v>
      </c>
      <c r="B172" s="54" t="s">
        <v>2506</v>
      </c>
      <c r="C172" s="54" t="s">
        <v>2505</v>
      </c>
      <c r="D172" s="54" t="s">
        <v>94</v>
      </c>
      <c r="E172" s="54" t="s">
        <v>94</v>
      </c>
      <c r="F172" s="54" t="s">
        <v>113</v>
      </c>
      <c r="G172" s="54" t="s">
        <v>210</v>
      </c>
      <c r="H172" s="54" t="s">
        <v>1234</v>
      </c>
      <c r="I172" s="54" t="s">
        <v>2504</v>
      </c>
      <c r="J172" s="56" t="s">
        <v>1836</v>
      </c>
      <c r="K172" s="54" t="s">
        <v>2510</v>
      </c>
      <c r="L172" s="54" t="s">
        <v>116</v>
      </c>
      <c r="N172" s="54" t="s">
        <v>117</v>
      </c>
      <c r="O172" s="54">
        <v>16</v>
      </c>
      <c r="P172" s="54">
        <v>6</v>
      </c>
      <c r="Q172" s="289">
        <v>6</v>
      </c>
      <c r="R172" s="290"/>
      <c r="S172" s="289" t="s">
        <v>2502</v>
      </c>
      <c r="T172" s="289"/>
      <c r="U172" s="55"/>
      <c r="V172" s="54" t="s">
        <v>4039</v>
      </c>
      <c r="W172" s="54" t="s">
        <v>4038</v>
      </c>
      <c r="X172" s="54" t="s">
        <v>4037</v>
      </c>
      <c r="Y172" s="54">
        <v>3</v>
      </c>
      <c r="Z172" s="54">
        <v>2</v>
      </c>
    </row>
    <row r="173" spans="1:26" ht="18" x14ac:dyDescent="0.25">
      <c r="A173" s="53" t="str">
        <f t="shared" si="3"/>
        <v>0231142</v>
      </c>
      <c r="B173" s="54" t="s">
        <v>2506</v>
      </c>
      <c r="C173" s="54" t="s">
        <v>2505</v>
      </c>
      <c r="D173" s="54" t="s">
        <v>94</v>
      </c>
      <c r="E173" s="54" t="s">
        <v>94</v>
      </c>
      <c r="F173" s="54" t="s">
        <v>113</v>
      </c>
      <c r="G173" s="54" t="s">
        <v>149</v>
      </c>
      <c r="H173" s="54" t="s">
        <v>1235</v>
      </c>
      <c r="I173" s="54" t="s">
        <v>2504</v>
      </c>
      <c r="J173" s="56" t="s">
        <v>1837</v>
      </c>
      <c r="K173" s="54" t="s">
        <v>2510</v>
      </c>
      <c r="L173" s="54" t="s">
        <v>116</v>
      </c>
      <c r="N173" s="54" t="s">
        <v>117</v>
      </c>
      <c r="O173" s="54">
        <v>12</v>
      </c>
      <c r="P173" s="54">
        <v>6</v>
      </c>
      <c r="Q173" s="289">
        <v>6</v>
      </c>
      <c r="R173" s="290"/>
      <c r="S173" s="289" t="s">
        <v>2502</v>
      </c>
      <c r="T173" s="289"/>
      <c r="U173" s="55"/>
      <c r="V173" s="54" t="s">
        <v>4036</v>
      </c>
      <c r="W173" s="54" t="s">
        <v>4035</v>
      </c>
      <c r="X173" s="54" t="s">
        <v>4034</v>
      </c>
      <c r="Y173" s="54">
        <v>1</v>
      </c>
      <c r="Z173" s="54">
        <v>2</v>
      </c>
    </row>
    <row r="174" spans="1:26" ht="18" x14ac:dyDescent="0.25">
      <c r="A174" s="53" t="str">
        <f t="shared" si="3"/>
        <v>0231191</v>
      </c>
      <c r="B174" s="54" t="s">
        <v>2506</v>
      </c>
      <c r="C174" s="54" t="s">
        <v>2505</v>
      </c>
      <c r="D174" s="54" t="s">
        <v>94</v>
      </c>
      <c r="E174" s="54" t="s">
        <v>94</v>
      </c>
      <c r="F174" s="54" t="s">
        <v>113</v>
      </c>
      <c r="G174" s="54" t="s">
        <v>120</v>
      </c>
      <c r="H174" s="54" t="s">
        <v>1236</v>
      </c>
      <c r="I174" s="54" t="s">
        <v>2504</v>
      </c>
      <c r="J174" s="56" t="s">
        <v>1838</v>
      </c>
      <c r="K174" s="54" t="s">
        <v>2510</v>
      </c>
      <c r="L174" s="54" t="s">
        <v>116</v>
      </c>
      <c r="N174" s="54" t="s">
        <v>117</v>
      </c>
      <c r="O174" s="54">
        <v>22</v>
      </c>
      <c r="P174" s="54">
        <v>6</v>
      </c>
      <c r="Q174" s="289">
        <v>6</v>
      </c>
      <c r="R174" s="290"/>
      <c r="S174" s="289" t="s">
        <v>2502</v>
      </c>
      <c r="T174" s="289"/>
      <c r="U174" s="55"/>
      <c r="V174" s="54" t="s">
        <v>4033</v>
      </c>
      <c r="W174" s="54" t="s">
        <v>4032</v>
      </c>
      <c r="X174" s="54" t="s">
        <v>4031</v>
      </c>
      <c r="Y174" s="54">
        <v>2</v>
      </c>
      <c r="Z174" s="54">
        <v>3</v>
      </c>
    </row>
    <row r="175" spans="1:26" ht="18" x14ac:dyDescent="0.25">
      <c r="A175" s="53" t="str">
        <f t="shared" si="3"/>
        <v>0231258</v>
      </c>
      <c r="B175" s="54" t="s">
        <v>2506</v>
      </c>
      <c r="C175" s="54" t="s">
        <v>2505</v>
      </c>
      <c r="D175" s="54" t="s">
        <v>94</v>
      </c>
      <c r="E175" s="54" t="s">
        <v>94</v>
      </c>
      <c r="F175" s="54" t="s">
        <v>113</v>
      </c>
      <c r="G175" s="54" t="s">
        <v>126</v>
      </c>
      <c r="H175" s="54" t="s">
        <v>1238</v>
      </c>
      <c r="I175" s="54" t="s">
        <v>2504</v>
      </c>
      <c r="J175" s="56" t="s">
        <v>1840</v>
      </c>
      <c r="K175" s="54" t="s">
        <v>2510</v>
      </c>
      <c r="L175" s="54" t="s">
        <v>116</v>
      </c>
      <c r="N175" s="54" t="s">
        <v>117</v>
      </c>
      <c r="O175" s="54">
        <v>13</v>
      </c>
      <c r="P175" s="54">
        <v>6</v>
      </c>
      <c r="Q175" s="289">
        <v>6</v>
      </c>
      <c r="R175" s="290"/>
      <c r="S175" s="289" t="s">
        <v>2502</v>
      </c>
      <c r="T175" s="289"/>
      <c r="U175" s="55"/>
      <c r="V175" s="54" t="s">
        <v>4030</v>
      </c>
      <c r="W175" s="54" t="s">
        <v>3714</v>
      </c>
      <c r="X175" s="54" t="s">
        <v>3713</v>
      </c>
      <c r="Y175" s="54">
        <v>1</v>
      </c>
      <c r="Z175" s="54">
        <v>3</v>
      </c>
    </row>
    <row r="176" spans="1:26" ht="18" x14ac:dyDescent="0.25">
      <c r="A176" s="53" t="str">
        <f t="shared" si="3"/>
        <v>0231266</v>
      </c>
      <c r="B176" s="54" t="s">
        <v>2506</v>
      </c>
      <c r="C176" s="54" t="s">
        <v>2505</v>
      </c>
      <c r="D176" s="54" t="s">
        <v>94</v>
      </c>
      <c r="E176" s="54" t="s">
        <v>94</v>
      </c>
      <c r="F176" s="54" t="s">
        <v>113</v>
      </c>
      <c r="G176" s="54" t="s">
        <v>697</v>
      </c>
      <c r="H176" s="54" t="s">
        <v>1239</v>
      </c>
      <c r="I176" s="54" t="s">
        <v>2504</v>
      </c>
      <c r="J176" s="56" t="s">
        <v>1841</v>
      </c>
      <c r="K176" s="54" t="s">
        <v>2510</v>
      </c>
      <c r="L176" s="54" t="s">
        <v>116</v>
      </c>
      <c r="N176" s="54" t="s">
        <v>117</v>
      </c>
      <c r="O176" s="54">
        <v>61</v>
      </c>
      <c r="P176" s="54">
        <v>6</v>
      </c>
      <c r="Q176" s="289">
        <v>6</v>
      </c>
      <c r="R176" s="290"/>
      <c r="S176" s="289" t="s">
        <v>2502</v>
      </c>
      <c r="T176" s="289"/>
      <c r="U176" s="55"/>
      <c r="V176" s="54" t="s">
        <v>4029</v>
      </c>
      <c r="W176" s="54" t="s">
        <v>4028</v>
      </c>
      <c r="X176" s="54" t="s">
        <v>4027</v>
      </c>
      <c r="Y176" s="54">
        <v>6</v>
      </c>
      <c r="Z176" s="54">
        <v>5</v>
      </c>
    </row>
    <row r="177" spans="1:26" ht="27" x14ac:dyDescent="0.25">
      <c r="A177" s="53" t="str">
        <f t="shared" si="3"/>
        <v>0231233</v>
      </c>
      <c r="B177" s="54" t="s">
        <v>2506</v>
      </c>
      <c r="C177" s="54" t="s">
        <v>2505</v>
      </c>
      <c r="D177" s="54" t="s">
        <v>94</v>
      </c>
      <c r="E177" s="54" t="s">
        <v>94</v>
      </c>
      <c r="F177" s="54" t="s">
        <v>113</v>
      </c>
      <c r="G177" s="54" t="s">
        <v>158</v>
      </c>
      <c r="H177" s="54" t="s">
        <v>1237</v>
      </c>
      <c r="I177" s="54" t="s">
        <v>2504</v>
      </c>
      <c r="J177" s="56" t="s">
        <v>1839</v>
      </c>
      <c r="K177" s="54" t="s">
        <v>2510</v>
      </c>
      <c r="L177" s="54" t="s">
        <v>116</v>
      </c>
      <c r="N177" s="54" t="s">
        <v>117</v>
      </c>
      <c r="O177" s="54">
        <v>50</v>
      </c>
      <c r="P177" s="54">
        <v>6</v>
      </c>
      <c r="Q177" s="289">
        <v>6</v>
      </c>
      <c r="R177" s="290"/>
      <c r="S177" s="289" t="s">
        <v>2502</v>
      </c>
      <c r="T177" s="289"/>
      <c r="U177" s="55"/>
      <c r="V177" s="54" t="s">
        <v>4026</v>
      </c>
      <c r="W177" s="54" t="s">
        <v>4025</v>
      </c>
      <c r="X177" s="54" t="s">
        <v>4024</v>
      </c>
      <c r="Y177" s="54">
        <v>6</v>
      </c>
      <c r="Z177" s="54">
        <v>7</v>
      </c>
    </row>
    <row r="178" spans="1:26" ht="18" x14ac:dyDescent="0.25">
      <c r="A178" s="53" t="str">
        <f t="shared" si="3"/>
        <v>0231290</v>
      </c>
      <c r="B178" s="54" t="s">
        <v>2506</v>
      </c>
      <c r="C178" s="54" t="s">
        <v>2505</v>
      </c>
      <c r="D178" s="54" t="s">
        <v>94</v>
      </c>
      <c r="E178" s="54" t="s">
        <v>94</v>
      </c>
      <c r="F178" s="54" t="s">
        <v>113</v>
      </c>
      <c r="G178" s="54" t="s">
        <v>124</v>
      </c>
      <c r="H178" s="54" t="s">
        <v>1240</v>
      </c>
      <c r="I178" s="54" t="s">
        <v>2504</v>
      </c>
      <c r="J178" s="56" t="s">
        <v>1842</v>
      </c>
      <c r="K178" s="54" t="s">
        <v>2510</v>
      </c>
      <c r="L178" s="54" t="s">
        <v>116</v>
      </c>
      <c r="N178" s="54" t="s">
        <v>117</v>
      </c>
      <c r="O178" s="54">
        <v>42</v>
      </c>
      <c r="P178" s="54">
        <v>6</v>
      </c>
      <c r="Q178" s="289">
        <v>6</v>
      </c>
      <c r="R178" s="290"/>
      <c r="S178" s="289" t="s">
        <v>2502</v>
      </c>
      <c r="T178" s="289"/>
      <c r="U178" s="55"/>
      <c r="V178" s="54" t="s">
        <v>4023</v>
      </c>
      <c r="W178" s="54" t="s">
        <v>4022</v>
      </c>
      <c r="X178" s="54" t="s">
        <v>4021</v>
      </c>
      <c r="Y178" s="54">
        <v>11</v>
      </c>
      <c r="Z178" s="54">
        <v>7</v>
      </c>
    </row>
    <row r="179" spans="1:26" ht="18" x14ac:dyDescent="0.25">
      <c r="A179" s="53" t="str">
        <f t="shared" si="3"/>
        <v>0231340</v>
      </c>
      <c r="B179" s="54" t="s">
        <v>2506</v>
      </c>
      <c r="C179" s="54" t="s">
        <v>2505</v>
      </c>
      <c r="D179" s="54" t="s">
        <v>94</v>
      </c>
      <c r="E179" s="54" t="s">
        <v>94</v>
      </c>
      <c r="F179" s="54" t="s">
        <v>113</v>
      </c>
      <c r="G179" s="54" t="s">
        <v>140</v>
      </c>
      <c r="H179" s="54" t="s">
        <v>1241</v>
      </c>
      <c r="I179" s="54" t="s">
        <v>2504</v>
      </c>
      <c r="J179" s="56" t="s">
        <v>1843</v>
      </c>
      <c r="K179" s="54" t="s">
        <v>2510</v>
      </c>
      <c r="L179" s="54" t="s">
        <v>116</v>
      </c>
      <c r="N179" s="54" t="s">
        <v>117</v>
      </c>
      <c r="O179" s="54">
        <v>17</v>
      </c>
      <c r="P179" s="54">
        <v>6</v>
      </c>
      <c r="Q179" s="289">
        <v>6</v>
      </c>
      <c r="R179" s="290"/>
      <c r="S179" s="289" t="s">
        <v>2502</v>
      </c>
      <c r="T179" s="289"/>
      <c r="U179" s="55"/>
      <c r="V179" s="54" t="s">
        <v>4020</v>
      </c>
      <c r="W179" s="54" t="s">
        <v>4019</v>
      </c>
      <c r="X179" s="54" t="s">
        <v>4018</v>
      </c>
      <c r="Y179" s="54">
        <v>6</v>
      </c>
      <c r="Z179" s="54">
        <v>4</v>
      </c>
    </row>
    <row r="180" spans="1:26" ht="18" x14ac:dyDescent="0.25">
      <c r="A180" s="53" t="str">
        <f t="shared" si="3"/>
        <v>0227009</v>
      </c>
      <c r="B180" s="54" t="s">
        <v>2506</v>
      </c>
      <c r="C180" s="54" t="s">
        <v>2505</v>
      </c>
      <c r="D180" s="54" t="s">
        <v>94</v>
      </c>
      <c r="E180" s="54" t="s">
        <v>94</v>
      </c>
      <c r="F180" s="54" t="s">
        <v>113</v>
      </c>
      <c r="G180" s="54" t="s">
        <v>114</v>
      </c>
      <c r="H180" s="54" t="s">
        <v>1272</v>
      </c>
      <c r="I180" s="54" t="s">
        <v>2504</v>
      </c>
      <c r="J180" s="56" t="s">
        <v>1865</v>
      </c>
      <c r="K180" s="54" t="s">
        <v>2510</v>
      </c>
      <c r="L180" s="54" t="s">
        <v>116</v>
      </c>
      <c r="N180" s="54" t="s">
        <v>117</v>
      </c>
      <c r="O180" s="54">
        <v>18</v>
      </c>
      <c r="P180" s="54">
        <v>5</v>
      </c>
      <c r="Q180" s="289">
        <v>5</v>
      </c>
      <c r="R180" s="290"/>
      <c r="S180" s="289" t="s">
        <v>2502</v>
      </c>
      <c r="T180" s="289"/>
      <c r="U180" s="55"/>
      <c r="V180" s="54" t="s">
        <v>4017</v>
      </c>
      <c r="W180" s="54" t="s">
        <v>4016</v>
      </c>
      <c r="X180" s="54" t="s">
        <v>4015</v>
      </c>
      <c r="Y180" s="54">
        <v>3</v>
      </c>
      <c r="Z180" s="54">
        <v>3</v>
      </c>
    </row>
    <row r="181" spans="1:26" ht="18" x14ac:dyDescent="0.25">
      <c r="A181" s="53" t="str">
        <f t="shared" si="3"/>
        <v>0240341</v>
      </c>
      <c r="B181" s="54" t="s">
        <v>2506</v>
      </c>
      <c r="C181" s="54" t="s">
        <v>2505</v>
      </c>
      <c r="D181" s="54" t="s">
        <v>94</v>
      </c>
      <c r="E181" s="54" t="s">
        <v>94</v>
      </c>
      <c r="F181" s="54" t="s">
        <v>113</v>
      </c>
      <c r="G181" s="54" t="s">
        <v>113</v>
      </c>
      <c r="H181" s="54" t="s">
        <v>1491</v>
      </c>
      <c r="I181" s="54" t="s">
        <v>2504</v>
      </c>
      <c r="J181" s="56" t="s">
        <v>1492</v>
      </c>
      <c r="K181" s="54" t="s">
        <v>2503</v>
      </c>
      <c r="L181" s="54" t="s">
        <v>116</v>
      </c>
      <c r="N181" s="54" t="s">
        <v>117</v>
      </c>
      <c r="O181" s="54">
        <v>335</v>
      </c>
      <c r="P181" s="54">
        <v>5</v>
      </c>
      <c r="Q181" s="289">
        <v>20</v>
      </c>
      <c r="R181" s="290"/>
      <c r="S181" s="289" t="s">
        <v>2502</v>
      </c>
      <c r="T181" s="289"/>
      <c r="U181" s="55"/>
      <c r="V181" s="54" t="s">
        <v>4014</v>
      </c>
      <c r="W181" s="54" t="s">
        <v>4013</v>
      </c>
      <c r="X181" s="54" t="s">
        <v>4012</v>
      </c>
      <c r="Y181" s="54">
        <v>52</v>
      </c>
      <c r="Z181" s="54">
        <v>54</v>
      </c>
    </row>
    <row r="182" spans="1:26" ht="18" x14ac:dyDescent="0.25">
      <c r="A182" s="53" t="str">
        <f t="shared" si="3"/>
        <v>0239368</v>
      </c>
      <c r="B182" s="54" t="s">
        <v>2506</v>
      </c>
      <c r="C182" s="54" t="s">
        <v>2505</v>
      </c>
      <c r="D182" s="54" t="s">
        <v>94</v>
      </c>
      <c r="E182" s="54" t="s">
        <v>94</v>
      </c>
      <c r="F182" s="54" t="s">
        <v>113</v>
      </c>
      <c r="G182" s="54" t="s">
        <v>192</v>
      </c>
      <c r="H182" s="54" t="s">
        <v>1275</v>
      </c>
      <c r="I182" s="54" t="s">
        <v>2504</v>
      </c>
      <c r="J182" s="56" t="s">
        <v>1868</v>
      </c>
      <c r="K182" s="54" t="s">
        <v>2510</v>
      </c>
      <c r="L182" s="54" t="s">
        <v>116</v>
      </c>
      <c r="N182" s="54" t="s">
        <v>117</v>
      </c>
      <c r="O182" s="54">
        <v>15</v>
      </c>
      <c r="P182" s="54">
        <v>6</v>
      </c>
      <c r="Q182" s="289">
        <v>6</v>
      </c>
      <c r="R182" s="290"/>
      <c r="S182" s="289" t="s">
        <v>2502</v>
      </c>
      <c r="T182" s="289"/>
      <c r="U182" s="55"/>
      <c r="V182" s="54" t="s">
        <v>4011</v>
      </c>
      <c r="W182" s="54" t="s">
        <v>4010</v>
      </c>
      <c r="X182" s="54" t="s">
        <v>2524</v>
      </c>
      <c r="Y182" s="54">
        <v>2</v>
      </c>
      <c r="Z182" s="54">
        <v>3</v>
      </c>
    </row>
    <row r="183" spans="1:26" ht="27" x14ac:dyDescent="0.25">
      <c r="A183" s="53" t="str">
        <f t="shared" si="3"/>
        <v>0239376</v>
      </c>
      <c r="B183" s="54" t="s">
        <v>2506</v>
      </c>
      <c r="C183" s="54" t="s">
        <v>2505</v>
      </c>
      <c r="D183" s="54" t="s">
        <v>94</v>
      </c>
      <c r="E183" s="54" t="s">
        <v>94</v>
      </c>
      <c r="F183" s="54" t="s">
        <v>113</v>
      </c>
      <c r="G183" s="54" t="s">
        <v>661</v>
      </c>
      <c r="H183" s="54" t="s">
        <v>1276</v>
      </c>
      <c r="I183" s="54" t="s">
        <v>2504</v>
      </c>
      <c r="J183" s="56" t="s">
        <v>1869</v>
      </c>
      <c r="K183" s="54" t="s">
        <v>2510</v>
      </c>
      <c r="L183" s="54" t="s">
        <v>116</v>
      </c>
      <c r="N183" s="54" t="s">
        <v>117</v>
      </c>
      <c r="O183" s="54">
        <v>8</v>
      </c>
      <c r="P183" s="54">
        <v>6</v>
      </c>
      <c r="Q183" s="289">
        <v>6</v>
      </c>
      <c r="R183" s="290"/>
      <c r="S183" s="289" t="s">
        <v>2502</v>
      </c>
      <c r="T183" s="289"/>
      <c r="U183" s="55"/>
      <c r="V183" s="54" t="s">
        <v>4009</v>
      </c>
      <c r="W183" s="54" t="s">
        <v>2525</v>
      </c>
      <c r="X183" s="54" t="s">
        <v>2524</v>
      </c>
      <c r="Y183" s="54">
        <v>0</v>
      </c>
      <c r="Z183" s="54">
        <v>1</v>
      </c>
    </row>
    <row r="184" spans="1:26" ht="27" x14ac:dyDescent="0.25">
      <c r="A184" s="53" t="str">
        <f t="shared" si="3"/>
        <v>0243816</v>
      </c>
      <c r="B184" s="54" t="s">
        <v>2506</v>
      </c>
      <c r="C184" s="54" t="s">
        <v>2505</v>
      </c>
      <c r="D184" s="54" t="s">
        <v>94</v>
      </c>
      <c r="E184" s="54" t="s">
        <v>94</v>
      </c>
      <c r="F184" s="54" t="s">
        <v>113</v>
      </c>
      <c r="G184" s="54" t="s">
        <v>638</v>
      </c>
      <c r="H184" s="54" t="s">
        <v>1266</v>
      </c>
      <c r="I184" s="54" t="s">
        <v>2504</v>
      </c>
      <c r="J184" s="56" t="s">
        <v>1861</v>
      </c>
      <c r="K184" s="54" t="s">
        <v>2510</v>
      </c>
      <c r="L184" s="54" t="s">
        <v>116</v>
      </c>
      <c r="N184" s="54" t="s">
        <v>117</v>
      </c>
      <c r="O184" s="54">
        <v>10</v>
      </c>
      <c r="P184" s="54">
        <v>6</v>
      </c>
      <c r="Q184" s="289">
        <v>6</v>
      </c>
      <c r="R184" s="290"/>
      <c r="S184" s="289" t="s">
        <v>2502</v>
      </c>
      <c r="T184" s="289"/>
      <c r="U184" s="55"/>
      <c r="V184" s="54" t="s">
        <v>4008</v>
      </c>
      <c r="W184" s="54" t="s">
        <v>2525</v>
      </c>
      <c r="X184" s="54" t="s">
        <v>2524</v>
      </c>
      <c r="Y184" s="54">
        <v>0</v>
      </c>
      <c r="Z184" s="54">
        <v>2</v>
      </c>
    </row>
    <row r="185" spans="1:26" ht="18" x14ac:dyDescent="0.25">
      <c r="A185" s="53" t="str">
        <f t="shared" si="3"/>
        <v>0474494</v>
      </c>
      <c r="B185" s="54" t="s">
        <v>2506</v>
      </c>
      <c r="C185" s="54" t="s">
        <v>2505</v>
      </c>
      <c r="D185" s="54" t="s">
        <v>94</v>
      </c>
      <c r="E185" s="54" t="s">
        <v>94</v>
      </c>
      <c r="F185" s="54" t="s">
        <v>113</v>
      </c>
      <c r="G185" s="54" t="s">
        <v>124</v>
      </c>
      <c r="H185" s="54" t="s">
        <v>1520</v>
      </c>
      <c r="I185" s="54" t="s">
        <v>2504</v>
      </c>
      <c r="J185" s="56" t="s">
        <v>1521</v>
      </c>
      <c r="K185" s="54" t="s">
        <v>2503</v>
      </c>
      <c r="L185" s="54" t="s">
        <v>116</v>
      </c>
      <c r="N185" s="54" t="s">
        <v>117</v>
      </c>
      <c r="O185" s="54">
        <v>49</v>
      </c>
      <c r="P185" s="54">
        <v>5</v>
      </c>
      <c r="Q185" s="289">
        <v>5</v>
      </c>
      <c r="R185" s="290"/>
      <c r="S185" s="289" t="s">
        <v>2502</v>
      </c>
      <c r="T185" s="289"/>
      <c r="U185" s="55"/>
      <c r="V185" s="54" t="s">
        <v>4007</v>
      </c>
      <c r="W185" s="54" t="s">
        <v>4006</v>
      </c>
      <c r="X185" s="54" t="s">
        <v>4005</v>
      </c>
      <c r="Y185" s="54">
        <v>7</v>
      </c>
      <c r="Z185" s="54">
        <v>12</v>
      </c>
    </row>
    <row r="186" spans="1:26" ht="18" x14ac:dyDescent="0.25">
      <c r="A186" s="53" t="str">
        <f t="shared" si="3"/>
        <v>1621192</v>
      </c>
      <c r="B186" s="54" t="s">
        <v>2506</v>
      </c>
      <c r="C186" s="54" t="s">
        <v>2505</v>
      </c>
      <c r="D186" s="54" t="s">
        <v>94</v>
      </c>
      <c r="E186" s="54" t="s">
        <v>94</v>
      </c>
      <c r="F186" s="54" t="s">
        <v>222</v>
      </c>
      <c r="G186" s="54" t="s">
        <v>229</v>
      </c>
      <c r="H186" s="54" t="s">
        <v>230</v>
      </c>
      <c r="I186" s="54" t="s">
        <v>2504</v>
      </c>
      <c r="J186" s="56" t="s">
        <v>231</v>
      </c>
      <c r="K186" s="54" t="s">
        <v>2523</v>
      </c>
      <c r="L186" s="54" t="s">
        <v>116</v>
      </c>
      <c r="N186" s="54" t="s">
        <v>117</v>
      </c>
      <c r="O186" s="54">
        <v>11</v>
      </c>
      <c r="P186" s="54">
        <v>3</v>
      </c>
      <c r="Q186" s="289">
        <v>3</v>
      </c>
      <c r="R186" s="290"/>
      <c r="S186" s="289" t="s">
        <v>2502</v>
      </c>
      <c r="T186" s="289"/>
      <c r="U186" s="55"/>
      <c r="V186" s="54" t="s">
        <v>4004</v>
      </c>
      <c r="W186" s="54" t="s">
        <v>4003</v>
      </c>
      <c r="X186" s="54" t="s">
        <v>4002</v>
      </c>
      <c r="Y186" s="54">
        <v>0</v>
      </c>
      <c r="Z186" s="54">
        <v>1</v>
      </c>
    </row>
    <row r="187" spans="1:26" ht="18" x14ac:dyDescent="0.25">
      <c r="A187" s="53" t="str">
        <f t="shared" si="3"/>
        <v>1621531</v>
      </c>
      <c r="B187" s="54" t="s">
        <v>2506</v>
      </c>
      <c r="C187" s="54" t="s">
        <v>2505</v>
      </c>
      <c r="D187" s="54" t="s">
        <v>94</v>
      </c>
      <c r="E187" s="54" t="s">
        <v>94</v>
      </c>
      <c r="F187" s="54" t="s">
        <v>222</v>
      </c>
      <c r="G187" s="54" t="s">
        <v>237</v>
      </c>
      <c r="H187" s="54" t="s">
        <v>238</v>
      </c>
      <c r="I187" s="54" t="s">
        <v>2504</v>
      </c>
      <c r="J187" s="56" t="s">
        <v>239</v>
      </c>
      <c r="K187" s="54" t="s">
        <v>2523</v>
      </c>
      <c r="L187" s="54" t="s">
        <v>116</v>
      </c>
      <c r="N187" s="54" t="s">
        <v>117</v>
      </c>
      <c r="O187" s="54">
        <v>6</v>
      </c>
      <c r="P187" s="54">
        <v>3</v>
      </c>
      <c r="Q187" s="289">
        <v>3</v>
      </c>
      <c r="R187" s="290"/>
      <c r="S187" s="289" t="s">
        <v>2502</v>
      </c>
      <c r="T187" s="289"/>
      <c r="U187" s="55"/>
      <c r="V187" s="54" t="s">
        <v>4001</v>
      </c>
      <c r="W187" s="54" t="s">
        <v>2525</v>
      </c>
      <c r="X187" s="54" t="s">
        <v>2524</v>
      </c>
      <c r="Y187" s="54">
        <v>0</v>
      </c>
      <c r="Z187" s="54">
        <v>1</v>
      </c>
    </row>
    <row r="188" spans="1:26" ht="18" x14ac:dyDescent="0.25">
      <c r="A188" s="53" t="str">
        <f t="shared" si="3"/>
        <v>1621481</v>
      </c>
      <c r="B188" s="54" t="s">
        <v>2506</v>
      </c>
      <c r="C188" s="54" t="s">
        <v>2505</v>
      </c>
      <c r="D188" s="54" t="s">
        <v>94</v>
      </c>
      <c r="E188" s="54" t="s">
        <v>94</v>
      </c>
      <c r="F188" s="54" t="s">
        <v>222</v>
      </c>
      <c r="G188" s="54" t="s">
        <v>234</v>
      </c>
      <c r="H188" s="54" t="s">
        <v>235</v>
      </c>
      <c r="I188" s="54" t="s">
        <v>2504</v>
      </c>
      <c r="J188" s="56" t="s">
        <v>236</v>
      </c>
      <c r="K188" s="54" t="s">
        <v>2523</v>
      </c>
      <c r="L188" s="54" t="s">
        <v>116</v>
      </c>
      <c r="N188" s="54" t="s">
        <v>117</v>
      </c>
      <c r="O188" s="54">
        <v>8</v>
      </c>
      <c r="P188" s="54">
        <v>3</v>
      </c>
      <c r="Q188" s="289">
        <v>3</v>
      </c>
      <c r="R188" s="290"/>
      <c r="S188" s="289" t="s">
        <v>2502</v>
      </c>
      <c r="T188" s="289"/>
      <c r="U188" s="55"/>
      <c r="V188" s="54" t="s">
        <v>4000</v>
      </c>
      <c r="W188" s="54" t="s">
        <v>3999</v>
      </c>
      <c r="X188" s="54" t="s">
        <v>3998</v>
      </c>
      <c r="Y188" s="54">
        <v>0</v>
      </c>
      <c r="Z188" s="54">
        <v>1</v>
      </c>
    </row>
    <row r="189" spans="1:26" ht="18" x14ac:dyDescent="0.25">
      <c r="A189" s="53" t="str">
        <f t="shared" si="3"/>
        <v>1621317</v>
      </c>
      <c r="B189" s="54" t="s">
        <v>2506</v>
      </c>
      <c r="C189" s="54" t="s">
        <v>2505</v>
      </c>
      <c r="D189" s="54" t="s">
        <v>94</v>
      </c>
      <c r="E189" s="54" t="s">
        <v>94</v>
      </c>
      <c r="F189" s="54" t="s">
        <v>222</v>
      </c>
      <c r="G189" s="54" t="s">
        <v>1286</v>
      </c>
      <c r="H189" s="54" t="s">
        <v>232</v>
      </c>
      <c r="I189" s="54" t="s">
        <v>2504</v>
      </c>
      <c r="J189" s="56" t="s">
        <v>233</v>
      </c>
      <c r="K189" s="54" t="s">
        <v>2523</v>
      </c>
      <c r="L189" s="54" t="s">
        <v>116</v>
      </c>
      <c r="N189" s="54" t="s">
        <v>117</v>
      </c>
      <c r="O189" s="54">
        <v>8</v>
      </c>
      <c r="P189" s="54">
        <v>3</v>
      </c>
      <c r="Q189" s="289">
        <v>3</v>
      </c>
      <c r="R189" s="290"/>
      <c r="S189" s="289" t="s">
        <v>2502</v>
      </c>
      <c r="T189" s="289"/>
      <c r="U189" s="55"/>
      <c r="V189" s="54" t="s">
        <v>3997</v>
      </c>
      <c r="W189" s="54" t="s">
        <v>3996</v>
      </c>
      <c r="X189" s="54" t="s">
        <v>3995</v>
      </c>
      <c r="Y189" s="54">
        <v>0</v>
      </c>
      <c r="Z189" s="54">
        <v>1</v>
      </c>
    </row>
    <row r="190" spans="1:26" ht="27" x14ac:dyDescent="0.25">
      <c r="A190" s="53" t="str">
        <f t="shared" si="3"/>
        <v>2044001</v>
      </c>
      <c r="B190" s="54" t="s">
        <v>2506</v>
      </c>
      <c r="C190" s="54" t="s">
        <v>2505</v>
      </c>
      <c r="D190" s="54" t="s">
        <v>94</v>
      </c>
      <c r="E190" s="54" t="s">
        <v>94</v>
      </c>
      <c r="F190" s="54" t="s">
        <v>222</v>
      </c>
      <c r="G190" s="54" t="s">
        <v>703</v>
      </c>
      <c r="H190" s="54" t="s">
        <v>704</v>
      </c>
      <c r="I190" s="54" t="s">
        <v>2504</v>
      </c>
      <c r="J190" s="56" t="s">
        <v>703</v>
      </c>
      <c r="K190" s="54" t="s">
        <v>2552</v>
      </c>
      <c r="L190" s="54" t="s">
        <v>116</v>
      </c>
      <c r="N190" s="54" t="s">
        <v>117</v>
      </c>
      <c r="O190" s="54">
        <v>5</v>
      </c>
      <c r="P190" s="54">
        <v>3</v>
      </c>
      <c r="Q190" s="289">
        <v>3</v>
      </c>
      <c r="R190" s="290"/>
      <c r="S190" s="289" t="s">
        <v>2502</v>
      </c>
      <c r="T190" s="289"/>
      <c r="U190" s="55"/>
      <c r="V190" s="54" t="s">
        <v>3994</v>
      </c>
      <c r="W190" s="54" t="s">
        <v>3993</v>
      </c>
      <c r="X190" s="54" t="s">
        <v>3992</v>
      </c>
      <c r="Y190" s="54">
        <v>0</v>
      </c>
      <c r="Z190" s="54">
        <v>1</v>
      </c>
    </row>
    <row r="191" spans="1:26" ht="27" x14ac:dyDescent="0.25">
      <c r="A191" s="53" t="str">
        <f t="shared" si="3"/>
        <v>2044701</v>
      </c>
      <c r="B191" s="54" t="s">
        <v>2506</v>
      </c>
      <c r="C191" s="54" t="s">
        <v>2505</v>
      </c>
      <c r="D191" s="54" t="s">
        <v>94</v>
      </c>
      <c r="E191" s="54" t="s">
        <v>94</v>
      </c>
      <c r="F191" s="54" t="s">
        <v>222</v>
      </c>
      <c r="G191" s="54" t="s">
        <v>222</v>
      </c>
      <c r="H191" s="54" t="s">
        <v>714</v>
      </c>
      <c r="I191" s="54" t="s">
        <v>2504</v>
      </c>
      <c r="J191" s="56" t="s">
        <v>715</v>
      </c>
      <c r="K191" s="54" t="s">
        <v>2552</v>
      </c>
      <c r="L191" s="54" t="s">
        <v>116</v>
      </c>
      <c r="N191" s="54" t="s">
        <v>117</v>
      </c>
      <c r="O191" s="54">
        <v>13</v>
      </c>
      <c r="P191" s="54">
        <v>2</v>
      </c>
      <c r="Q191" s="289">
        <v>2</v>
      </c>
      <c r="R191" s="290"/>
      <c r="S191" s="289" t="s">
        <v>2502</v>
      </c>
      <c r="T191" s="289"/>
      <c r="U191" s="55"/>
      <c r="V191" s="54" t="s">
        <v>3994</v>
      </c>
      <c r="W191" s="54" t="s">
        <v>3993</v>
      </c>
      <c r="X191" s="54" t="s">
        <v>3992</v>
      </c>
      <c r="Y191" s="54">
        <v>0</v>
      </c>
      <c r="Z191" s="54">
        <v>1</v>
      </c>
    </row>
    <row r="192" spans="1:26" ht="27" x14ac:dyDescent="0.25">
      <c r="A192" s="53" t="str">
        <f t="shared" si="3"/>
        <v>2044702</v>
      </c>
      <c r="B192" s="54" t="s">
        <v>2506</v>
      </c>
      <c r="C192" s="54" t="s">
        <v>2505</v>
      </c>
      <c r="D192" s="54" t="s">
        <v>94</v>
      </c>
      <c r="E192" s="54" t="s">
        <v>94</v>
      </c>
      <c r="F192" s="54" t="s">
        <v>222</v>
      </c>
      <c r="G192" s="54" t="s">
        <v>705</v>
      </c>
      <c r="H192" s="54" t="s">
        <v>706</v>
      </c>
      <c r="I192" s="54" t="s">
        <v>2504</v>
      </c>
      <c r="J192" s="56" t="s">
        <v>705</v>
      </c>
      <c r="K192" s="54" t="s">
        <v>2552</v>
      </c>
      <c r="L192" s="54" t="s">
        <v>116</v>
      </c>
      <c r="N192" s="54" t="s">
        <v>117</v>
      </c>
      <c r="O192" s="54">
        <v>13</v>
      </c>
      <c r="P192" s="54">
        <v>3</v>
      </c>
      <c r="Q192" s="289">
        <v>3</v>
      </c>
      <c r="R192" s="290"/>
      <c r="S192" s="289" t="s">
        <v>2502</v>
      </c>
      <c r="T192" s="289"/>
      <c r="U192" s="55"/>
      <c r="V192" s="54" t="s">
        <v>3994</v>
      </c>
      <c r="W192" s="54" t="s">
        <v>3993</v>
      </c>
      <c r="X192" s="54" t="s">
        <v>3992</v>
      </c>
      <c r="Y192" s="54">
        <v>0</v>
      </c>
      <c r="Z192" s="54">
        <v>1</v>
      </c>
    </row>
    <row r="193" spans="1:26" ht="27" x14ac:dyDescent="0.25">
      <c r="A193" s="53" t="str">
        <f t="shared" si="3"/>
        <v>3884998</v>
      </c>
      <c r="B193" s="54" t="s">
        <v>2506</v>
      </c>
      <c r="C193" s="54" t="s">
        <v>2505</v>
      </c>
      <c r="D193" s="54" t="s">
        <v>94</v>
      </c>
      <c r="E193" s="54" t="s">
        <v>94</v>
      </c>
      <c r="F193" s="54" t="s">
        <v>222</v>
      </c>
      <c r="G193" s="54" t="s">
        <v>709</v>
      </c>
      <c r="H193" s="54" t="s">
        <v>710</v>
      </c>
      <c r="I193" s="54" t="s">
        <v>2504</v>
      </c>
      <c r="J193" s="56" t="s">
        <v>711</v>
      </c>
      <c r="K193" s="54" t="s">
        <v>2552</v>
      </c>
      <c r="L193" s="54" t="s">
        <v>116</v>
      </c>
      <c r="N193" s="54" t="s">
        <v>117</v>
      </c>
      <c r="O193" s="54">
        <v>17</v>
      </c>
      <c r="P193" s="54">
        <v>3</v>
      </c>
      <c r="Q193" s="289">
        <v>3</v>
      </c>
      <c r="R193" s="290"/>
      <c r="S193" s="289" t="s">
        <v>2502</v>
      </c>
      <c r="T193" s="289"/>
      <c r="U193" s="55"/>
      <c r="V193" s="54" t="s">
        <v>3994</v>
      </c>
      <c r="W193" s="54" t="s">
        <v>3993</v>
      </c>
      <c r="X193" s="54" t="s">
        <v>3992</v>
      </c>
      <c r="Y193" s="54">
        <v>0</v>
      </c>
      <c r="Z193" s="54">
        <v>1</v>
      </c>
    </row>
    <row r="194" spans="1:26" ht="18" x14ac:dyDescent="0.25">
      <c r="A194" s="53" t="str">
        <f t="shared" si="3"/>
        <v>3985786</v>
      </c>
      <c r="B194" s="54" t="s">
        <v>2506</v>
      </c>
      <c r="C194" s="54" t="s">
        <v>2505</v>
      </c>
      <c r="D194" s="54" t="s">
        <v>94</v>
      </c>
      <c r="E194" s="54" t="s">
        <v>94</v>
      </c>
      <c r="F194" s="54" t="s">
        <v>222</v>
      </c>
      <c r="G194" s="54" t="s">
        <v>234</v>
      </c>
      <c r="H194" s="54" t="s">
        <v>2360</v>
      </c>
      <c r="I194" s="54" t="s">
        <v>2504</v>
      </c>
      <c r="J194" s="56" t="s">
        <v>1045</v>
      </c>
      <c r="K194" s="54" t="s">
        <v>2552</v>
      </c>
      <c r="L194" s="54" t="s">
        <v>116</v>
      </c>
      <c r="N194" s="54" t="s">
        <v>117</v>
      </c>
      <c r="O194" s="54">
        <v>9</v>
      </c>
      <c r="P194" s="54">
        <v>1</v>
      </c>
      <c r="Q194" s="289">
        <v>3</v>
      </c>
      <c r="R194" s="290"/>
      <c r="S194" s="289" t="s">
        <v>2502</v>
      </c>
      <c r="T194" s="289"/>
      <c r="U194" s="55"/>
      <c r="V194" s="54" t="s">
        <v>2525</v>
      </c>
      <c r="W194" s="54" t="s">
        <v>3993</v>
      </c>
      <c r="X194" s="54" t="s">
        <v>3992</v>
      </c>
      <c r="Y194" s="54">
        <v>0</v>
      </c>
      <c r="Z194" s="54">
        <v>1</v>
      </c>
    </row>
    <row r="195" spans="1:26" ht="27" x14ac:dyDescent="0.25">
      <c r="A195" s="53" t="str">
        <f t="shared" si="3"/>
        <v>3949368</v>
      </c>
      <c r="B195" s="54" t="s">
        <v>2506</v>
      </c>
      <c r="C195" s="54" t="s">
        <v>2505</v>
      </c>
      <c r="D195" s="54" t="s">
        <v>94</v>
      </c>
      <c r="E195" s="54" t="s">
        <v>94</v>
      </c>
      <c r="F195" s="54" t="s">
        <v>222</v>
      </c>
      <c r="G195" s="54" t="s">
        <v>237</v>
      </c>
      <c r="H195" s="54" t="s">
        <v>707</v>
      </c>
      <c r="I195" s="54" t="s">
        <v>2504</v>
      </c>
      <c r="J195" s="56" t="s">
        <v>708</v>
      </c>
      <c r="K195" s="54" t="s">
        <v>2552</v>
      </c>
      <c r="L195" s="54" t="s">
        <v>116</v>
      </c>
      <c r="N195" s="54" t="s">
        <v>117</v>
      </c>
      <c r="O195" s="54">
        <v>7</v>
      </c>
      <c r="P195" s="54">
        <v>1</v>
      </c>
      <c r="Q195" s="289">
        <v>3</v>
      </c>
      <c r="R195" s="290"/>
      <c r="S195" s="289" t="s">
        <v>2502</v>
      </c>
      <c r="T195" s="289"/>
      <c r="U195" s="55"/>
      <c r="V195" s="54" t="s">
        <v>3994</v>
      </c>
      <c r="W195" s="54" t="s">
        <v>3993</v>
      </c>
      <c r="X195" s="54" t="s">
        <v>3992</v>
      </c>
      <c r="Y195" s="54">
        <v>0</v>
      </c>
      <c r="Z195" s="54">
        <v>1</v>
      </c>
    </row>
    <row r="196" spans="1:26" ht="27" x14ac:dyDescent="0.25">
      <c r="A196" s="53" t="str">
        <f t="shared" si="3"/>
        <v>3953583</v>
      </c>
      <c r="B196" s="54" t="s">
        <v>2506</v>
      </c>
      <c r="C196" s="54" t="s">
        <v>2505</v>
      </c>
      <c r="D196" s="54" t="s">
        <v>94</v>
      </c>
      <c r="E196" s="54" t="s">
        <v>94</v>
      </c>
      <c r="F196" s="54" t="s">
        <v>222</v>
      </c>
      <c r="G196" s="54" t="s">
        <v>223</v>
      </c>
      <c r="H196" s="54" t="s">
        <v>716</v>
      </c>
      <c r="I196" s="54" t="s">
        <v>2504</v>
      </c>
      <c r="J196" s="56" t="s">
        <v>717</v>
      </c>
      <c r="K196" s="54" t="s">
        <v>2552</v>
      </c>
      <c r="L196" s="54" t="s">
        <v>116</v>
      </c>
      <c r="N196" s="54" t="s">
        <v>117</v>
      </c>
      <c r="O196" s="54">
        <v>10</v>
      </c>
      <c r="P196" s="54">
        <v>1</v>
      </c>
      <c r="Q196" s="289">
        <v>3</v>
      </c>
      <c r="R196" s="290"/>
      <c r="S196" s="289" t="s">
        <v>2502</v>
      </c>
      <c r="T196" s="289"/>
      <c r="U196" s="55"/>
      <c r="V196" s="54" t="s">
        <v>3994</v>
      </c>
      <c r="W196" s="54" t="s">
        <v>3993</v>
      </c>
      <c r="X196" s="54" t="s">
        <v>3992</v>
      </c>
      <c r="Y196" s="54">
        <v>0</v>
      </c>
      <c r="Z196" s="54">
        <v>1</v>
      </c>
    </row>
    <row r="197" spans="1:26" ht="27" x14ac:dyDescent="0.25">
      <c r="A197" s="53" t="str">
        <f t="shared" si="3"/>
        <v>3953584</v>
      </c>
      <c r="B197" s="54" t="s">
        <v>2506</v>
      </c>
      <c r="C197" s="54" t="s">
        <v>2505</v>
      </c>
      <c r="D197" s="54" t="s">
        <v>94</v>
      </c>
      <c r="E197" s="54" t="s">
        <v>94</v>
      </c>
      <c r="F197" s="54" t="s">
        <v>222</v>
      </c>
      <c r="G197" s="54" t="s">
        <v>703</v>
      </c>
      <c r="H197" s="54" t="s">
        <v>712</v>
      </c>
      <c r="I197" s="54" t="s">
        <v>2504</v>
      </c>
      <c r="J197" s="56" t="s">
        <v>713</v>
      </c>
      <c r="K197" s="54" t="s">
        <v>2552</v>
      </c>
      <c r="L197" s="54" t="s">
        <v>116</v>
      </c>
      <c r="N197" s="54" t="s">
        <v>117</v>
      </c>
      <c r="O197" s="54">
        <v>13</v>
      </c>
      <c r="P197" s="54">
        <v>1</v>
      </c>
      <c r="Q197" s="289">
        <v>3</v>
      </c>
      <c r="R197" s="290"/>
      <c r="S197" s="289" t="s">
        <v>2502</v>
      </c>
      <c r="T197" s="289"/>
      <c r="U197" s="55"/>
      <c r="V197" s="54" t="s">
        <v>3994</v>
      </c>
      <c r="W197" s="54" t="s">
        <v>3993</v>
      </c>
      <c r="X197" s="54" t="s">
        <v>3992</v>
      </c>
      <c r="Y197" s="54">
        <v>0</v>
      </c>
      <c r="Z197" s="54">
        <v>1</v>
      </c>
    </row>
    <row r="198" spans="1:26" ht="27" x14ac:dyDescent="0.25">
      <c r="A198" s="53" t="str">
        <f t="shared" si="3"/>
        <v>3953586</v>
      </c>
      <c r="B198" s="54" t="s">
        <v>2506</v>
      </c>
      <c r="C198" s="54" t="s">
        <v>2505</v>
      </c>
      <c r="D198" s="54" t="s">
        <v>94</v>
      </c>
      <c r="E198" s="54" t="s">
        <v>94</v>
      </c>
      <c r="F198" s="54" t="s">
        <v>222</v>
      </c>
      <c r="G198" s="54" t="s">
        <v>382</v>
      </c>
      <c r="H198" s="54" t="s">
        <v>718</v>
      </c>
      <c r="I198" s="54" t="s">
        <v>2504</v>
      </c>
      <c r="J198" s="56" t="s">
        <v>719</v>
      </c>
      <c r="K198" s="54" t="s">
        <v>2552</v>
      </c>
      <c r="L198" s="54" t="s">
        <v>116</v>
      </c>
      <c r="N198" s="54" t="s">
        <v>117</v>
      </c>
      <c r="O198" s="54">
        <v>9</v>
      </c>
      <c r="P198" s="54">
        <v>1</v>
      </c>
      <c r="Q198" s="289">
        <v>3</v>
      </c>
      <c r="R198" s="290"/>
      <c r="S198" s="289" t="s">
        <v>2502</v>
      </c>
      <c r="T198" s="289"/>
      <c r="U198" s="55"/>
      <c r="V198" s="54" t="s">
        <v>3994</v>
      </c>
      <c r="W198" s="54" t="s">
        <v>3993</v>
      </c>
      <c r="X198" s="54" t="s">
        <v>3992</v>
      </c>
      <c r="Y198" s="54">
        <v>0</v>
      </c>
      <c r="Z198" s="54">
        <v>1</v>
      </c>
    </row>
    <row r="199" spans="1:26" ht="18" x14ac:dyDescent="0.25">
      <c r="B199" s="54" t="s">
        <v>2506</v>
      </c>
      <c r="C199" s="54" t="s">
        <v>2505</v>
      </c>
      <c r="D199" s="54" t="s">
        <v>94</v>
      </c>
      <c r="E199" s="54" t="s">
        <v>94</v>
      </c>
      <c r="F199" s="54" t="s">
        <v>222</v>
      </c>
      <c r="G199" s="54" t="s">
        <v>1286</v>
      </c>
      <c r="H199" s="54" t="s">
        <v>3991</v>
      </c>
      <c r="I199" s="54" t="s">
        <v>2504</v>
      </c>
      <c r="J199" s="56" t="s">
        <v>3990</v>
      </c>
      <c r="K199" s="54" t="s">
        <v>2510</v>
      </c>
      <c r="L199" s="54" t="s">
        <v>116</v>
      </c>
      <c r="N199" s="54" t="s">
        <v>2615</v>
      </c>
      <c r="O199" s="54">
        <v>20</v>
      </c>
      <c r="P199" s="54">
        <v>6</v>
      </c>
      <c r="Q199" s="289">
        <v>6</v>
      </c>
      <c r="R199" s="290"/>
      <c r="S199" s="289" t="s">
        <v>2502</v>
      </c>
      <c r="T199" s="289"/>
      <c r="U199" s="55"/>
      <c r="V199" s="54" t="s">
        <v>3989</v>
      </c>
      <c r="W199" s="54" t="s">
        <v>3988</v>
      </c>
      <c r="X199" s="54" t="s">
        <v>3987</v>
      </c>
      <c r="Y199" s="54">
        <v>2</v>
      </c>
      <c r="Z199" s="54">
        <v>3</v>
      </c>
    </row>
    <row r="200" spans="1:26" ht="18" x14ac:dyDescent="0.25">
      <c r="A200" s="53" t="str">
        <f t="shared" ref="A200:A263" si="4">+H200</f>
        <v>0230664</v>
      </c>
      <c r="B200" s="54" t="s">
        <v>2506</v>
      </c>
      <c r="C200" s="54" t="s">
        <v>2505</v>
      </c>
      <c r="D200" s="54" t="s">
        <v>94</v>
      </c>
      <c r="E200" s="54" t="s">
        <v>94</v>
      </c>
      <c r="F200" s="54" t="s">
        <v>222</v>
      </c>
      <c r="G200" s="54" t="s">
        <v>229</v>
      </c>
      <c r="H200" s="54" t="s">
        <v>1292</v>
      </c>
      <c r="I200" s="54" t="s">
        <v>2504</v>
      </c>
      <c r="J200" s="56" t="s">
        <v>1293</v>
      </c>
      <c r="K200" s="54" t="s">
        <v>2510</v>
      </c>
      <c r="L200" s="54" t="s">
        <v>116</v>
      </c>
      <c r="N200" s="54" t="s">
        <v>117</v>
      </c>
      <c r="O200" s="54">
        <v>33</v>
      </c>
      <c r="P200" s="54">
        <v>6</v>
      </c>
      <c r="Q200" s="289">
        <v>6</v>
      </c>
      <c r="R200" s="290"/>
      <c r="S200" s="289" t="s">
        <v>2502</v>
      </c>
      <c r="T200" s="289"/>
      <c r="U200" s="55"/>
      <c r="V200" s="54" t="s">
        <v>3986</v>
      </c>
      <c r="W200" s="54" t="s">
        <v>3985</v>
      </c>
      <c r="X200" s="54" t="s">
        <v>3984</v>
      </c>
      <c r="Y200" s="54">
        <v>5</v>
      </c>
      <c r="Z200" s="54">
        <v>5</v>
      </c>
    </row>
    <row r="201" spans="1:26" ht="27" x14ac:dyDescent="0.25">
      <c r="A201" s="53" t="str">
        <f t="shared" si="4"/>
        <v>0230185</v>
      </c>
      <c r="B201" s="54" t="s">
        <v>2506</v>
      </c>
      <c r="C201" s="54" t="s">
        <v>2505</v>
      </c>
      <c r="D201" s="54" t="s">
        <v>94</v>
      </c>
      <c r="E201" s="54" t="s">
        <v>94</v>
      </c>
      <c r="F201" s="54" t="s">
        <v>222</v>
      </c>
      <c r="G201" s="54" t="s">
        <v>1286</v>
      </c>
      <c r="H201" s="54" t="s">
        <v>1287</v>
      </c>
      <c r="I201" s="54" t="s">
        <v>2504</v>
      </c>
      <c r="J201" s="56" t="s">
        <v>1876</v>
      </c>
      <c r="K201" s="54" t="s">
        <v>2510</v>
      </c>
      <c r="L201" s="54" t="s">
        <v>116</v>
      </c>
      <c r="N201" s="54" t="s">
        <v>117</v>
      </c>
      <c r="O201" s="54">
        <v>20</v>
      </c>
      <c r="P201" s="54">
        <v>6</v>
      </c>
      <c r="Q201" s="289">
        <v>6</v>
      </c>
      <c r="R201" s="290"/>
      <c r="S201" s="289" t="s">
        <v>2502</v>
      </c>
      <c r="T201" s="289"/>
      <c r="U201" s="55"/>
      <c r="V201" s="54" t="s">
        <v>3983</v>
      </c>
      <c r="W201" s="54" t="s">
        <v>3982</v>
      </c>
      <c r="X201" s="54" t="s">
        <v>3981</v>
      </c>
      <c r="Y201" s="54">
        <v>4</v>
      </c>
      <c r="Z201" s="54">
        <v>5</v>
      </c>
    </row>
    <row r="202" spans="1:26" ht="27" x14ac:dyDescent="0.25">
      <c r="A202" s="53" t="str">
        <f t="shared" si="4"/>
        <v>0230474</v>
      </c>
      <c r="B202" s="54" t="s">
        <v>2506</v>
      </c>
      <c r="C202" s="54" t="s">
        <v>2505</v>
      </c>
      <c r="D202" s="54" t="s">
        <v>94</v>
      </c>
      <c r="E202" s="54" t="s">
        <v>94</v>
      </c>
      <c r="F202" s="54" t="s">
        <v>222</v>
      </c>
      <c r="G202" s="54" t="s">
        <v>222</v>
      </c>
      <c r="H202" s="54" t="s">
        <v>1290</v>
      </c>
      <c r="I202" s="54" t="s">
        <v>2504</v>
      </c>
      <c r="J202" s="56" t="s">
        <v>1291</v>
      </c>
      <c r="K202" s="54" t="s">
        <v>2510</v>
      </c>
      <c r="L202" s="54" t="s">
        <v>116</v>
      </c>
      <c r="N202" s="54" t="s">
        <v>117</v>
      </c>
      <c r="O202" s="54">
        <v>95</v>
      </c>
      <c r="P202" s="54">
        <v>6</v>
      </c>
      <c r="Q202" s="289">
        <v>7</v>
      </c>
      <c r="R202" s="290"/>
      <c r="S202" s="289" t="s">
        <v>2502</v>
      </c>
      <c r="T202" s="289"/>
      <c r="U202" s="55"/>
      <c r="V202" s="54" t="s">
        <v>3980</v>
      </c>
      <c r="W202" s="54" t="s">
        <v>3979</v>
      </c>
      <c r="X202" s="54" t="s">
        <v>3978</v>
      </c>
      <c r="Y202" s="54">
        <v>11</v>
      </c>
      <c r="Z202" s="54">
        <v>10</v>
      </c>
    </row>
    <row r="203" spans="1:26" ht="18" x14ac:dyDescent="0.25">
      <c r="A203" s="53" t="str">
        <f t="shared" si="4"/>
        <v>0230128</v>
      </c>
      <c r="B203" s="54" t="s">
        <v>2506</v>
      </c>
      <c r="C203" s="54" t="s">
        <v>2505</v>
      </c>
      <c r="D203" s="54" t="s">
        <v>94</v>
      </c>
      <c r="E203" s="54" t="s">
        <v>94</v>
      </c>
      <c r="F203" s="54" t="s">
        <v>222</v>
      </c>
      <c r="G203" s="54" t="s">
        <v>223</v>
      </c>
      <c r="H203" s="54" t="s">
        <v>1288</v>
      </c>
      <c r="I203" s="54" t="s">
        <v>2504</v>
      </c>
      <c r="J203" s="56" t="s">
        <v>1289</v>
      </c>
      <c r="K203" s="54" t="s">
        <v>2510</v>
      </c>
      <c r="L203" s="54" t="s">
        <v>116</v>
      </c>
      <c r="N203" s="54" t="s">
        <v>117</v>
      </c>
      <c r="O203" s="54">
        <v>113</v>
      </c>
      <c r="P203" s="54">
        <v>6</v>
      </c>
      <c r="Q203" s="289">
        <v>11</v>
      </c>
      <c r="R203" s="290"/>
      <c r="S203" s="289" t="s">
        <v>2502</v>
      </c>
      <c r="T203" s="289"/>
      <c r="U203" s="55"/>
      <c r="V203" s="54" t="s">
        <v>3977</v>
      </c>
      <c r="W203" s="54" t="s">
        <v>3976</v>
      </c>
      <c r="X203" s="54" t="s">
        <v>3975</v>
      </c>
      <c r="Y203" s="54">
        <v>14</v>
      </c>
      <c r="Z203" s="54">
        <v>14</v>
      </c>
    </row>
    <row r="204" spans="1:26" ht="27" x14ac:dyDescent="0.25">
      <c r="A204" s="53" t="str">
        <f t="shared" si="4"/>
        <v>0631135</v>
      </c>
      <c r="B204" s="54" t="s">
        <v>2506</v>
      </c>
      <c r="C204" s="54" t="s">
        <v>2505</v>
      </c>
      <c r="D204" s="54" t="s">
        <v>94</v>
      </c>
      <c r="E204" s="54" t="s">
        <v>94</v>
      </c>
      <c r="F204" s="54" t="s">
        <v>222</v>
      </c>
      <c r="G204" s="54" t="s">
        <v>222</v>
      </c>
      <c r="H204" s="54" t="s">
        <v>1524</v>
      </c>
      <c r="I204" s="54" t="s">
        <v>2504</v>
      </c>
      <c r="J204" s="56" t="s">
        <v>1525</v>
      </c>
      <c r="K204" s="54" t="s">
        <v>2503</v>
      </c>
      <c r="L204" s="54" t="s">
        <v>116</v>
      </c>
      <c r="N204" s="54" t="s">
        <v>117</v>
      </c>
      <c r="O204" s="54">
        <v>135</v>
      </c>
      <c r="P204" s="54">
        <v>5</v>
      </c>
      <c r="Q204" s="289">
        <v>10</v>
      </c>
      <c r="R204" s="290"/>
      <c r="S204" s="289" t="s">
        <v>2502</v>
      </c>
      <c r="T204" s="289"/>
      <c r="U204" s="55"/>
      <c r="V204" s="54" t="s">
        <v>3974</v>
      </c>
      <c r="W204" s="54" t="s">
        <v>2525</v>
      </c>
      <c r="X204" s="54" t="s">
        <v>3973</v>
      </c>
      <c r="Y204" s="54">
        <v>24</v>
      </c>
      <c r="Z204" s="54">
        <v>24</v>
      </c>
    </row>
    <row r="205" spans="1:26" ht="18" x14ac:dyDescent="0.25">
      <c r="A205" s="53" t="str">
        <f t="shared" si="4"/>
        <v>1025352</v>
      </c>
      <c r="B205" s="54" t="s">
        <v>2506</v>
      </c>
      <c r="C205" s="54" t="s">
        <v>2505</v>
      </c>
      <c r="D205" s="54" t="s">
        <v>94</v>
      </c>
      <c r="E205" s="54" t="s">
        <v>94</v>
      </c>
      <c r="F205" s="54" t="s">
        <v>222</v>
      </c>
      <c r="G205" s="54" t="s">
        <v>1695</v>
      </c>
      <c r="H205" s="54" t="s">
        <v>224</v>
      </c>
      <c r="I205" s="54" t="s">
        <v>2504</v>
      </c>
      <c r="J205" s="56" t="s">
        <v>1696</v>
      </c>
      <c r="K205" s="54" t="s">
        <v>2523</v>
      </c>
      <c r="L205" s="54" t="s">
        <v>116</v>
      </c>
      <c r="N205" s="54" t="s">
        <v>117</v>
      </c>
      <c r="O205" s="54">
        <v>30</v>
      </c>
      <c r="P205" s="54">
        <v>3</v>
      </c>
      <c r="Q205" s="289">
        <v>3</v>
      </c>
      <c r="R205" s="290"/>
      <c r="S205" s="289" t="s">
        <v>2502</v>
      </c>
      <c r="T205" s="289"/>
      <c r="U205" s="55"/>
      <c r="V205" s="54" t="s">
        <v>3972</v>
      </c>
      <c r="W205" s="54" t="s">
        <v>3971</v>
      </c>
      <c r="X205" s="54" t="s">
        <v>3970</v>
      </c>
      <c r="Y205" s="54">
        <v>2</v>
      </c>
      <c r="Z205" s="54">
        <v>4</v>
      </c>
    </row>
    <row r="206" spans="1:26" ht="27" x14ac:dyDescent="0.25">
      <c r="A206" s="53" t="str">
        <f t="shared" si="4"/>
        <v>1025394</v>
      </c>
      <c r="B206" s="54" t="s">
        <v>2506</v>
      </c>
      <c r="C206" s="54" t="s">
        <v>2505</v>
      </c>
      <c r="D206" s="54" t="s">
        <v>94</v>
      </c>
      <c r="E206" s="54" t="s">
        <v>94</v>
      </c>
      <c r="F206" s="54" t="s">
        <v>222</v>
      </c>
      <c r="G206" s="54" t="s">
        <v>223</v>
      </c>
      <c r="H206" s="54" t="s">
        <v>1526</v>
      </c>
      <c r="I206" s="54" t="s">
        <v>2504</v>
      </c>
      <c r="J206" s="56" t="s">
        <v>223</v>
      </c>
      <c r="K206" s="54" t="s">
        <v>2503</v>
      </c>
      <c r="L206" s="54" t="s">
        <v>116</v>
      </c>
      <c r="N206" s="54" t="s">
        <v>117</v>
      </c>
      <c r="O206" s="54">
        <v>101</v>
      </c>
      <c r="P206" s="54">
        <v>5</v>
      </c>
      <c r="Q206" s="289">
        <v>7</v>
      </c>
      <c r="R206" s="290"/>
      <c r="S206" s="289" t="s">
        <v>2502</v>
      </c>
      <c r="T206" s="289"/>
      <c r="U206" s="55"/>
      <c r="V206" s="54" t="s">
        <v>3969</v>
      </c>
      <c r="W206" s="54" t="s">
        <v>3968</v>
      </c>
      <c r="X206" s="54" t="s">
        <v>3967</v>
      </c>
      <c r="Y206" s="54">
        <v>15</v>
      </c>
      <c r="Z206" s="54">
        <v>16</v>
      </c>
    </row>
    <row r="207" spans="1:26" ht="27" x14ac:dyDescent="0.25">
      <c r="A207" s="53" t="str">
        <f t="shared" si="4"/>
        <v>1470954</v>
      </c>
      <c r="B207" s="54" t="s">
        <v>2506</v>
      </c>
      <c r="C207" s="54" t="s">
        <v>2505</v>
      </c>
      <c r="D207" s="54" t="s">
        <v>94</v>
      </c>
      <c r="E207" s="54" t="s">
        <v>94</v>
      </c>
      <c r="F207" s="54" t="s">
        <v>222</v>
      </c>
      <c r="G207" s="54" t="s">
        <v>222</v>
      </c>
      <c r="H207" s="54" t="s">
        <v>227</v>
      </c>
      <c r="I207" s="54" t="s">
        <v>2504</v>
      </c>
      <c r="J207" s="56" t="s">
        <v>228</v>
      </c>
      <c r="K207" s="54" t="s">
        <v>2523</v>
      </c>
      <c r="L207" s="54" t="s">
        <v>116</v>
      </c>
      <c r="N207" s="54" t="s">
        <v>117</v>
      </c>
      <c r="O207" s="54">
        <v>6</v>
      </c>
      <c r="P207" s="54">
        <v>3</v>
      </c>
      <c r="Q207" s="289">
        <v>3</v>
      </c>
      <c r="R207" s="290"/>
      <c r="S207" s="289" t="s">
        <v>2502</v>
      </c>
      <c r="T207" s="289"/>
      <c r="U207" s="55"/>
      <c r="V207" s="54" t="s">
        <v>3966</v>
      </c>
      <c r="W207" s="54" t="s">
        <v>3965</v>
      </c>
      <c r="X207" s="54" t="s">
        <v>3964</v>
      </c>
      <c r="Y207" s="54">
        <v>0</v>
      </c>
      <c r="Z207" s="54">
        <v>1</v>
      </c>
    </row>
    <row r="208" spans="1:26" ht="18" x14ac:dyDescent="0.25">
      <c r="A208" s="53" t="str">
        <f t="shared" si="4"/>
        <v>1470996</v>
      </c>
      <c r="B208" s="54" t="s">
        <v>2506</v>
      </c>
      <c r="C208" s="54" t="s">
        <v>2505</v>
      </c>
      <c r="D208" s="54" t="s">
        <v>94</v>
      </c>
      <c r="E208" s="54" t="s">
        <v>94</v>
      </c>
      <c r="F208" s="54" t="s">
        <v>222</v>
      </c>
      <c r="G208" s="54" t="s">
        <v>222</v>
      </c>
      <c r="H208" s="54" t="s">
        <v>225</v>
      </c>
      <c r="I208" s="54" t="s">
        <v>2504</v>
      </c>
      <c r="J208" s="56" t="s">
        <v>226</v>
      </c>
      <c r="K208" s="54" t="s">
        <v>2523</v>
      </c>
      <c r="L208" s="54" t="s">
        <v>116</v>
      </c>
      <c r="N208" s="54" t="s">
        <v>117</v>
      </c>
      <c r="O208" s="54">
        <v>5</v>
      </c>
      <c r="P208" s="54">
        <v>3</v>
      </c>
      <c r="Q208" s="289">
        <v>3</v>
      </c>
      <c r="R208" s="290"/>
      <c r="S208" s="289" t="s">
        <v>2502</v>
      </c>
      <c r="T208" s="289"/>
      <c r="U208" s="55"/>
      <c r="V208" s="54" t="s">
        <v>3963</v>
      </c>
      <c r="W208" s="54" t="s">
        <v>2525</v>
      </c>
      <c r="X208" s="54" t="s">
        <v>3962</v>
      </c>
      <c r="Y208" s="54">
        <v>0</v>
      </c>
      <c r="Z208" s="54">
        <v>1</v>
      </c>
    </row>
    <row r="209" spans="1:26" ht="18" x14ac:dyDescent="0.25">
      <c r="A209" s="53" t="str">
        <f t="shared" si="4"/>
        <v>3947713</v>
      </c>
      <c r="B209" s="54" t="s">
        <v>2506</v>
      </c>
      <c r="C209" s="54" t="s">
        <v>2505</v>
      </c>
      <c r="D209" s="54" t="s">
        <v>94</v>
      </c>
      <c r="E209" s="54" t="s">
        <v>94</v>
      </c>
      <c r="F209" s="54" t="s">
        <v>30</v>
      </c>
      <c r="G209" s="54" t="s">
        <v>741</v>
      </c>
      <c r="H209" s="54" t="s">
        <v>742</v>
      </c>
      <c r="I209" s="54" t="s">
        <v>2504</v>
      </c>
      <c r="J209" s="56" t="s">
        <v>743</v>
      </c>
      <c r="K209" s="54" t="s">
        <v>2552</v>
      </c>
      <c r="L209" s="54" t="s">
        <v>116</v>
      </c>
      <c r="N209" s="54" t="s">
        <v>117</v>
      </c>
      <c r="O209" s="54">
        <v>10</v>
      </c>
      <c r="P209" s="54">
        <v>1</v>
      </c>
      <c r="Q209" s="289">
        <v>2</v>
      </c>
      <c r="R209" s="290"/>
      <c r="S209" s="289" t="s">
        <v>2502</v>
      </c>
      <c r="T209" s="289"/>
      <c r="U209" s="55"/>
      <c r="V209" s="54" t="s">
        <v>3686</v>
      </c>
      <c r="W209" s="54" t="s">
        <v>3507</v>
      </c>
      <c r="X209" s="54" t="s">
        <v>3685</v>
      </c>
      <c r="Y209" s="54">
        <v>1</v>
      </c>
      <c r="Z209" s="54">
        <v>1</v>
      </c>
    </row>
    <row r="210" spans="1:26" ht="18" x14ac:dyDescent="0.25">
      <c r="A210" s="53" t="str">
        <f t="shared" si="4"/>
        <v>3938648</v>
      </c>
      <c r="B210" s="54" t="s">
        <v>2506</v>
      </c>
      <c r="C210" s="54" t="s">
        <v>2505</v>
      </c>
      <c r="D210" s="54" t="s">
        <v>94</v>
      </c>
      <c r="E210" s="54" t="s">
        <v>94</v>
      </c>
      <c r="F210" s="54" t="s">
        <v>30</v>
      </c>
      <c r="G210" s="54" t="s">
        <v>252</v>
      </c>
      <c r="H210" s="54" t="s">
        <v>730</v>
      </c>
      <c r="I210" s="54" t="s">
        <v>2504</v>
      </c>
      <c r="J210" s="56" t="s">
        <v>731</v>
      </c>
      <c r="K210" s="54" t="s">
        <v>2552</v>
      </c>
      <c r="L210" s="54" t="s">
        <v>116</v>
      </c>
      <c r="N210" s="54" t="s">
        <v>117</v>
      </c>
      <c r="O210" s="54">
        <v>10</v>
      </c>
      <c r="P210" s="54">
        <v>1</v>
      </c>
      <c r="Q210" s="289">
        <v>3</v>
      </c>
      <c r="R210" s="290"/>
      <c r="S210" s="289" t="s">
        <v>2502</v>
      </c>
      <c r="T210" s="289"/>
      <c r="U210" s="55"/>
      <c r="V210" s="54" t="s">
        <v>3960</v>
      </c>
      <c r="W210" s="54" t="s">
        <v>2525</v>
      </c>
      <c r="X210" s="54" t="s">
        <v>2524</v>
      </c>
      <c r="Y210" s="54">
        <v>0</v>
      </c>
      <c r="Z210" s="54">
        <v>1</v>
      </c>
    </row>
    <row r="211" spans="1:26" ht="18" x14ac:dyDescent="0.25">
      <c r="A211" s="53" t="str">
        <f t="shared" si="4"/>
        <v>3938649</v>
      </c>
      <c r="B211" s="54" t="s">
        <v>2506</v>
      </c>
      <c r="C211" s="54" t="s">
        <v>2505</v>
      </c>
      <c r="D211" s="54" t="s">
        <v>94</v>
      </c>
      <c r="E211" s="54" t="s">
        <v>94</v>
      </c>
      <c r="F211" s="54" t="s">
        <v>30</v>
      </c>
      <c r="G211" s="54" t="s">
        <v>750</v>
      </c>
      <c r="H211" s="54" t="s">
        <v>751</v>
      </c>
      <c r="I211" s="54" t="s">
        <v>2504</v>
      </c>
      <c r="J211" s="56" t="s">
        <v>752</v>
      </c>
      <c r="K211" s="54" t="s">
        <v>2552</v>
      </c>
      <c r="L211" s="54" t="s">
        <v>116</v>
      </c>
      <c r="N211" s="54" t="s">
        <v>117</v>
      </c>
      <c r="O211" s="54">
        <v>9</v>
      </c>
      <c r="P211" s="54">
        <v>1</v>
      </c>
      <c r="Q211" s="289">
        <v>3</v>
      </c>
      <c r="R211" s="290"/>
      <c r="S211" s="289" t="s">
        <v>2502</v>
      </c>
      <c r="T211" s="289"/>
      <c r="U211" s="55"/>
      <c r="V211" s="54" t="s">
        <v>3960</v>
      </c>
      <c r="W211" s="54" t="s">
        <v>2525</v>
      </c>
      <c r="X211" s="54" t="s">
        <v>2524</v>
      </c>
      <c r="Y211" s="54">
        <v>0</v>
      </c>
      <c r="Z211" s="54">
        <v>1</v>
      </c>
    </row>
    <row r="212" spans="1:26" ht="18" x14ac:dyDescent="0.25">
      <c r="A212" s="53" t="str">
        <f t="shared" si="4"/>
        <v>3956826</v>
      </c>
      <c r="B212" s="54" t="s">
        <v>2506</v>
      </c>
      <c r="C212" s="54" t="s">
        <v>2505</v>
      </c>
      <c r="D212" s="54" t="s">
        <v>94</v>
      </c>
      <c r="E212" s="54" t="s">
        <v>94</v>
      </c>
      <c r="F212" s="54" t="s">
        <v>30</v>
      </c>
      <c r="G212" s="54" t="s">
        <v>728</v>
      </c>
      <c r="H212" s="54" t="s">
        <v>729</v>
      </c>
      <c r="I212" s="54" t="s">
        <v>2504</v>
      </c>
      <c r="J212" s="56" t="s">
        <v>728</v>
      </c>
      <c r="K212" s="54" t="s">
        <v>2552</v>
      </c>
      <c r="L212" s="54" t="s">
        <v>116</v>
      </c>
      <c r="N212" s="54" t="s">
        <v>117</v>
      </c>
      <c r="O212" s="54">
        <v>11</v>
      </c>
      <c r="P212" s="54">
        <v>1</v>
      </c>
      <c r="Q212" s="289">
        <v>3</v>
      </c>
      <c r="R212" s="290"/>
      <c r="S212" s="289" t="s">
        <v>2502</v>
      </c>
      <c r="T212" s="289"/>
      <c r="U212" s="55"/>
      <c r="V212" s="54" t="s">
        <v>3960</v>
      </c>
      <c r="W212" s="54" t="s">
        <v>2525</v>
      </c>
      <c r="X212" s="54" t="s">
        <v>3961</v>
      </c>
      <c r="Y212" s="54">
        <v>0</v>
      </c>
      <c r="Z212" s="54">
        <v>1</v>
      </c>
    </row>
    <row r="213" spans="1:26" ht="18" x14ac:dyDescent="0.25">
      <c r="A213" s="53" t="str">
        <f t="shared" si="4"/>
        <v>3971073</v>
      </c>
      <c r="B213" s="54" t="s">
        <v>2506</v>
      </c>
      <c r="C213" s="54" t="s">
        <v>2505</v>
      </c>
      <c r="D213" s="54" t="s">
        <v>94</v>
      </c>
      <c r="E213" s="54" t="s">
        <v>94</v>
      </c>
      <c r="F213" s="54" t="s">
        <v>30</v>
      </c>
      <c r="G213" s="54" t="s">
        <v>1786</v>
      </c>
      <c r="H213" s="54" t="s">
        <v>1787</v>
      </c>
      <c r="I213" s="54" t="s">
        <v>2504</v>
      </c>
      <c r="J213" s="56" t="s">
        <v>1788</v>
      </c>
      <c r="K213" s="54" t="s">
        <v>2552</v>
      </c>
      <c r="L213" s="54" t="s">
        <v>116</v>
      </c>
      <c r="N213" s="54" t="s">
        <v>117</v>
      </c>
      <c r="O213" s="54">
        <v>8</v>
      </c>
      <c r="P213" s="54">
        <v>1</v>
      </c>
      <c r="Q213" s="289">
        <v>3</v>
      </c>
      <c r="R213" s="290"/>
      <c r="S213" s="289" t="s">
        <v>2502</v>
      </c>
      <c r="T213" s="289"/>
      <c r="U213" s="55"/>
      <c r="V213" s="54" t="s">
        <v>3960</v>
      </c>
      <c r="W213" s="54" t="s">
        <v>2525</v>
      </c>
      <c r="X213" s="54" t="s">
        <v>2524</v>
      </c>
      <c r="Y213" s="54">
        <v>0</v>
      </c>
      <c r="Z213" s="54">
        <v>1</v>
      </c>
    </row>
    <row r="214" spans="1:26" ht="18" x14ac:dyDescent="0.25">
      <c r="A214" s="53" t="str">
        <f t="shared" si="4"/>
        <v>3932270</v>
      </c>
      <c r="B214" s="54" t="s">
        <v>2506</v>
      </c>
      <c r="C214" s="54" t="s">
        <v>2505</v>
      </c>
      <c r="D214" s="54" t="s">
        <v>94</v>
      </c>
      <c r="E214" s="54" t="s">
        <v>94</v>
      </c>
      <c r="F214" s="54" t="s">
        <v>30</v>
      </c>
      <c r="G214" s="54" t="s">
        <v>744</v>
      </c>
      <c r="H214" s="54" t="s">
        <v>746</v>
      </c>
      <c r="I214" s="54" t="s">
        <v>2504</v>
      </c>
      <c r="J214" s="56" t="s">
        <v>747</v>
      </c>
      <c r="K214" s="54" t="s">
        <v>2552</v>
      </c>
      <c r="L214" s="54" t="s">
        <v>116</v>
      </c>
      <c r="N214" s="54" t="s">
        <v>117</v>
      </c>
      <c r="O214" s="54">
        <v>10</v>
      </c>
      <c r="P214" s="54">
        <v>1</v>
      </c>
      <c r="Q214" s="289">
        <v>3</v>
      </c>
      <c r="R214" s="290"/>
      <c r="S214" s="289" t="s">
        <v>2502</v>
      </c>
      <c r="T214" s="289"/>
      <c r="U214" s="55"/>
      <c r="V214" s="54" t="s">
        <v>3960</v>
      </c>
      <c r="W214" s="54" t="s">
        <v>3959</v>
      </c>
      <c r="X214" s="54" t="s">
        <v>3958</v>
      </c>
      <c r="Y214" s="54">
        <v>0</v>
      </c>
      <c r="Z214" s="54">
        <v>1</v>
      </c>
    </row>
    <row r="215" spans="1:26" ht="18" x14ac:dyDescent="0.25">
      <c r="A215" s="53" t="str">
        <f t="shared" si="4"/>
        <v>3932954</v>
      </c>
      <c r="B215" s="54" t="s">
        <v>2506</v>
      </c>
      <c r="C215" s="54" t="s">
        <v>2505</v>
      </c>
      <c r="D215" s="54" t="s">
        <v>94</v>
      </c>
      <c r="E215" s="54" t="s">
        <v>94</v>
      </c>
      <c r="F215" s="54" t="s">
        <v>30</v>
      </c>
      <c r="G215" s="54" t="s">
        <v>732</v>
      </c>
      <c r="H215" s="54" t="s">
        <v>733</v>
      </c>
      <c r="I215" s="54" t="s">
        <v>2504</v>
      </c>
      <c r="J215" s="56" t="s">
        <v>734</v>
      </c>
      <c r="K215" s="54" t="s">
        <v>2552</v>
      </c>
      <c r="L215" s="54" t="s">
        <v>116</v>
      </c>
      <c r="N215" s="54" t="s">
        <v>117</v>
      </c>
      <c r="O215" s="54">
        <v>10</v>
      </c>
      <c r="P215" s="54">
        <v>1</v>
      </c>
      <c r="Q215" s="289">
        <v>3</v>
      </c>
      <c r="R215" s="290"/>
      <c r="S215" s="289" t="s">
        <v>2502</v>
      </c>
      <c r="T215" s="289"/>
      <c r="U215" s="55"/>
      <c r="V215" s="54" t="s">
        <v>3960</v>
      </c>
      <c r="W215" s="54" t="s">
        <v>2525</v>
      </c>
      <c r="X215" s="54" t="s">
        <v>2524</v>
      </c>
      <c r="Y215" s="54">
        <v>0</v>
      </c>
      <c r="Z215" s="54">
        <v>1</v>
      </c>
    </row>
    <row r="216" spans="1:26" ht="18" x14ac:dyDescent="0.25">
      <c r="A216" s="53" t="str">
        <f t="shared" si="4"/>
        <v>3916599</v>
      </c>
      <c r="B216" s="54" t="s">
        <v>2506</v>
      </c>
      <c r="C216" s="54" t="s">
        <v>2505</v>
      </c>
      <c r="D216" s="54" t="s">
        <v>94</v>
      </c>
      <c r="E216" s="54" t="s">
        <v>94</v>
      </c>
      <c r="F216" s="54" t="s">
        <v>30</v>
      </c>
      <c r="G216" s="54" t="s">
        <v>720</v>
      </c>
      <c r="H216" s="54" t="s">
        <v>739</v>
      </c>
      <c r="I216" s="54" t="s">
        <v>2504</v>
      </c>
      <c r="J216" s="56" t="s">
        <v>740</v>
      </c>
      <c r="K216" s="54" t="s">
        <v>2552</v>
      </c>
      <c r="L216" s="54" t="s">
        <v>116</v>
      </c>
      <c r="N216" s="54" t="s">
        <v>117</v>
      </c>
      <c r="O216" s="54">
        <v>9</v>
      </c>
      <c r="P216" s="54">
        <v>1</v>
      </c>
      <c r="Q216" s="289">
        <v>3</v>
      </c>
      <c r="R216" s="290"/>
      <c r="S216" s="289" t="s">
        <v>2502</v>
      </c>
      <c r="T216" s="289"/>
      <c r="U216" s="55"/>
      <c r="V216" s="54" t="s">
        <v>3960</v>
      </c>
      <c r="W216" s="54" t="s">
        <v>3959</v>
      </c>
      <c r="X216" s="54" t="s">
        <v>3958</v>
      </c>
      <c r="Y216" s="54">
        <v>0</v>
      </c>
      <c r="Z216" s="54">
        <v>1</v>
      </c>
    </row>
    <row r="217" spans="1:26" ht="18" x14ac:dyDescent="0.25">
      <c r="A217" s="53" t="str">
        <f t="shared" si="4"/>
        <v>2053802</v>
      </c>
      <c r="B217" s="54" t="s">
        <v>2506</v>
      </c>
      <c r="C217" s="54" t="s">
        <v>2505</v>
      </c>
      <c r="D217" s="54" t="s">
        <v>94</v>
      </c>
      <c r="E217" s="54" t="s">
        <v>94</v>
      </c>
      <c r="F217" s="54" t="s">
        <v>30</v>
      </c>
      <c r="G217" s="54" t="s">
        <v>735</v>
      </c>
      <c r="H217" s="54" t="s">
        <v>736</v>
      </c>
      <c r="I217" s="54" t="s">
        <v>2504</v>
      </c>
      <c r="J217" s="56" t="s">
        <v>735</v>
      </c>
      <c r="K217" s="54" t="s">
        <v>2552</v>
      </c>
      <c r="L217" s="54" t="s">
        <v>116</v>
      </c>
      <c r="N217" s="54" t="s">
        <v>117</v>
      </c>
      <c r="O217" s="54">
        <v>13</v>
      </c>
      <c r="P217" s="54">
        <v>3</v>
      </c>
      <c r="Q217" s="289">
        <v>3</v>
      </c>
      <c r="R217" s="290"/>
      <c r="S217" s="289" t="s">
        <v>2502</v>
      </c>
      <c r="T217" s="289"/>
      <c r="U217" s="55"/>
      <c r="V217" s="54" t="s">
        <v>3960</v>
      </c>
      <c r="W217" s="54" t="s">
        <v>2525</v>
      </c>
      <c r="X217" s="54" t="s">
        <v>2524</v>
      </c>
      <c r="Y217" s="54">
        <v>1</v>
      </c>
      <c r="Z217" s="54">
        <v>1</v>
      </c>
    </row>
    <row r="218" spans="1:26" ht="18" x14ac:dyDescent="0.25">
      <c r="A218" s="53" t="str">
        <f t="shared" si="4"/>
        <v>2053819</v>
      </c>
      <c r="B218" s="54" t="s">
        <v>2506</v>
      </c>
      <c r="C218" s="54" t="s">
        <v>2505</v>
      </c>
      <c r="D218" s="54" t="s">
        <v>94</v>
      </c>
      <c r="E218" s="54" t="s">
        <v>94</v>
      </c>
      <c r="F218" s="54" t="s">
        <v>30</v>
      </c>
      <c r="G218" s="54" t="s">
        <v>247</v>
      </c>
      <c r="H218" s="54" t="s">
        <v>722</v>
      </c>
      <c r="I218" s="54" t="s">
        <v>2504</v>
      </c>
      <c r="J218" s="56" t="s">
        <v>723</v>
      </c>
      <c r="K218" s="54" t="s">
        <v>2552</v>
      </c>
      <c r="L218" s="54" t="s">
        <v>116</v>
      </c>
      <c r="N218" s="54" t="s">
        <v>117</v>
      </c>
      <c r="O218" s="54">
        <v>3</v>
      </c>
      <c r="P218" s="54">
        <v>3</v>
      </c>
      <c r="Q218" s="289">
        <v>3</v>
      </c>
      <c r="R218" s="290"/>
      <c r="S218" s="289" t="s">
        <v>2502</v>
      </c>
      <c r="T218" s="289"/>
      <c r="U218" s="55"/>
      <c r="V218" s="54" t="s">
        <v>3686</v>
      </c>
      <c r="W218" s="54" t="s">
        <v>3507</v>
      </c>
      <c r="X218" s="54" t="s">
        <v>3685</v>
      </c>
      <c r="Y218" s="54">
        <v>1</v>
      </c>
      <c r="Z218" s="54">
        <v>1</v>
      </c>
    </row>
    <row r="219" spans="1:26" ht="18" x14ac:dyDescent="0.25">
      <c r="A219" s="53" t="str">
        <f t="shared" si="4"/>
        <v>2053829</v>
      </c>
      <c r="B219" s="54" t="s">
        <v>2506</v>
      </c>
      <c r="C219" s="54" t="s">
        <v>2505</v>
      </c>
      <c r="D219" s="54" t="s">
        <v>94</v>
      </c>
      <c r="E219" s="54" t="s">
        <v>94</v>
      </c>
      <c r="F219" s="54" t="s">
        <v>30</v>
      </c>
      <c r="G219" s="54" t="s">
        <v>726</v>
      </c>
      <c r="H219" s="54" t="s">
        <v>727</v>
      </c>
      <c r="I219" s="54" t="s">
        <v>2504</v>
      </c>
      <c r="J219" s="56" t="s">
        <v>726</v>
      </c>
      <c r="K219" s="54" t="s">
        <v>2552</v>
      </c>
      <c r="L219" s="54" t="s">
        <v>116</v>
      </c>
      <c r="N219" s="54" t="s">
        <v>117</v>
      </c>
      <c r="O219" s="54">
        <v>10</v>
      </c>
      <c r="P219" s="54">
        <v>3</v>
      </c>
      <c r="Q219" s="289">
        <v>3</v>
      </c>
      <c r="R219" s="290"/>
      <c r="S219" s="289" t="s">
        <v>2502</v>
      </c>
      <c r="T219" s="289"/>
      <c r="U219" s="55"/>
      <c r="V219" s="54" t="s">
        <v>3686</v>
      </c>
      <c r="W219" s="54" t="s">
        <v>3507</v>
      </c>
      <c r="X219" s="54" t="s">
        <v>3685</v>
      </c>
      <c r="Y219" s="54">
        <v>1</v>
      </c>
      <c r="Z219" s="54">
        <v>1</v>
      </c>
    </row>
    <row r="220" spans="1:26" ht="18" x14ac:dyDescent="0.25">
      <c r="A220" s="53" t="str">
        <f t="shared" si="4"/>
        <v>2053830</v>
      </c>
      <c r="B220" s="54" t="s">
        <v>2506</v>
      </c>
      <c r="C220" s="54" t="s">
        <v>2505</v>
      </c>
      <c r="D220" s="54" t="s">
        <v>94</v>
      </c>
      <c r="E220" s="54" t="s">
        <v>94</v>
      </c>
      <c r="F220" s="54" t="s">
        <v>30</v>
      </c>
      <c r="G220" s="54" t="s">
        <v>724</v>
      </c>
      <c r="H220" s="54" t="s">
        <v>725</v>
      </c>
      <c r="I220" s="54" t="s">
        <v>2504</v>
      </c>
      <c r="J220" s="56" t="s">
        <v>724</v>
      </c>
      <c r="K220" s="54" t="s">
        <v>2552</v>
      </c>
      <c r="L220" s="54" t="s">
        <v>116</v>
      </c>
      <c r="N220" s="54" t="s">
        <v>117</v>
      </c>
      <c r="O220" s="54">
        <v>8</v>
      </c>
      <c r="P220" s="54">
        <v>3</v>
      </c>
      <c r="Q220" s="289">
        <v>3</v>
      </c>
      <c r="R220" s="290"/>
      <c r="S220" s="289" t="s">
        <v>2502</v>
      </c>
      <c r="T220" s="289"/>
      <c r="U220" s="55"/>
      <c r="V220" s="54" t="s">
        <v>3960</v>
      </c>
      <c r="W220" s="54" t="s">
        <v>3959</v>
      </c>
      <c r="X220" s="54" t="s">
        <v>3958</v>
      </c>
      <c r="Y220" s="54">
        <v>1</v>
      </c>
      <c r="Z220" s="54">
        <v>1</v>
      </c>
    </row>
    <row r="221" spans="1:26" ht="18" x14ac:dyDescent="0.25">
      <c r="A221" s="53" t="str">
        <f t="shared" si="4"/>
        <v>2053831</v>
      </c>
      <c r="B221" s="54" t="s">
        <v>2506</v>
      </c>
      <c r="C221" s="54" t="s">
        <v>2505</v>
      </c>
      <c r="D221" s="54" t="s">
        <v>94</v>
      </c>
      <c r="E221" s="54" t="s">
        <v>94</v>
      </c>
      <c r="F221" s="54" t="s">
        <v>30</v>
      </c>
      <c r="G221" s="54" t="s">
        <v>720</v>
      </c>
      <c r="H221" s="54" t="s">
        <v>721</v>
      </c>
      <c r="I221" s="54" t="s">
        <v>2504</v>
      </c>
      <c r="J221" s="56" t="s">
        <v>720</v>
      </c>
      <c r="K221" s="54" t="s">
        <v>2552</v>
      </c>
      <c r="L221" s="54" t="s">
        <v>116</v>
      </c>
      <c r="N221" s="54" t="s">
        <v>117</v>
      </c>
      <c r="O221" s="54">
        <v>7</v>
      </c>
      <c r="P221" s="54">
        <v>3</v>
      </c>
      <c r="Q221" s="289">
        <v>3</v>
      </c>
      <c r="R221" s="290"/>
      <c r="S221" s="289" t="s">
        <v>2502</v>
      </c>
      <c r="T221" s="289"/>
      <c r="U221" s="55"/>
      <c r="V221" s="54" t="s">
        <v>3686</v>
      </c>
      <c r="W221" s="54" t="s">
        <v>3507</v>
      </c>
      <c r="X221" s="54" t="s">
        <v>3685</v>
      </c>
      <c r="Y221" s="54">
        <v>1</v>
      </c>
      <c r="Z221" s="54">
        <v>1</v>
      </c>
    </row>
    <row r="222" spans="1:26" ht="18" x14ac:dyDescent="0.25">
      <c r="A222" s="53" t="str">
        <f t="shared" si="4"/>
        <v>2053832</v>
      </c>
      <c r="B222" s="54" t="s">
        <v>2506</v>
      </c>
      <c r="C222" s="54" t="s">
        <v>2505</v>
      </c>
      <c r="D222" s="54" t="s">
        <v>94</v>
      </c>
      <c r="E222" s="54" t="s">
        <v>94</v>
      </c>
      <c r="F222" s="54" t="s">
        <v>30</v>
      </c>
      <c r="G222" s="54" t="s">
        <v>744</v>
      </c>
      <c r="H222" s="54" t="s">
        <v>745</v>
      </c>
      <c r="I222" s="54" t="s">
        <v>2504</v>
      </c>
      <c r="J222" s="56" t="s">
        <v>744</v>
      </c>
      <c r="K222" s="54" t="s">
        <v>2552</v>
      </c>
      <c r="L222" s="54" t="s">
        <v>116</v>
      </c>
      <c r="N222" s="54" t="s">
        <v>117</v>
      </c>
      <c r="O222" s="54">
        <v>9</v>
      </c>
      <c r="P222" s="54">
        <v>3</v>
      </c>
      <c r="Q222" s="289">
        <v>3</v>
      </c>
      <c r="R222" s="290"/>
      <c r="S222" s="289" t="s">
        <v>2502</v>
      </c>
      <c r="T222" s="289"/>
      <c r="U222" s="55"/>
      <c r="V222" s="54" t="s">
        <v>3686</v>
      </c>
      <c r="W222" s="54" t="s">
        <v>3507</v>
      </c>
      <c r="X222" s="54" t="s">
        <v>3685</v>
      </c>
      <c r="Y222" s="54">
        <v>1</v>
      </c>
      <c r="Z222" s="54">
        <v>1</v>
      </c>
    </row>
    <row r="223" spans="1:26" ht="18" x14ac:dyDescent="0.25">
      <c r="A223" s="53" t="str">
        <f t="shared" si="4"/>
        <v>2051503</v>
      </c>
      <c r="B223" s="54" t="s">
        <v>2506</v>
      </c>
      <c r="C223" s="54" t="s">
        <v>2505</v>
      </c>
      <c r="D223" s="54" t="s">
        <v>94</v>
      </c>
      <c r="E223" s="54" t="s">
        <v>94</v>
      </c>
      <c r="F223" s="54" t="s">
        <v>30</v>
      </c>
      <c r="G223" s="54" t="s">
        <v>753</v>
      </c>
      <c r="H223" s="54" t="s">
        <v>754</v>
      </c>
      <c r="I223" s="54" t="s">
        <v>2504</v>
      </c>
      <c r="J223" s="56" t="s">
        <v>753</v>
      </c>
      <c r="K223" s="54" t="s">
        <v>2552</v>
      </c>
      <c r="L223" s="54" t="s">
        <v>116</v>
      </c>
      <c r="N223" s="54" t="s">
        <v>117</v>
      </c>
      <c r="O223" s="54">
        <v>7</v>
      </c>
      <c r="P223" s="54">
        <v>3</v>
      </c>
      <c r="Q223" s="289">
        <v>3</v>
      </c>
      <c r="R223" s="290"/>
      <c r="S223" s="289" t="s">
        <v>2502</v>
      </c>
      <c r="T223" s="289"/>
      <c r="U223" s="55"/>
      <c r="V223" s="54" t="s">
        <v>3686</v>
      </c>
      <c r="W223" s="54" t="s">
        <v>3507</v>
      </c>
      <c r="X223" s="54" t="s">
        <v>3685</v>
      </c>
      <c r="Y223" s="54">
        <v>1</v>
      </c>
      <c r="Z223" s="54">
        <v>1</v>
      </c>
    </row>
    <row r="224" spans="1:26" ht="18" x14ac:dyDescent="0.25">
      <c r="A224" s="53" t="str">
        <f t="shared" si="4"/>
        <v>2051504</v>
      </c>
      <c r="B224" s="54" t="s">
        <v>2506</v>
      </c>
      <c r="C224" s="54" t="s">
        <v>2505</v>
      </c>
      <c r="D224" s="54" t="s">
        <v>94</v>
      </c>
      <c r="E224" s="54" t="s">
        <v>94</v>
      </c>
      <c r="F224" s="54" t="s">
        <v>30</v>
      </c>
      <c r="G224" s="54" t="s">
        <v>748</v>
      </c>
      <c r="H224" s="54" t="s">
        <v>749</v>
      </c>
      <c r="I224" s="54" t="s">
        <v>2504</v>
      </c>
      <c r="J224" s="56" t="s">
        <v>748</v>
      </c>
      <c r="K224" s="54" t="s">
        <v>2552</v>
      </c>
      <c r="L224" s="54" t="s">
        <v>116</v>
      </c>
      <c r="N224" s="54" t="s">
        <v>117</v>
      </c>
      <c r="O224" s="54">
        <v>4</v>
      </c>
      <c r="P224" s="54">
        <v>3</v>
      </c>
      <c r="Q224" s="289">
        <v>3</v>
      </c>
      <c r="R224" s="290"/>
      <c r="S224" s="289" t="s">
        <v>2502</v>
      </c>
      <c r="T224" s="289"/>
      <c r="U224" s="55"/>
      <c r="V224" s="54" t="s">
        <v>3686</v>
      </c>
      <c r="W224" s="54" t="s">
        <v>3507</v>
      </c>
      <c r="X224" s="54" t="s">
        <v>3685</v>
      </c>
      <c r="Y224" s="54">
        <v>1</v>
      </c>
      <c r="Z224" s="54">
        <v>1</v>
      </c>
    </row>
    <row r="225" spans="1:26" ht="18" x14ac:dyDescent="0.25">
      <c r="A225" s="53" t="str">
        <f t="shared" si="4"/>
        <v>2051505</v>
      </c>
      <c r="B225" s="54" t="s">
        <v>2506</v>
      </c>
      <c r="C225" s="54" t="s">
        <v>2505</v>
      </c>
      <c r="D225" s="54" t="s">
        <v>94</v>
      </c>
      <c r="E225" s="54" t="s">
        <v>94</v>
      </c>
      <c r="F225" s="54" t="s">
        <v>30</v>
      </c>
      <c r="G225" s="54" t="s">
        <v>737</v>
      </c>
      <c r="H225" s="54" t="s">
        <v>738</v>
      </c>
      <c r="I225" s="54" t="s">
        <v>2504</v>
      </c>
      <c r="J225" s="56" t="s">
        <v>737</v>
      </c>
      <c r="K225" s="54" t="s">
        <v>2552</v>
      </c>
      <c r="L225" s="54" t="s">
        <v>116</v>
      </c>
      <c r="N225" s="54" t="s">
        <v>117</v>
      </c>
      <c r="O225" s="54">
        <v>4</v>
      </c>
      <c r="P225" s="54">
        <v>3</v>
      </c>
      <c r="Q225" s="289">
        <v>3</v>
      </c>
      <c r="R225" s="290"/>
      <c r="S225" s="289" t="s">
        <v>2502</v>
      </c>
      <c r="T225" s="289"/>
      <c r="U225" s="55"/>
      <c r="V225" s="54" t="s">
        <v>3686</v>
      </c>
      <c r="W225" s="54" t="s">
        <v>3507</v>
      </c>
      <c r="X225" s="54" t="s">
        <v>3685</v>
      </c>
      <c r="Y225" s="54">
        <v>1</v>
      </c>
      <c r="Z225" s="54">
        <v>1</v>
      </c>
    </row>
    <row r="226" spans="1:26" ht="18" x14ac:dyDescent="0.25">
      <c r="A226" s="53" t="str">
        <f t="shared" si="4"/>
        <v>1746262</v>
      </c>
      <c r="B226" s="54" t="s">
        <v>2506</v>
      </c>
      <c r="C226" s="54" t="s">
        <v>2505</v>
      </c>
      <c r="D226" s="54" t="s">
        <v>94</v>
      </c>
      <c r="E226" s="54" t="s">
        <v>94</v>
      </c>
      <c r="F226" s="54" t="s">
        <v>30</v>
      </c>
      <c r="G226" s="54" t="s">
        <v>255</v>
      </c>
      <c r="H226" s="54" t="s">
        <v>256</v>
      </c>
      <c r="I226" s="54" t="s">
        <v>2504</v>
      </c>
      <c r="J226" s="56" t="s">
        <v>255</v>
      </c>
      <c r="K226" s="54" t="s">
        <v>2523</v>
      </c>
      <c r="L226" s="54" t="s">
        <v>116</v>
      </c>
      <c r="N226" s="54" t="s">
        <v>117</v>
      </c>
      <c r="O226" s="54">
        <v>8</v>
      </c>
      <c r="P226" s="54">
        <v>3</v>
      </c>
      <c r="Q226" s="289">
        <v>3</v>
      </c>
      <c r="R226" s="290"/>
      <c r="S226" s="289" t="s">
        <v>2502</v>
      </c>
      <c r="T226" s="289"/>
      <c r="U226" s="55"/>
      <c r="V226" s="54" t="s">
        <v>3957</v>
      </c>
      <c r="W226" s="54" t="s">
        <v>3956</v>
      </c>
      <c r="X226" s="54" t="s">
        <v>3955</v>
      </c>
      <c r="Y226" s="54">
        <v>0</v>
      </c>
      <c r="Z226" s="54">
        <v>1</v>
      </c>
    </row>
    <row r="227" spans="1:26" ht="18" x14ac:dyDescent="0.25">
      <c r="A227" s="53" t="str">
        <f t="shared" si="4"/>
        <v>1621606</v>
      </c>
      <c r="B227" s="54" t="s">
        <v>2506</v>
      </c>
      <c r="C227" s="54" t="s">
        <v>2505</v>
      </c>
      <c r="D227" s="54" t="s">
        <v>94</v>
      </c>
      <c r="E227" s="54" t="s">
        <v>94</v>
      </c>
      <c r="F227" s="54" t="s">
        <v>30</v>
      </c>
      <c r="G227" s="54" t="s">
        <v>243</v>
      </c>
      <c r="H227" s="54" t="s">
        <v>244</v>
      </c>
      <c r="I227" s="54" t="s">
        <v>2504</v>
      </c>
      <c r="J227" s="56" t="s">
        <v>1704</v>
      </c>
      <c r="K227" s="54" t="s">
        <v>2523</v>
      </c>
      <c r="L227" s="54" t="s">
        <v>116</v>
      </c>
      <c r="N227" s="54" t="s">
        <v>117</v>
      </c>
      <c r="O227" s="54">
        <v>18</v>
      </c>
      <c r="P227" s="54">
        <v>3</v>
      </c>
      <c r="Q227" s="289">
        <v>3</v>
      </c>
      <c r="R227" s="290"/>
      <c r="S227" s="289" t="s">
        <v>2502</v>
      </c>
      <c r="T227" s="289"/>
      <c r="U227" s="55"/>
      <c r="V227" s="54" t="s">
        <v>3954</v>
      </c>
      <c r="W227" s="54" t="s">
        <v>3953</v>
      </c>
      <c r="X227" s="54" t="s">
        <v>3952</v>
      </c>
      <c r="Y227" s="54">
        <v>0</v>
      </c>
      <c r="Z227" s="54">
        <v>2</v>
      </c>
    </row>
    <row r="228" spans="1:26" ht="27" x14ac:dyDescent="0.25">
      <c r="A228" s="53" t="str">
        <f t="shared" si="4"/>
        <v>1621283</v>
      </c>
      <c r="B228" s="54" t="s">
        <v>2506</v>
      </c>
      <c r="C228" s="54" t="s">
        <v>2505</v>
      </c>
      <c r="D228" s="54" t="s">
        <v>94</v>
      </c>
      <c r="E228" s="54" t="s">
        <v>94</v>
      </c>
      <c r="F228" s="54" t="s">
        <v>30</v>
      </c>
      <c r="G228" s="54" t="s">
        <v>241</v>
      </c>
      <c r="H228" s="54" t="s">
        <v>242</v>
      </c>
      <c r="I228" s="54" t="s">
        <v>2504</v>
      </c>
      <c r="J228" s="56" t="s">
        <v>1699</v>
      </c>
      <c r="K228" s="54" t="s">
        <v>2523</v>
      </c>
      <c r="L228" s="54" t="s">
        <v>116</v>
      </c>
      <c r="N228" s="54" t="s">
        <v>117</v>
      </c>
      <c r="O228" s="54">
        <v>31</v>
      </c>
      <c r="P228" s="54">
        <v>3</v>
      </c>
      <c r="Q228" s="289">
        <v>3</v>
      </c>
      <c r="R228" s="290"/>
      <c r="S228" s="289" t="s">
        <v>2502</v>
      </c>
      <c r="T228" s="289"/>
      <c r="U228" s="55"/>
      <c r="V228" s="54" t="s">
        <v>3951</v>
      </c>
      <c r="W228" s="54" t="s">
        <v>3950</v>
      </c>
      <c r="X228" s="54" t="s">
        <v>3949</v>
      </c>
      <c r="Y228" s="54">
        <v>2</v>
      </c>
      <c r="Z228" s="54">
        <v>3</v>
      </c>
    </row>
    <row r="229" spans="1:26" ht="18" x14ac:dyDescent="0.25">
      <c r="A229" s="53" t="str">
        <f t="shared" si="4"/>
        <v>1621630</v>
      </c>
      <c r="B229" s="54" t="s">
        <v>2506</v>
      </c>
      <c r="C229" s="54" t="s">
        <v>2505</v>
      </c>
      <c r="D229" s="54" t="s">
        <v>94</v>
      </c>
      <c r="E229" s="54" t="s">
        <v>94</v>
      </c>
      <c r="F229" s="54" t="s">
        <v>30</v>
      </c>
      <c r="G229" s="54" t="s">
        <v>1700</v>
      </c>
      <c r="H229" s="54" t="s">
        <v>249</v>
      </c>
      <c r="I229" s="54" t="s">
        <v>2504</v>
      </c>
      <c r="J229" s="56" t="s">
        <v>250</v>
      </c>
      <c r="K229" s="54" t="s">
        <v>2523</v>
      </c>
      <c r="L229" s="54" t="s">
        <v>116</v>
      </c>
      <c r="N229" s="54" t="s">
        <v>117</v>
      </c>
      <c r="O229" s="54">
        <v>7</v>
      </c>
      <c r="P229" s="54">
        <v>3</v>
      </c>
      <c r="Q229" s="289">
        <v>3</v>
      </c>
      <c r="R229" s="290"/>
      <c r="S229" s="289" t="s">
        <v>2502</v>
      </c>
      <c r="T229" s="289"/>
      <c r="U229" s="55"/>
      <c r="V229" s="54" t="s">
        <v>3948</v>
      </c>
      <c r="W229" s="54" t="s">
        <v>3947</v>
      </c>
      <c r="X229" s="54" t="s">
        <v>3946</v>
      </c>
      <c r="Y229" s="54">
        <v>0</v>
      </c>
      <c r="Z229" s="54">
        <v>1</v>
      </c>
    </row>
    <row r="230" spans="1:26" ht="18" x14ac:dyDescent="0.25">
      <c r="A230" s="53" t="str">
        <f t="shared" si="4"/>
        <v>1654979</v>
      </c>
      <c r="B230" s="54" t="s">
        <v>2506</v>
      </c>
      <c r="C230" s="54" t="s">
        <v>2505</v>
      </c>
      <c r="D230" s="54" t="s">
        <v>94</v>
      </c>
      <c r="E230" s="54" t="s">
        <v>94</v>
      </c>
      <c r="F230" s="54" t="s">
        <v>30</v>
      </c>
      <c r="G230" s="54" t="s">
        <v>1701</v>
      </c>
      <c r="H230" s="54" t="s">
        <v>251</v>
      </c>
      <c r="I230" s="54" t="s">
        <v>2504</v>
      </c>
      <c r="J230" s="56" t="s">
        <v>1702</v>
      </c>
      <c r="K230" s="54" t="s">
        <v>2523</v>
      </c>
      <c r="L230" s="54" t="s">
        <v>116</v>
      </c>
      <c r="N230" s="54" t="s">
        <v>117</v>
      </c>
      <c r="O230" s="54">
        <v>6</v>
      </c>
      <c r="P230" s="54">
        <v>2</v>
      </c>
      <c r="Q230" s="289">
        <v>2</v>
      </c>
      <c r="R230" s="290"/>
      <c r="S230" s="289" t="s">
        <v>2502</v>
      </c>
      <c r="T230" s="289"/>
      <c r="U230" s="55"/>
      <c r="V230" s="54" t="s">
        <v>3945</v>
      </c>
      <c r="W230" s="54" t="s">
        <v>3944</v>
      </c>
      <c r="X230" s="54" t="s">
        <v>3943</v>
      </c>
      <c r="Y230" s="54">
        <v>0</v>
      </c>
      <c r="Z230" s="54">
        <v>1</v>
      </c>
    </row>
    <row r="231" spans="1:26" ht="27" x14ac:dyDescent="0.25">
      <c r="A231" s="53" t="str">
        <f t="shared" si="4"/>
        <v>1654987</v>
      </c>
      <c r="B231" s="54" t="s">
        <v>2506</v>
      </c>
      <c r="C231" s="54" t="s">
        <v>2505</v>
      </c>
      <c r="D231" s="54" t="s">
        <v>94</v>
      </c>
      <c r="E231" s="54" t="s">
        <v>94</v>
      </c>
      <c r="F231" s="54" t="s">
        <v>30</v>
      </c>
      <c r="G231" s="54" t="s">
        <v>252</v>
      </c>
      <c r="H231" s="54" t="s">
        <v>253</v>
      </c>
      <c r="I231" s="54" t="s">
        <v>2504</v>
      </c>
      <c r="J231" s="56" t="s">
        <v>254</v>
      </c>
      <c r="K231" s="54" t="s">
        <v>2523</v>
      </c>
      <c r="L231" s="54" t="s">
        <v>116</v>
      </c>
      <c r="N231" s="54" t="s">
        <v>117</v>
      </c>
      <c r="O231" s="54">
        <v>19</v>
      </c>
      <c r="P231" s="54">
        <v>3</v>
      </c>
      <c r="Q231" s="289">
        <v>3</v>
      </c>
      <c r="R231" s="290"/>
      <c r="S231" s="289" t="s">
        <v>2502</v>
      </c>
      <c r="T231" s="289"/>
      <c r="U231" s="55"/>
      <c r="V231" s="54" t="s">
        <v>3942</v>
      </c>
      <c r="W231" s="54" t="s">
        <v>3941</v>
      </c>
      <c r="X231" s="54" t="s">
        <v>3940</v>
      </c>
      <c r="Y231" s="54">
        <v>2</v>
      </c>
      <c r="Z231" s="54">
        <v>2</v>
      </c>
    </row>
    <row r="232" spans="1:26" ht="27" x14ac:dyDescent="0.25">
      <c r="A232" s="53" t="str">
        <f t="shared" si="4"/>
        <v>1471002</v>
      </c>
      <c r="B232" s="54" t="s">
        <v>2506</v>
      </c>
      <c r="C232" s="54" t="s">
        <v>2505</v>
      </c>
      <c r="D232" s="54" t="s">
        <v>94</v>
      </c>
      <c r="E232" s="54" t="s">
        <v>94</v>
      </c>
      <c r="F232" s="54" t="s">
        <v>30</v>
      </c>
      <c r="G232" s="54" t="s">
        <v>245</v>
      </c>
      <c r="H232" s="54" t="s">
        <v>246</v>
      </c>
      <c r="I232" s="54" t="s">
        <v>2504</v>
      </c>
      <c r="J232" s="56" t="s">
        <v>1697</v>
      </c>
      <c r="K232" s="54" t="s">
        <v>2523</v>
      </c>
      <c r="L232" s="54" t="s">
        <v>116</v>
      </c>
      <c r="N232" s="54" t="s">
        <v>117</v>
      </c>
      <c r="O232" s="54">
        <v>8</v>
      </c>
      <c r="P232" s="54">
        <v>3</v>
      </c>
      <c r="Q232" s="289">
        <v>3</v>
      </c>
      <c r="R232" s="290"/>
      <c r="S232" s="289" t="s">
        <v>2502</v>
      </c>
      <c r="T232" s="289"/>
      <c r="U232" s="55"/>
      <c r="V232" s="54" t="s">
        <v>3939</v>
      </c>
      <c r="W232" s="54" t="s">
        <v>3938</v>
      </c>
      <c r="X232" s="54" t="s">
        <v>3937</v>
      </c>
      <c r="Y232" s="54">
        <v>0</v>
      </c>
      <c r="Z232" s="54">
        <v>1</v>
      </c>
    </row>
    <row r="233" spans="1:26" ht="18" x14ac:dyDescent="0.25">
      <c r="A233" s="53" t="str">
        <f t="shared" si="4"/>
        <v>1556273</v>
      </c>
      <c r="B233" s="54" t="s">
        <v>2506</v>
      </c>
      <c r="C233" s="54" t="s">
        <v>2505</v>
      </c>
      <c r="D233" s="54" t="s">
        <v>94</v>
      </c>
      <c r="E233" s="54" t="s">
        <v>94</v>
      </c>
      <c r="F233" s="54" t="s">
        <v>30</v>
      </c>
      <c r="G233" s="54" t="s">
        <v>247</v>
      </c>
      <c r="H233" s="54" t="s">
        <v>248</v>
      </c>
      <c r="I233" s="54" t="s">
        <v>2504</v>
      </c>
      <c r="J233" s="56" t="s">
        <v>1698</v>
      </c>
      <c r="K233" s="54" t="s">
        <v>2523</v>
      </c>
      <c r="L233" s="54" t="s">
        <v>116</v>
      </c>
      <c r="N233" s="54" t="s">
        <v>117</v>
      </c>
      <c r="O233" s="54">
        <v>14</v>
      </c>
      <c r="P233" s="54">
        <v>3</v>
      </c>
      <c r="Q233" s="289">
        <v>3</v>
      </c>
      <c r="R233" s="290"/>
      <c r="S233" s="289" t="s">
        <v>2502</v>
      </c>
      <c r="T233" s="289"/>
      <c r="U233" s="55"/>
      <c r="V233" s="54" t="s">
        <v>3936</v>
      </c>
      <c r="W233" s="54" t="s">
        <v>3894</v>
      </c>
      <c r="X233" s="54" t="s">
        <v>2524</v>
      </c>
      <c r="Y233" s="54">
        <v>0</v>
      </c>
      <c r="Z233" s="54">
        <v>1</v>
      </c>
    </row>
    <row r="234" spans="1:26" ht="18" x14ac:dyDescent="0.25">
      <c r="A234" s="53" t="str">
        <f t="shared" si="4"/>
        <v>1564608</v>
      </c>
      <c r="B234" s="54" t="s">
        <v>2506</v>
      </c>
      <c r="C234" s="54" t="s">
        <v>2505</v>
      </c>
      <c r="D234" s="54" t="s">
        <v>94</v>
      </c>
      <c r="E234" s="54" t="s">
        <v>94</v>
      </c>
      <c r="F234" s="54" t="s">
        <v>30</v>
      </c>
      <c r="G234" s="54" t="s">
        <v>241</v>
      </c>
      <c r="H234" s="54" t="s">
        <v>1532</v>
      </c>
      <c r="I234" s="54" t="s">
        <v>2504</v>
      </c>
      <c r="J234" s="56" t="s">
        <v>1533</v>
      </c>
      <c r="K234" s="54" t="s">
        <v>2503</v>
      </c>
      <c r="L234" s="54" t="s">
        <v>116</v>
      </c>
      <c r="N234" s="54" t="s">
        <v>117</v>
      </c>
      <c r="O234" s="54">
        <v>89</v>
      </c>
      <c r="P234" s="54">
        <v>5</v>
      </c>
      <c r="Q234" s="289">
        <v>5</v>
      </c>
      <c r="R234" s="290"/>
      <c r="S234" s="289" t="s">
        <v>2502</v>
      </c>
      <c r="T234" s="289"/>
      <c r="U234" s="55"/>
      <c r="V234" s="54" t="s">
        <v>3935</v>
      </c>
      <c r="W234" s="54" t="s">
        <v>3934</v>
      </c>
      <c r="X234" s="54" t="s">
        <v>3933</v>
      </c>
      <c r="Y234" s="54">
        <v>9</v>
      </c>
      <c r="Z234" s="54">
        <v>10</v>
      </c>
    </row>
    <row r="235" spans="1:26" ht="18" x14ac:dyDescent="0.25">
      <c r="A235" s="53" t="str">
        <f t="shared" si="4"/>
        <v>1023209</v>
      </c>
      <c r="B235" s="54" t="s">
        <v>2506</v>
      </c>
      <c r="C235" s="54" t="s">
        <v>2505</v>
      </c>
      <c r="D235" s="54" t="s">
        <v>94</v>
      </c>
      <c r="E235" s="54" t="s">
        <v>94</v>
      </c>
      <c r="F235" s="54" t="s">
        <v>30</v>
      </c>
      <c r="G235" s="54" t="s">
        <v>30</v>
      </c>
      <c r="H235" s="54" t="s">
        <v>240</v>
      </c>
      <c r="I235" s="54" t="s">
        <v>2504</v>
      </c>
      <c r="J235" s="56" t="s">
        <v>1703</v>
      </c>
      <c r="K235" s="54" t="s">
        <v>2523</v>
      </c>
      <c r="L235" s="54" t="s">
        <v>116</v>
      </c>
      <c r="N235" s="54" t="s">
        <v>117</v>
      </c>
      <c r="O235" s="54">
        <v>27</v>
      </c>
      <c r="P235" s="54">
        <v>3</v>
      </c>
      <c r="Q235" s="289">
        <v>3</v>
      </c>
      <c r="R235" s="290"/>
      <c r="S235" s="289" t="s">
        <v>2502</v>
      </c>
      <c r="T235" s="289"/>
      <c r="U235" s="55"/>
      <c r="V235" s="54" t="s">
        <v>3932</v>
      </c>
      <c r="W235" s="54" t="s">
        <v>3247</v>
      </c>
      <c r="X235" s="54" t="s">
        <v>3246</v>
      </c>
      <c r="Y235" s="54">
        <v>1</v>
      </c>
      <c r="Z235" s="54">
        <v>2</v>
      </c>
    </row>
    <row r="236" spans="1:26" ht="27" x14ac:dyDescent="0.25">
      <c r="A236" s="53" t="str">
        <f t="shared" si="4"/>
        <v>1376938</v>
      </c>
      <c r="B236" s="54" t="s">
        <v>2506</v>
      </c>
      <c r="C236" s="54" t="s">
        <v>2505</v>
      </c>
      <c r="D236" s="54" t="s">
        <v>94</v>
      </c>
      <c r="E236" s="54" t="s">
        <v>94</v>
      </c>
      <c r="F236" s="54" t="s">
        <v>30</v>
      </c>
      <c r="G236" s="54" t="s">
        <v>3931</v>
      </c>
      <c r="H236" s="54" t="s">
        <v>1527</v>
      </c>
      <c r="I236" s="54" t="s">
        <v>2504</v>
      </c>
      <c r="J236" s="56" t="s">
        <v>1528</v>
      </c>
      <c r="K236" s="54" t="s">
        <v>2503</v>
      </c>
      <c r="L236" s="54" t="s">
        <v>116</v>
      </c>
      <c r="N236" s="54" t="s">
        <v>1529</v>
      </c>
      <c r="O236" s="54">
        <v>88</v>
      </c>
      <c r="P236" s="54">
        <v>5</v>
      </c>
      <c r="Q236" s="289">
        <v>5</v>
      </c>
      <c r="R236" s="290"/>
      <c r="S236" s="289" t="s">
        <v>2502</v>
      </c>
      <c r="T236" s="289"/>
      <c r="U236" s="55"/>
      <c r="V236" s="54" t="s">
        <v>3930</v>
      </c>
      <c r="W236" s="54" t="s">
        <v>3929</v>
      </c>
      <c r="X236" s="54" t="s">
        <v>3928</v>
      </c>
      <c r="Y236" s="54">
        <v>11</v>
      </c>
      <c r="Z236" s="54">
        <v>12</v>
      </c>
    </row>
    <row r="237" spans="1:26" ht="18" x14ac:dyDescent="0.25">
      <c r="A237" s="53" t="str">
        <f t="shared" si="4"/>
        <v>0515841</v>
      </c>
      <c r="B237" s="54" t="s">
        <v>2506</v>
      </c>
      <c r="C237" s="54" t="s">
        <v>2505</v>
      </c>
      <c r="D237" s="54" t="s">
        <v>94</v>
      </c>
      <c r="E237" s="54" t="s">
        <v>94</v>
      </c>
      <c r="F237" s="54" t="s">
        <v>30</v>
      </c>
      <c r="G237" s="54" t="s">
        <v>247</v>
      </c>
      <c r="H237" s="54" t="s">
        <v>1301</v>
      </c>
      <c r="I237" s="54" t="s">
        <v>2504</v>
      </c>
      <c r="J237" s="56" t="s">
        <v>1868</v>
      </c>
      <c r="K237" s="54" t="s">
        <v>2510</v>
      </c>
      <c r="L237" s="54" t="s">
        <v>116</v>
      </c>
      <c r="N237" s="54" t="s">
        <v>117</v>
      </c>
      <c r="O237" s="54">
        <v>23</v>
      </c>
      <c r="P237" s="54">
        <v>6</v>
      </c>
      <c r="Q237" s="289">
        <v>6</v>
      </c>
      <c r="R237" s="290"/>
      <c r="S237" s="289" t="s">
        <v>2502</v>
      </c>
      <c r="T237" s="289"/>
      <c r="U237" s="55"/>
      <c r="V237" s="54" t="s">
        <v>3927</v>
      </c>
      <c r="W237" s="54" t="s">
        <v>3926</v>
      </c>
      <c r="X237" s="54" t="s">
        <v>3925</v>
      </c>
      <c r="Y237" s="54">
        <v>4</v>
      </c>
      <c r="Z237" s="54">
        <v>6</v>
      </c>
    </row>
    <row r="238" spans="1:26" ht="18" x14ac:dyDescent="0.25">
      <c r="A238" s="53" t="str">
        <f t="shared" si="4"/>
        <v>0546713</v>
      </c>
      <c r="B238" s="54" t="s">
        <v>2506</v>
      </c>
      <c r="C238" s="54" t="s">
        <v>2505</v>
      </c>
      <c r="D238" s="54" t="s">
        <v>94</v>
      </c>
      <c r="E238" s="54" t="s">
        <v>94</v>
      </c>
      <c r="F238" s="54" t="s">
        <v>30</v>
      </c>
      <c r="G238" s="54" t="s">
        <v>1700</v>
      </c>
      <c r="H238" s="54" t="s">
        <v>1296</v>
      </c>
      <c r="I238" s="54" t="s">
        <v>2504</v>
      </c>
      <c r="J238" s="56" t="s">
        <v>1878</v>
      </c>
      <c r="K238" s="54" t="s">
        <v>2510</v>
      </c>
      <c r="L238" s="54" t="s">
        <v>116</v>
      </c>
      <c r="N238" s="54" t="s">
        <v>117</v>
      </c>
      <c r="O238" s="54">
        <v>13</v>
      </c>
      <c r="P238" s="54">
        <v>5</v>
      </c>
      <c r="Q238" s="289">
        <v>5</v>
      </c>
      <c r="R238" s="290"/>
      <c r="S238" s="289" t="s">
        <v>2502</v>
      </c>
      <c r="T238" s="289"/>
      <c r="U238" s="55"/>
      <c r="V238" s="54" t="s">
        <v>3924</v>
      </c>
      <c r="W238" s="54" t="s">
        <v>3923</v>
      </c>
      <c r="X238" s="54" t="s">
        <v>3922</v>
      </c>
      <c r="Y238" s="54">
        <v>2</v>
      </c>
      <c r="Z238" s="54">
        <v>3</v>
      </c>
    </row>
    <row r="239" spans="1:26" ht="18" x14ac:dyDescent="0.25">
      <c r="A239" s="53" t="str">
        <f t="shared" si="4"/>
        <v>0804351</v>
      </c>
      <c r="B239" s="54" t="s">
        <v>2506</v>
      </c>
      <c r="C239" s="54" t="s">
        <v>2505</v>
      </c>
      <c r="D239" s="54" t="s">
        <v>94</v>
      </c>
      <c r="E239" s="54" t="s">
        <v>94</v>
      </c>
      <c r="F239" s="54" t="s">
        <v>30</v>
      </c>
      <c r="G239" s="54" t="s">
        <v>1701</v>
      </c>
      <c r="H239" s="54" t="s">
        <v>1297</v>
      </c>
      <c r="I239" s="54" t="s">
        <v>2504</v>
      </c>
      <c r="J239" s="56" t="s">
        <v>1879</v>
      </c>
      <c r="K239" s="54" t="s">
        <v>2510</v>
      </c>
      <c r="L239" s="54" t="s">
        <v>116</v>
      </c>
      <c r="N239" s="54" t="s">
        <v>117</v>
      </c>
      <c r="O239" s="54">
        <v>14</v>
      </c>
      <c r="P239" s="54">
        <v>6</v>
      </c>
      <c r="Q239" s="289">
        <v>6</v>
      </c>
      <c r="R239" s="290"/>
      <c r="S239" s="289" t="s">
        <v>2502</v>
      </c>
      <c r="T239" s="289"/>
      <c r="U239" s="55"/>
      <c r="V239" s="54" t="s">
        <v>3921</v>
      </c>
      <c r="W239" s="54" t="s">
        <v>3920</v>
      </c>
      <c r="X239" s="54" t="s">
        <v>3919</v>
      </c>
      <c r="Y239" s="54">
        <v>4</v>
      </c>
      <c r="Z239" s="54">
        <v>3</v>
      </c>
    </row>
    <row r="240" spans="1:26" ht="18" x14ac:dyDescent="0.25">
      <c r="A240" s="53" t="str">
        <f t="shared" si="4"/>
        <v>0230193</v>
      </c>
      <c r="B240" s="54" t="s">
        <v>2506</v>
      </c>
      <c r="C240" s="54" t="s">
        <v>2505</v>
      </c>
      <c r="D240" s="54" t="s">
        <v>94</v>
      </c>
      <c r="E240" s="54" t="s">
        <v>94</v>
      </c>
      <c r="F240" s="54" t="s">
        <v>30</v>
      </c>
      <c r="G240" s="54" t="s">
        <v>30</v>
      </c>
      <c r="H240" s="54" t="s">
        <v>1302</v>
      </c>
      <c r="I240" s="54" t="s">
        <v>2504</v>
      </c>
      <c r="J240" s="56" t="s">
        <v>1303</v>
      </c>
      <c r="K240" s="54" t="s">
        <v>2510</v>
      </c>
      <c r="L240" s="54" t="s">
        <v>116</v>
      </c>
      <c r="N240" s="54" t="s">
        <v>117</v>
      </c>
      <c r="O240" s="54">
        <v>178</v>
      </c>
      <c r="P240" s="54">
        <v>6</v>
      </c>
      <c r="Q240" s="289">
        <v>12</v>
      </c>
      <c r="R240" s="290"/>
      <c r="S240" s="289" t="s">
        <v>2502</v>
      </c>
      <c r="T240" s="289"/>
      <c r="U240" s="55"/>
      <c r="V240" s="54" t="s">
        <v>3918</v>
      </c>
      <c r="W240" s="54" t="s">
        <v>3917</v>
      </c>
      <c r="X240" s="54" t="s">
        <v>3916</v>
      </c>
      <c r="Y240" s="54">
        <v>18</v>
      </c>
      <c r="Z240" s="54">
        <v>15</v>
      </c>
    </row>
    <row r="241" spans="1:26" ht="18" x14ac:dyDescent="0.25">
      <c r="A241" s="53" t="str">
        <f t="shared" si="4"/>
        <v>0230524</v>
      </c>
      <c r="B241" s="54" t="s">
        <v>2506</v>
      </c>
      <c r="C241" s="54" t="s">
        <v>2505</v>
      </c>
      <c r="D241" s="54" t="s">
        <v>94</v>
      </c>
      <c r="E241" s="54" t="s">
        <v>94</v>
      </c>
      <c r="F241" s="54" t="s">
        <v>30</v>
      </c>
      <c r="G241" s="54" t="s">
        <v>1294</v>
      </c>
      <c r="H241" s="54" t="s">
        <v>1295</v>
      </c>
      <c r="I241" s="54" t="s">
        <v>2504</v>
      </c>
      <c r="J241" s="56" t="s">
        <v>1877</v>
      </c>
      <c r="K241" s="54" t="s">
        <v>2510</v>
      </c>
      <c r="L241" s="54" t="s">
        <v>116</v>
      </c>
      <c r="N241" s="54" t="s">
        <v>117</v>
      </c>
      <c r="O241" s="54">
        <v>45</v>
      </c>
      <c r="P241" s="54">
        <v>6</v>
      </c>
      <c r="Q241" s="289">
        <v>6</v>
      </c>
      <c r="R241" s="290"/>
      <c r="S241" s="289" t="s">
        <v>2502</v>
      </c>
      <c r="T241" s="289"/>
      <c r="U241" s="55"/>
      <c r="V241" s="54" t="s">
        <v>3915</v>
      </c>
      <c r="W241" s="54" t="s">
        <v>3914</v>
      </c>
      <c r="X241" s="54" t="s">
        <v>2524</v>
      </c>
      <c r="Y241" s="54">
        <v>6</v>
      </c>
      <c r="Z241" s="54">
        <v>7</v>
      </c>
    </row>
    <row r="242" spans="1:26" ht="18" x14ac:dyDescent="0.25">
      <c r="A242" s="53" t="str">
        <f t="shared" si="4"/>
        <v>0227017</v>
      </c>
      <c r="B242" s="54" t="s">
        <v>2506</v>
      </c>
      <c r="C242" s="54" t="s">
        <v>2505</v>
      </c>
      <c r="D242" s="54" t="s">
        <v>94</v>
      </c>
      <c r="E242" s="54" t="s">
        <v>94</v>
      </c>
      <c r="F242" s="54" t="s">
        <v>30</v>
      </c>
      <c r="G242" s="54" t="s">
        <v>252</v>
      </c>
      <c r="H242" s="54" t="s">
        <v>1298</v>
      </c>
      <c r="I242" s="54" t="s">
        <v>2504</v>
      </c>
      <c r="J242" s="56" t="s">
        <v>1867</v>
      </c>
      <c r="K242" s="54" t="s">
        <v>2510</v>
      </c>
      <c r="L242" s="54" t="s">
        <v>116</v>
      </c>
      <c r="N242" s="54" t="s">
        <v>117</v>
      </c>
      <c r="O242" s="54">
        <v>42</v>
      </c>
      <c r="P242" s="54">
        <v>6</v>
      </c>
      <c r="Q242" s="289">
        <v>6</v>
      </c>
      <c r="R242" s="290"/>
      <c r="S242" s="289" t="s">
        <v>2502</v>
      </c>
      <c r="T242" s="289"/>
      <c r="U242" s="55"/>
      <c r="V242" s="54" t="s">
        <v>3913</v>
      </c>
      <c r="W242" s="54" t="s">
        <v>3912</v>
      </c>
      <c r="X242" s="54" t="s">
        <v>3911</v>
      </c>
      <c r="Y242" s="54">
        <v>0</v>
      </c>
      <c r="Z242" s="54">
        <v>6</v>
      </c>
    </row>
    <row r="243" spans="1:26" ht="18" x14ac:dyDescent="0.25">
      <c r="A243" s="53" t="str">
        <f t="shared" si="4"/>
        <v>0242248</v>
      </c>
      <c r="B243" s="54" t="s">
        <v>2506</v>
      </c>
      <c r="C243" s="54" t="s">
        <v>2505</v>
      </c>
      <c r="D243" s="54" t="s">
        <v>94</v>
      </c>
      <c r="E243" s="54" t="s">
        <v>94</v>
      </c>
      <c r="F243" s="54" t="s">
        <v>30</v>
      </c>
      <c r="G243" s="54" t="s">
        <v>245</v>
      </c>
      <c r="H243" s="54" t="s">
        <v>1300</v>
      </c>
      <c r="I243" s="54" t="s">
        <v>2504</v>
      </c>
      <c r="J243" s="56" t="s">
        <v>1881</v>
      </c>
      <c r="K243" s="54" t="s">
        <v>2510</v>
      </c>
      <c r="L243" s="54" t="s">
        <v>116</v>
      </c>
      <c r="N243" s="54" t="s">
        <v>117</v>
      </c>
      <c r="O243" s="54">
        <v>31</v>
      </c>
      <c r="P243" s="54">
        <v>6</v>
      </c>
      <c r="Q243" s="289">
        <v>6</v>
      </c>
      <c r="R243" s="290"/>
      <c r="S243" s="289" t="s">
        <v>2502</v>
      </c>
      <c r="T243" s="289"/>
      <c r="U243" s="55"/>
      <c r="V243" s="54" t="s">
        <v>3910</v>
      </c>
      <c r="W243" s="54" t="s">
        <v>3909</v>
      </c>
      <c r="X243" s="54" t="s">
        <v>3908</v>
      </c>
      <c r="Y243" s="54">
        <v>0</v>
      </c>
      <c r="Z243" s="54">
        <v>4</v>
      </c>
    </row>
    <row r="244" spans="1:26" ht="18" x14ac:dyDescent="0.25">
      <c r="A244" s="53" t="str">
        <f t="shared" si="4"/>
        <v>0239061</v>
      </c>
      <c r="B244" s="54" t="s">
        <v>2506</v>
      </c>
      <c r="C244" s="54" t="s">
        <v>2505</v>
      </c>
      <c r="D244" s="54" t="s">
        <v>94</v>
      </c>
      <c r="E244" s="54" t="s">
        <v>94</v>
      </c>
      <c r="F244" s="54" t="s">
        <v>30</v>
      </c>
      <c r="G244" s="54" t="s">
        <v>241</v>
      </c>
      <c r="H244" s="54" t="s">
        <v>1299</v>
      </c>
      <c r="I244" s="54" t="s">
        <v>2504</v>
      </c>
      <c r="J244" s="56" t="s">
        <v>1880</v>
      </c>
      <c r="K244" s="54" t="s">
        <v>2510</v>
      </c>
      <c r="L244" s="54" t="s">
        <v>116</v>
      </c>
      <c r="N244" s="54" t="s">
        <v>117</v>
      </c>
      <c r="O244" s="54">
        <v>81</v>
      </c>
      <c r="P244" s="54">
        <v>6</v>
      </c>
      <c r="Q244" s="289">
        <v>7</v>
      </c>
      <c r="R244" s="290"/>
      <c r="S244" s="289" t="s">
        <v>2502</v>
      </c>
      <c r="T244" s="289"/>
      <c r="U244" s="55"/>
      <c r="V244" s="54" t="s">
        <v>3907</v>
      </c>
      <c r="W244" s="54" t="s">
        <v>3906</v>
      </c>
      <c r="X244" s="54" t="s">
        <v>3905</v>
      </c>
      <c r="Y244" s="54">
        <v>7</v>
      </c>
      <c r="Z244" s="54">
        <v>8</v>
      </c>
    </row>
    <row r="245" spans="1:26" ht="18" x14ac:dyDescent="0.25">
      <c r="A245" s="53" t="str">
        <f t="shared" si="4"/>
        <v>0507533</v>
      </c>
      <c r="B245" s="54" t="s">
        <v>2506</v>
      </c>
      <c r="C245" s="54" t="s">
        <v>2505</v>
      </c>
      <c r="D245" s="54" t="s">
        <v>94</v>
      </c>
      <c r="E245" s="54" t="s">
        <v>94</v>
      </c>
      <c r="F245" s="54" t="s">
        <v>30</v>
      </c>
      <c r="G245" s="54" t="s">
        <v>30</v>
      </c>
      <c r="H245" s="54" t="s">
        <v>1530</v>
      </c>
      <c r="I245" s="54" t="s">
        <v>2504</v>
      </c>
      <c r="J245" s="56" t="s">
        <v>1531</v>
      </c>
      <c r="K245" s="54" t="s">
        <v>2503</v>
      </c>
      <c r="L245" s="54" t="s">
        <v>116</v>
      </c>
      <c r="N245" s="54" t="s">
        <v>117</v>
      </c>
      <c r="O245" s="54">
        <v>220</v>
      </c>
      <c r="P245" s="54">
        <v>5</v>
      </c>
      <c r="Q245" s="289">
        <v>14</v>
      </c>
      <c r="R245" s="290"/>
      <c r="S245" s="289" t="s">
        <v>2502</v>
      </c>
      <c r="T245" s="289"/>
      <c r="U245" s="55"/>
      <c r="V245" s="54" t="s">
        <v>3904</v>
      </c>
      <c r="W245" s="54" t="s">
        <v>3903</v>
      </c>
      <c r="X245" s="54" t="s">
        <v>3902</v>
      </c>
      <c r="Y245" s="54">
        <v>51</v>
      </c>
      <c r="Z245" s="54">
        <v>33</v>
      </c>
    </row>
    <row r="246" spans="1:26" ht="18" x14ac:dyDescent="0.25">
      <c r="A246" s="53" t="str">
        <f t="shared" si="4"/>
        <v>1621614</v>
      </c>
      <c r="B246" s="54" t="s">
        <v>2506</v>
      </c>
      <c r="C246" s="54" t="s">
        <v>2505</v>
      </c>
      <c r="D246" s="54" t="s">
        <v>94</v>
      </c>
      <c r="E246" s="54" t="s">
        <v>94</v>
      </c>
      <c r="F246" s="54" t="s">
        <v>257</v>
      </c>
      <c r="G246" s="54" t="s">
        <v>275</v>
      </c>
      <c r="H246" s="54" t="s">
        <v>276</v>
      </c>
      <c r="I246" s="54" t="s">
        <v>2504</v>
      </c>
      <c r="J246" s="56" t="s">
        <v>277</v>
      </c>
      <c r="K246" s="54" t="s">
        <v>2523</v>
      </c>
      <c r="L246" s="54" t="s">
        <v>116</v>
      </c>
      <c r="N246" s="54" t="s">
        <v>117</v>
      </c>
      <c r="O246" s="54">
        <v>18</v>
      </c>
      <c r="P246" s="54">
        <v>3</v>
      </c>
      <c r="Q246" s="289">
        <v>3</v>
      </c>
      <c r="R246" s="290"/>
      <c r="S246" s="289" t="s">
        <v>2502</v>
      </c>
      <c r="T246" s="289"/>
      <c r="U246" s="55"/>
      <c r="V246" s="54" t="s">
        <v>3901</v>
      </c>
      <c r="W246" s="54" t="s">
        <v>3900</v>
      </c>
      <c r="X246" s="54" t="s">
        <v>3899</v>
      </c>
      <c r="Y246" s="54">
        <v>2</v>
      </c>
      <c r="Z246" s="54">
        <v>2</v>
      </c>
    </row>
    <row r="247" spans="1:26" ht="18" x14ac:dyDescent="0.25">
      <c r="A247" s="53" t="str">
        <f t="shared" si="4"/>
        <v>1621689</v>
      </c>
      <c r="B247" s="54" t="s">
        <v>2506</v>
      </c>
      <c r="C247" s="54" t="s">
        <v>2505</v>
      </c>
      <c r="D247" s="54" t="s">
        <v>94</v>
      </c>
      <c r="E247" s="54" t="s">
        <v>94</v>
      </c>
      <c r="F247" s="54" t="s">
        <v>257</v>
      </c>
      <c r="G247" s="54" t="s">
        <v>265</v>
      </c>
      <c r="H247" s="54" t="s">
        <v>266</v>
      </c>
      <c r="I247" s="54" t="s">
        <v>2504</v>
      </c>
      <c r="J247" s="56" t="s">
        <v>1708</v>
      </c>
      <c r="K247" s="54" t="s">
        <v>2523</v>
      </c>
      <c r="L247" s="54" t="s">
        <v>116</v>
      </c>
      <c r="N247" s="54" t="s">
        <v>117</v>
      </c>
      <c r="O247" s="54">
        <v>5</v>
      </c>
      <c r="P247" s="54">
        <v>3</v>
      </c>
      <c r="Q247" s="289">
        <v>3</v>
      </c>
      <c r="R247" s="290"/>
      <c r="S247" s="289" t="s">
        <v>2502</v>
      </c>
      <c r="T247" s="289"/>
      <c r="U247" s="55"/>
      <c r="V247" s="54" t="s">
        <v>3898</v>
      </c>
      <c r="W247" s="54" t="s">
        <v>3897</v>
      </c>
      <c r="X247" s="54" t="s">
        <v>3896</v>
      </c>
      <c r="Y247" s="54">
        <v>0</v>
      </c>
      <c r="Z247" s="54">
        <v>1</v>
      </c>
    </row>
    <row r="248" spans="1:26" ht="18" x14ac:dyDescent="0.25">
      <c r="A248" s="53" t="str">
        <f t="shared" si="4"/>
        <v>1621390</v>
      </c>
      <c r="B248" s="54" t="s">
        <v>2506</v>
      </c>
      <c r="C248" s="54" t="s">
        <v>2505</v>
      </c>
      <c r="D248" s="54" t="s">
        <v>94</v>
      </c>
      <c r="E248" s="54" t="s">
        <v>94</v>
      </c>
      <c r="F248" s="54" t="s">
        <v>257</v>
      </c>
      <c r="G248" s="54" t="s">
        <v>1706</v>
      </c>
      <c r="H248" s="54" t="s">
        <v>264</v>
      </c>
      <c r="I248" s="54" t="s">
        <v>2504</v>
      </c>
      <c r="J248" s="56" t="s">
        <v>1707</v>
      </c>
      <c r="K248" s="54" t="s">
        <v>2523</v>
      </c>
      <c r="L248" s="54" t="s">
        <v>116</v>
      </c>
      <c r="N248" s="54" t="s">
        <v>117</v>
      </c>
      <c r="O248" s="54">
        <v>6</v>
      </c>
      <c r="P248" s="54">
        <v>3</v>
      </c>
      <c r="Q248" s="289">
        <v>3</v>
      </c>
      <c r="R248" s="290"/>
      <c r="S248" s="289" t="s">
        <v>2502</v>
      </c>
      <c r="T248" s="289"/>
      <c r="U248" s="55"/>
      <c r="V248" s="54" t="s">
        <v>3895</v>
      </c>
      <c r="W248" s="54" t="s">
        <v>3894</v>
      </c>
      <c r="X248" s="54" t="s">
        <v>3893</v>
      </c>
      <c r="Y248" s="54">
        <v>0</v>
      </c>
      <c r="Z248" s="54">
        <v>1</v>
      </c>
    </row>
    <row r="249" spans="1:26" ht="18" x14ac:dyDescent="0.25">
      <c r="A249" s="53" t="str">
        <f t="shared" si="4"/>
        <v>1621366</v>
      </c>
      <c r="B249" s="54" t="s">
        <v>2506</v>
      </c>
      <c r="C249" s="54" t="s">
        <v>2505</v>
      </c>
      <c r="D249" s="54" t="s">
        <v>94</v>
      </c>
      <c r="E249" s="54" t="s">
        <v>94</v>
      </c>
      <c r="F249" s="54" t="s">
        <v>257</v>
      </c>
      <c r="G249" s="54" t="s">
        <v>278</v>
      </c>
      <c r="H249" s="54" t="s">
        <v>279</v>
      </c>
      <c r="I249" s="54" t="s">
        <v>2504</v>
      </c>
      <c r="J249" s="56" t="s">
        <v>280</v>
      </c>
      <c r="K249" s="54" t="s">
        <v>2523</v>
      </c>
      <c r="L249" s="54" t="s">
        <v>116</v>
      </c>
      <c r="N249" s="54" t="s">
        <v>117</v>
      </c>
      <c r="O249" s="54">
        <v>12</v>
      </c>
      <c r="P249" s="54">
        <v>3</v>
      </c>
      <c r="Q249" s="289">
        <v>3</v>
      </c>
      <c r="R249" s="290"/>
      <c r="S249" s="289" t="s">
        <v>2502</v>
      </c>
      <c r="T249" s="289"/>
      <c r="U249" s="55"/>
      <c r="V249" s="54" t="s">
        <v>3892</v>
      </c>
      <c r="W249" s="54" t="s">
        <v>3891</v>
      </c>
      <c r="X249" s="54" t="s">
        <v>3890</v>
      </c>
      <c r="Y249" s="54">
        <v>0</v>
      </c>
      <c r="Z249" s="54">
        <v>1</v>
      </c>
    </row>
    <row r="250" spans="1:26" ht="18" x14ac:dyDescent="0.25">
      <c r="A250" s="53" t="str">
        <f t="shared" si="4"/>
        <v>1621374</v>
      </c>
      <c r="B250" s="54" t="s">
        <v>2506</v>
      </c>
      <c r="C250" s="54" t="s">
        <v>2505</v>
      </c>
      <c r="D250" s="54" t="s">
        <v>94</v>
      </c>
      <c r="E250" s="54" t="s">
        <v>94</v>
      </c>
      <c r="F250" s="54" t="s">
        <v>257</v>
      </c>
      <c r="G250" s="54" t="s">
        <v>2377</v>
      </c>
      <c r="H250" s="54" t="s">
        <v>262</v>
      </c>
      <c r="I250" s="54" t="s">
        <v>2504</v>
      </c>
      <c r="J250" s="56" t="s">
        <v>1705</v>
      </c>
      <c r="K250" s="54" t="s">
        <v>2523</v>
      </c>
      <c r="L250" s="54" t="s">
        <v>116</v>
      </c>
      <c r="N250" s="54" t="s">
        <v>117</v>
      </c>
      <c r="O250" s="54">
        <v>7</v>
      </c>
      <c r="P250" s="54">
        <v>3</v>
      </c>
      <c r="Q250" s="289">
        <v>3</v>
      </c>
      <c r="R250" s="290"/>
      <c r="S250" s="289" t="s">
        <v>2502</v>
      </c>
      <c r="T250" s="289"/>
      <c r="U250" s="55"/>
      <c r="V250" s="54" t="s">
        <v>3889</v>
      </c>
      <c r="W250" s="54" t="s">
        <v>3888</v>
      </c>
      <c r="X250" s="54" t="s">
        <v>3887</v>
      </c>
      <c r="Y250" s="54">
        <v>0</v>
      </c>
      <c r="Z250" s="54">
        <v>1</v>
      </c>
    </row>
    <row r="251" spans="1:26" ht="27" x14ac:dyDescent="0.25">
      <c r="A251" s="53" t="str">
        <f t="shared" si="4"/>
        <v>1621457</v>
      </c>
      <c r="B251" s="54" t="s">
        <v>2506</v>
      </c>
      <c r="C251" s="54" t="s">
        <v>2505</v>
      </c>
      <c r="D251" s="54" t="s">
        <v>94</v>
      </c>
      <c r="E251" s="54" t="s">
        <v>94</v>
      </c>
      <c r="F251" s="54" t="s">
        <v>257</v>
      </c>
      <c r="G251" s="54" t="s">
        <v>284</v>
      </c>
      <c r="H251" s="54" t="s">
        <v>285</v>
      </c>
      <c r="I251" s="54" t="s">
        <v>2504</v>
      </c>
      <c r="J251" s="56" t="s">
        <v>286</v>
      </c>
      <c r="K251" s="54" t="s">
        <v>2523</v>
      </c>
      <c r="L251" s="54" t="s">
        <v>116</v>
      </c>
      <c r="N251" s="54" t="s">
        <v>117</v>
      </c>
      <c r="O251" s="54">
        <v>12</v>
      </c>
      <c r="P251" s="54">
        <v>3</v>
      </c>
      <c r="Q251" s="289">
        <v>3</v>
      </c>
      <c r="R251" s="290"/>
      <c r="S251" s="289" t="s">
        <v>2502</v>
      </c>
      <c r="T251" s="289"/>
      <c r="U251" s="55"/>
      <c r="V251" s="54" t="s">
        <v>3886</v>
      </c>
      <c r="W251" s="54" t="s">
        <v>3885</v>
      </c>
      <c r="X251" s="54" t="s">
        <v>3884</v>
      </c>
      <c r="Y251" s="54">
        <v>0</v>
      </c>
      <c r="Z251" s="54">
        <v>1</v>
      </c>
    </row>
    <row r="252" spans="1:26" ht="27" x14ac:dyDescent="0.25">
      <c r="A252" s="53" t="str">
        <f t="shared" si="4"/>
        <v>1621465</v>
      </c>
      <c r="B252" s="54" t="s">
        <v>2506</v>
      </c>
      <c r="C252" s="54" t="s">
        <v>2505</v>
      </c>
      <c r="D252" s="54" t="s">
        <v>94</v>
      </c>
      <c r="E252" s="54" t="s">
        <v>94</v>
      </c>
      <c r="F252" s="54" t="s">
        <v>257</v>
      </c>
      <c r="G252" s="54" t="s">
        <v>287</v>
      </c>
      <c r="H252" s="54" t="s">
        <v>288</v>
      </c>
      <c r="I252" s="54" t="s">
        <v>2504</v>
      </c>
      <c r="J252" s="56" t="s">
        <v>289</v>
      </c>
      <c r="K252" s="54" t="s">
        <v>2523</v>
      </c>
      <c r="L252" s="54" t="s">
        <v>116</v>
      </c>
      <c r="N252" s="54" t="s">
        <v>117</v>
      </c>
      <c r="O252" s="54">
        <v>8</v>
      </c>
      <c r="P252" s="54">
        <v>3</v>
      </c>
      <c r="Q252" s="289">
        <v>3</v>
      </c>
      <c r="R252" s="290"/>
      <c r="S252" s="289" t="s">
        <v>2502</v>
      </c>
      <c r="T252" s="289"/>
      <c r="U252" s="55"/>
      <c r="V252" s="54" t="s">
        <v>3883</v>
      </c>
      <c r="W252" s="54" t="s">
        <v>3882</v>
      </c>
      <c r="X252" s="54" t="s">
        <v>3881</v>
      </c>
      <c r="Y252" s="54">
        <v>0</v>
      </c>
      <c r="Z252" s="54">
        <v>1</v>
      </c>
    </row>
    <row r="253" spans="1:26" ht="18" x14ac:dyDescent="0.25">
      <c r="A253" s="53" t="str">
        <f t="shared" si="4"/>
        <v>1621424</v>
      </c>
      <c r="B253" s="54" t="s">
        <v>2506</v>
      </c>
      <c r="C253" s="54" t="s">
        <v>2505</v>
      </c>
      <c r="D253" s="54" t="s">
        <v>94</v>
      </c>
      <c r="E253" s="54" t="s">
        <v>94</v>
      </c>
      <c r="F253" s="54" t="s">
        <v>257</v>
      </c>
      <c r="G253" s="54" t="s">
        <v>281</v>
      </c>
      <c r="H253" s="54" t="s">
        <v>282</v>
      </c>
      <c r="I253" s="54" t="s">
        <v>2504</v>
      </c>
      <c r="J253" s="56" t="s">
        <v>283</v>
      </c>
      <c r="K253" s="54" t="s">
        <v>2523</v>
      </c>
      <c r="L253" s="54" t="s">
        <v>116</v>
      </c>
      <c r="N253" s="54" t="s">
        <v>117</v>
      </c>
      <c r="O253" s="54">
        <v>15</v>
      </c>
      <c r="P253" s="54">
        <v>3</v>
      </c>
      <c r="Q253" s="289">
        <v>3</v>
      </c>
      <c r="R253" s="290"/>
      <c r="S253" s="289" t="s">
        <v>2502</v>
      </c>
      <c r="T253" s="289"/>
      <c r="U253" s="55"/>
      <c r="V253" s="54" t="s">
        <v>3880</v>
      </c>
      <c r="W253" s="54" t="s">
        <v>3879</v>
      </c>
      <c r="X253" s="54" t="s">
        <v>3878</v>
      </c>
      <c r="Y253" s="54">
        <v>0</v>
      </c>
      <c r="Z253" s="54">
        <v>1</v>
      </c>
    </row>
    <row r="254" spans="1:26" ht="27" x14ac:dyDescent="0.25">
      <c r="A254" s="53" t="str">
        <f t="shared" si="4"/>
        <v>1621507</v>
      </c>
      <c r="B254" s="54" t="s">
        <v>2506</v>
      </c>
      <c r="C254" s="54" t="s">
        <v>2505</v>
      </c>
      <c r="D254" s="54" t="s">
        <v>94</v>
      </c>
      <c r="E254" s="54" t="s">
        <v>94</v>
      </c>
      <c r="F254" s="54" t="s">
        <v>257</v>
      </c>
      <c r="G254" s="54" t="s">
        <v>263</v>
      </c>
      <c r="H254" s="54" t="s">
        <v>290</v>
      </c>
      <c r="I254" s="54" t="s">
        <v>2504</v>
      </c>
      <c r="J254" s="56" t="s">
        <v>291</v>
      </c>
      <c r="K254" s="54" t="s">
        <v>2523</v>
      </c>
      <c r="L254" s="54" t="s">
        <v>116</v>
      </c>
      <c r="N254" s="54" t="s">
        <v>117</v>
      </c>
      <c r="O254" s="54">
        <v>12</v>
      </c>
      <c r="P254" s="54">
        <v>3</v>
      </c>
      <c r="Q254" s="289">
        <v>3</v>
      </c>
      <c r="R254" s="290"/>
      <c r="S254" s="289" t="s">
        <v>2502</v>
      </c>
      <c r="T254" s="289"/>
      <c r="U254" s="55"/>
      <c r="V254" s="54" t="s">
        <v>3877</v>
      </c>
      <c r="W254" s="54" t="s">
        <v>3876</v>
      </c>
      <c r="X254" s="54" t="s">
        <v>3875</v>
      </c>
      <c r="Y254" s="54">
        <v>1</v>
      </c>
      <c r="Z254" s="54">
        <v>1</v>
      </c>
    </row>
    <row r="255" spans="1:26" ht="18" x14ac:dyDescent="0.25">
      <c r="A255" s="53" t="str">
        <f t="shared" si="4"/>
        <v>1623610</v>
      </c>
      <c r="B255" s="54" t="s">
        <v>2506</v>
      </c>
      <c r="C255" s="54" t="s">
        <v>2505</v>
      </c>
      <c r="D255" s="54" t="s">
        <v>94</v>
      </c>
      <c r="E255" s="54" t="s">
        <v>94</v>
      </c>
      <c r="F255" s="54" t="s">
        <v>257</v>
      </c>
      <c r="G255" s="54" t="s">
        <v>267</v>
      </c>
      <c r="H255" s="54" t="s">
        <v>268</v>
      </c>
      <c r="I255" s="54" t="s">
        <v>2504</v>
      </c>
      <c r="J255" s="56" t="s">
        <v>1709</v>
      </c>
      <c r="K255" s="54" t="s">
        <v>2523</v>
      </c>
      <c r="L255" s="54" t="s">
        <v>116</v>
      </c>
      <c r="N255" s="54" t="s">
        <v>117</v>
      </c>
      <c r="O255" s="54">
        <v>5</v>
      </c>
      <c r="P255" s="54">
        <v>2</v>
      </c>
      <c r="Q255" s="289">
        <v>2</v>
      </c>
      <c r="R255" s="290"/>
      <c r="S255" s="289" t="s">
        <v>2502</v>
      </c>
      <c r="T255" s="289"/>
      <c r="U255" s="55"/>
      <c r="V255" s="54" t="s">
        <v>3874</v>
      </c>
      <c r="W255" s="54" t="s">
        <v>3873</v>
      </c>
      <c r="X255" s="54" t="s">
        <v>3872</v>
      </c>
      <c r="Y255" s="54">
        <v>0</v>
      </c>
      <c r="Z255" s="54">
        <v>1</v>
      </c>
    </row>
    <row r="256" spans="1:26" ht="18" x14ac:dyDescent="0.25">
      <c r="A256" s="53" t="str">
        <f t="shared" si="4"/>
        <v>2049602</v>
      </c>
      <c r="B256" s="54" t="s">
        <v>2506</v>
      </c>
      <c r="C256" s="54" t="s">
        <v>2505</v>
      </c>
      <c r="D256" s="54" t="s">
        <v>94</v>
      </c>
      <c r="E256" s="54" t="s">
        <v>94</v>
      </c>
      <c r="F256" s="54" t="s">
        <v>257</v>
      </c>
      <c r="G256" s="54" t="s">
        <v>791</v>
      </c>
      <c r="H256" s="54" t="s">
        <v>792</v>
      </c>
      <c r="I256" s="54" t="s">
        <v>2504</v>
      </c>
      <c r="J256" s="56" t="s">
        <v>793</v>
      </c>
      <c r="K256" s="54" t="s">
        <v>2552</v>
      </c>
      <c r="L256" s="54" t="s">
        <v>116</v>
      </c>
      <c r="N256" s="54" t="s">
        <v>117</v>
      </c>
      <c r="O256" s="54">
        <v>11</v>
      </c>
      <c r="P256" s="54">
        <v>3</v>
      </c>
      <c r="Q256" s="289">
        <v>3</v>
      </c>
      <c r="R256" s="290"/>
      <c r="S256" s="289" t="s">
        <v>2502</v>
      </c>
      <c r="T256" s="289"/>
      <c r="U256" s="55"/>
      <c r="V256" s="54" t="s">
        <v>3865</v>
      </c>
      <c r="W256" s="54" t="s">
        <v>2525</v>
      </c>
      <c r="X256" s="54" t="s">
        <v>3871</v>
      </c>
      <c r="Y256" s="54">
        <v>1</v>
      </c>
      <c r="Z256" s="54">
        <v>1</v>
      </c>
    </row>
    <row r="257" spans="1:26" ht="18" x14ac:dyDescent="0.25">
      <c r="A257" s="53" t="str">
        <f t="shared" si="4"/>
        <v>2049604</v>
      </c>
      <c r="B257" s="54" t="s">
        <v>2506</v>
      </c>
      <c r="C257" s="54" t="s">
        <v>2505</v>
      </c>
      <c r="D257" s="54" t="s">
        <v>94</v>
      </c>
      <c r="E257" s="54" t="s">
        <v>94</v>
      </c>
      <c r="F257" s="54" t="s">
        <v>257</v>
      </c>
      <c r="G257" s="54" t="s">
        <v>269</v>
      </c>
      <c r="H257" s="54" t="s">
        <v>776</v>
      </c>
      <c r="I257" s="54" t="s">
        <v>2504</v>
      </c>
      <c r="J257" s="56" t="s">
        <v>777</v>
      </c>
      <c r="K257" s="54" t="s">
        <v>2552</v>
      </c>
      <c r="L257" s="54" t="s">
        <v>116</v>
      </c>
      <c r="N257" s="54" t="s">
        <v>117</v>
      </c>
      <c r="O257" s="54">
        <v>6</v>
      </c>
      <c r="P257" s="54">
        <v>3</v>
      </c>
      <c r="Q257" s="289">
        <v>3</v>
      </c>
      <c r="R257" s="290"/>
      <c r="S257" s="289" t="s">
        <v>2502</v>
      </c>
      <c r="T257" s="289"/>
      <c r="U257" s="55"/>
      <c r="V257" s="54" t="s">
        <v>3865</v>
      </c>
      <c r="W257" s="54" t="s">
        <v>2525</v>
      </c>
      <c r="X257" s="54" t="s">
        <v>3871</v>
      </c>
      <c r="Y257" s="54">
        <v>1</v>
      </c>
      <c r="Z257" s="54">
        <v>1</v>
      </c>
    </row>
    <row r="258" spans="1:26" ht="18" x14ac:dyDescent="0.25">
      <c r="A258" s="53" t="str">
        <f t="shared" si="4"/>
        <v>2049614</v>
      </c>
      <c r="B258" s="54" t="s">
        <v>2506</v>
      </c>
      <c r="C258" s="54" t="s">
        <v>2505</v>
      </c>
      <c r="D258" s="54" t="s">
        <v>94</v>
      </c>
      <c r="E258" s="54" t="s">
        <v>94</v>
      </c>
      <c r="F258" s="54" t="s">
        <v>257</v>
      </c>
      <c r="G258" s="54" t="s">
        <v>755</v>
      </c>
      <c r="H258" s="54" t="s">
        <v>785</v>
      </c>
      <c r="I258" s="54" t="s">
        <v>2504</v>
      </c>
      <c r="J258" s="56" t="s">
        <v>755</v>
      </c>
      <c r="K258" s="54" t="s">
        <v>2552</v>
      </c>
      <c r="L258" s="54" t="s">
        <v>116</v>
      </c>
      <c r="N258" s="54" t="s">
        <v>117</v>
      </c>
      <c r="O258" s="54">
        <v>10</v>
      </c>
      <c r="P258" s="54">
        <v>3</v>
      </c>
      <c r="Q258" s="289">
        <v>3</v>
      </c>
      <c r="R258" s="290"/>
      <c r="S258" s="289" t="s">
        <v>2502</v>
      </c>
      <c r="T258" s="289"/>
      <c r="U258" s="55"/>
      <c r="V258" s="54" t="s">
        <v>3865</v>
      </c>
      <c r="W258" s="54" t="s">
        <v>2525</v>
      </c>
      <c r="X258" s="54" t="s">
        <v>2524</v>
      </c>
      <c r="Y258" s="54">
        <v>0</v>
      </c>
      <c r="Z258" s="54">
        <v>1</v>
      </c>
    </row>
    <row r="259" spans="1:26" ht="18" x14ac:dyDescent="0.25">
      <c r="A259" s="53" t="str">
        <f t="shared" si="4"/>
        <v>2050002</v>
      </c>
      <c r="B259" s="54" t="s">
        <v>2506</v>
      </c>
      <c r="C259" s="54" t="s">
        <v>2505</v>
      </c>
      <c r="D259" s="54" t="s">
        <v>94</v>
      </c>
      <c r="E259" s="54" t="s">
        <v>94</v>
      </c>
      <c r="F259" s="54" t="s">
        <v>257</v>
      </c>
      <c r="G259" s="54" t="s">
        <v>788</v>
      </c>
      <c r="H259" s="54" t="s">
        <v>790</v>
      </c>
      <c r="I259" s="54" t="s">
        <v>2504</v>
      </c>
      <c r="J259" s="56" t="s">
        <v>788</v>
      </c>
      <c r="K259" s="54" t="s">
        <v>2552</v>
      </c>
      <c r="L259" s="54" t="s">
        <v>116</v>
      </c>
      <c r="N259" s="54" t="s">
        <v>117</v>
      </c>
      <c r="O259" s="54">
        <v>7</v>
      </c>
      <c r="P259" s="54">
        <v>3</v>
      </c>
      <c r="Q259" s="289">
        <v>3</v>
      </c>
      <c r="R259" s="290"/>
      <c r="S259" s="289" t="s">
        <v>2502</v>
      </c>
      <c r="T259" s="289"/>
      <c r="U259" s="55"/>
      <c r="V259" s="54" t="s">
        <v>3865</v>
      </c>
      <c r="W259" s="54" t="s">
        <v>2525</v>
      </c>
      <c r="X259" s="54" t="s">
        <v>2524</v>
      </c>
      <c r="Y259" s="54">
        <v>0</v>
      </c>
      <c r="Z259" s="54">
        <v>1</v>
      </c>
    </row>
    <row r="260" spans="1:26" ht="18" x14ac:dyDescent="0.25">
      <c r="A260" s="53" t="str">
        <f t="shared" si="4"/>
        <v>2050007</v>
      </c>
      <c r="B260" s="54" t="s">
        <v>2506</v>
      </c>
      <c r="C260" s="54" t="s">
        <v>2505</v>
      </c>
      <c r="D260" s="54" t="s">
        <v>94</v>
      </c>
      <c r="E260" s="54" t="s">
        <v>94</v>
      </c>
      <c r="F260" s="54" t="s">
        <v>257</v>
      </c>
      <c r="G260" s="54" t="s">
        <v>281</v>
      </c>
      <c r="H260" s="54" t="s">
        <v>772</v>
      </c>
      <c r="I260" s="54" t="s">
        <v>2504</v>
      </c>
      <c r="J260" s="56" t="s">
        <v>773</v>
      </c>
      <c r="K260" s="54" t="s">
        <v>2552</v>
      </c>
      <c r="L260" s="54" t="s">
        <v>116</v>
      </c>
      <c r="N260" s="54" t="s">
        <v>117</v>
      </c>
      <c r="O260" s="54">
        <v>10</v>
      </c>
      <c r="P260" s="54">
        <v>3</v>
      </c>
      <c r="Q260" s="289">
        <v>3</v>
      </c>
      <c r="R260" s="290"/>
      <c r="S260" s="289" t="s">
        <v>2502</v>
      </c>
      <c r="T260" s="289"/>
      <c r="U260" s="55"/>
      <c r="V260" s="54" t="s">
        <v>3865</v>
      </c>
      <c r="W260" s="54" t="s">
        <v>2525</v>
      </c>
      <c r="X260" s="54" t="s">
        <v>2524</v>
      </c>
      <c r="Y260" s="54">
        <v>1</v>
      </c>
      <c r="Z260" s="54">
        <v>1</v>
      </c>
    </row>
    <row r="261" spans="1:26" ht="18" x14ac:dyDescent="0.25">
      <c r="A261" s="53" t="str">
        <f t="shared" si="4"/>
        <v>2050009</v>
      </c>
      <c r="B261" s="54" t="s">
        <v>2506</v>
      </c>
      <c r="C261" s="54" t="s">
        <v>2505</v>
      </c>
      <c r="D261" s="54" t="s">
        <v>94</v>
      </c>
      <c r="E261" s="54" t="s">
        <v>94</v>
      </c>
      <c r="F261" s="54" t="s">
        <v>257</v>
      </c>
      <c r="G261" s="54" t="s">
        <v>781</v>
      </c>
      <c r="H261" s="54" t="s">
        <v>782</v>
      </c>
      <c r="I261" s="54" t="s">
        <v>2504</v>
      </c>
      <c r="J261" s="56" t="s">
        <v>783</v>
      </c>
      <c r="K261" s="54" t="s">
        <v>2552</v>
      </c>
      <c r="L261" s="54" t="s">
        <v>116</v>
      </c>
      <c r="N261" s="54" t="s">
        <v>117</v>
      </c>
      <c r="O261" s="54">
        <v>10</v>
      </c>
      <c r="P261" s="54">
        <v>3</v>
      </c>
      <c r="Q261" s="289">
        <v>3</v>
      </c>
      <c r="R261" s="290"/>
      <c r="S261" s="289" t="s">
        <v>2502</v>
      </c>
      <c r="T261" s="289"/>
      <c r="U261" s="55"/>
      <c r="V261" s="54" t="s">
        <v>3865</v>
      </c>
      <c r="W261" s="54" t="s">
        <v>2525</v>
      </c>
      <c r="X261" s="54" t="s">
        <v>2524</v>
      </c>
      <c r="Y261" s="54">
        <v>0</v>
      </c>
      <c r="Z261" s="54">
        <v>1</v>
      </c>
    </row>
    <row r="262" spans="1:26" ht="18" x14ac:dyDescent="0.25">
      <c r="A262" s="53" t="str">
        <f t="shared" si="4"/>
        <v>2050701</v>
      </c>
      <c r="B262" s="54" t="s">
        <v>2506</v>
      </c>
      <c r="C262" s="54" t="s">
        <v>2505</v>
      </c>
      <c r="D262" s="54" t="s">
        <v>94</v>
      </c>
      <c r="E262" s="54" t="s">
        <v>94</v>
      </c>
      <c r="F262" s="54" t="s">
        <v>257</v>
      </c>
      <c r="G262" s="54" t="s">
        <v>767</v>
      </c>
      <c r="H262" s="54" t="s">
        <v>768</v>
      </c>
      <c r="I262" s="54" t="s">
        <v>2504</v>
      </c>
      <c r="J262" s="56" t="s">
        <v>767</v>
      </c>
      <c r="K262" s="54" t="s">
        <v>2552</v>
      </c>
      <c r="L262" s="54" t="s">
        <v>116</v>
      </c>
      <c r="N262" s="54" t="s">
        <v>117</v>
      </c>
      <c r="O262" s="54">
        <v>7</v>
      </c>
      <c r="P262" s="54">
        <v>3</v>
      </c>
      <c r="Q262" s="289">
        <v>3</v>
      </c>
      <c r="R262" s="290"/>
      <c r="S262" s="289" t="s">
        <v>2502</v>
      </c>
      <c r="T262" s="289"/>
      <c r="U262" s="55"/>
      <c r="V262" s="54" t="s">
        <v>3865</v>
      </c>
      <c r="W262" s="54" t="s">
        <v>2525</v>
      </c>
      <c r="X262" s="54" t="s">
        <v>2524</v>
      </c>
      <c r="Y262" s="54">
        <v>1</v>
      </c>
      <c r="Z262" s="54">
        <v>1</v>
      </c>
    </row>
    <row r="263" spans="1:26" ht="18" x14ac:dyDescent="0.25">
      <c r="A263" s="53" t="str">
        <f t="shared" si="4"/>
        <v>2032512</v>
      </c>
      <c r="B263" s="54" t="s">
        <v>2506</v>
      </c>
      <c r="C263" s="54" t="s">
        <v>2505</v>
      </c>
      <c r="D263" s="54" t="s">
        <v>94</v>
      </c>
      <c r="E263" s="54" t="s">
        <v>94</v>
      </c>
      <c r="F263" s="54" t="s">
        <v>257</v>
      </c>
      <c r="G263" s="54" t="s">
        <v>287</v>
      </c>
      <c r="H263" s="54" t="s">
        <v>770</v>
      </c>
      <c r="I263" s="54" t="s">
        <v>2504</v>
      </c>
      <c r="J263" s="56" t="s">
        <v>771</v>
      </c>
      <c r="K263" s="54" t="s">
        <v>2552</v>
      </c>
      <c r="L263" s="54" t="s">
        <v>116</v>
      </c>
      <c r="N263" s="54" t="s">
        <v>117</v>
      </c>
      <c r="O263" s="54">
        <v>10</v>
      </c>
      <c r="P263" s="54">
        <v>1</v>
      </c>
      <c r="Q263" s="289">
        <v>3</v>
      </c>
      <c r="R263" s="290"/>
      <c r="S263" s="289" t="s">
        <v>2502</v>
      </c>
      <c r="T263" s="289"/>
      <c r="U263" s="55"/>
      <c r="V263" s="54" t="s">
        <v>3863</v>
      </c>
      <c r="W263" s="54" t="s">
        <v>2525</v>
      </c>
      <c r="X263" s="54" t="s">
        <v>3869</v>
      </c>
      <c r="Y263" s="54">
        <v>0</v>
      </c>
      <c r="Z263" s="54">
        <v>1</v>
      </c>
    </row>
    <row r="264" spans="1:26" ht="18" x14ac:dyDescent="0.25">
      <c r="A264" s="53" t="str">
        <f t="shared" ref="A264:A327" si="5">+H264</f>
        <v>2032513</v>
      </c>
      <c r="B264" s="54" t="s">
        <v>2506</v>
      </c>
      <c r="C264" s="54" t="s">
        <v>2505</v>
      </c>
      <c r="D264" s="54" t="s">
        <v>94</v>
      </c>
      <c r="E264" s="54" t="s">
        <v>94</v>
      </c>
      <c r="F264" s="54" t="s">
        <v>257</v>
      </c>
      <c r="G264" s="54" t="s">
        <v>287</v>
      </c>
      <c r="H264" s="54" t="s">
        <v>769</v>
      </c>
      <c r="I264" s="54" t="s">
        <v>2504</v>
      </c>
      <c r="J264" s="56" t="s">
        <v>287</v>
      </c>
      <c r="K264" s="54" t="s">
        <v>2552</v>
      </c>
      <c r="L264" s="54" t="s">
        <v>116</v>
      </c>
      <c r="N264" s="54" t="s">
        <v>117</v>
      </c>
      <c r="O264" s="54">
        <v>12</v>
      </c>
      <c r="P264" s="54">
        <v>1</v>
      </c>
      <c r="Q264" s="289">
        <v>3</v>
      </c>
      <c r="R264" s="290"/>
      <c r="S264" s="289" t="s">
        <v>2502</v>
      </c>
      <c r="T264" s="289"/>
      <c r="U264" s="55"/>
      <c r="V264" s="54" t="s">
        <v>3863</v>
      </c>
      <c r="W264" s="54" t="s">
        <v>2525</v>
      </c>
      <c r="X264" s="54" t="s">
        <v>3870</v>
      </c>
      <c r="Y264" s="54">
        <v>0</v>
      </c>
      <c r="Z264" s="54">
        <v>1</v>
      </c>
    </row>
    <row r="265" spans="1:26" ht="18" x14ac:dyDescent="0.25">
      <c r="A265" s="53" t="str">
        <f t="shared" si="5"/>
        <v>2032515</v>
      </c>
      <c r="B265" s="54" t="s">
        <v>2506</v>
      </c>
      <c r="C265" s="54" t="s">
        <v>2505</v>
      </c>
      <c r="D265" s="54" t="s">
        <v>94</v>
      </c>
      <c r="E265" s="54" t="s">
        <v>94</v>
      </c>
      <c r="F265" s="54" t="s">
        <v>257</v>
      </c>
      <c r="G265" s="54" t="s">
        <v>265</v>
      </c>
      <c r="H265" s="54" t="s">
        <v>778</v>
      </c>
      <c r="I265" s="54" t="s">
        <v>2504</v>
      </c>
      <c r="J265" s="56" t="s">
        <v>265</v>
      </c>
      <c r="K265" s="54" t="s">
        <v>2552</v>
      </c>
      <c r="L265" s="54" t="s">
        <v>116</v>
      </c>
      <c r="N265" s="54" t="s">
        <v>117</v>
      </c>
      <c r="O265" s="54">
        <v>9</v>
      </c>
      <c r="P265" s="54">
        <v>1</v>
      </c>
      <c r="Q265" s="289">
        <v>3</v>
      </c>
      <c r="R265" s="290"/>
      <c r="S265" s="289" t="s">
        <v>2502</v>
      </c>
      <c r="T265" s="289"/>
      <c r="U265" s="55"/>
      <c r="V265" s="54" t="s">
        <v>3863</v>
      </c>
      <c r="W265" s="54" t="s">
        <v>3867</v>
      </c>
      <c r="X265" s="54" t="s">
        <v>3869</v>
      </c>
      <c r="Y265" s="54">
        <v>0</v>
      </c>
      <c r="Z265" s="54">
        <v>1</v>
      </c>
    </row>
    <row r="266" spans="1:26" ht="18" x14ac:dyDescent="0.25">
      <c r="A266" s="53" t="str">
        <f t="shared" si="5"/>
        <v>2032516</v>
      </c>
      <c r="B266" s="54" t="s">
        <v>2506</v>
      </c>
      <c r="C266" s="54" t="s">
        <v>2505</v>
      </c>
      <c r="D266" s="54" t="s">
        <v>94</v>
      </c>
      <c r="E266" s="54" t="s">
        <v>94</v>
      </c>
      <c r="F266" s="54" t="s">
        <v>257</v>
      </c>
      <c r="G266" s="54" t="s">
        <v>761</v>
      </c>
      <c r="H266" s="54" t="s">
        <v>762</v>
      </c>
      <c r="I266" s="54" t="s">
        <v>2504</v>
      </c>
      <c r="J266" s="56" t="s">
        <v>761</v>
      </c>
      <c r="K266" s="54" t="s">
        <v>2552</v>
      </c>
      <c r="L266" s="54" t="s">
        <v>116</v>
      </c>
      <c r="N266" s="54" t="s">
        <v>117</v>
      </c>
      <c r="O266" s="54">
        <v>9</v>
      </c>
      <c r="P266" s="54">
        <v>1</v>
      </c>
      <c r="Q266" s="289">
        <v>3</v>
      </c>
      <c r="R266" s="290"/>
      <c r="S266" s="289" t="s">
        <v>2502</v>
      </c>
      <c r="T266" s="289"/>
      <c r="U266" s="55"/>
      <c r="V266" s="54" t="s">
        <v>3863</v>
      </c>
      <c r="W266" s="54" t="s">
        <v>2525</v>
      </c>
      <c r="X266" s="54" t="s">
        <v>3869</v>
      </c>
      <c r="Y266" s="54">
        <v>0</v>
      </c>
      <c r="Z266" s="54">
        <v>1</v>
      </c>
    </row>
    <row r="267" spans="1:26" ht="18" x14ac:dyDescent="0.25">
      <c r="A267" s="53" t="str">
        <f t="shared" si="5"/>
        <v>2032518</v>
      </c>
      <c r="B267" s="54" t="s">
        <v>2506</v>
      </c>
      <c r="C267" s="54" t="s">
        <v>2505</v>
      </c>
      <c r="D267" s="54" t="s">
        <v>94</v>
      </c>
      <c r="E267" s="54" t="s">
        <v>94</v>
      </c>
      <c r="F267" s="54" t="s">
        <v>257</v>
      </c>
      <c r="G267" s="54" t="s">
        <v>263</v>
      </c>
      <c r="H267" s="54" t="s">
        <v>763</v>
      </c>
      <c r="I267" s="54" t="s">
        <v>2504</v>
      </c>
      <c r="J267" s="56" t="s">
        <v>764</v>
      </c>
      <c r="K267" s="54" t="s">
        <v>2552</v>
      </c>
      <c r="L267" s="54" t="s">
        <v>116</v>
      </c>
      <c r="N267" s="54" t="s">
        <v>117</v>
      </c>
      <c r="O267" s="54">
        <v>9</v>
      </c>
      <c r="P267" s="54">
        <v>1</v>
      </c>
      <c r="Q267" s="289">
        <v>3</v>
      </c>
      <c r="R267" s="290"/>
      <c r="S267" s="289" t="s">
        <v>2502</v>
      </c>
      <c r="T267" s="289"/>
      <c r="U267" s="55"/>
      <c r="V267" s="54" t="s">
        <v>3863</v>
      </c>
      <c r="W267" s="54" t="s">
        <v>2525</v>
      </c>
      <c r="X267" s="54" t="s">
        <v>3869</v>
      </c>
      <c r="Y267" s="54">
        <v>0</v>
      </c>
      <c r="Z267" s="54">
        <v>1</v>
      </c>
    </row>
    <row r="268" spans="1:26" ht="18" x14ac:dyDescent="0.25">
      <c r="A268" s="53" t="str">
        <f t="shared" si="5"/>
        <v>2032521</v>
      </c>
      <c r="B268" s="54" t="s">
        <v>2506</v>
      </c>
      <c r="C268" s="54" t="s">
        <v>2505</v>
      </c>
      <c r="D268" s="54" t="s">
        <v>94</v>
      </c>
      <c r="E268" s="54" t="s">
        <v>94</v>
      </c>
      <c r="F268" s="54" t="s">
        <v>257</v>
      </c>
      <c r="G268" s="54" t="s">
        <v>267</v>
      </c>
      <c r="H268" s="54" t="s">
        <v>786</v>
      </c>
      <c r="I268" s="54" t="s">
        <v>2504</v>
      </c>
      <c r="J268" s="56" t="s">
        <v>787</v>
      </c>
      <c r="K268" s="54" t="s">
        <v>2552</v>
      </c>
      <c r="L268" s="54" t="s">
        <v>116</v>
      </c>
      <c r="N268" s="54" t="s">
        <v>117</v>
      </c>
      <c r="O268" s="54">
        <v>9</v>
      </c>
      <c r="P268" s="54">
        <v>1</v>
      </c>
      <c r="Q268" s="289">
        <v>3</v>
      </c>
      <c r="R268" s="290"/>
      <c r="S268" s="289" t="s">
        <v>2502</v>
      </c>
      <c r="T268" s="289"/>
      <c r="U268" s="55"/>
      <c r="V268" s="54" t="s">
        <v>3863</v>
      </c>
      <c r="W268" s="54" t="s">
        <v>3867</v>
      </c>
      <c r="X268" s="54" t="s">
        <v>2524</v>
      </c>
      <c r="Y268" s="54">
        <v>0</v>
      </c>
      <c r="Z268" s="54">
        <v>1</v>
      </c>
    </row>
    <row r="269" spans="1:26" ht="18" x14ac:dyDescent="0.25">
      <c r="A269" s="53" t="str">
        <f t="shared" si="5"/>
        <v>2032524</v>
      </c>
      <c r="B269" s="54" t="s">
        <v>2506</v>
      </c>
      <c r="C269" s="54" t="s">
        <v>2505</v>
      </c>
      <c r="D269" s="54" t="s">
        <v>94</v>
      </c>
      <c r="E269" s="54" t="s">
        <v>94</v>
      </c>
      <c r="F269" s="54" t="s">
        <v>257</v>
      </c>
      <c r="G269" s="54" t="s">
        <v>259</v>
      </c>
      <c r="H269" s="54" t="s">
        <v>779</v>
      </c>
      <c r="I269" s="54" t="s">
        <v>2504</v>
      </c>
      <c r="J269" s="56" t="s">
        <v>780</v>
      </c>
      <c r="K269" s="54" t="s">
        <v>2552</v>
      </c>
      <c r="L269" s="54" t="s">
        <v>116</v>
      </c>
      <c r="N269" s="54" t="s">
        <v>117</v>
      </c>
      <c r="O269" s="54">
        <v>7</v>
      </c>
      <c r="P269" s="54">
        <v>1</v>
      </c>
      <c r="Q269" s="289">
        <v>3</v>
      </c>
      <c r="R269" s="290"/>
      <c r="S269" s="289" t="s">
        <v>2502</v>
      </c>
      <c r="T269" s="289"/>
      <c r="U269" s="55"/>
      <c r="V269" s="54" t="s">
        <v>3863</v>
      </c>
      <c r="W269" s="54" t="s">
        <v>3867</v>
      </c>
      <c r="X269" s="54" t="s">
        <v>2524</v>
      </c>
      <c r="Y269" s="54">
        <v>0</v>
      </c>
      <c r="Z269" s="54">
        <v>1</v>
      </c>
    </row>
    <row r="270" spans="1:26" ht="18" x14ac:dyDescent="0.25">
      <c r="A270" s="53" t="str">
        <f t="shared" si="5"/>
        <v>3917314</v>
      </c>
      <c r="B270" s="54" t="s">
        <v>2506</v>
      </c>
      <c r="C270" s="54" t="s">
        <v>2505</v>
      </c>
      <c r="D270" s="54" t="s">
        <v>94</v>
      </c>
      <c r="E270" s="54" t="s">
        <v>94</v>
      </c>
      <c r="F270" s="54" t="s">
        <v>257</v>
      </c>
      <c r="G270" s="54" t="s">
        <v>755</v>
      </c>
      <c r="H270" s="54" t="s">
        <v>756</v>
      </c>
      <c r="I270" s="54" t="s">
        <v>2504</v>
      </c>
      <c r="J270" s="56" t="s">
        <v>757</v>
      </c>
      <c r="K270" s="54" t="s">
        <v>2552</v>
      </c>
      <c r="L270" s="54" t="s">
        <v>116</v>
      </c>
      <c r="N270" s="54" t="s">
        <v>117</v>
      </c>
      <c r="O270" s="54">
        <v>11</v>
      </c>
      <c r="P270" s="54">
        <v>1</v>
      </c>
      <c r="Q270" s="289">
        <v>3</v>
      </c>
      <c r="R270" s="290"/>
      <c r="S270" s="289" t="s">
        <v>2502</v>
      </c>
      <c r="T270" s="289"/>
      <c r="U270" s="55"/>
      <c r="V270" s="54" t="s">
        <v>3865</v>
      </c>
      <c r="W270" s="54" t="s">
        <v>3864</v>
      </c>
      <c r="X270" s="54" t="s">
        <v>2524</v>
      </c>
      <c r="Y270" s="54">
        <v>1</v>
      </c>
      <c r="Z270" s="54">
        <v>1</v>
      </c>
    </row>
    <row r="271" spans="1:26" ht="18" x14ac:dyDescent="0.25">
      <c r="A271" s="53" t="str">
        <f t="shared" si="5"/>
        <v>3932284</v>
      </c>
      <c r="B271" s="54" t="s">
        <v>2506</v>
      </c>
      <c r="C271" s="54" t="s">
        <v>2505</v>
      </c>
      <c r="D271" s="54" t="s">
        <v>94</v>
      </c>
      <c r="E271" s="54" t="s">
        <v>94</v>
      </c>
      <c r="F271" s="54" t="s">
        <v>257</v>
      </c>
      <c r="G271" s="54" t="s">
        <v>774</v>
      </c>
      <c r="H271" s="54" t="s">
        <v>775</v>
      </c>
      <c r="I271" s="54" t="s">
        <v>2504</v>
      </c>
      <c r="J271" s="56" t="s">
        <v>774</v>
      </c>
      <c r="K271" s="54" t="s">
        <v>2552</v>
      </c>
      <c r="L271" s="54" t="s">
        <v>116</v>
      </c>
      <c r="N271" s="54" t="s">
        <v>117</v>
      </c>
      <c r="O271" s="54">
        <v>7</v>
      </c>
      <c r="P271" s="54">
        <v>1</v>
      </c>
      <c r="Q271" s="289">
        <v>3</v>
      </c>
      <c r="R271" s="290"/>
      <c r="S271" s="289" t="s">
        <v>2502</v>
      </c>
      <c r="T271" s="289"/>
      <c r="U271" s="55"/>
      <c r="V271" s="54" t="s">
        <v>3865</v>
      </c>
      <c r="W271" s="54" t="s">
        <v>2525</v>
      </c>
      <c r="X271" s="54" t="s">
        <v>2524</v>
      </c>
      <c r="Y271" s="54">
        <v>0</v>
      </c>
      <c r="Z271" s="54">
        <v>1</v>
      </c>
    </row>
    <row r="272" spans="1:26" ht="18" x14ac:dyDescent="0.25">
      <c r="A272" s="53" t="str">
        <f t="shared" si="5"/>
        <v>3885212</v>
      </c>
      <c r="B272" s="54" t="s">
        <v>2506</v>
      </c>
      <c r="C272" s="54" t="s">
        <v>2505</v>
      </c>
      <c r="D272" s="54" t="s">
        <v>94</v>
      </c>
      <c r="E272" s="54" t="s">
        <v>94</v>
      </c>
      <c r="F272" s="54" t="s">
        <v>257</v>
      </c>
      <c r="G272" s="54" t="s">
        <v>788</v>
      </c>
      <c r="H272" s="54" t="s">
        <v>789</v>
      </c>
      <c r="I272" s="54" t="s">
        <v>2504</v>
      </c>
      <c r="J272" s="56" t="s">
        <v>788</v>
      </c>
      <c r="K272" s="54" t="s">
        <v>2552</v>
      </c>
      <c r="L272" s="54" t="s">
        <v>116</v>
      </c>
      <c r="N272" s="54" t="s">
        <v>117</v>
      </c>
      <c r="O272" s="54">
        <v>4</v>
      </c>
      <c r="P272" s="54">
        <v>1</v>
      </c>
      <c r="Q272" s="289">
        <v>2</v>
      </c>
      <c r="R272" s="290"/>
      <c r="S272" s="289" t="s">
        <v>2502</v>
      </c>
      <c r="T272" s="289"/>
      <c r="U272" s="55"/>
      <c r="V272" s="54" t="s">
        <v>3680</v>
      </c>
      <c r="W272" s="54" t="s">
        <v>3679</v>
      </c>
      <c r="X272" s="54" t="s">
        <v>3681</v>
      </c>
      <c r="Y272" s="54">
        <v>0</v>
      </c>
      <c r="Z272" s="54">
        <v>1</v>
      </c>
    </row>
    <row r="273" spans="1:26" ht="18" x14ac:dyDescent="0.25">
      <c r="A273" s="53" t="str">
        <f t="shared" si="5"/>
        <v>3870439</v>
      </c>
      <c r="B273" s="54" t="s">
        <v>2506</v>
      </c>
      <c r="C273" s="54" t="s">
        <v>2505</v>
      </c>
      <c r="D273" s="54" t="s">
        <v>94</v>
      </c>
      <c r="E273" s="54" t="s">
        <v>94</v>
      </c>
      <c r="F273" s="54" t="s">
        <v>257</v>
      </c>
      <c r="G273" s="54" t="s">
        <v>269</v>
      </c>
      <c r="H273" s="54" t="s">
        <v>758</v>
      </c>
      <c r="I273" s="54" t="s">
        <v>2504</v>
      </c>
      <c r="J273" s="56" t="s">
        <v>269</v>
      </c>
      <c r="K273" s="54" t="s">
        <v>2552</v>
      </c>
      <c r="L273" s="54" t="s">
        <v>116</v>
      </c>
      <c r="N273" s="54" t="s">
        <v>117</v>
      </c>
      <c r="O273" s="54">
        <v>9</v>
      </c>
      <c r="P273" s="54">
        <v>1</v>
      </c>
      <c r="Q273" s="289">
        <v>3</v>
      </c>
      <c r="R273" s="290"/>
      <c r="S273" s="289" t="s">
        <v>2502</v>
      </c>
      <c r="T273" s="289"/>
      <c r="U273" s="55"/>
      <c r="V273" s="54" t="s">
        <v>3863</v>
      </c>
      <c r="W273" s="54" t="s">
        <v>3867</v>
      </c>
      <c r="X273" s="54" t="s">
        <v>3868</v>
      </c>
      <c r="Y273" s="54">
        <v>0</v>
      </c>
      <c r="Z273" s="54">
        <v>1</v>
      </c>
    </row>
    <row r="274" spans="1:26" ht="18" x14ac:dyDescent="0.25">
      <c r="A274" s="53" t="str">
        <f t="shared" si="5"/>
        <v>3985787</v>
      </c>
      <c r="B274" s="54" t="s">
        <v>2506</v>
      </c>
      <c r="C274" s="54" t="s">
        <v>2505</v>
      </c>
      <c r="D274" s="54" t="s">
        <v>94</v>
      </c>
      <c r="E274" s="54" t="s">
        <v>94</v>
      </c>
      <c r="F274" s="54" t="s">
        <v>257</v>
      </c>
      <c r="G274" s="54" t="s">
        <v>784</v>
      </c>
      <c r="H274" s="54" t="s">
        <v>2382</v>
      </c>
      <c r="I274" s="54" t="s">
        <v>2504</v>
      </c>
      <c r="J274" s="56" t="s">
        <v>784</v>
      </c>
      <c r="K274" s="54" t="s">
        <v>2552</v>
      </c>
      <c r="L274" s="54" t="s">
        <v>116</v>
      </c>
      <c r="N274" s="54" t="s">
        <v>117</v>
      </c>
      <c r="O274" s="54">
        <v>10</v>
      </c>
      <c r="P274" s="54">
        <v>1</v>
      </c>
      <c r="Q274" s="289">
        <v>3</v>
      </c>
      <c r="R274" s="290"/>
      <c r="S274" s="289" t="s">
        <v>2502</v>
      </c>
      <c r="T274" s="289"/>
      <c r="U274" s="55"/>
      <c r="V274" s="54" t="s">
        <v>2525</v>
      </c>
      <c r="W274" s="54" t="s">
        <v>3867</v>
      </c>
      <c r="X274" s="54" t="s">
        <v>3866</v>
      </c>
      <c r="Y274" s="54">
        <v>0</v>
      </c>
      <c r="Z274" s="54">
        <v>1</v>
      </c>
    </row>
    <row r="275" spans="1:26" ht="18" x14ac:dyDescent="0.25">
      <c r="A275" s="53" t="str">
        <f t="shared" si="5"/>
        <v>3956864</v>
      </c>
      <c r="B275" s="54" t="s">
        <v>2506</v>
      </c>
      <c r="C275" s="54" t="s">
        <v>2505</v>
      </c>
      <c r="D275" s="54" t="s">
        <v>94</v>
      </c>
      <c r="E275" s="54" t="s">
        <v>94</v>
      </c>
      <c r="F275" s="54" t="s">
        <v>257</v>
      </c>
      <c r="G275" s="54" t="s">
        <v>759</v>
      </c>
      <c r="H275" s="54" t="s">
        <v>760</v>
      </c>
      <c r="I275" s="54" t="s">
        <v>2504</v>
      </c>
      <c r="J275" s="56" t="s">
        <v>759</v>
      </c>
      <c r="K275" s="54" t="s">
        <v>2552</v>
      </c>
      <c r="L275" s="54" t="s">
        <v>116</v>
      </c>
      <c r="N275" s="54" t="s">
        <v>117</v>
      </c>
      <c r="O275" s="54">
        <v>5</v>
      </c>
      <c r="P275" s="54">
        <v>3</v>
      </c>
      <c r="Q275" s="289">
        <v>3</v>
      </c>
      <c r="R275" s="290"/>
      <c r="S275" s="289" t="s">
        <v>2502</v>
      </c>
      <c r="T275" s="289"/>
      <c r="U275" s="55"/>
      <c r="V275" s="54" t="s">
        <v>3865</v>
      </c>
      <c r="W275" s="54" t="s">
        <v>3864</v>
      </c>
      <c r="X275" s="54" t="s">
        <v>2524</v>
      </c>
      <c r="Y275" s="54">
        <v>1</v>
      </c>
      <c r="Z275" s="54">
        <v>1</v>
      </c>
    </row>
    <row r="276" spans="1:26" ht="18" x14ac:dyDescent="0.25">
      <c r="A276" s="53" t="str">
        <f t="shared" si="5"/>
        <v>3953582</v>
      </c>
      <c r="B276" s="54" t="s">
        <v>2506</v>
      </c>
      <c r="C276" s="54" t="s">
        <v>2505</v>
      </c>
      <c r="D276" s="54" t="s">
        <v>94</v>
      </c>
      <c r="E276" s="54" t="s">
        <v>94</v>
      </c>
      <c r="F276" s="54" t="s">
        <v>257</v>
      </c>
      <c r="G276" s="54" t="s">
        <v>765</v>
      </c>
      <c r="H276" s="54" t="s">
        <v>766</v>
      </c>
      <c r="I276" s="54" t="s">
        <v>2504</v>
      </c>
      <c r="J276" s="56" t="s">
        <v>765</v>
      </c>
      <c r="K276" s="54" t="s">
        <v>2552</v>
      </c>
      <c r="L276" s="54" t="s">
        <v>116</v>
      </c>
      <c r="N276" s="54" t="s">
        <v>117</v>
      </c>
      <c r="O276" s="54">
        <v>12</v>
      </c>
      <c r="P276" s="54">
        <v>1</v>
      </c>
      <c r="Q276" s="289">
        <v>3</v>
      </c>
      <c r="R276" s="290"/>
      <c r="S276" s="289" t="s">
        <v>2502</v>
      </c>
      <c r="T276" s="289"/>
      <c r="U276" s="55"/>
      <c r="V276" s="54" t="s">
        <v>3863</v>
      </c>
      <c r="W276" s="54" t="s">
        <v>2525</v>
      </c>
      <c r="X276" s="54" t="s">
        <v>2524</v>
      </c>
      <c r="Y276" s="54">
        <v>1</v>
      </c>
      <c r="Z276" s="54">
        <v>1</v>
      </c>
    </row>
    <row r="277" spans="1:26" ht="27" x14ac:dyDescent="0.25">
      <c r="A277" s="53" t="str">
        <f t="shared" si="5"/>
        <v>0474452</v>
      </c>
      <c r="B277" s="54" t="s">
        <v>2506</v>
      </c>
      <c r="C277" s="54" t="s">
        <v>2505</v>
      </c>
      <c r="D277" s="54" t="s">
        <v>94</v>
      </c>
      <c r="E277" s="54" t="s">
        <v>94</v>
      </c>
      <c r="F277" s="54" t="s">
        <v>257</v>
      </c>
      <c r="G277" s="54" t="s">
        <v>257</v>
      </c>
      <c r="H277" s="54" t="s">
        <v>1543</v>
      </c>
      <c r="I277" s="54" t="s">
        <v>2504</v>
      </c>
      <c r="J277" s="56" t="s">
        <v>1544</v>
      </c>
      <c r="K277" s="54" t="s">
        <v>2503</v>
      </c>
      <c r="L277" s="54" t="s">
        <v>116</v>
      </c>
      <c r="N277" s="54" t="s">
        <v>117</v>
      </c>
      <c r="O277" s="54">
        <v>206</v>
      </c>
      <c r="P277" s="54">
        <v>5</v>
      </c>
      <c r="Q277" s="289">
        <v>12</v>
      </c>
      <c r="R277" s="290"/>
      <c r="S277" s="289" t="s">
        <v>2502</v>
      </c>
      <c r="T277" s="289"/>
      <c r="U277" s="55"/>
      <c r="V277" s="54" t="s">
        <v>3862</v>
      </c>
      <c r="W277" s="54" t="s">
        <v>2525</v>
      </c>
      <c r="X277" s="54" t="s">
        <v>3861</v>
      </c>
      <c r="Y277" s="54">
        <v>24</v>
      </c>
      <c r="Z277" s="54">
        <v>26</v>
      </c>
    </row>
    <row r="278" spans="1:26" ht="18" x14ac:dyDescent="0.25">
      <c r="A278" s="53" t="str">
        <f t="shared" si="5"/>
        <v>0239723</v>
      </c>
      <c r="B278" s="54" t="s">
        <v>2506</v>
      </c>
      <c r="C278" s="54" t="s">
        <v>2505</v>
      </c>
      <c r="D278" s="54" t="s">
        <v>94</v>
      </c>
      <c r="E278" s="54" t="s">
        <v>94</v>
      </c>
      <c r="F278" s="54" t="s">
        <v>257</v>
      </c>
      <c r="G278" s="54" t="s">
        <v>272</v>
      </c>
      <c r="H278" s="54" t="s">
        <v>1536</v>
      </c>
      <c r="I278" s="54" t="s">
        <v>2504</v>
      </c>
      <c r="J278" s="56" t="s">
        <v>1537</v>
      </c>
      <c r="K278" s="54" t="s">
        <v>2503</v>
      </c>
      <c r="L278" s="54" t="s">
        <v>116</v>
      </c>
      <c r="N278" s="54" t="s">
        <v>117</v>
      </c>
      <c r="O278" s="54">
        <v>70</v>
      </c>
      <c r="P278" s="54">
        <v>5</v>
      </c>
      <c r="Q278" s="289">
        <v>6</v>
      </c>
      <c r="R278" s="290"/>
      <c r="S278" s="289" t="s">
        <v>2502</v>
      </c>
      <c r="T278" s="289"/>
      <c r="U278" s="55"/>
      <c r="V278" s="54" t="s">
        <v>3860</v>
      </c>
      <c r="W278" s="54" t="s">
        <v>2525</v>
      </c>
      <c r="X278" s="54" t="s">
        <v>3859</v>
      </c>
      <c r="Y278" s="54">
        <v>60</v>
      </c>
      <c r="Z278" s="54">
        <v>21</v>
      </c>
    </row>
    <row r="279" spans="1:26" ht="18" x14ac:dyDescent="0.25">
      <c r="A279" s="53" t="str">
        <f t="shared" si="5"/>
        <v>0227504</v>
      </c>
      <c r="B279" s="54" t="s">
        <v>2506</v>
      </c>
      <c r="C279" s="54" t="s">
        <v>2505</v>
      </c>
      <c r="D279" s="54" t="s">
        <v>94</v>
      </c>
      <c r="E279" s="54" t="s">
        <v>94</v>
      </c>
      <c r="F279" s="54" t="s">
        <v>257</v>
      </c>
      <c r="G279" s="54" t="s">
        <v>269</v>
      </c>
      <c r="H279" s="54" t="s">
        <v>1304</v>
      </c>
      <c r="I279" s="54" t="s">
        <v>2504</v>
      </c>
      <c r="J279" s="56" t="s">
        <v>1882</v>
      </c>
      <c r="K279" s="54" t="s">
        <v>2510</v>
      </c>
      <c r="L279" s="54" t="s">
        <v>116</v>
      </c>
      <c r="N279" s="54" t="s">
        <v>117</v>
      </c>
      <c r="O279" s="54">
        <v>24</v>
      </c>
      <c r="P279" s="54">
        <v>6</v>
      </c>
      <c r="Q279" s="289">
        <v>6</v>
      </c>
      <c r="R279" s="290"/>
      <c r="S279" s="289" t="s">
        <v>2502</v>
      </c>
      <c r="T279" s="289"/>
      <c r="U279" s="55"/>
      <c r="V279" s="54" t="s">
        <v>3858</v>
      </c>
      <c r="W279" s="54" t="s">
        <v>3857</v>
      </c>
      <c r="X279" s="54" t="s">
        <v>3856</v>
      </c>
      <c r="Y279" s="54">
        <v>4</v>
      </c>
      <c r="Z279" s="54">
        <v>5</v>
      </c>
    </row>
    <row r="280" spans="1:26" ht="27" x14ac:dyDescent="0.25">
      <c r="A280" s="53" t="str">
        <f t="shared" si="5"/>
        <v>0230565</v>
      </c>
      <c r="B280" s="54" t="s">
        <v>2506</v>
      </c>
      <c r="C280" s="54" t="s">
        <v>2505</v>
      </c>
      <c r="D280" s="54" t="s">
        <v>94</v>
      </c>
      <c r="E280" s="54" t="s">
        <v>94</v>
      </c>
      <c r="F280" s="54" t="s">
        <v>257</v>
      </c>
      <c r="G280" s="54" t="s">
        <v>281</v>
      </c>
      <c r="H280" s="54" t="s">
        <v>1314</v>
      </c>
      <c r="I280" s="54" t="s">
        <v>2504</v>
      </c>
      <c r="J280" s="56" t="s">
        <v>1892</v>
      </c>
      <c r="K280" s="54" t="s">
        <v>2510</v>
      </c>
      <c r="L280" s="54" t="s">
        <v>116</v>
      </c>
      <c r="N280" s="54" t="s">
        <v>117</v>
      </c>
      <c r="O280" s="54">
        <v>29</v>
      </c>
      <c r="P280" s="54">
        <v>6</v>
      </c>
      <c r="Q280" s="289">
        <v>6</v>
      </c>
      <c r="R280" s="290"/>
      <c r="S280" s="289" t="s">
        <v>2502</v>
      </c>
      <c r="T280" s="289"/>
      <c r="U280" s="55"/>
      <c r="V280" s="54" t="s">
        <v>3855</v>
      </c>
      <c r="W280" s="54" t="s">
        <v>3854</v>
      </c>
      <c r="X280" s="54" t="s">
        <v>3853</v>
      </c>
      <c r="Y280" s="54">
        <v>2</v>
      </c>
      <c r="Z280" s="54">
        <v>3</v>
      </c>
    </row>
    <row r="281" spans="1:26" ht="18" x14ac:dyDescent="0.25">
      <c r="A281" s="53" t="str">
        <f t="shared" si="5"/>
        <v>0230292</v>
      </c>
      <c r="B281" s="54" t="s">
        <v>2506</v>
      </c>
      <c r="C281" s="54" t="s">
        <v>2505</v>
      </c>
      <c r="D281" s="54" t="s">
        <v>94</v>
      </c>
      <c r="E281" s="54" t="s">
        <v>94</v>
      </c>
      <c r="F281" s="54" t="s">
        <v>257</v>
      </c>
      <c r="G281" s="54" t="s">
        <v>767</v>
      </c>
      <c r="H281" s="54" t="s">
        <v>1307</v>
      </c>
      <c r="I281" s="54" t="s">
        <v>2504</v>
      </c>
      <c r="J281" s="56" t="s">
        <v>1885</v>
      </c>
      <c r="K281" s="54" t="s">
        <v>2510</v>
      </c>
      <c r="L281" s="54" t="s">
        <v>116</v>
      </c>
      <c r="N281" s="54" t="s">
        <v>117</v>
      </c>
      <c r="O281" s="54">
        <v>7</v>
      </c>
      <c r="P281" s="54">
        <v>6</v>
      </c>
      <c r="Q281" s="289">
        <v>6</v>
      </c>
      <c r="R281" s="290"/>
      <c r="S281" s="289" t="s">
        <v>2502</v>
      </c>
      <c r="T281" s="289"/>
      <c r="U281" s="55"/>
      <c r="V281" s="54" t="s">
        <v>3852</v>
      </c>
      <c r="W281" s="54" t="s">
        <v>3851</v>
      </c>
      <c r="X281" s="54" t="s">
        <v>3850</v>
      </c>
      <c r="Y281" s="54">
        <v>0</v>
      </c>
      <c r="Z281" s="54">
        <v>1</v>
      </c>
    </row>
    <row r="282" spans="1:26" ht="18" x14ac:dyDescent="0.25">
      <c r="A282" s="53" t="str">
        <f t="shared" si="5"/>
        <v>0230300</v>
      </c>
      <c r="B282" s="54" t="s">
        <v>2506</v>
      </c>
      <c r="C282" s="54" t="s">
        <v>2505</v>
      </c>
      <c r="D282" s="54" t="s">
        <v>94</v>
      </c>
      <c r="E282" s="54" t="s">
        <v>94</v>
      </c>
      <c r="F282" s="54" t="s">
        <v>257</v>
      </c>
      <c r="G282" s="54" t="s">
        <v>259</v>
      </c>
      <c r="H282" s="54" t="s">
        <v>1308</v>
      </c>
      <c r="I282" s="54" t="s">
        <v>2504</v>
      </c>
      <c r="J282" s="56" t="s">
        <v>1886</v>
      </c>
      <c r="K282" s="54" t="s">
        <v>2510</v>
      </c>
      <c r="L282" s="54" t="s">
        <v>116</v>
      </c>
      <c r="N282" s="54" t="s">
        <v>117</v>
      </c>
      <c r="O282" s="54">
        <v>11</v>
      </c>
      <c r="P282" s="54">
        <v>6</v>
      </c>
      <c r="Q282" s="289">
        <v>6</v>
      </c>
      <c r="R282" s="290"/>
      <c r="S282" s="289" t="s">
        <v>2502</v>
      </c>
      <c r="T282" s="289"/>
      <c r="U282" s="55"/>
      <c r="V282" s="54" t="s">
        <v>3849</v>
      </c>
      <c r="W282" s="54" t="s">
        <v>3848</v>
      </c>
      <c r="X282" s="54" t="s">
        <v>3847</v>
      </c>
      <c r="Y282" s="54">
        <v>2</v>
      </c>
      <c r="Z282" s="54">
        <v>2</v>
      </c>
    </row>
    <row r="283" spans="1:26" ht="18" x14ac:dyDescent="0.25">
      <c r="A283" s="53" t="str">
        <f t="shared" si="5"/>
        <v>0230318</v>
      </c>
      <c r="B283" s="54" t="s">
        <v>2506</v>
      </c>
      <c r="C283" s="54" t="s">
        <v>2505</v>
      </c>
      <c r="D283" s="54" t="s">
        <v>94</v>
      </c>
      <c r="E283" s="54" t="s">
        <v>94</v>
      </c>
      <c r="F283" s="54" t="s">
        <v>257</v>
      </c>
      <c r="G283" s="54" t="s">
        <v>275</v>
      </c>
      <c r="H283" s="54" t="s">
        <v>1309</v>
      </c>
      <c r="I283" s="54" t="s">
        <v>2504</v>
      </c>
      <c r="J283" s="56" t="s">
        <v>1887</v>
      </c>
      <c r="K283" s="54" t="s">
        <v>2510</v>
      </c>
      <c r="L283" s="54" t="s">
        <v>116</v>
      </c>
      <c r="N283" s="54" t="s">
        <v>117</v>
      </c>
      <c r="O283" s="54">
        <v>28</v>
      </c>
      <c r="P283" s="54">
        <v>6</v>
      </c>
      <c r="Q283" s="289">
        <v>6</v>
      </c>
      <c r="R283" s="290"/>
      <c r="S283" s="289" t="s">
        <v>2502</v>
      </c>
      <c r="T283" s="289"/>
      <c r="U283" s="55"/>
      <c r="V283" s="54" t="s">
        <v>3846</v>
      </c>
      <c r="W283" s="54" t="s">
        <v>3845</v>
      </c>
      <c r="X283" s="54" t="s">
        <v>3844</v>
      </c>
      <c r="Y283" s="54">
        <v>4</v>
      </c>
      <c r="Z283" s="54">
        <v>5</v>
      </c>
    </row>
    <row r="284" spans="1:26" ht="18" x14ac:dyDescent="0.25">
      <c r="A284" s="53" t="str">
        <f t="shared" si="5"/>
        <v>0230490</v>
      </c>
      <c r="B284" s="54" t="s">
        <v>2506</v>
      </c>
      <c r="C284" s="54" t="s">
        <v>2505</v>
      </c>
      <c r="D284" s="54" t="s">
        <v>94</v>
      </c>
      <c r="E284" s="54" t="s">
        <v>94</v>
      </c>
      <c r="F284" s="54" t="s">
        <v>257</v>
      </c>
      <c r="G284" s="54" t="s">
        <v>2377</v>
      </c>
      <c r="H284" s="54" t="s">
        <v>1313</v>
      </c>
      <c r="I284" s="54" t="s">
        <v>2504</v>
      </c>
      <c r="J284" s="56" t="s">
        <v>1891</v>
      </c>
      <c r="K284" s="54" t="s">
        <v>2510</v>
      </c>
      <c r="L284" s="54" t="s">
        <v>116</v>
      </c>
      <c r="N284" s="54" t="s">
        <v>117</v>
      </c>
      <c r="O284" s="54">
        <v>44</v>
      </c>
      <c r="P284" s="54">
        <v>6</v>
      </c>
      <c r="Q284" s="289">
        <v>6</v>
      </c>
      <c r="R284" s="290"/>
      <c r="S284" s="289" t="s">
        <v>2502</v>
      </c>
      <c r="T284" s="289"/>
      <c r="U284" s="55"/>
      <c r="V284" s="54" t="s">
        <v>3843</v>
      </c>
      <c r="W284" s="54" t="s">
        <v>3842</v>
      </c>
      <c r="X284" s="54" t="s">
        <v>3841</v>
      </c>
      <c r="Y284" s="54">
        <v>7</v>
      </c>
      <c r="Z284" s="54">
        <v>8</v>
      </c>
    </row>
    <row r="285" spans="1:26" ht="18" x14ac:dyDescent="0.25">
      <c r="A285" s="53" t="str">
        <f t="shared" si="5"/>
        <v>0230466</v>
      </c>
      <c r="B285" s="54" t="s">
        <v>2506</v>
      </c>
      <c r="C285" s="54" t="s">
        <v>2505</v>
      </c>
      <c r="D285" s="54" t="s">
        <v>94</v>
      </c>
      <c r="E285" s="54" t="s">
        <v>94</v>
      </c>
      <c r="F285" s="54" t="s">
        <v>257</v>
      </c>
      <c r="G285" s="54" t="s">
        <v>257</v>
      </c>
      <c r="H285" s="54" t="s">
        <v>1312</v>
      </c>
      <c r="I285" s="54" t="s">
        <v>2504</v>
      </c>
      <c r="J285" s="56" t="s">
        <v>1890</v>
      </c>
      <c r="K285" s="54" t="s">
        <v>2510</v>
      </c>
      <c r="L285" s="54" t="s">
        <v>116</v>
      </c>
      <c r="N285" s="54" t="s">
        <v>117</v>
      </c>
      <c r="O285" s="54">
        <v>148</v>
      </c>
      <c r="P285" s="54">
        <v>6</v>
      </c>
      <c r="Q285" s="289">
        <v>11</v>
      </c>
      <c r="R285" s="290"/>
      <c r="S285" s="289" t="s">
        <v>2502</v>
      </c>
      <c r="T285" s="289"/>
      <c r="U285" s="55"/>
      <c r="V285" s="54" t="s">
        <v>3840</v>
      </c>
      <c r="W285" s="54" t="s">
        <v>3839</v>
      </c>
      <c r="X285" s="54" t="s">
        <v>3028</v>
      </c>
      <c r="Y285" s="54">
        <v>15</v>
      </c>
      <c r="Z285" s="54">
        <v>16</v>
      </c>
    </row>
    <row r="286" spans="1:26" ht="18" x14ac:dyDescent="0.25">
      <c r="A286" s="53" t="str">
        <f t="shared" si="5"/>
        <v>0230268</v>
      </c>
      <c r="B286" s="54" t="s">
        <v>2506</v>
      </c>
      <c r="C286" s="54" t="s">
        <v>2505</v>
      </c>
      <c r="D286" s="54" t="s">
        <v>94</v>
      </c>
      <c r="E286" s="54" t="s">
        <v>94</v>
      </c>
      <c r="F286" s="54" t="s">
        <v>257</v>
      </c>
      <c r="G286" s="54" t="s">
        <v>263</v>
      </c>
      <c r="H286" s="54" t="s">
        <v>1305</v>
      </c>
      <c r="I286" s="54" t="s">
        <v>2504</v>
      </c>
      <c r="J286" s="56" t="s">
        <v>1883</v>
      </c>
      <c r="K286" s="54" t="s">
        <v>2510</v>
      </c>
      <c r="L286" s="54" t="s">
        <v>116</v>
      </c>
      <c r="N286" s="54" t="s">
        <v>117</v>
      </c>
      <c r="O286" s="54">
        <v>36</v>
      </c>
      <c r="P286" s="54">
        <v>6</v>
      </c>
      <c r="Q286" s="289">
        <v>6</v>
      </c>
      <c r="R286" s="290"/>
      <c r="S286" s="289" t="s">
        <v>2502</v>
      </c>
      <c r="T286" s="289"/>
      <c r="U286" s="55"/>
      <c r="V286" s="54" t="s">
        <v>3838</v>
      </c>
      <c r="W286" s="54" t="s">
        <v>3837</v>
      </c>
      <c r="X286" s="54" t="s">
        <v>3836</v>
      </c>
      <c r="Y286" s="54">
        <v>4</v>
      </c>
      <c r="Z286" s="54">
        <v>6</v>
      </c>
    </row>
    <row r="287" spans="1:26" ht="18" x14ac:dyDescent="0.25">
      <c r="A287" s="53" t="str">
        <f t="shared" si="5"/>
        <v>0230276</v>
      </c>
      <c r="B287" s="54" t="s">
        <v>2506</v>
      </c>
      <c r="C287" s="54" t="s">
        <v>2505</v>
      </c>
      <c r="D287" s="54" t="s">
        <v>94</v>
      </c>
      <c r="E287" s="54" t="s">
        <v>94</v>
      </c>
      <c r="F287" s="54" t="s">
        <v>257</v>
      </c>
      <c r="G287" s="54" t="s">
        <v>788</v>
      </c>
      <c r="H287" s="54" t="s">
        <v>1306</v>
      </c>
      <c r="I287" s="54" t="s">
        <v>2504</v>
      </c>
      <c r="J287" s="56" t="s">
        <v>1884</v>
      </c>
      <c r="K287" s="54" t="s">
        <v>2510</v>
      </c>
      <c r="L287" s="54" t="s">
        <v>116</v>
      </c>
      <c r="N287" s="54" t="s">
        <v>117</v>
      </c>
      <c r="O287" s="54">
        <v>12</v>
      </c>
      <c r="P287" s="54">
        <v>6</v>
      </c>
      <c r="Q287" s="289">
        <v>6</v>
      </c>
      <c r="R287" s="290"/>
      <c r="S287" s="289" t="s">
        <v>2502</v>
      </c>
      <c r="T287" s="289"/>
      <c r="U287" s="55"/>
      <c r="V287" s="54" t="s">
        <v>3835</v>
      </c>
      <c r="W287" s="54" t="s">
        <v>2525</v>
      </c>
      <c r="X287" s="54" t="s">
        <v>2524</v>
      </c>
      <c r="Y287" s="54">
        <v>2</v>
      </c>
      <c r="Z287" s="54">
        <v>2</v>
      </c>
    </row>
    <row r="288" spans="1:26" ht="18" x14ac:dyDescent="0.25">
      <c r="A288" s="53" t="str">
        <f t="shared" si="5"/>
        <v>0230375</v>
      </c>
      <c r="B288" s="54" t="s">
        <v>2506</v>
      </c>
      <c r="C288" s="54" t="s">
        <v>2505</v>
      </c>
      <c r="D288" s="54" t="s">
        <v>94</v>
      </c>
      <c r="E288" s="54" t="s">
        <v>94</v>
      </c>
      <c r="F288" s="54" t="s">
        <v>257</v>
      </c>
      <c r="G288" s="54" t="s">
        <v>287</v>
      </c>
      <c r="H288" s="54" t="s">
        <v>1310</v>
      </c>
      <c r="I288" s="54" t="s">
        <v>2504</v>
      </c>
      <c r="J288" s="56" t="s">
        <v>1888</v>
      </c>
      <c r="K288" s="54" t="s">
        <v>2510</v>
      </c>
      <c r="L288" s="54" t="s">
        <v>116</v>
      </c>
      <c r="N288" s="54" t="s">
        <v>117</v>
      </c>
      <c r="O288" s="54">
        <v>45</v>
      </c>
      <c r="P288" s="54">
        <v>6</v>
      </c>
      <c r="Q288" s="289">
        <v>6</v>
      </c>
      <c r="R288" s="290"/>
      <c r="S288" s="289" t="s">
        <v>2502</v>
      </c>
      <c r="T288" s="289"/>
      <c r="U288" s="55"/>
      <c r="V288" s="54" t="s">
        <v>3834</v>
      </c>
      <c r="W288" s="54" t="s">
        <v>3833</v>
      </c>
      <c r="X288" s="54" t="s">
        <v>3832</v>
      </c>
      <c r="Y288" s="54">
        <v>4</v>
      </c>
      <c r="Z288" s="54">
        <v>6</v>
      </c>
    </row>
    <row r="289" spans="1:26" ht="18" x14ac:dyDescent="0.25">
      <c r="A289" s="53" t="str">
        <f t="shared" si="5"/>
        <v>0230383</v>
      </c>
      <c r="B289" s="54" t="s">
        <v>2506</v>
      </c>
      <c r="C289" s="54" t="s">
        <v>2505</v>
      </c>
      <c r="D289" s="54" t="s">
        <v>94</v>
      </c>
      <c r="E289" s="54" t="s">
        <v>94</v>
      </c>
      <c r="F289" s="54" t="s">
        <v>257</v>
      </c>
      <c r="G289" s="54" t="s">
        <v>272</v>
      </c>
      <c r="H289" s="54" t="s">
        <v>1311</v>
      </c>
      <c r="I289" s="54" t="s">
        <v>2504</v>
      </c>
      <c r="J289" s="56" t="s">
        <v>1889</v>
      </c>
      <c r="K289" s="54" t="s">
        <v>2510</v>
      </c>
      <c r="L289" s="54" t="s">
        <v>116</v>
      </c>
      <c r="N289" s="54" t="s">
        <v>117</v>
      </c>
      <c r="O289" s="54">
        <v>48</v>
      </c>
      <c r="P289" s="54">
        <v>6</v>
      </c>
      <c r="Q289" s="289">
        <v>6</v>
      </c>
      <c r="R289" s="290"/>
      <c r="S289" s="289" t="s">
        <v>2502</v>
      </c>
      <c r="T289" s="289"/>
      <c r="U289" s="55"/>
      <c r="V289" s="54" t="s">
        <v>3831</v>
      </c>
      <c r="W289" s="54" t="s">
        <v>3830</v>
      </c>
      <c r="X289" s="54" t="s">
        <v>2562</v>
      </c>
      <c r="Y289" s="54">
        <v>8</v>
      </c>
      <c r="Z289" s="54">
        <v>8</v>
      </c>
    </row>
    <row r="290" spans="1:26" ht="18" x14ac:dyDescent="0.25">
      <c r="A290" s="53" t="str">
        <f t="shared" si="5"/>
        <v>0578930</v>
      </c>
      <c r="B290" s="54" t="s">
        <v>2506</v>
      </c>
      <c r="C290" s="54" t="s">
        <v>2505</v>
      </c>
      <c r="D290" s="54" t="s">
        <v>94</v>
      </c>
      <c r="E290" s="54" t="s">
        <v>94</v>
      </c>
      <c r="F290" s="54" t="s">
        <v>257</v>
      </c>
      <c r="G290" s="54" t="s">
        <v>2377</v>
      </c>
      <c r="H290" s="54" t="s">
        <v>1538</v>
      </c>
      <c r="I290" s="54" t="s">
        <v>2504</v>
      </c>
      <c r="J290" s="56" t="s">
        <v>1539</v>
      </c>
      <c r="K290" s="54" t="s">
        <v>2503</v>
      </c>
      <c r="L290" s="54" t="s">
        <v>116</v>
      </c>
      <c r="N290" s="54" t="s">
        <v>117</v>
      </c>
      <c r="O290" s="54">
        <v>48</v>
      </c>
      <c r="P290" s="54">
        <v>5</v>
      </c>
      <c r="Q290" s="289">
        <v>5</v>
      </c>
      <c r="R290" s="290"/>
      <c r="S290" s="289" t="s">
        <v>2502</v>
      </c>
      <c r="T290" s="289"/>
      <c r="U290" s="55"/>
      <c r="V290" s="54" t="s">
        <v>3829</v>
      </c>
      <c r="W290" s="54" t="s">
        <v>3828</v>
      </c>
      <c r="X290" s="54" t="s">
        <v>3827</v>
      </c>
      <c r="Y290" s="54">
        <v>8</v>
      </c>
      <c r="Z290" s="54">
        <v>9</v>
      </c>
    </row>
    <row r="291" spans="1:26" ht="27" x14ac:dyDescent="0.25">
      <c r="A291" s="53" t="str">
        <f t="shared" si="5"/>
        <v>1364629</v>
      </c>
      <c r="B291" s="54" t="s">
        <v>2506</v>
      </c>
      <c r="C291" s="54" t="s">
        <v>2505</v>
      </c>
      <c r="D291" s="54" t="s">
        <v>94</v>
      </c>
      <c r="E291" s="54" t="s">
        <v>94</v>
      </c>
      <c r="F291" s="54" t="s">
        <v>257</v>
      </c>
      <c r="G291" s="54" t="s">
        <v>275</v>
      </c>
      <c r="H291" s="54" t="s">
        <v>1540</v>
      </c>
      <c r="I291" s="54" t="s">
        <v>2504</v>
      </c>
      <c r="J291" s="56" t="s">
        <v>275</v>
      </c>
      <c r="K291" s="54" t="s">
        <v>2503</v>
      </c>
      <c r="L291" s="54" t="s">
        <v>116</v>
      </c>
      <c r="N291" s="54" t="s">
        <v>117</v>
      </c>
      <c r="O291" s="54">
        <v>30</v>
      </c>
      <c r="P291" s="54">
        <v>5</v>
      </c>
      <c r="Q291" s="289">
        <v>5</v>
      </c>
      <c r="R291" s="290"/>
      <c r="S291" s="289" t="s">
        <v>2502</v>
      </c>
      <c r="T291" s="289"/>
      <c r="U291" s="55"/>
      <c r="V291" s="54" t="s">
        <v>3826</v>
      </c>
      <c r="W291" s="54" t="s">
        <v>3825</v>
      </c>
      <c r="X291" s="54" t="s">
        <v>3824</v>
      </c>
      <c r="Y291" s="54">
        <v>7</v>
      </c>
      <c r="Z291" s="54">
        <v>8</v>
      </c>
    </row>
    <row r="292" spans="1:26" ht="18" x14ac:dyDescent="0.25">
      <c r="A292" s="53" t="str">
        <f t="shared" si="5"/>
        <v>1023282</v>
      </c>
      <c r="B292" s="54" t="s">
        <v>2506</v>
      </c>
      <c r="C292" s="54" t="s">
        <v>2505</v>
      </c>
      <c r="D292" s="54" t="s">
        <v>94</v>
      </c>
      <c r="E292" s="54" t="s">
        <v>94</v>
      </c>
      <c r="F292" s="54" t="s">
        <v>257</v>
      </c>
      <c r="G292" s="54" t="s">
        <v>257</v>
      </c>
      <c r="H292" s="54" t="s">
        <v>258</v>
      </c>
      <c r="I292" s="54" t="s">
        <v>2504</v>
      </c>
      <c r="J292" s="56" t="s">
        <v>1710</v>
      </c>
      <c r="K292" s="54" t="s">
        <v>2523</v>
      </c>
      <c r="L292" s="54" t="s">
        <v>116</v>
      </c>
      <c r="N292" s="54" t="s">
        <v>117</v>
      </c>
      <c r="O292" s="54">
        <v>26</v>
      </c>
      <c r="P292" s="54">
        <v>3</v>
      </c>
      <c r="Q292" s="289">
        <v>3</v>
      </c>
      <c r="R292" s="290"/>
      <c r="S292" s="289" t="s">
        <v>2502</v>
      </c>
      <c r="T292" s="289"/>
      <c r="U292" s="55"/>
      <c r="V292" s="54" t="s">
        <v>3823</v>
      </c>
      <c r="W292" s="54" t="s">
        <v>3822</v>
      </c>
      <c r="X292" s="54" t="s">
        <v>3821</v>
      </c>
      <c r="Y292" s="54">
        <v>1</v>
      </c>
      <c r="Z292" s="54">
        <v>1</v>
      </c>
    </row>
    <row r="293" spans="1:26" ht="27" x14ac:dyDescent="0.25">
      <c r="A293" s="53" t="str">
        <f t="shared" si="5"/>
        <v>1023324</v>
      </c>
      <c r="B293" s="54" t="s">
        <v>2506</v>
      </c>
      <c r="C293" s="54" t="s">
        <v>2505</v>
      </c>
      <c r="D293" s="54" t="s">
        <v>94</v>
      </c>
      <c r="E293" s="54" t="s">
        <v>94</v>
      </c>
      <c r="F293" s="54" t="s">
        <v>257</v>
      </c>
      <c r="G293" s="54" t="s">
        <v>259</v>
      </c>
      <c r="H293" s="54" t="s">
        <v>260</v>
      </c>
      <c r="I293" s="54" t="s">
        <v>2504</v>
      </c>
      <c r="J293" s="56" t="s">
        <v>1711</v>
      </c>
      <c r="K293" s="54" t="s">
        <v>2523</v>
      </c>
      <c r="L293" s="54" t="s">
        <v>116</v>
      </c>
      <c r="N293" s="54" t="s">
        <v>117</v>
      </c>
      <c r="O293" s="54">
        <v>5</v>
      </c>
      <c r="P293" s="54">
        <v>3</v>
      </c>
      <c r="Q293" s="289">
        <v>3</v>
      </c>
      <c r="R293" s="290"/>
      <c r="S293" s="289" t="s">
        <v>2502</v>
      </c>
      <c r="T293" s="289"/>
      <c r="U293" s="55"/>
      <c r="V293" s="54" t="s">
        <v>3820</v>
      </c>
      <c r="W293" s="54" t="s">
        <v>3819</v>
      </c>
      <c r="X293" s="54" t="s">
        <v>3818</v>
      </c>
      <c r="Y293" s="54">
        <v>0</v>
      </c>
      <c r="Z293" s="54">
        <v>1</v>
      </c>
    </row>
    <row r="294" spans="1:26" ht="18" x14ac:dyDescent="0.25">
      <c r="A294" s="53" t="str">
        <f t="shared" si="5"/>
        <v>1023365</v>
      </c>
      <c r="B294" s="54" t="s">
        <v>2506</v>
      </c>
      <c r="C294" s="54" t="s">
        <v>2505</v>
      </c>
      <c r="D294" s="54" t="s">
        <v>94</v>
      </c>
      <c r="E294" s="54" t="s">
        <v>94</v>
      </c>
      <c r="F294" s="54" t="s">
        <v>257</v>
      </c>
      <c r="G294" s="54" t="s">
        <v>287</v>
      </c>
      <c r="H294" s="54" t="s">
        <v>1545</v>
      </c>
      <c r="I294" s="54" t="s">
        <v>2504</v>
      </c>
      <c r="J294" s="56" t="s">
        <v>1546</v>
      </c>
      <c r="K294" s="54" t="s">
        <v>2503</v>
      </c>
      <c r="L294" s="54" t="s">
        <v>116</v>
      </c>
      <c r="N294" s="54" t="s">
        <v>117</v>
      </c>
      <c r="O294" s="54">
        <v>37</v>
      </c>
      <c r="P294" s="54">
        <v>5</v>
      </c>
      <c r="Q294" s="289">
        <v>5</v>
      </c>
      <c r="R294" s="290"/>
      <c r="S294" s="289" t="s">
        <v>2502</v>
      </c>
      <c r="T294" s="289"/>
      <c r="U294" s="55"/>
      <c r="V294" s="54" t="s">
        <v>3817</v>
      </c>
      <c r="W294" s="54" t="s">
        <v>2525</v>
      </c>
      <c r="X294" s="54" t="s">
        <v>2524</v>
      </c>
      <c r="Y294" s="54">
        <v>15</v>
      </c>
      <c r="Z294" s="54">
        <v>9</v>
      </c>
    </row>
    <row r="295" spans="1:26" ht="18" x14ac:dyDescent="0.25">
      <c r="A295" s="53" t="str">
        <f t="shared" si="5"/>
        <v>1023407</v>
      </c>
      <c r="B295" s="54" t="s">
        <v>2506</v>
      </c>
      <c r="C295" s="54" t="s">
        <v>2505</v>
      </c>
      <c r="D295" s="54" t="s">
        <v>94</v>
      </c>
      <c r="E295" s="54" t="s">
        <v>94</v>
      </c>
      <c r="F295" s="54" t="s">
        <v>257</v>
      </c>
      <c r="G295" s="54" t="s">
        <v>259</v>
      </c>
      <c r="H295" s="54" t="s">
        <v>1534</v>
      </c>
      <c r="I295" s="54" t="s">
        <v>2504</v>
      </c>
      <c r="J295" s="56" t="s">
        <v>1535</v>
      </c>
      <c r="K295" s="54" t="s">
        <v>2503</v>
      </c>
      <c r="L295" s="54" t="s">
        <v>116</v>
      </c>
      <c r="N295" s="54" t="s">
        <v>117</v>
      </c>
      <c r="O295" s="54">
        <v>23</v>
      </c>
      <c r="P295" s="54">
        <v>5</v>
      </c>
      <c r="Q295" s="289">
        <v>5</v>
      </c>
      <c r="R295" s="290"/>
      <c r="S295" s="289" t="s">
        <v>2502</v>
      </c>
      <c r="T295" s="289"/>
      <c r="U295" s="55"/>
      <c r="V295" s="54" t="s">
        <v>3816</v>
      </c>
      <c r="W295" s="54" t="s">
        <v>3815</v>
      </c>
      <c r="X295" s="54" t="s">
        <v>3814</v>
      </c>
      <c r="Y295" s="54">
        <v>10</v>
      </c>
      <c r="Z295" s="54">
        <v>8</v>
      </c>
    </row>
    <row r="296" spans="1:26" ht="18" x14ac:dyDescent="0.25">
      <c r="A296" s="53" t="str">
        <f t="shared" si="5"/>
        <v>1025717</v>
      </c>
      <c r="B296" s="54" t="s">
        <v>2506</v>
      </c>
      <c r="C296" s="54" t="s">
        <v>2505</v>
      </c>
      <c r="D296" s="54" t="s">
        <v>94</v>
      </c>
      <c r="E296" s="54" t="s">
        <v>94</v>
      </c>
      <c r="F296" s="54" t="s">
        <v>257</v>
      </c>
      <c r="G296" s="54" t="s">
        <v>2380</v>
      </c>
      <c r="H296" s="54" t="s">
        <v>261</v>
      </c>
      <c r="I296" s="54" t="s">
        <v>2504</v>
      </c>
      <c r="J296" s="56" t="s">
        <v>1712</v>
      </c>
      <c r="K296" s="54" t="s">
        <v>2523</v>
      </c>
      <c r="L296" s="54" t="s">
        <v>116</v>
      </c>
      <c r="N296" s="54" t="s">
        <v>117</v>
      </c>
      <c r="O296" s="54">
        <v>7</v>
      </c>
      <c r="P296" s="54">
        <v>3</v>
      </c>
      <c r="Q296" s="289">
        <v>3</v>
      </c>
      <c r="R296" s="290"/>
      <c r="S296" s="289" t="s">
        <v>2502</v>
      </c>
      <c r="T296" s="289"/>
      <c r="U296" s="55"/>
      <c r="V296" s="54" t="s">
        <v>3813</v>
      </c>
      <c r="W296" s="54" t="s">
        <v>3812</v>
      </c>
      <c r="X296" s="54" t="s">
        <v>3811</v>
      </c>
      <c r="Y296" s="54">
        <v>0</v>
      </c>
      <c r="Z296" s="54">
        <v>1</v>
      </c>
    </row>
    <row r="297" spans="1:26" ht="18" x14ac:dyDescent="0.25">
      <c r="A297" s="53" t="str">
        <f t="shared" si="5"/>
        <v>1154491</v>
      </c>
      <c r="B297" s="54" t="s">
        <v>2506</v>
      </c>
      <c r="C297" s="54" t="s">
        <v>2505</v>
      </c>
      <c r="D297" s="54" t="s">
        <v>94</v>
      </c>
      <c r="E297" s="54" t="s">
        <v>94</v>
      </c>
      <c r="F297" s="54" t="s">
        <v>257</v>
      </c>
      <c r="G297" s="54" t="s">
        <v>263</v>
      </c>
      <c r="H297" s="54" t="s">
        <v>1541</v>
      </c>
      <c r="I297" s="54" t="s">
        <v>2504</v>
      </c>
      <c r="J297" s="56" t="s">
        <v>1542</v>
      </c>
      <c r="K297" s="54" t="s">
        <v>2503</v>
      </c>
      <c r="L297" s="54" t="s">
        <v>116</v>
      </c>
      <c r="N297" s="54" t="s">
        <v>117</v>
      </c>
      <c r="O297" s="54">
        <v>34</v>
      </c>
      <c r="P297" s="54">
        <v>5</v>
      </c>
      <c r="Q297" s="289">
        <v>5</v>
      </c>
      <c r="R297" s="290"/>
      <c r="S297" s="289" t="s">
        <v>2502</v>
      </c>
      <c r="T297" s="289"/>
      <c r="U297" s="55"/>
      <c r="V297" s="54" t="s">
        <v>3810</v>
      </c>
      <c r="W297" s="54" t="s">
        <v>3809</v>
      </c>
      <c r="X297" s="54" t="s">
        <v>3808</v>
      </c>
      <c r="Y297" s="54">
        <v>27</v>
      </c>
      <c r="Z297" s="54">
        <v>10</v>
      </c>
    </row>
    <row r="298" spans="1:26" ht="18" x14ac:dyDescent="0.25">
      <c r="A298" s="53" t="str">
        <f t="shared" si="5"/>
        <v>1470921</v>
      </c>
      <c r="B298" s="54" t="s">
        <v>2506</v>
      </c>
      <c r="C298" s="54" t="s">
        <v>2505</v>
      </c>
      <c r="D298" s="54" t="s">
        <v>94</v>
      </c>
      <c r="E298" s="54" t="s">
        <v>94</v>
      </c>
      <c r="F298" s="54" t="s">
        <v>257</v>
      </c>
      <c r="G298" s="54" t="s">
        <v>272</v>
      </c>
      <c r="H298" s="54" t="s">
        <v>273</v>
      </c>
      <c r="I298" s="54" t="s">
        <v>2504</v>
      </c>
      <c r="J298" s="56" t="s">
        <v>274</v>
      </c>
      <c r="K298" s="54" t="s">
        <v>2523</v>
      </c>
      <c r="L298" s="54" t="s">
        <v>116</v>
      </c>
      <c r="N298" s="54" t="s">
        <v>117</v>
      </c>
      <c r="O298" s="54">
        <v>23</v>
      </c>
      <c r="P298" s="54">
        <v>3</v>
      </c>
      <c r="Q298" s="289">
        <v>3</v>
      </c>
      <c r="R298" s="290"/>
      <c r="S298" s="289" t="s">
        <v>2502</v>
      </c>
      <c r="T298" s="289"/>
      <c r="U298" s="55"/>
      <c r="V298" s="54" t="s">
        <v>3807</v>
      </c>
      <c r="W298" s="54" t="s">
        <v>2525</v>
      </c>
      <c r="X298" s="54" t="s">
        <v>3806</v>
      </c>
      <c r="Y298" s="54">
        <v>1</v>
      </c>
      <c r="Z298" s="54">
        <v>2</v>
      </c>
    </row>
    <row r="299" spans="1:26" ht="18" x14ac:dyDescent="0.25">
      <c r="A299" s="53" t="str">
        <f t="shared" si="5"/>
        <v>1470897</v>
      </c>
      <c r="B299" s="54" t="s">
        <v>2506</v>
      </c>
      <c r="C299" s="54" t="s">
        <v>2505</v>
      </c>
      <c r="D299" s="54" t="s">
        <v>94</v>
      </c>
      <c r="E299" s="54" t="s">
        <v>94</v>
      </c>
      <c r="F299" s="54" t="s">
        <v>257</v>
      </c>
      <c r="G299" s="54" t="s">
        <v>269</v>
      </c>
      <c r="H299" s="54" t="s">
        <v>270</v>
      </c>
      <c r="I299" s="54" t="s">
        <v>2504</v>
      </c>
      <c r="J299" s="56" t="s">
        <v>271</v>
      </c>
      <c r="K299" s="54" t="s">
        <v>2523</v>
      </c>
      <c r="L299" s="54" t="s">
        <v>116</v>
      </c>
      <c r="N299" s="54" t="s">
        <v>117</v>
      </c>
      <c r="O299" s="54">
        <v>9</v>
      </c>
      <c r="P299" s="54">
        <v>3</v>
      </c>
      <c r="Q299" s="289">
        <v>3</v>
      </c>
      <c r="R299" s="290"/>
      <c r="S299" s="289" t="s">
        <v>2502</v>
      </c>
      <c r="T299" s="289"/>
      <c r="U299" s="55"/>
      <c r="V299" s="54" t="s">
        <v>3805</v>
      </c>
      <c r="W299" s="54" t="s">
        <v>2525</v>
      </c>
      <c r="X299" s="54" t="s">
        <v>3804</v>
      </c>
      <c r="Y299" s="54">
        <v>0</v>
      </c>
      <c r="Z299" s="54">
        <v>1</v>
      </c>
    </row>
    <row r="300" spans="1:26" ht="27" x14ac:dyDescent="0.25">
      <c r="A300" s="53" t="str">
        <f t="shared" si="5"/>
        <v>3947715</v>
      </c>
      <c r="B300" s="54" t="s">
        <v>2506</v>
      </c>
      <c r="C300" s="54" t="s">
        <v>2505</v>
      </c>
      <c r="D300" s="54" t="s">
        <v>94</v>
      </c>
      <c r="E300" s="54" t="s">
        <v>94</v>
      </c>
      <c r="F300" s="54" t="s">
        <v>292</v>
      </c>
      <c r="G300" s="54" t="s">
        <v>292</v>
      </c>
      <c r="H300" s="54" t="s">
        <v>821</v>
      </c>
      <c r="I300" s="54" t="s">
        <v>2504</v>
      </c>
      <c r="J300" s="56" t="s">
        <v>822</v>
      </c>
      <c r="K300" s="54" t="s">
        <v>2552</v>
      </c>
      <c r="L300" s="54" t="s">
        <v>116</v>
      </c>
      <c r="N300" s="54" t="s">
        <v>117</v>
      </c>
      <c r="O300" s="54">
        <v>11</v>
      </c>
      <c r="P300" s="54">
        <v>1</v>
      </c>
      <c r="Q300" s="289">
        <v>3</v>
      </c>
      <c r="R300" s="290"/>
      <c r="S300" s="289" t="s">
        <v>2502</v>
      </c>
      <c r="T300" s="289"/>
      <c r="U300" s="55"/>
      <c r="V300" s="54" t="s">
        <v>3794</v>
      </c>
      <c r="W300" s="54" t="s">
        <v>3793</v>
      </c>
      <c r="X300" s="54" t="s">
        <v>3792</v>
      </c>
      <c r="Y300" s="54">
        <v>0</v>
      </c>
      <c r="Z300" s="54">
        <v>1</v>
      </c>
    </row>
    <row r="301" spans="1:26" ht="18" x14ac:dyDescent="0.25">
      <c r="A301" s="53" t="str">
        <f t="shared" si="5"/>
        <v>3937894</v>
      </c>
      <c r="B301" s="54" t="s">
        <v>2506</v>
      </c>
      <c r="C301" s="54" t="s">
        <v>2505</v>
      </c>
      <c r="D301" s="54" t="s">
        <v>94</v>
      </c>
      <c r="E301" s="54" t="s">
        <v>94</v>
      </c>
      <c r="F301" s="54" t="s">
        <v>292</v>
      </c>
      <c r="G301" s="54" t="s">
        <v>797</v>
      </c>
      <c r="H301" s="54" t="s">
        <v>798</v>
      </c>
      <c r="I301" s="54" t="s">
        <v>2504</v>
      </c>
      <c r="J301" s="56" t="s">
        <v>797</v>
      </c>
      <c r="K301" s="54" t="s">
        <v>2552</v>
      </c>
      <c r="L301" s="54" t="s">
        <v>116</v>
      </c>
      <c r="N301" s="54" t="s">
        <v>117</v>
      </c>
      <c r="O301" s="54">
        <v>8</v>
      </c>
      <c r="P301" s="54">
        <v>1</v>
      </c>
      <c r="Q301" s="289">
        <v>3</v>
      </c>
      <c r="R301" s="290"/>
      <c r="S301" s="289" t="s">
        <v>2502</v>
      </c>
      <c r="T301" s="289"/>
      <c r="U301" s="55"/>
      <c r="V301" s="54" t="s">
        <v>3790</v>
      </c>
      <c r="W301" s="54" t="s">
        <v>3791</v>
      </c>
      <c r="X301" s="54" t="s">
        <v>3803</v>
      </c>
      <c r="Y301" s="54">
        <v>0</v>
      </c>
      <c r="Z301" s="54">
        <v>1</v>
      </c>
    </row>
    <row r="302" spans="1:26" ht="18" x14ac:dyDescent="0.25">
      <c r="A302" s="53" t="str">
        <f t="shared" si="5"/>
        <v>3956881</v>
      </c>
      <c r="B302" s="54" t="s">
        <v>2506</v>
      </c>
      <c r="C302" s="54" t="s">
        <v>2505</v>
      </c>
      <c r="D302" s="54" t="s">
        <v>94</v>
      </c>
      <c r="E302" s="54" t="s">
        <v>94</v>
      </c>
      <c r="F302" s="54" t="s">
        <v>292</v>
      </c>
      <c r="G302" s="54" t="s">
        <v>292</v>
      </c>
      <c r="H302" s="54" t="s">
        <v>819</v>
      </c>
      <c r="I302" s="54" t="s">
        <v>2504</v>
      </c>
      <c r="J302" s="56" t="s">
        <v>820</v>
      </c>
      <c r="K302" s="54" t="s">
        <v>2552</v>
      </c>
      <c r="L302" s="54" t="s">
        <v>116</v>
      </c>
      <c r="N302" s="54" t="s">
        <v>117</v>
      </c>
      <c r="O302" s="54">
        <v>7</v>
      </c>
      <c r="P302" s="54">
        <v>1</v>
      </c>
      <c r="Q302" s="289">
        <v>3</v>
      </c>
      <c r="R302" s="290"/>
      <c r="S302" s="289" t="s">
        <v>2502</v>
      </c>
      <c r="T302" s="289"/>
      <c r="U302" s="55"/>
      <c r="V302" s="54" t="s">
        <v>3796</v>
      </c>
      <c r="W302" s="54" t="s">
        <v>2525</v>
      </c>
      <c r="X302" s="54" t="s">
        <v>3372</v>
      </c>
      <c r="Y302" s="54">
        <v>1</v>
      </c>
      <c r="Z302" s="54">
        <v>2</v>
      </c>
    </row>
    <row r="303" spans="1:26" ht="27" x14ac:dyDescent="0.25">
      <c r="A303" s="53" t="str">
        <f t="shared" si="5"/>
        <v>3953597</v>
      </c>
      <c r="B303" s="54" t="s">
        <v>2506</v>
      </c>
      <c r="C303" s="54" t="s">
        <v>2505</v>
      </c>
      <c r="D303" s="54" t="s">
        <v>94</v>
      </c>
      <c r="E303" s="54" t="s">
        <v>94</v>
      </c>
      <c r="F303" s="54" t="s">
        <v>292</v>
      </c>
      <c r="G303" s="54" t="s">
        <v>306</v>
      </c>
      <c r="H303" s="54" t="s">
        <v>818</v>
      </c>
      <c r="I303" s="54" t="s">
        <v>2504</v>
      </c>
      <c r="J303" s="56" t="s">
        <v>306</v>
      </c>
      <c r="K303" s="54" t="s">
        <v>2552</v>
      </c>
      <c r="L303" s="54" t="s">
        <v>116</v>
      </c>
      <c r="N303" s="54" t="s">
        <v>117</v>
      </c>
      <c r="O303" s="54">
        <v>4</v>
      </c>
      <c r="P303" s="54">
        <v>1</v>
      </c>
      <c r="Q303" s="289">
        <v>2</v>
      </c>
      <c r="R303" s="290"/>
      <c r="S303" s="289" t="s">
        <v>2502</v>
      </c>
      <c r="T303" s="289"/>
      <c r="U303" s="55"/>
      <c r="V303" s="54" t="s">
        <v>3373</v>
      </c>
      <c r="W303" s="54" t="s">
        <v>3799</v>
      </c>
      <c r="X303" s="54" t="s">
        <v>2524</v>
      </c>
      <c r="Y303" s="54">
        <v>0</v>
      </c>
      <c r="Z303" s="54">
        <v>2</v>
      </c>
    </row>
    <row r="304" spans="1:26" ht="18" x14ac:dyDescent="0.25">
      <c r="A304" s="53" t="str">
        <f t="shared" si="5"/>
        <v>3954340</v>
      </c>
      <c r="B304" s="54" t="s">
        <v>2506</v>
      </c>
      <c r="C304" s="54" t="s">
        <v>2505</v>
      </c>
      <c r="D304" s="54" t="s">
        <v>94</v>
      </c>
      <c r="E304" s="54" t="s">
        <v>94</v>
      </c>
      <c r="F304" s="54" t="s">
        <v>292</v>
      </c>
      <c r="G304" s="54" t="s">
        <v>815</v>
      </c>
      <c r="H304" s="54" t="s">
        <v>816</v>
      </c>
      <c r="I304" s="54" t="s">
        <v>2504</v>
      </c>
      <c r="J304" s="56" t="s">
        <v>817</v>
      </c>
      <c r="K304" s="54" t="s">
        <v>2552</v>
      </c>
      <c r="L304" s="54" t="s">
        <v>116</v>
      </c>
      <c r="N304" s="54" t="s">
        <v>117</v>
      </c>
      <c r="O304" s="54">
        <v>6</v>
      </c>
      <c r="P304" s="54">
        <v>1</v>
      </c>
      <c r="Q304" s="289">
        <v>3</v>
      </c>
      <c r="R304" s="290"/>
      <c r="S304" s="289" t="s">
        <v>2502</v>
      </c>
      <c r="T304" s="289"/>
      <c r="U304" s="55"/>
      <c r="V304" s="54" t="s">
        <v>3796</v>
      </c>
      <c r="W304" s="54" t="s">
        <v>3801</v>
      </c>
      <c r="X304" s="54" t="s">
        <v>2524</v>
      </c>
      <c r="Y304" s="54">
        <v>1</v>
      </c>
      <c r="Z304" s="54">
        <v>2</v>
      </c>
    </row>
    <row r="305" spans="1:26" ht="18" x14ac:dyDescent="0.25">
      <c r="A305" s="53" t="str">
        <f t="shared" si="5"/>
        <v>3985779</v>
      </c>
      <c r="B305" s="54" t="s">
        <v>2506</v>
      </c>
      <c r="C305" s="54" t="s">
        <v>2505</v>
      </c>
      <c r="D305" s="54" t="s">
        <v>94</v>
      </c>
      <c r="E305" s="54" t="s">
        <v>94</v>
      </c>
      <c r="F305" s="54" t="s">
        <v>292</v>
      </c>
      <c r="G305" s="54" t="s">
        <v>303</v>
      </c>
      <c r="H305" s="54" t="s">
        <v>2398</v>
      </c>
      <c r="I305" s="54" t="s">
        <v>2504</v>
      </c>
      <c r="J305" s="56" t="s">
        <v>2399</v>
      </c>
      <c r="K305" s="54" t="s">
        <v>2552</v>
      </c>
      <c r="L305" s="54" t="s">
        <v>116</v>
      </c>
      <c r="N305" s="54" t="s">
        <v>117</v>
      </c>
      <c r="O305" s="54">
        <v>5</v>
      </c>
      <c r="P305" s="54">
        <v>1</v>
      </c>
      <c r="Q305" s="289">
        <v>3</v>
      </c>
      <c r="R305" s="290"/>
      <c r="S305" s="289" t="s">
        <v>2502</v>
      </c>
      <c r="T305" s="289"/>
      <c r="U305" s="55"/>
      <c r="V305" s="54" t="s">
        <v>2525</v>
      </c>
      <c r="W305" s="54" t="s">
        <v>3801</v>
      </c>
      <c r="X305" s="54" t="s">
        <v>3795</v>
      </c>
      <c r="Y305" s="54">
        <v>1</v>
      </c>
      <c r="Z305" s="54">
        <v>2</v>
      </c>
    </row>
    <row r="306" spans="1:26" ht="18" x14ac:dyDescent="0.25">
      <c r="A306" s="53" t="str">
        <f t="shared" si="5"/>
        <v>3985780</v>
      </c>
      <c r="B306" s="54" t="s">
        <v>2506</v>
      </c>
      <c r="C306" s="54" t="s">
        <v>2505</v>
      </c>
      <c r="D306" s="54" t="s">
        <v>94</v>
      </c>
      <c r="E306" s="54" t="s">
        <v>94</v>
      </c>
      <c r="F306" s="54" t="s">
        <v>292</v>
      </c>
      <c r="G306" s="54" t="s">
        <v>312</v>
      </c>
      <c r="H306" s="54" t="s">
        <v>2400</v>
      </c>
      <c r="I306" s="54" t="s">
        <v>2504</v>
      </c>
      <c r="J306" s="56" t="s">
        <v>312</v>
      </c>
      <c r="K306" s="54" t="s">
        <v>2552</v>
      </c>
      <c r="L306" s="54" t="s">
        <v>116</v>
      </c>
      <c r="N306" s="54" t="s">
        <v>117</v>
      </c>
      <c r="O306" s="54">
        <v>5</v>
      </c>
      <c r="P306" s="54">
        <v>1</v>
      </c>
      <c r="Q306" s="289">
        <v>3</v>
      </c>
      <c r="R306" s="290"/>
      <c r="S306" s="289" t="s">
        <v>2502</v>
      </c>
      <c r="T306" s="289"/>
      <c r="U306" s="55"/>
      <c r="V306" s="54" t="s">
        <v>2525</v>
      </c>
      <c r="W306" s="54" t="s">
        <v>3801</v>
      </c>
      <c r="X306" s="54" t="s">
        <v>3795</v>
      </c>
      <c r="Y306" s="54">
        <v>1</v>
      </c>
      <c r="Z306" s="54">
        <v>2</v>
      </c>
    </row>
    <row r="307" spans="1:26" ht="18" x14ac:dyDescent="0.25">
      <c r="A307" s="53" t="str">
        <f t="shared" si="5"/>
        <v>3985790</v>
      </c>
      <c r="B307" s="54" t="s">
        <v>2506</v>
      </c>
      <c r="C307" s="54" t="s">
        <v>2505</v>
      </c>
      <c r="D307" s="54" t="s">
        <v>94</v>
      </c>
      <c r="E307" s="54" t="s">
        <v>94</v>
      </c>
      <c r="F307" s="54" t="s">
        <v>292</v>
      </c>
      <c r="G307" s="54" t="s">
        <v>2391</v>
      </c>
      <c r="H307" s="54" t="s">
        <v>2401</v>
      </c>
      <c r="I307" s="54" t="s">
        <v>2504</v>
      </c>
      <c r="J307" s="56" t="s">
        <v>2391</v>
      </c>
      <c r="K307" s="54" t="s">
        <v>2552</v>
      </c>
      <c r="L307" s="54" t="s">
        <v>116</v>
      </c>
      <c r="N307" s="54" t="s">
        <v>117</v>
      </c>
      <c r="O307" s="54">
        <v>8</v>
      </c>
      <c r="P307" s="54">
        <v>1</v>
      </c>
      <c r="Q307" s="289">
        <v>3</v>
      </c>
      <c r="R307" s="290"/>
      <c r="S307" s="289" t="s">
        <v>2502</v>
      </c>
      <c r="T307" s="289"/>
      <c r="U307" s="55"/>
      <c r="V307" s="54" t="s">
        <v>2525</v>
      </c>
      <c r="W307" s="54" t="s">
        <v>3802</v>
      </c>
      <c r="X307" s="54" t="s">
        <v>3798</v>
      </c>
      <c r="Y307" s="54">
        <v>0</v>
      </c>
      <c r="Z307" s="54">
        <v>2</v>
      </c>
    </row>
    <row r="308" spans="1:26" ht="27" x14ac:dyDescent="0.25">
      <c r="A308" s="53" t="str">
        <f t="shared" si="5"/>
        <v>3971064</v>
      </c>
      <c r="B308" s="54" t="s">
        <v>2506</v>
      </c>
      <c r="C308" s="54" t="s">
        <v>2505</v>
      </c>
      <c r="D308" s="54" t="s">
        <v>94</v>
      </c>
      <c r="E308" s="54" t="s">
        <v>94</v>
      </c>
      <c r="F308" s="54" t="s">
        <v>292</v>
      </c>
      <c r="G308" s="54" t="s">
        <v>815</v>
      </c>
      <c r="H308" s="54" t="s">
        <v>1789</v>
      </c>
      <c r="I308" s="54" t="s">
        <v>2504</v>
      </c>
      <c r="J308" s="56" t="s">
        <v>1319</v>
      </c>
      <c r="K308" s="54" t="s">
        <v>2552</v>
      </c>
      <c r="L308" s="54" t="s">
        <v>116</v>
      </c>
      <c r="N308" s="54" t="s">
        <v>117</v>
      </c>
      <c r="O308" s="54">
        <v>5</v>
      </c>
      <c r="P308" s="54">
        <v>2</v>
      </c>
      <c r="Q308" s="289">
        <v>2</v>
      </c>
      <c r="R308" s="290"/>
      <c r="S308" s="289" t="s">
        <v>2502</v>
      </c>
      <c r="T308" s="289"/>
      <c r="U308" s="55"/>
      <c r="V308" s="54" t="s">
        <v>3373</v>
      </c>
      <c r="W308" s="54" t="s">
        <v>3799</v>
      </c>
      <c r="X308" s="54" t="s">
        <v>3798</v>
      </c>
      <c r="Y308" s="54">
        <v>0</v>
      </c>
      <c r="Z308" s="54">
        <v>2</v>
      </c>
    </row>
    <row r="309" spans="1:26" ht="27" x14ac:dyDescent="0.25">
      <c r="A309" s="53" t="str">
        <f t="shared" si="5"/>
        <v>3971065</v>
      </c>
      <c r="B309" s="54" t="s">
        <v>2506</v>
      </c>
      <c r="C309" s="54" t="s">
        <v>2505</v>
      </c>
      <c r="D309" s="54" t="s">
        <v>94</v>
      </c>
      <c r="E309" s="54" t="s">
        <v>94</v>
      </c>
      <c r="F309" s="54" t="s">
        <v>292</v>
      </c>
      <c r="G309" s="54" t="s">
        <v>300</v>
      </c>
      <c r="H309" s="54" t="s">
        <v>1793</v>
      </c>
      <c r="I309" s="54" t="s">
        <v>2504</v>
      </c>
      <c r="J309" s="56" t="s">
        <v>300</v>
      </c>
      <c r="K309" s="54" t="s">
        <v>2552</v>
      </c>
      <c r="L309" s="54" t="s">
        <v>116</v>
      </c>
      <c r="N309" s="54" t="s">
        <v>117</v>
      </c>
      <c r="O309" s="54">
        <v>11</v>
      </c>
      <c r="P309" s="54">
        <v>1</v>
      </c>
      <c r="Q309" s="289">
        <v>3</v>
      </c>
      <c r="R309" s="290"/>
      <c r="S309" s="289" t="s">
        <v>2502</v>
      </c>
      <c r="T309" s="289"/>
      <c r="U309" s="55"/>
      <c r="V309" s="54" t="s">
        <v>3373</v>
      </c>
      <c r="W309" s="54" t="s">
        <v>3799</v>
      </c>
      <c r="X309" s="54" t="s">
        <v>3798</v>
      </c>
      <c r="Y309" s="54">
        <v>0</v>
      </c>
      <c r="Z309" s="54">
        <v>2</v>
      </c>
    </row>
    <row r="310" spans="1:26" ht="18" x14ac:dyDescent="0.25">
      <c r="A310" s="53" t="str">
        <f t="shared" si="5"/>
        <v>3971069</v>
      </c>
      <c r="B310" s="54" t="s">
        <v>2506</v>
      </c>
      <c r="C310" s="54" t="s">
        <v>2505</v>
      </c>
      <c r="D310" s="54" t="s">
        <v>94</v>
      </c>
      <c r="E310" s="54" t="s">
        <v>94</v>
      </c>
      <c r="F310" s="54" t="s">
        <v>292</v>
      </c>
      <c r="G310" s="54" t="s">
        <v>1790</v>
      </c>
      <c r="H310" s="54" t="s">
        <v>1791</v>
      </c>
      <c r="I310" s="54" t="s">
        <v>2504</v>
      </c>
      <c r="J310" s="56" t="s">
        <v>1792</v>
      </c>
      <c r="K310" s="54" t="s">
        <v>2552</v>
      </c>
      <c r="L310" s="54" t="s">
        <v>116</v>
      </c>
      <c r="N310" s="54" t="s">
        <v>117</v>
      </c>
      <c r="O310" s="54">
        <v>4</v>
      </c>
      <c r="P310" s="54">
        <v>1</v>
      </c>
      <c r="Q310" s="289">
        <v>3</v>
      </c>
      <c r="R310" s="290"/>
      <c r="S310" s="289" t="s">
        <v>2502</v>
      </c>
      <c r="T310" s="289"/>
      <c r="U310" s="55"/>
      <c r="V310" s="54" t="s">
        <v>3796</v>
      </c>
      <c r="W310" s="54" t="s">
        <v>3801</v>
      </c>
      <c r="X310" s="54" t="s">
        <v>3795</v>
      </c>
      <c r="Y310" s="54">
        <v>1</v>
      </c>
      <c r="Z310" s="54">
        <v>2</v>
      </c>
    </row>
    <row r="311" spans="1:26" ht="18" x14ac:dyDescent="0.25">
      <c r="A311" s="53" t="str">
        <f t="shared" si="5"/>
        <v>3932275</v>
      </c>
      <c r="B311" s="54" t="s">
        <v>2506</v>
      </c>
      <c r="C311" s="54" t="s">
        <v>2505</v>
      </c>
      <c r="D311" s="54" t="s">
        <v>94</v>
      </c>
      <c r="E311" s="54" t="s">
        <v>94</v>
      </c>
      <c r="F311" s="54" t="s">
        <v>292</v>
      </c>
      <c r="G311" s="54" t="s">
        <v>303</v>
      </c>
      <c r="H311" s="54" t="s">
        <v>823</v>
      </c>
      <c r="I311" s="54" t="s">
        <v>2504</v>
      </c>
      <c r="J311" s="56" t="s">
        <v>303</v>
      </c>
      <c r="K311" s="54" t="s">
        <v>2552</v>
      </c>
      <c r="L311" s="54" t="s">
        <v>116</v>
      </c>
      <c r="N311" s="54" t="s">
        <v>117</v>
      </c>
      <c r="O311" s="54">
        <v>5</v>
      </c>
      <c r="P311" s="54">
        <v>1</v>
      </c>
      <c r="Q311" s="289">
        <v>3</v>
      </c>
      <c r="R311" s="290"/>
      <c r="S311" s="289" t="s">
        <v>2502</v>
      </c>
      <c r="T311" s="289"/>
      <c r="U311" s="55"/>
      <c r="V311" s="54" t="s">
        <v>3796</v>
      </c>
      <c r="W311" s="54" t="s">
        <v>2525</v>
      </c>
      <c r="X311" s="54" t="s">
        <v>3795</v>
      </c>
      <c r="Y311" s="54">
        <v>1</v>
      </c>
      <c r="Z311" s="54">
        <v>2</v>
      </c>
    </row>
    <row r="312" spans="1:26" ht="27" x14ac:dyDescent="0.25">
      <c r="A312" s="53" t="str">
        <f t="shared" si="5"/>
        <v>3916576</v>
      </c>
      <c r="B312" s="54" t="s">
        <v>2506</v>
      </c>
      <c r="C312" s="54" t="s">
        <v>2505</v>
      </c>
      <c r="D312" s="54" t="s">
        <v>94</v>
      </c>
      <c r="E312" s="54" t="s">
        <v>94</v>
      </c>
      <c r="F312" s="54" t="s">
        <v>292</v>
      </c>
      <c r="G312" s="54" t="s">
        <v>833</v>
      </c>
      <c r="H312" s="54" t="s">
        <v>834</v>
      </c>
      <c r="I312" s="54" t="s">
        <v>2504</v>
      </c>
      <c r="J312" s="56" t="s">
        <v>835</v>
      </c>
      <c r="K312" s="54" t="s">
        <v>2552</v>
      </c>
      <c r="L312" s="54" t="s">
        <v>116</v>
      </c>
      <c r="N312" s="54" t="s">
        <v>117</v>
      </c>
      <c r="O312" s="54">
        <v>3</v>
      </c>
      <c r="P312" s="54">
        <v>2</v>
      </c>
      <c r="Q312" s="289">
        <v>2</v>
      </c>
      <c r="R312" s="290"/>
      <c r="S312" s="289" t="s">
        <v>2502</v>
      </c>
      <c r="T312" s="289"/>
      <c r="U312" s="55"/>
      <c r="V312" s="54" t="s">
        <v>3373</v>
      </c>
      <c r="W312" s="54" t="s">
        <v>2525</v>
      </c>
      <c r="X312" s="54" t="s">
        <v>3372</v>
      </c>
      <c r="Y312" s="54">
        <v>0</v>
      </c>
      <c r="Z312" s="54">
        <v>2</v>
      </c>
    </row>
    <row r="313" spans="1:26" ht="27" x14ac:dyDescent="0.25">
      <c r="A313" s="53" t="str">
        <f t="shared" si="5"/>
        <v>2068608</v>
      </c>
      <c r="B313" s="54" t="s">
        <v>2506</v>
      </c>
      <c r="C313" s="54" t="s">
        <v>2505</v>
      </c>
      <c r="D313" s="54" t="s">
        <v>94</v>
      </c>
      <c r="E313" s="54" t="s">
        <v>94</v>
      </c>
      <c r="F313" s="54" t="s">
        <v>292</v>
      </c>
      <c r="G313" s="54" t="s">
        <v>309</v>
      </c>
      <c r="H313" s="54" t="s">
        <v>826</v>
      </c>
      <c r="I313" s="54" t="s">
        <v>2504</v>
      </c>
      <c r="J313" s="56" t="s">
        <v>827</v>
      </c>
      <c r="K313" s="54" t="s">
        <v>2552</v>
      </c>
      <c r="L313" s="54" t="s">
        <v>116</v>
      </c>
      <c r="N313" s="54" t="s">
        <v>117</v>
      </c>
      <c r="O313" s="54">
        <v>12</v>
      </c>
      <c r="P313" s="54">
        <v>1</v>
      </c>
      <c r="Q313" s="289">
        <v>3</v>
      </c>
      <c r="R313" s="290"/>
      <c r="S313" s="289" t="s">
        <v>2502</v>
      </c>
      <c r="T313" s="289"/>
      <c r="U313" s="55"/>
      <c r="V313" s="54" t="s">
        <v>3794</v>
      </c>
      <c r="W313" s="54" t="s">
        <v>3793</v>
      </c>
      <c r="X313" s="54" t="s">
        <v>3792</v>
      </c>
      <c r="Y313" s="54">
        <v>0</v>
      </c>
      <c r="Z313" s="54">
        <v>1</v>
      </c>
    </row>
    <row r="314" spans="1:26" ht="27" x14ac:dyDescent="0.25">
      <c r="A314" s="53" t="str">
        <f t="shared" si="5"/>
        <v>2068610</v>
      </c>
      <c r="B314" s="54" t="s">
        <v>2506</v>
      </c>
      <c r="C314" s="54" t="s">
        <v>2505</v>
      </c>
      <c r="D314" s="54" t="s">
        <v>94</v>
      </c>
      <c r="E314" s="54" t="s">
        <v>94</v>
      </c>
      <c r="F314" s="54" t="s">
        <v>292</v>
      </c>
      <c r="G314" s="54" t="s">
        <v>824</v>
      </c>
      <c r="H314" s="54" t="s">
        <v>825</v>
      </c>
      <c r="I314" s="54" t="s">
        <v>2504</v>
      </c>
      <c r="J314" s="56" t="s">
        <v>824</v>
      </c>
      <c r="K314" s="54" t="s">
        <v>2552</v>
      </c>
      <c r="L314" s="54" t="s">
        <v>116</v>
      </c>
      <c r="N314" s="54" t="s">
        <v>117</v>
      </c>
      <c r="O314" s="54">
        <v>10</v>
      </c>
      <c r="P314" s="54">
        <v>1</v>
      </c>
      <c r="Q314" s="289">
        <v>3</v>
      </c>
      <c r="R314" s="290"/>
      <c r="S314" s="289" t="s">
        <v>2502</v>
      </c>
      <c r="T314" s="289"/>
      <c r="U314" s="55"/>
      <c r="V314" s="54" t="s">
        <v>3794</v>
      </c>
      <c r="W314" s="54" t="s">
        <v>3793</v>
      </c>
      <c r="X314" s="54" t="s">
        <v>3792</v>
      </c>
      <c r="Y314" s="54">
        <v>0</v>
      </c>
      <c r="Z314" s="54">
        <v>1</v>
      </c>
    </row>
    <row r="315" spans="1:26" ht="27" x14ac:dyDescent="0.25">
      <c r="A315" s="53" t="str">
        <f t="shared" si="5"/>
        <v>2068615</v>
      </c>
      <c r="B315" s="54" t="s">
        <v>2506</v>
      </c>
      <c r="C315" s="54" t="s">
        <v>2505</v>
      </c>
      <c r="D315" s="54" t="s">
        <v>94</v>
      </c>
      <c r="E315" s="54" t="s">
        <v>94</v>
      </c>
      <c r="F315" s="54" t="s">
        <v>292</v>
      </c>
      <c r="G315" s="54" t="s">
        <v>828</v>
      </c>
      <c r="H315" s="54" t="s">
        <v>829</v>
      </c>
      <c r="I315" s="54" t="s">
        <v>2504</v>
      </c>
      <c r="J315" s="56" t="s">
        <v>830</v>
      </c>
      <c r="K315" s="54" t="s">
        <v>2552</v>
      </c>
      <c r="L315" s="54" t="s">
        <v>116</v>
      </c>
      <c r="N315" s="54" t="s">
        <v>117</v>
      </c>
      <c r="O315" s="54">
        <v>8</v>
      </c>
      <c r="P315" s="54">
        <v>1</v>
      </c>
      <c r="Q315" s="289">
        <v>3</v>
      </c>
      <c r="R315" s="290"/>
      <c r="S315" s="289" t="s">
        <v>2502</v>
      </c>
      <c r="T315" s="289"/>
      <c r="U315" s="55"/>
      <c r="V315" s="54" t="s">
        <v>3794</v>
      </c>
      <c r="W315" s="54" t="s">
        <v>3793</v>
      </c>
      <c r="X315" s="54" t="s">
        <v>3792</v>
      </c>
      <c r="Y315" s="54">
        <v>0</v>
      </c>
      <c r="Z315" s="54">
        <v>1</v>
      </c>
    </row>
    <row r="316" spans="1:26" ht="18" x14ac:dyDescent="0.25">
      <c r="A316" s="53" t="str">
        <f t="shared" si="5"/>
        <v>2070501</v>
      </c>
      <c r="B316" s="54" t="s">
        <v>2506</v>
      </c>
      <c r="C316" s="54" t="s">
        <v>2505</v>
      </c>
      <c r="D316" s="54" t="s">
        <v>94</v>
      </c>
      <c r="E316" s="54" t="s">
        <v>94</v>
      </c>
      <c r="F316" s="54" t="s">
        <v>292</v>
      </c>
      <c r="G316" s="54" t="s">
        <v>812</v>
      </c>
      <c r="H316" s="54" t="s">
        <v>813</v>
      </c>
      <c r="I316" s="54" t="s">
        <v>2504</v>
      </c>
      <c r="J316" s="56" t="s">
        <v>812</v>
      </c>
      <c r="K316" s="54" t="s">
        <v>2552</v>
      </c>
      <c r="L316" s="54" t="s">
        <v>116</v>
      </c>
      <c r="N316" s="54" t="s">
        <v>117</v>
      </c>
      <c r="O316" s="54">
        <v>8</v>
      </c>
      <c r="P316" s="54">
        <v>1</v>
      </c>
      <c r="Q316" s="289">
        <v>2</v>
      </c>
      <c r="R316" s="290"/>
      <c r="S316" s="289" t="s">
        <v>2502</v>
      </c>
      <c r="T316" s="289"/>
      <c r="U316" s="55"/>
      <c r="V316" s="54" t="s">
        <v>3790</v>
      </c>
      <c r="W316" s="54" t="s">
        <v>2525</v>
      </c>
      <c r="X316" s="54" t="s">
        <v>2524</v>
      </c>
      <c r="Y316" s="54">
        <v>0</v>
      </c>
      <c r="Z316" s="54">
        <v>1</v>
      </c>
    </row>
    <row r="317" spans="1:26" ht="27" x14ac:dyDescent="0.25">
      <c r="A317" s="53" t="str">
        <f t="shared" si="5"/>
        <v>2070505</v>
      </c>
      <c r="B317" s="54" t="s">
        <v>2506</v>
      </c>
      <c r="C317" s="54" t="s">
        <v>2505</v>
      </c>
      <c r="D317" s="54" t="s">
        <v>94</v>
      </c>
      <c r="E317" s="54" t="s">
        <v>94</v>
      </c>
      <c r="F317" s="54" t="s">
        <v>292</v>
      </c>
      <c r="G317" s="54" t="s">
        <v>438</v>
      </c>
      <c r="H317" s="54" t="s">
        <v>796</v>
      </c>
      <c r="I317" s="54" t="s">
        <v>2504</v>
      </c>
      <c r="J317" s="56" t="s">
        <v>438</v>
      </c>
      <c r="K317" s="54" t="s">
        <v>2552</v>
      </c>
      <c r="L317" s="54" t="s">
        <v>116</v>
      </c>
      <c r="N317" s="54" t="s">
        <v>117</v>
      </c>
      <c r="O317" s="54">
        <v>9</v>
      </c>
      <c r="P317" s="54">
        <v>1</v>
      </c>
      <c r="Q317" s="289">
        <v>3</v>
      </c>
      <c r="R317" s="290"/>
      <c r="S317" s="289" t="s">
        <v>2502</v>
      </c>
      <c r="T317" s="289"/>
      <c r="U317" s="55"/>
      <c r="V317" s="54" t="s">
        <v>3794</v>
      </c>
      <c r="W317" s="54" t="s">
        <v>3793</v>
      </c>
      <c r="X317" s="54" t="s">
        <v>3792</v>
      </c>
      <c r="Y317" s="54">
        <v>0</v>
      </c>
      <c r="Z317" s="54">
        <v>1</v>
      </c>
    </row>
    <row r="318" spans="1:26" ht="27" x14ac:dyDescent="0.25">
      <c r="A318" s="53" t="str">
        <f t="shared" si="5"/>
        <v>2070516</v>
      </c>
      <c r="B318" s="54" t="s">
        <v>2506</v>
      </c>
      <c r="C318" s="54" t="s">
        <v>2505</v>
      </c>
      <c r="D318" s="54" t="s">
        <v>94</v>
      </c>
      <c r="E318" s="54" t="s">
        <v>94</v>
      </c>
      <c r="F318" s="54" t="s">
        <v>292</v>
      </c>
      <c r="G318" s="54" t="s">
        <v>292</v>
      </c>
      <c r="H318" s="54" t="s">
        <v>836</v>
      </c>
      <c r="I318" s="54" t="s">
        <v>2504</v>
      </c>
      <c r="J318" s="56" t="s">
        <v>744</v>
      </c>
      <c r="K318" s="54" t="s">
        <v>2552</v>
      </c>
      <c r="L318" s="54" t="s">
        <v>116</v>
      </c>
      <c r="N318" s="54" t="s">
        <v>117</v>
      </c>
      <c r="O318" s="54">
        <v>8</v>
      </c>
      <c r="P318" s="54">
        <v>1</v>
      </c>
      <c r="Q318" s="289">
        <v>3</v>
      </c>
      <c r="R318" s="290"/>
      <c r="S318" s="289" t="s">
        <v>2502</v>
      </c>
      <c r="T318" s="289"/>
      <c r="U318" s="55"/>
      <c r="V318" s="54" t="s">
        <v>3794</v>
      </c>
      <c r="W318" s="54" t="s">
        <v>3793</v>
      </c>
      <c r="X318" s="54" t="s">
        <v>3792</v>
      </c>
      <c r="Y318" s="54">
        <v>0</v>
      </c>
      <c r="Z318" s="54">
        <v>1</v>
      </c>
    </row>
    <row r="319" spans="1:26" ht="18" x14ac:dyDescent="0.25">
      <c r="A319" s="53" t="str">
        <f t="shared" si="5"/>
        <v>2070518</v>
      </c>
      <c r="B319" s="54" t="s">
        <v>2506</v>
      </c>
      <c r="C319" s="54" t="s">
        <v>2505</v>
      </c>
      <c r="D319" s="54" t="s">
        <v>94</v>
      </c>
      <c r="E319" s="54" t="s">
        <v>94</v>
      </c>
      <c r="F319" s="54" t="s">
        <v>292</v>
      </c>
      <c r="G319" s="54" t="s">
        <v>812</v>
      </c>
      <c r="H319" s="54" t="s">
        <v>814</v>
      </c>
      <c r="I319" s="54" t="s">
        <v>2504</v>
      </c>
      <c r="J319" s="56" t="s">
        <v>812</v>
      </c>
      <c r="K319" s="54" t="s">
        <v>2552</v>
      </c>
      <c r="L319" s="54" t="s">
        <v>116</v>
      </c>
      <c r="N319" s="54" t="s">
        <v>117</v>
      </c>
      <c r="O319" s="54">
        <v>5</v>
      </c>
      <c r="P319" s="54">
        <v>3</v>
      </c>
      <c r="Q319" s="289">
        <v>3</v>
      </c>
      <c r="R319" s="290"/>
      <c r="S319" s="289" t="s">
        <v>2502</v>
      </c>
      <c r="T319" s="289"/>
      <c r="U319" s="55"/>
      <c r="V319" s="54" t="s">
        <v>3796</v>
      </c>
      <c r="W319" s="54" t="s">
        <v>3800</v>
      </c>
      <c r="X319" s="54" t="s">
        <v>3795</v>
      </c>
      <c r="Y319" s="54">
        <v>1</v>
      </c>
      <c r="Z319" s="54">
        <v>2</v>
      </c>
    </row>
    <row r="320" spans="1:26" ht="27" x14ac:dyDescent="0.25">
      <c r="A320" s="53" t="str">
        <f t="shared" si="5"/>
        <v>2067112</v>
      </c>
      <c r="B320" s="54" t="s">
        <v>2506</v>
      </c>
      <c r="C320" s="54" t="s">
        <v>2505</v>
      </c>
      <c r="D320" s="54" t="s">
        <v>94</v>
      </c>
      <c r="E320" s="54" t="s">
        <v>94</v>
      </c>
      <c r="F320" s="54" t="s">
        <v>292</v>
      </c>
      <c r="G320" s="54" t="s">
        <v>831</v>
      </c>
      <c r="H320" s="54" t="s">
        <v>832</v>
      </c>
      <c r="I320" s="54" t="s">
        <v>2504</v>
      </c>
      <c r="J320" s="56" t="s">
        <v>831</v>
      </c>
      <c r="K320" s="54" t="s">
        <v>2552</v>
      </c>
      <c r="L320" s="54" t="s">
        <v>116</v>
      </c>
      <c r="N320" s="54" t="s">
        <v>117</v>
      </c>
      <c r="O320" s="54">
        <v>3</v>
      </c>
      <c r="P320" s="54">
        <v>2</v>
      </c>
      <c r="Q320" s="289">
        <v>2</v>
      </c>
      <c r="R320" s="290"/>
      <c r="S320" s="289" t="s">
        <v>2502</v>
      </c>
      <c r="T320" s="289"/>
      <c r="U320" s="55"/>
      <c r="V320" s="54" t="s">
        <v>3373</v>
      </c>
      <c r="W320" s="54" t="s">
        <v>3799</v>
      </c>
      <c r="X320" s="54" t="s">
        <v>3798</v>
      </c>
      <c r="Y320" s="54">
        <v>0</v>
      </c>
      <c r="Z320" s="54">
        <v>2</v>
      </c>
    </row>
    <row r="321" spans="1:26" ht="27" x14ac:dyDescent="0.25">
      <c r="A321" s="53" t="str">
        <f t="shared" si="5"/>
        <v>2067113</v>
      </c>
      <c r="B321" s="54" t="s">
        <v>2506</v>
      </c>
      <c r="C321" s="54" t="s">
        <v>2505</v>
      </c>
      <c r="D321" s="54" t="s">
        <v>94</v>
      </c>
      <c r="E321" s="54" t="s">
        <v>94</v>
      </c>
      <c r="F321" s="54" t="s">
        <v>292</v>
      </c>
      <c r="G321" s="54" t="s">
        <v>837</v>
      </c>
      <c r="H321" s="54" t="s">
        <v>838</v>
      </c>
      <c r="I321" s="54" t="s">
        <v>2504</v>
      </c>
      <c r="J321" s="56" t="s">
        <v>837</v>
      </c>
      <c r="K321" s="54" t="s">
        <v>2552</v>
      </c>
      <c r="L321" s="54" t="s">
        <v>116</v>
      </c>
      <c r="N321" s="54" t="s">
        <v>117</v>
      </c>
      <c r="O321" s="54">
        <v>10</v>
      </c>
      <c r="P321" s="54">
        <v>3</v>
      </c>
      <c r="Q321" s="289">
        <v>3</v>
      </c>
      <c r="R321" s="290"/>
      <c r="S321" s="289" t="s">
        <v>2502</v>
      </c>
      <c r="T321" s="289"/>
      <c r="U321" s="55"/>
      <c r="V321" s="54" t="s">
        <v>3373</v>
      </c>
      <c r="W321" s="54" t="s">
        <v>3799</v>
      </c>
      <c r="X321" s="54" t="s">
        <v>3798</v>
      </c>
      <c r="Y321" s="54">
        <v>0</v>
      </c>
      <c r="Z321" s="54">
        <v>2</v>
      </c>
    </row>
    <row r="322" spans="1:26" ht="18" x14ac:dyDescent="0.25">
      <c r="A322" s="53" t="str">
        <f t="shared" si="5"/>
        <v>2067801</v>
      </c>
      <c r="B322" s="54" t="s">
        <v>2506</v>
      </c>
      <c r="C322" s="54" t="s">
        <v>2505</v>
      </c>
      <c r="D322" s="54" t="s">
        <v>94</v>
      </c>
      <c r="E322" s="54" t="s">
        <v>94</v>
      </c>
      <c r="F322" s="54" t="s">
        <v>292</v>
      </c>
      <c r="G322" s="54" t="s">
        <v>296</v>
      </c>
      <c r="H322" s="54" t="s">
        <v>808</v>
      </c>
      <c r="I322" s="54" t="s">
        <v>2504</v>
      </c>
      <c r="J322" s="56" t="s">
        <v>296</v>
      </c>
      <c r="K322" s="54" t="s">
        <v>2552</v>
      </c>
      <c r="L322" s="54" t="s">
        <v>116</v>
      </c>
      <c r="N322" s="54" t="s">
        <v>117</v>
      </c>
      <c r="O322" s="54">
        <v>8</v>
      </c>
      <c r="P322" s="54">
        <v>1</v>
      </c>
      <c r="Q322" s="289">
        <v>3</v>
      </c>
      <c r="R322" s="290"/>
      <c r="S322" s="289" t="s">
        <v>2502</v>
      </c>
      <c r="T322" s="289"/>
      <c r="U322" s="55"/>
      <c r="V322" s="54" t="s">
        <v>3790</v>
      </c>
      <c r="W322" s="54" t="s">
        <v>2525</v>
      </c>
      <c r="X322" s="54" t="s">
        <v>3797</v>
      </c>
      <c r="Y322" s="54">
        <v>0</v>
      </c>
      <c r="Z322" s="54">
        <v>1</v>
      </c>
    </row>
    <row r="323" spans="1:26" ht="18" x14ac:dyDescent="0.25">
      <c r="A323" s="53" t="str">
        <f t="shared" si="5"/>
        <v>2067805</v>
      </c>
      <c r="B323" s="54" t="s">
        <v>2506</v>
      </c>
      <c r="C323" s="54" t="s">
        <v>2505</v>
      </c>
      <c r="D323" s="54" t="s">
        <v>94</v>
      </c>
      <c r="E323" s="54" t="s">
        <v>94</v>
      </c>
      <c r="F323" s="54" t="s">
        <v>292</v>
      </c>
      <c r="G323" s="54" t="s">
        <v>799</v>
      </c>
      <c r="H323" s="54" t="s">
        <v>802</v>
      </c>
      <c r="I323" s="54" t="s">
        <v>2504</v>
      </c>
      <c r="J323" s="56" t="s">
        <v>803</v>
      </c>
      <c r="K323" s="54" t="s">
        <v>2552</v>
      </c>
      <c r="L323" s="54" t="s">
        <v>116</v>
      </c>
      <c r="N323" s="54" t="s">
        <v>117</v>
      </c>
      <c r="O323" s="54">
        <v>7</v>
      </c>
      <c r="P323" s="54">
        <v>1</v>
      </c>
      <c r="Q323" s="289">
        <v>3</v>
      </c>
      <c r="R323" s="290"/>
      <c r="S323" s="289" t="s">
        <v>2502</v>
      </c>
      <c r="T323" s="289"/>
      <c r="U323" s="55"/>
      <c r="V323" s="54" t="s">
        <v>3790</v>
      </c>
      <c r="W323" s="54" t="s">
        <v>2525</v>
      </c>
      <c r="X323" s="54" t="s">
        <v>2524</v>
      </c>
      <c r="Y323" s="54">
        <v>0</v>
      </c>
      <c r="Z323" s="54">
        <v>1</v>
      </c>
    </row>
    <row r="324" spans="1:26" ht="18" x14ac:dyDescent="0.25">
      <c r="A324" s="53" t="str">
        <f t="shared" si="5"/>
        <v>2067826</v>
      </c>
      <c r="B324" s="54" t="s">
        <v>2506</v>
      </c>
      <c r="C324" s="54" t="s">
        <v>2505</v>
      </c>
      <c r="D324" s="54" t="s">
        <v>94</v>
      </c>
      <c r="E324" s="54" t="s">
        <v>94</v>
      </c>
      <c r="F324" s="54" t="s">
        <v>292</v>
      </c>
      <c r="G324" s="54" t="s">
        <v>799</v>
      </c>
      <c r="H324" s="54" t="s">
        <v>800</v>
      </c>
      <c r="I324" s="54" t="s">
        <v>2504</v>
      </c>
      <c r="J324" s="56" t="s">
        <v>799</v>
      </c>
      <c r="K324" s="54" t="s">
        <v>2552</v>
      </c>
      <c r="L324" s="54" t="s">
        <v>116</v>
      </c>
      <c r="N324" s="54" t="s">
        <v>117</v>
      </c>
      <c r="O324" s="54">
        <v>6</v>
      </c>
      <c r="P324" s="54">
        <v>1</v>
      </c>
      <c r="Q324" s="289">
        <v>3</v>
      </c>
      <c r="R324" s="290"/>
      <c r="S324" s="289" t="s">
        <v>2502</v>
      </c>
      <c r="T324" s="289"/>
      <c r="U324" s="55"/>
      <c r="V324" s="54" t="s">
        <v>3790</v>
      </c>
      <c r="W324" s="54" t="s">
        <v>2525</v>
      </c>
      <c r="X324" s="54" t="s">
        <v>2524</v>
      </c>
      <c r="Y324" s="54">
        <v>0</v>
      </c>
      <c r="Z324" s="54">
        <v>1</v>
      </c>
    </row>
    <row r="325" spans="1:26" ht="18" x14ac:dyDescent="0.25">
      <c r="A325" s="53" t="str">
        <f t="shared" si="5"/>
        <v>2067831</v>
      </c>
      <c r="B325" s="54" t="s">
        <v>2506</v>
      </c>
      <c r="C325" s="54" t="s">
        <v>2505</v>
      </c>
      <c r="D325" s="54" t="s">
        <v>94</v>
      </c>
      <c r="E325" s="54" t="s">
        <v>94</v>
      </c>
      <c r="F325" s="54" t="s">
        <v>292</v>
      </c>
      <c r="G325" s="54" t="s">
        <v>809</v>
      </c>
      <c r="H325" s="54" t="s">
        <v>810</v>
      </c>
      <c r="I325" s="54" t="s">
        <v>2504</v>
      </c>
      <c r="J325" s="56" t="s">
        <v>811</v>
      </c>
      <c r="K325" s="54" t="s">
        <v>2552</v>
      </c>
      <c r="L325" s="54" t="s">
        <v>116</v>
      </c>
      <c r="N325" s="54" t="s">
        <v>117</v>
      </c>
      <c r="O325" s="54">
        <v>3</v>
      </c>
      <c r="P325" s="54">
        <v>3</v>
      </c>
      <c r="Q325" s="289">
        <v>3</v>
      </c>
      <c r="R325" s="290"/>
      <c r="S325" s="289" t="s">
        <v>2502</v>
      </c>
      <c r="T325" s="289"/>
      <c r="U325" s="55"/>
      <c r="V325" s="54" t="s">
        <v>3796</v>
      </c>
      <c r="W325" s="54" t="s">
        <v>2525</v>
      </c>
      <c r="X325" s="54" t="s">
        <v>3795</v>
      </c>
      <c r="Y325" s="54">
        <v>1</v>
      </c>
      <c r="Z325" s="54">
        <v>2</v>
      </c>
    </row>
    <row r="326" spans="1:26" ht="27" x14ac:dyDescent="0.25">
      <c r="A326" s="53" t="str">
        <f t="shared" si="5"/>
        <v>2068602</v>
      </c>
      <c r="B326" s="54" t="s">
        <v>2506</v>
      </c>
      <c r="C326" s="54" t="s">
        <v>2505</v>
      </c>
      <c r="D326" s="54" t="s">
        <v>94</v>
      </c>
      <c r="E326" s="54" t="s">
        <v>94</v>
      </c>
      <c r="F326" s="54" t="s">
        <v>292</v>
      </c>
      <c r="G326" s="54" t="s">
        <v>804</v>
      </c>
      <c r="H326" s="54" t="s">
        <v>805</v>
      </c>
      <c r="I326" s="54" t="s">
        <v>2504</v>
      </c>
      <c r="J326" s="56" t="s">
        <v>804</v>
      </c>
      <c r="K326" s="54" t="s">
        <v>2552</v>
      </c>
      <c r="L326" s="54" t="s">
        <v>116</v>
      </c>
      <c r="N326" s="54" t="s">
        <v>117</v>
      </c>
      <c r="O326" s="54">
        <v>7</v>
      </c>
      <c r="P326" s="54">
        <v>1</v>
      </c>
      <c r="Q326" s="289">
        <v>3</v>
      </c>
      <c r="R326" s="290"/>
      <c r="S326" s="289" t="s">
        <v>2502</v>
      </c>
      <c r="T326" s="289"/>
      <c r="U326" s="55"/>
      <c r="V326" s="54" t="s">
        <v>3794</v>
      </c>
      <c r="W326" s="54" t="s">
        <v>3793</v>
      </c>
      <c r="X326" s="54" t="s">
        <v>3792</v>
      </c>
      <c r="Y326" s="54">
        <v>0</v>
      </c>
      <c r="Z326" s="54">
        <v>1</v>
      </c>
    </row>
    <row r="327" spans="1:26" ht="27" x14ac:dyDescent="0.25">
      <c r="A327" s="53" t="str">
        <f t="shared" si="5"/>
        <v>2068603</v>
      </c>
      <c r="B327" s="54" t="s">
        <v>2506</v>
      </c>
      <c r="C327" s="54" t="s">
        <v>2505</v>
      </c>
      <c r="D327" s="54" t="s">
        <v>94</v>
      </c>
      <c r="E327" s="54" t="s">
        <v>94</v>
      </c>
      <c r="F327" s="54" t="s">
        <v>292</v>
      </c>
      <c r="G327" s="54" t="s">
        <v>837</v>
      </c>
      <c r="H327" s="54" t="s">
        <v>839</v>
      </c>
      <c r="I327" s="54" t="s">
        <v>2504</v>
      </c>
      <c r="J327" s="56" t="s">
        <v>837</v>
      </c>
      <c r="K327" s="54" t="s">
        <v>2552</v>
      </c>
      <c r="L327" s="54" t="s">
        <v>116</v>
      </c>
      <c r="N327" s="54" t="s">
        <v>117</v>
      </c>
      <c r="O327" s="54">
        <v>13</v>
      </c>
      <c r="P327" s="54">
        <v>1</v>
      </c>
      <c r="Q327" s="289">
        <v>3</v>
      </c>
      <c r="R327" s="290"/>
      <c r="S327" s="289" t="s">
        <v>2502</v>
      </c>
      <c r="T327" s="289"/>
      <c r="U327" s="55"/>
      <c r="V327" s="54" t="s">
        <v>3794</v>
      </c>
      <c r="W327" s="54" t="s">
        <v>3793</v>
      </c>
      <c r="X327" s="54" t="s">
        <v>3792</v>
      </c>
      <c r="Y327" s="54">
        <v>0</v>
      </c>
      <c r="Z327" s="54">
        <v>1</v>
      </c>
    </row>
    <row r="328" spans="1:26" ht="18" x14ac:dyDescent="0.25">
      <c r="A328" s="53" t="str">
        <f t="shared" ref="A328:A391" si="6">+H328</f>
        <v>2063701</v>
      </c>
      <c r="B328" s="54" t="s">
        <v>2506</v>
      </c>
      <c r="C328" s="54" t="s">
        <v>2505</v>
      </c>
      <c r="D328" s="54" t="s">
        <v>94</v>
      </c>
      <c r="E328" s="54" t="s">
        <v>94</v>
      </c>
      <c r="F328" s="54" t="s">
        <v>292</v>
      </c>
      <c r="G328" s="54" t="s">
        <v>794</v>
      </c>
      <c r="H328" s="54" t="s">
        <v>795</v>
      </c>
      <c r="I328" s="54" t="s">
        <v>2504</v>
      </c>
      <c r="J328" s="56" t="s">
        <v>794</v>
      </c>
      <c r="K328" s="54" t="s">
        <v>2552</v>
      </c>
      <c r="L328" s="54" t="s">
        <v>116</v>
      </c>
      <c r="N328" s="54" t="s">
        <v>117</v>
      </c>
      <c r="O328" s="54">
        <v>2</v>
      </c>
      <c r="P328" s="54">
        <v>2</v>
      </c>
      <c r="Q328" s="289">
        <v>2</v>
      </c>
      <c r="R328" s="290"/>
      <c r="S328" s="289" t="s">
        <v>2502</v>
      </c>
      <c r="T328" s="289"/>
      <c r="U328" s="55"/>
      <c r="V328" s="54" t="s">
        <v>3790</v>
      </c>
      <c r="W328" s="54" t="s">
        <v>3791</v>
      </c>
      <c r="X328" s="54" t="s">
        <v>3372</v>
      </c>
      <c r="Y328" s="54">
        <v>1</v>
      </c>
      <c r="Z328" s="54">
        <v>1</v>
      </c>
    </row>
    <row r="329" spans="1:26" ht="18" x14ac:dyDescent="0.25">
      <c r="A329" s="53" t="str">
        <f t="shared" si="6"/>
        <v>2063706</v>
      </c>
      <c r="B329" s="54" t="s">
        <v>2506</v>
      </c>
      <c r="C329" s="54" t="s">
        <v>2505</v>
      </c>
      <c r="D329" s="54" t="s">
        <v>94</v>
      </c>
      <c r="E329" s="54" t="s">
        <v>94</v>
      </c>
      <c r="F329" s="54" t="s">
        <v>292</v>
      </c>
      <c r="G329" s="54" t="s">
        <v>804</v>
      </c>
      <c r="H329" s="54" t="s">
        <v>806</v>
      </c>
      <c r="I329" s="54" t="s">
        <v>2504</v>
      </c>
      <c r="J329" s="56" t="s">
        <v>807</v>
      </c>
      <c r="K329" s="54" t="s">
        <v>2552</v>
      </c>
      <c r="L329" s="54" t="s">
        <v>116</v>
      </c>
      <c r="N329" s="54" t="s">
        <v>117</v>
      </c>
      <c r="O329" s="54">
        <v>3</v>
      </c>
      <c r="P329" s="54">
        <v>3</v>
      </c>
      <c r="Q329" s="289">
        <v>3</v>
      </c>
      <c r="R329" s="290"/>
      <c r="S329" s="289" t="s">
        <v>2502</v>
      </c>
      <c r="T329" s="289"/>
      <c r="U329" s="55"/>
      <c r="V329" s="54" t="s">
        <v>3790</v>
      </c>
      <c r="W329" s="54" t="s">
        <v>2525</v>
      </c>
      <c r="X329" s="54" t="s">
        <v>2524</v>
      </c>
      <c r="Y329" s="54">
        <v>0</v>
      </c>
      <c r="Z329" s="54">
        <v>1</v>
      </c>
    </row>
    <row r="330" spans="1:26" ht="18" x14ac:dyDescent="0.25">
      <c r="A330" s="53" t="str">
        <f t="shared" si="6"/>
        <v>2063726</v>
      </c>
      <c r="B330" s="54" t="s">
        <v>2506</v>
      </c>
      <c r="C330" s="54" t="s">
        <v>2505</v>
      </c>
      <c r="D330" s="54" t="s">
        <v>94</v>
      </c>
      <c r="E330" s="54" t="s">
        <v>94</v>
      </c>
      <c r="F330" s="54" t="s">
        <v>292</v>
      </c>
      <c r="G330" s="54" t="s">
        <v>799</v>
      </c>
      <c r="H330" s="54" t="s">
        <v>801</v>
      </c>
      <c r="I330" s="54" t="s">
        <v>2504</v>
      </c>
      <c r="J330" s="56" t="s">
        <v>799</v>
      </c>
      <c r="K330" s="54" t="s">
        <v>2552</v>
      </c>
      <c r="L330" s="54" t="s">
        <v>116</v>
      </c>
      <c r="N330" s="54" t="s">
        <v>117</v>
      </c>
      <c r="O330" s="54">
        <v>9</v>
      </c>
      <c r="P330" s="54">
        <v>2</v>
      </c>
      <c r="Q330" s="289">
        <v>2</v>
      </c>
      <c r="R330" s="290"/>
      <c r="S330" s="289" t="s">
        <v>2502</v>
      </c>
      <c r="T330" s="289"/>
      <c r="U330" s="55"/>
      <c r="V330" s="54" t="s">
        <v>3790</v>
      </c>
      <c r="W330" s="54" t="s">
        <v>2525</v>
      </c>
      <c r="X330" s="54" t="s">
        <v>2524</v>
      </c>
      <c r="Y330" s="54">
        <v>0</v>
      </c>
      <c r="Z330" s="54">
        <v>1</v>
      </c>
    </row>
    <row r="331" spans="1:26" ht="18" x14ac:dyDescent="0.25">
      <c r="A331" s="53" t="str">
        <f t="shared" si="6"/>
        <v>1621309</v>
      </c>
      <c r="B331" s="54" t="s">
        <v>2506</v>
      </c>
      <c r="C331" s="54" t="s">
        <v>2505</v>
      </c>
      <c r="D331" s="54" t="s">
        <v>94</v>
      </c>
      <c r="E331" s="54" t="s">
        <v>94</v>
      </c>
      <c r="F331" s="54" t="s">
        <v>292</v>
      </c>
      <c r="G331" s="54" t="s">
        <v>312</v>
      </c>
      <c r="H331" s="54" t="s">
        <v>313</v>
      </c>
      <c r="I331" s="54" t="s">
        <v>2504</v>
      </c>
      <c r="J331" s="56" t="s">
        <v>314</v>
      </c>
      <c r="K331" s="54" t="s">
        <v>2523</v>
      </c>
      <c r="L331" s="54" t="s">
        <v>116</v>
      </c>
      <c r="N331" s="54" t="s">
        <v>117</v>
      </c>
      <c r="O331" s="54">
        <v>3</v>
      </c>
      <c r="P331" s="54">
        <v>3</v>
      </c>
      <c r="Q331" s="289">
        <v>3</v>
      </c>
      <c r="R331" s="290"/>
      <c r="S331" s="289" t="s">
        <v>2502</v>
      </c>
      <c r="T331" s="289"/>
      <c r="U331" s="55"/>
      <c r="V331" s="54" t="s">
        <v>3789</v>
      </c>
      <c r="W331" s="54" t="s">
        <v>3788</v>
      </c>
      <c r="X331" s="54" t="s">
        <v>3787</v>
      </c>
      <c r="Y331" s="54">
        <v>0</v>
      </c>
      <c r="Z331" s="54">
        <v>1</v>
      </c>
    </row>
    <row r="332" spans="1:26" ht="18" x14ac:dyDescent="0.25">
      <c r="A332" s="53" t="str">
        <f t="shared" si="6"/>
        <v>1621267</v>
      </c>
      <c r="B332" s="54" t="s">
        <v>2506</v>
      </c>
      <c r="C332" s="54" t="s">
        <v>2505</v>
      </c>
      <c r="D332" s="54" t="s">
        <v>94</v>
      </c>
      <c r="E332" s="54" t="s">
        <v>94</v>
      </c>
      <c r="F332" s="54" t="s">
        <v>292</v>
      </c>
      <c r="G332" s="54" t="s">
        <v>309</v>
      </c>
      <c r="H332" s="54" t="s">
        <v>310</v>
      </c>
      <c r="I332" s="54" t="s">
        <v>2504</v>
      </c>
      <c r="J332" s="56" t="s">
        <v>311</v>
      </c>
      <c r="K332" s="54" t="s">
        <v>2523</v>
      </c>
      <c r="L332" s="54" t="s">
        <v>116</v>
      </c>
      <c r="N332" s="54" t="s">
        <v>117</v>
      </c>
      <c r="O332" s="54">
        <v>18</v>
      </c>
      <c r="P332" s="54">
        <v>3</v>
      </c>
      <c r="Q332" s="289">
        <v>3</v>
      </c>
      <c r="R332" s="290"/>
      <c r="S332" s="289" t="s">
        <v>2502</v>
      </c>
      <c r="T332" s="289"/>
      <c r="U332" s="55"/>
      <c r="V332" s="54" t="s">
        <v>3786</v>
      </c>
      <c r="W332" s="54" t="s">
        <v>3785</v>
      </c>
      <c r="X332" s="54" t="s">
        <v>3784</v>
      </c>
      <c r="Y332" s="54">
        <v>1</v>
      </c>
      <c r="Z332" s="54">
        <v>2</v>
      </c>
    </row>
    <row r="333" spans="1:26" ht="18" x14ac:dyDescent="0.25">
      <c r="A333" s="53" t="str">
        <f t="shared" si="6"/>
        <v>1621242</v>
      </c>
      <c r="B333" s="54" t="s">
        <v>2506</v>
      </c>
      <c r="C333" s="54" t="s">
        <v>2505</v>
      </c>
      <c r="D333" s="54" t="s">
        <v>94</v>
      </c>
      <c r="E333" s="54" t="s">
        <v>94</v>
      </c>
      <c r="F333" s="54" t="s">
        <v>292</v>
      </c>
      <c r="G333" s="54" t="s">
        <v>306</v>
      </c>
      <c r="H333" s="54" t="s">
        <v>307</v>
      </c>
      <c r="I333" s="54" t="s">
        <v>2504</v>
      </c>
      <c r="J333" s="56" t="s">
        <v>308</v>
      </c>
      <c r="K333" s="54" t="s">
        <v>2523</v>
      </c>
      <c r="L333" s="54" t="s">
        <v>116</v>
      </c>
      <c r="N333" s="54" t="s">
        <v>117</v>
      </c>
      <c r="O333" s="54">
        <v>4</v>
      </c>
      <c r="P333" s="54">
        <v>3</v>
      </c>
      <c r="Q333" s="289">
        <v>3</v>
      </c>
      <c r="R333" s="290"/>
      <c r="S333" s="289" t="s">
        <v>2502</v>
      </c>
      <c r="T333" s="289"/>
      <c r="U333" s="55"/>
      <c r="V333" s="54" t="s">
        <v>3783</v>
      </c>
      <c r="W333" s="54" t="s">
        <v>3782</v>
      </c>
      <c r="X333" s="54" t="s">
        <v>3781</v>
      </c>
      <c r="Y333" s="54">
        <v>0</v>
      </c>
      <c r="Z333" s="54">
        <v>1</v>
      </c>
    </row>
    <row r="334" spans="1:26" ht="18" x14ac:dyDescent="0.25">
      <c r="A334" s="53" t="str">
        <f t="shared" si="6"/>
        <v>1621697</v>
      </c>
      <c r="B334" s="54" t="s">
        <v>2506</v>
      </c>
      <c r="C334" s="54" t="s">
        <v>2505</v>
      </c>
      <c r="D334" s="54" t="s">
        <v>94</v>
      </c>
      <c r="E334" s="54" t="s">
        <v>94</v>
      </c>
      <c r="F334" s="54" t="s">
        <v>292</v>
      </c>
      <c r="G334" s="54" t="s">
        <v>315</v>
      </c>
      <c r="H334" s="54" t="s">
        <v>316</v>
      </c>
      <c r="I334" s="54" t="s">
        <v>2504</v>
      </c>
      <c r="J334" s="56" t="s">
        <v>317</v>
      </c>
      <c r="K334" s="54" t="s">
        <v>2523</v>
      </c>
      <c r="L334" s="54" t="s">
        <v>116</v>
      </c>
      <c r="N334" s="54" t="s">
        <v>117</v>
      </c>
      <c r="O334" s="54">
        <v>7</v>
      </c>
      <c r="P334" s="54">
        <v>3</v>
      </c>
      <c r="Q334" s="289">
        <v>3</v>
      </c>
      <c r="R334" s="290"/>
      <c r="S334" s="289" t="s">
        <v>2502</v>
      </c>
      <c r="T334" s="289"/>
      <c r="U334" s="55"/>
      <c r="V334" s="54" t="s">
        <v>3780</v>
      </c>
      <c r="W334" s="54" t="s">
        <v>3779</v>
      </c>
      <c r="X334" s="54" t="s">
        <v>3778</v>
      </c>
      <c r="Y334" s="54">
        <v>0</v>
      </c>
      <c r="Z334" s="54">
        <v>1</v>
      </c>
    </row>
    <row r="335" spans="1:26" ht="18" x14ac:dyDescent="0.25">
      <c r="A335" s="53" t="str">
        <f t="shared" si="6"/>
        <v>1621168</v>
      </c>
      <c r="B335" s="54" t="s">
        <v>2506</v>
      </c>
      <c r="C335" s="54" t="s">
        <v>2505</v>
      </c>
      <c r="D335" s="54" t="s">
        <v>94</v>
      </c>
      <c r="E335" s="54" t="s">
        <v>94</v>
      </c>
      <c r="F335" s="54" t="s">
        <v>292</v>
      </c>
      <c r="G335" s="54" t="s">
        <v>298</v>
      </c>
      <c r="H335" s="54" t="s">
        <v>299</v>
      </c>
      <c r="I335" s="54" t="s">
        <v>2504</v>
      </c>
      <c r="J335" s="56" t="s">
        <v>1713</v>
      </c>
      <c r="K335" s="54" t="s">
        <v>2523</v>
      </c>
      <c r="L335" s="54" t="s">
        <v>116</v>
      </c>
      <c r="N335" s="54" t="s">
        <v>117</v>
      </c>
      <c r="O335" s="54">
        <v>8</v>
      </c>
      <c r="P335" s="54">
        <v>3</v>
      </c>
      <c r="Q335" s="289">
        <v>3</v>
      </c>
      <c r="R335" s="290"/>
      <c r="S335" s="289" t="s">
        <v>2502</v>
      </c>
      <c r="T335" s="289"/>
      <c r="U335" s="55"/>
      <c r="V335" s="54" t="s">
        <v>3777</v>
      </c>
      <c r="W335" s="54" t="s">
        <v>3776</v>
      </c>
      <c r="X335" s="54" t="s">
        <v>3775</v>
      </c>
      <c r="Y335" s="54">
        <v>0</v>
      </c>
      <c r="Z335" s="54">
        <v>1</v>
      </c>
    </row>
    <row r="336" spans="1:26" ht="18" x14ac:dyDescent="0.25">
      <c r="A336" s="53" t="str">
        <f t="shared" si="6"/>
        <v>1669753</v>
      </c>
      <c r="B336" s="54" t="s">
        <v>2506</v>
      </c>
      <c r="C336" s="54" t="s">
        <v>2505</v>
      </c>
      <c r="D336" s="54" t="s">
        <v>94</v>
      </c>
      <c r="E336" s="54" t="s">
        <v>94</v>
      </c>
      <c r="F336" s="54" t="s">
        <v>292</v>
      </c>
      <c r="G336" s="54" t="s">
        <v>292</v>
      </c>
      <c r="H336" s="54" t="s">
        <v>1547</v>
      </c>
      <c r="I336" s="54" t="s">
        <v>2504</v>
      </c>
      <c r="J336" s="56" t="s">
        <v>1548</v>
      </c>
      <c r="K336" s="54" t="s">
        <v>2503</v>
      </c>
      <c r="L336" s="54" t="s">
        <v>116</v>
      </c>
      <c r="N336" s="54" t="s">
        <v>117</v>
      </c>
      <c r="O336" s="54">
        <v>286</v>
      </c>
      <c r="P336" s="54">
        <v>3</v>
      </c>
      <c r="Q336" s="289">
        <v>12</v>
      </c>
      <c r="R336" s="290"/>
      <c r="S336" s="289" t="s">
        <v>2582</v>
      </c>
      <c r="T336" s="289"/>
      <c r="U336" s="55"/>
      <c r="V336" s="54" t="s">
        <v>3774</v>
      </c>
      <c r="W336" s="54" t="s">
        <v>3773</v>
      </c>
      <c r="X336" s="54" t="s">
        <v>3772</v>
      </c>
      <c r="Y336" s="54">
        <v>4</v>
      </c>
      <c r="Z336" s="54">
        <v>30</v>
      </c>
    </row>
    <row r="337" spans="1:26" ht="18" x14ac:dyDescent="0.25">
      <c r="A337" s="53" t="str">
        <f t="shared" si="6"/>
        <v>1525583</v>
      </c>
      <c r="B337" s="54" t="s">
        <v>2506</v>
      </c>
      <c r="C337" s="54" t="s">
        <v>2505</v>
      </c>
      <c r="D337" s="54" t="s">
        <v>94</v>
      </c>
      <c r="E337" s="54" t="s">
        <v>94</v>
      </c>
      <c r="F337" s="54" t="s">
        <v>292</v>
      </c>
      <c r="G337" s="54" t="s">
        <v>318</v>
      </c>
      <c r="H337" s="54" t="s">
        <v>319</v>
      </c>
      <c r="I337" s="54" t="s">
        <v>2504</v>
      </c>
      <c r="J337" s="56" t="s">
        <v>320</v>
      </c>
      <c r="K337" s="54" t="s">
        <v>2523</v>
      </c>
      <c r="L337" s="54" t="s">
        <v>116</v>
      </c>
      <c r="N337" s="54" t="s">
        <v>117</v>
      </c>
      <c r="O337" s="54">
        <v>10</v>
      </c>
      <c r="P337" s="54">
        <v>3</v>
      </c>
      <c r="Q337" s="289">
        <v>3</v>
      </c>
      <c r="R337" s="290"/>
      <c r="S337" s="289" t="s">
        <v>2502</v>
      </c>
      <c r="T337" s="289"/>
      <c r="U337" s="55"/>
      <c r="V337" s="54" t="s">
        <v>3771</v>
      </c>
      <c r="W337" s="54" t="s">
        <v>3770</v>
      </c>
      <c r="X337" s="54" t="s">
        <v>3769</v>
      </c>
      <c r="Y337" s="54">
        <v>0</v>
      </c>
      <c r="Z337" s="54">
        <v>1</v>
      </c>
    </row>
    <row r="338" spans="1:26" ht="18" x14ac:dyDescent="0.25">
      <c r="A338" s="53" t="str">
        <f t="shared" si="6"/>
        <v>1400738</v>
      </c>
      <c r="B338" s="54" t="s">
        <v>2506</v>
      </c>
      <c r="C338" s="54" t="s">
        <v>2505</v>
      </c>
      <c r="D338" s="54" t="s">
        <v>94</v>
      </c>
      <c r="E338" s="54" t="s">
        <v>94</v>
      </c>
      <c r="F338" s="54" t="s">
        <v>292</v>
      </c>
      <c r="G338" s="54" t="s">
        <v>298</v>
      </c>
      <c r="H338" s="54" t="s">
        <v>1553</v>
      </c>
      <c r="I338" s="54" t="s">
        <v>2504</v>
      </c>
      <c r="J338" s="56" t="s">
        <v>298</v>
      </c>
      <c r="K338" s="54" t="s">
        <v>2503</v>
      </c>
      <c r="L338" s="54" t="s">
        <v>116</v>
      </c>
      <c r="N338" s="54" t="s">
        <v>1496</v>
      </c>
      <c r="O338" s="54">
        <v>15</v>
      </c>
      <c r="P338" s="54">
        <v>5</v>
      </c>
      <c r="Q338" s="289">
        <v>5</v>
      </c>
      <c r="R338" s="290"/>
      <c r="S338" s="289" t="s">
        <v>2502</v>
      </c>
      <c r="T338" s="289"/>
      <c r="U338" s="55"/>
      <c r="V338" s="54" t="s">
        <v>3768</v>
      </c>
      <c r="W338" s="54" t="s">
        <v>3767</v>
      </c>
      <c r="X338" s="54" t="s">
        <v>3766</v>
      </c>
      <c r="Y338" s="54">
        <v>6</v>
      </c>
      <c r="Z338" s="54">
        <v>8</v>
      </c>
    </row>
    <row r="339" spans="1:26" ht="27" x14ac:dyDescent="0.25">
      <c r="A339" s="53" t="str">
        <f t="shared" si="6"/>
        <v>1556406</v>
      </c>
      <c r="B339" s="54" t="s">
        <v>2506</v>
      </c>
      <c r="C339" s="54" t="s">
        <v>2505</v>
      </c>
      <c r="D339" s="54" t="s">
        <v>94</v>
      </c>
      <c r="E339" s="54" t="s">
        <v>94</v>
      </c>
      <c r="F339" s="54" t="s">
        <v>292</v>
      </c>
      <c r="G339" s="54" t="s">
        <v>303</v>
      </c>
      <c r="H339" s="54" t="s">
        <v>304</v>
      </c>
      <c r="I339" s="54" t="s">
        <v>2504</v>
      </c>
      <c r="J339" s="56" t="s">
        <v>305</v>
      </c>
      <c r="K339" s="54" t="s">
        <v>2523</v>
      </c>
      <c r="L339" s="54" t="s">
        <v>116</v>
      </c>
      <c r="N339" s="54" t="s">
        <v>117</v>
      </c>
      <c r="O339" s="54">
        <v>9</v>
      </c>
      <c r="P339" s="54">
        <v>3</v>
      </c>
      <c r="Q339" s="289">
        <v>3</v>
      </c>
      <c r="R339" s="290"/>
      <c r="S339" s="289" t="s">
        <v>2502</v>
      </c>
      <c r="T339" s="289"/>
      <c r="U339" s="55"/>
      <c r="V339" s="54" t="s">
        <v>3765</v>
      </c>
      <c r="W339" s="54" t="s">
        <v>3764</v>
      </c>
      <c r="X339" s="54" t="s">
        <v>3763</v>
      </c>
      <c r="Y339" s="54">
        <v>0</v>
      </c>
      <c r="Z339" s="54">
        <v>1</v>
      </c>
    </row>
    <row r="340" spans="1:26" ht="27" x14ac:dyDescent="0.25">
      <c r="A340" s="53" t="str">
        <f t="shared" si="6"/>
        <v>1556372</v>
      </c>
      <c r="B340" s="54" t="s">
        <v>2506</v>
      </c>
      <c r="C340" s="54" t="s">
        <v>2505</v>
      </c>
      <c r="D340" s="54" t="s">
        <v>94</v>
      </c>
      <c r="E340" s="54" t="s">
        <v>94</v>
      </c>
      <c r="F340" s="54" t="s">
        <v>292</v>
      </c>
      <c r="G340" s="54" t="s">
        <v>300</v>
      </c>
      <c r="H340" s="54" t="s">
        <v>301</v>
      </c>
      <c r="I340" s="54" t="s">
        <v>2504</v>
      </c>
      <c r="J340" s="56" t="s">
        <v>302</v>
      </c>
      <c r="K340" s="54" t="s">
        <v>2523</v>
      </c>
      <c r="L340" s="54" t="s">
        <v>116</v>
      </c>
      <c r="N340" s="54" t="s">
        <v>117</v>
      </c>
      <c r="O340" s="54">
        <v>8</v>
      </c>
      <c r="P340" s="54">
        <v>3</v>
      </c>
      <c r="Q340" s="289">
        <v>3</v>
      </c>
      <c r="R340" s="290"/>
      <c r="S340" s="289" t="s">
        <v>2502</v>
      </c>
      <c r="T340" s="289"/>
      <c r="U340" s="55"/>
      <c r="V340" s="54" t="s">
        <v>3762</v>
      </c>
      <c r="W340" s="54" t="s">
        <v>3761</v>
      </c>
      <c r="X340" s="54" t="s">
        <v>3760</v>
      </c>
      <c r="Y340" s="54">
        <v>0</v>
      </c>
      <c r="Z340" s="54">
        <v>1</v>
      </c>
    </row>
    <row r="341" spans="1:26" ht="18" x14ac:dyDescent="0.25">
      <c r="A341" s="53" t="str">
        <f t="shared" si="6"/>
        <v>1025725</v>
      </c>
      <c r="B341" s="54" t="s">
        <v>2506</v>
      </c>
      <c r="C341" s="54" t="s">
        <v>2505</v>
      </c>
      <c r="D341" s="54" t="s">
        <v>94</v>
      </c>
      <c r="E341" s="54" t="s">
        <v>94</v>
      </c>
      <c r="F341" s="54" t="s">
        <v>292</v>
      </c>
      <c r="G341" s="54" t="s">
        <v>296</v>
      </c>
      <c r="H341" s="54" t="s">
        <v>297</v>
      </c>
      <c r="I341" s="54" t="s">
        <v>2504</v>
      </c>
      <c r="J341" s="56" t="s">
        <v>1716</v>
      </c>
      <c r="K341" s="54" t="s">
        <v>2523</v>
      </c>
      <c r="L341" s="54" t="s">
        <v>116</v>
      </c>
      <c r="N341" s="54" t="s">
        <v>117</v>
      </c>
      <c r="O341" s="54">
        <v>14</v>
      </c>
      <c r="P341" s="54">
        <v>3</v>
      </c>
      <c r="Q341" s="289">
        <v>3</v>
      </c>
      <c r="R341" s="290"/>
      <c r="S341" s="289" t="s">
        <v>2502</v>
      </c>
      <c r="T341" s="289"/>
      <c r="U341" s="55"/>
      <c r="V341" s="54" t="s">
        <v>3759</v>
      </c>
      <c r="W341" s="54" t="s">
        <v>3758</v>
      </c>
      <c r="X341" s="54" t="s">
        <v>3757</v>
      </c>
      <c r="Y341" s="54">
        <v>1</v>
      </c>
      <c r="Z341" s="54">
        <v>2</v>
      </c>
    </row>
    <row r="342" spans="1:26" ht="18" x14ac:dyDescent="0.25">
      <c r="A342" s="53" t="str">
        <f t="shared" si="6"/>
        <v>1023449</v>
      </c>
      <c r="B342" s="54" t="s">
        <v>2506</v>
      </c>
      <c r="C342" s="54" t="s">
        <v>2505</v>
      </c>
      <c r="D342" s="54" t="s">
        <v>94</v>
      </c>
      <c r="E342" s="54" t="s">
        <v>94</v>
      </c>
      <c r="F342" s="54" t="s">
        <v>292</v>
      </c>
      <c r="G342" s="54" t="s">
        <v>294</v>
      </c>
      <c r="H342" s="54" t="s">
        <v>295</v>
      </c>
      <c r="I342" s="54" t="s">
        <v>2504</v>
      </c>
      <c r="J342" s="56" t="s">
        <v>1715</v>
      </c>
      <c r="K342" s="54" t="s">
        <v>2523</v>
      </c>
      <c r="L342" s="54" t="s">
        <v>116</v>
      </c>
      <c r="N342" s="54" t="s">
        <v>117</v>
      </c>
      <c r="O342" s="54">
        <v>9</v>
      </c>
      <c r="P342" s="54">
        <v>3</v>
      </c>
      <c r="Q342" s="289">
        <v>3</v>
      </c>
      <c r="R342" s="290"/>
      <c r="S342" s="289" t="s">
        <v>2502</v>
      </c>
      <c r="T342" s="289"/>
      <c r="U342" s="55"/>
      <c r="V342" s="54" t="s">
        <v>3756</v>
      </c>
      <c r="W342" s="54" t="s">
        <v>3755</v>
      </c>
      <c r="X342" s="54" t="s">
        <v>3754</v>
      </c>
      <c r="Y342" s="54">
        <v>0</v>
      </c>
      <c r="Z342" s="54">
        <v>1</v>
      </c>
    </row>
    <row r="343" spans="1:26" ht="18" x14ac:dyDescent="0.25">
      <c r="A343" s="53" t="str">
        <f t="shared" si="6"/>
        <v>1023605</v>
      </c>
      <c r="B343" s="54" t="s">
        <v>2506</v>
      </c>
      <c r="C343" s="54" t="s">
        <v>2505</v>
      </c>
      <c r="D343" s="54" t="s">
        <v>94</v>
      </c>
      <c r="E343" s="54" t="s">
        <v>94</v>
      </c>
      <c r="F343" s="54" t="s">
        <v>292</v>
      </c>
      <c r="G343" s="54" t="s">
        <v>309</v>
      </c>
      <c r="H343" s="54" t="s">
        <v>1559</v>
      </c>
      <c r="I343" s="54" t="s">
        <v>2504</v>
      </c>
      <c r="J343" s="56" t="s">
        <v>309</v>
      </c>
      <c r="K343" s="54" t="s">
        <v>2503</v>
      </c>
      <c r="L343" s="54" t="s">
        <v>116</v>
      </c>
      <c r="N343" s="54" t="s">
        <v>117</v>
      </c>
      <c r="O343" s="54">
        <v>30</v>
      </c>
      <c r="P343" s="54">
        <v>5</v>
      </c>
      <c r="Q343" s="289">
        <v>5</v>
      </c>
      <c r="R343" s="290"/>
      <c r="S343" s="289" t="s">
        <v>2502</v>
      </c>
      <c r="T343" s="289"/>
      <c r="U343" s="55"/>
      <c r="V343" s="54" t="s">
        <v>3753</v>
      </c>
      <c r="W343" s="54" t="s">
        <v>3752</v>
      </c>
      <c r="X343" s="54" t="s">
        <v>3751</v>
      </c>
      <c r="Y343" s="54">
        <v>10</v>
      </c>
      <c r="Z343" s="54">
        <v>13</v>
      </c>
    </row>
    <row r="344" spans="1:26" ht="18" x14ac:dyDescent="0.25">
      <c r="A344" s="53" t="str">
        <f t="shared" si="6"/>
        <v>1023522</v>
      </c>
      <c r="B344" s="54" t="s">
        <v>2506</v>
      </c>
      <c r="C344" s="54" t="s">
        <v>2505</v>
      </c>
      <c r="D344" s="54" t="s">
        <v>94</v>
      </c>
      <c r="E344" s="54" t="s">
        <v>94</v>
      </c>
      <c r="F344" s="54" t="s">
        <v>292</v>
      </c>
      <c r="G344" s="54" t="s">
        <v>294</v>
      </c>
      <c r="H344" s="54" t="s">
        <v>1556</v>
      </c>
      <c r="I344" s="54" t="s">
        <v>2504</v>
      </c>
      <c r="J344" s="56" t="s">
        <v>1075</v>
      </c>
      <c r="K344" s="54" t="s">
        <v>2503</v>
      </c>
      <c r="L344" s="54" t="s">
        <v>116</v>
      </c>
      <c r="N344" s="54" t="s">
        <v>117</v>
      </c>
      <c r="O344" s="54">
        <v>40</v>
      </c>
      <c r="P344" s="54">
        <v>5</v>
      </c>
      <c r="Q344" s="289">
        <v>5</v>
      </c>
      <c r="R344" s="290"/>
      <c r="S344" s="289" t="s">
        <v>2502</v>
      </c>
      <c r="T344" s="289"/>
      <c r="U344" s="55"/>
      <c r="V344" s="54" t="s">
        <v>3750</v>
      </c>
      <c r="W344" s="54" t="s">
        <v>3749</v>
      </c>
      <c r="X344" s="54" t="s">
        <v>3748</v>
      </c>
      <c r="Y344" s="54">
        <v>10</v>
      </c>
      <c r="Z344" s="54">
        <v>9</v>
      </c>
    </row>
    <row r="345" spans="1:26" ht="18" x14ac:dyDescent="0.25">
      <c r="A345" s="53" t="str">
        <f t="shared" si="6"/>
        <v>1023563</v>
      </c>
      <c r="B345" s="54" t="s">
        <v>2506</v>
      </c>
      <c r="C345" s="54" t="s">
        <v>2505</v>
      </c>
      <c r="D345" s="54" t="s">
        <v>94</v>
      </c>
      <c r="E345" s="54" t="s">
        <v>94</v>
      </c>
      <c r="F345" s="54" t="s">
        <v>292</v>
      </c>
      <c r="G345" s="54" t="s">
        <v>315</v>
      </c>
      <c r="H345" s="54" t="s">
        <v>1557</v>
      </c>
      <c r="I345" s="54" t="s">
        <v>2504</v>
      </c>
      <c r="J345" s="56" t="s">
        <v>1558</v>
      </c>
      <c r="K345" s="54" t="s">
        <v>2503</v>
      </c>
      <c r="L345" s="54" t="s">
        <v>116</v>
      </c>
      <c r="N345" s="54" t="s">
        <v>117</v>
      </c>
      <c r="O345" s="54">
        <v>28</v>
      </c>
      <c r="P345" s="54">
        <v>5</v>
      </c>
      <c r="Q345" s="289">
        <v>5</v>
      </c>
      <c r="R345" s="290"/>
      <c r="S345" s="289" t="s">
        <v>2502</v>
      </c>
      <c r="T345" s="289"/>
      <c r="U345" s="55"/>
      <c r="V345" s="54" t="s">
        <v>3747</v>
      </c>
      <c r="W345" s="54" t="s">
        <v>3746</v>
      </c>
      <c r="X345" s="54" t="s">
        <v>3745</v>
      </c>
      <c r="Y345" s="54">
        <v>17</v>
      </c>
      <c r="Z345" s="54">
        <v>11</v>
      </c>
    </row>
    <row r="346" spans="1:26" ht="27" x14ac:dyDescent="0.25">
      <c r="A346" s="53" t="str">
        <f t="shared" si="6"/>
        <v>1023480</v>
      </c>
      <c r="B346" s="54" t="s">
        <v>2506</v>
      </c>
      <c r="C346" s="54" t="s">
        <v>2505</v>
      </c>
      <c r="D346" s="54" t="s">
        <v>94</v>
      </c>
      <c r="E346" s="54" t="s">
        <v>94</v>
      </c>
      <c r="F346" s="54" t="s">
        <v>292</v>
      </c>
      <c r="G346" s="54" t="s">
        <v>312</v>
      </c>
      <c r="H346" s="54" t="s">
        <v>1554</v>
      </c>
      <c r="I346" s="54" t="s">
        <v>2504</v>
      </c>
      <c r="J346" s="56" t="s">
        <v>1555</v>
      </c>
      <c r="K346" s="54" t="s">
        <v>2503</v>
      </c>
      <c r="L346" s="54" t="s">
        <v>116</v>
      </c>
      <c r="N346" s="54" t="s">
        <v>117</v>
      </c>
      <c r="O346" s="54">
        <v>45</v>
      </c>
      <c r="P346" s="54">
        <v>5</v>
      </c>
      <c r="Q346" s="289">
        <v>6</v>
      </c>
      <c r="R346" s="290"/>
      <c r="S346" s="289" t="s">
        <v>2502</v>
      </c>
      <c r="T346" s="289"/>
      <c r="U346" s="55"/>
      <c r="V346" s="54" t="s">
        <v>3744</v>
      </c>
      <c r="W346" s="54" t="s">
        <v>2525</v>
      </c>
      <c r="X346" s="54" t="s">
        <v>3743</v>
      </c>
      <c r="Y346" s="54">
        <v>10</v>
      </c>
      <c r="Z346" s="54">
        <v>8</v>
      </c>
    </row>
    <row r="347" spans="1:26" ht="18" x14ac:dyDescent="0.25">
      <c r="A347" s="53" t="str">
        <f t="shared" si="6"/>
        <v>0521997</v>
      </c>
      <c r="B347" s="54" t="s">
        <v>2506</v>
      </c>
      <c r="C347" s="54" t="s">
        <v>2505</v>
      </c>
      <c r="D347" s="54" t="s">
        <v>94</v>
      </c>
      <c r="E347" s="54" t="s">
        <v>94</v>
      </c>
      <c r="F347" s="54" t="s">
        <v>292</v>
      </c>
      <c r="G347" s="54" t="s">
        <v>318</v>
      </c>
      <c r="H347" s="54" t="s">
        <v>1551</v>
      </c>
      <c r="I347" s="54" t="s">
        <v>2504</v>
      </c>
      <c r="J347" s="56" t="s">
        <v>1552</v>
      </c>
      <c r="K347" s="54" t="s">
        <v>2503</v>
      </c>
      <c r="L347" s="54" t="s">
        <v>116</v>
      </c>
      <c r="N347" s="54" t="s">
        <v>117</v>
      </c>
      <c r="O347" s="54">
        <v>24</v>
      </c>
      <c r="P347" s="54">
        <v>5</v>
      </c>
      <c r="Q347" s="289">
        <v>5</v>
      </c>
      <c r="R347" s="290"/>
      <c r="S347" s="289" t="s">
        <v>2502</v>
      </c>
      <c r="T347" s="289"/>
      <c r="U347" s="55"/>
      <c r="V347" s="54" t="s">
        <v>3742</v>
      </c>
      <c r="W347" s="54" t="s">
        <v>3741</v>
      </c>
      <c r="X347" s="54" t="s">
        <v>3740</v>
      </c>
      <c r="Y347" s="54">
        <v>8</v>
      </c>
      <c r="Z347" s="54">
        <v>10</v>
      </c>
    </row>
    <row r="348" spans="1:26" ht="27" x14ac:dyDescent="0.25">
      <c r="A348" s="53" t="str">
        <f t="shared" si="6"/>
        <v>0845503</v>
      </c>
      <c r="B348" s="54" t="s">
        <v>2506</v>
      </c>
      <c r="C348" s="54" t="s">
        <v>2505</v>
      </c>
      <c r="D348" s="54" t="s">
        <v>94</v>
      </c>
      <c r="E348" s="54" t="s">
        <v>94</v>
      </c>
      <c r="F348" s="54" t="s">
        <v>292</v>
      </c>
      <c r="G348" s="54" t="s">
        <v>306</v>
      </c>
      <c r="H348" s="54" t="s">
        <v>1327</v>
      </c>
      <c r="I348" s="54" t="s">
        <v>2504</v>
      </c>
      <c r="J348" s="56" t="s">
        <v>1905</v>
      </c>
      <c r="K348" s="54" t="s">
        <v>2510</v>
      </c>
      <c r="L348" s="54" t="s">
        <v>116</v>
      </c>
      <c r="N348" s="54" t="s">
        <v>117</v>
      </c>
      <c r="O348" s="54">
        <v>7</v>
      </c>
      <c r="P348" s="54">
        <v>4</v>
      </c>
      <c r="Q348" s="289">
        <v>4</v>
      </c>
      <c r="R348" s="290"/>
      <c r="S348" s="289" t="s">
        <v>2502</v>
      </c>
      <c r="T348" s="289"/>
      <c r="U348" s="55"/>
      <c r="V348" s="54" t="s">
        <v>3739</v>
      </c>
      <c r="W348" s="54" t="s">
        <v>3738</v>
      </c>
      <c r="X348" s="54" t="s">
        <v>3737</v>
      </c>
      <c r="Y348" s="54">
        <v>0</v>
      </c>
      <c r="Z348" s="54">
        <v>2</v>
      </c>
    </row>
    <row r="349" spans="1:26" ht="18" x14ac:dyDescent="0.25">
      <c r="A349" s="53" t="str">
        <f t="shared" si="6"/>
        <v>0230839</v>
      </c>
      <c r="B349" s="54" t="s">
        <v>2506</v>
      </c>
      <c r="C349" s="54" t="s">
        <v>2505</v>
      </c>
      <c r="D349" s="54" t="s">
        <v>94</v>
      </c>
      <c r="E349" s="54" t="s">
        <v>94</v>
      </c>
      <c r="F349" s="54" t="s">
        <v>292</v>
      </c>
      <c r="G349" s="54" t="s">
        <v>292</v>
      </c>
      <c r="H349" s="54" t="s">
        <v>1315</v>
      </c>
      <c r="I349" s="54" t="s">
        <v>2504</v>
      </c>
      <c r="J349" s="56" t="s">
        <v>1893</v>
      </c>
      <c r="K349" s="54" t="s">
        <v>2510</v>
      </c>
      <c r="L349" s="54" t="s">
        <v>116</v>
      </c>
      <c r="N349" s="54" t="s">
        <v>117</v>
      </c>
      <c r="O349" s="54">
        <v>116</v>
      </c>
      <c r="P349" s="54">
        <v>6</v>
      </c>
      <c r="Q349" s="289">
        <v>8</v>
      </c>
      <c r="R349" s="290"/>
      <c r="S349" s="289" t="s">
        <v>2502</v>
      </c>
      <c r="T349" s="289"/>
      <c r="U349" s="55"/>
      <c r="V349" s="54" t="s">
        <v>3736</v>
      </c>
      <c r="W349" s="54" t="s">
        <v>2525</v>
      </c>
      <c r="X349" s="54" t="s">
        <v>2524</v>
      </c>
      <c r="Y349" s="54">
        <v>11</v>
      </c>
      <c r="Z349" s="54">
        <v>12</v>
      </c>
    </row>
    <row r="350" spans="1:26" ht="18" x14ac:dyDescent="0.25">
      <c r="A350" s="53" t="str">
        <f t="shared" si="6"/>
        <v>0230938</v>
      </c>
      <c r="B350" s="54" t="s">
        <v>2506</v>
      </c>
      <c r="C350" s="54" t="s">
        <v>2505</v>
      </c>
      <c r="D350" s="54" t="s">
        <v>94</v>
      </c>
      <c r="E350" s="54" t="s">
        <v>94</v>
      </c>
      <c r="F350" s="54" t="s">
        <v>292</v>
      </c>
      <c r="G350" s="54" t="s">
        <v>315</v>
      </c>
      <c r="H350" s="54" t="s">
        <v>1316</v>
      </c>
      <c r="I350" s="54" t="s">
        <v>2504</v>
      </c>
      <c r="J350" s="56" t="s">
        <v>1894</v>
      </c>
      <c r="K350" s="54" t="s">
        <v>2510</v>
      </c>
      <c r="L350" s="54" t="s">
        <v>116</v>
      </c>
      <c r="N350" s="54" t="s">
        <v>117</v>
      </c>
      <c r="O350" s="54">
        <v>10</v>
      </c>
      <c r="P350" s="54">
        <v>6</v>
      </c>
      <c r="Q350" s="289">
        <v>6</v>
      </c>
      <c r="R350" s="290"/>
      <c r="S350" s="289" t="s">
        <v>2502</v>
      </c>
      <c r="T350" s="289"/>
      <c r="U350" s="55"/>
      <c r="V350" s="54" t="s">
        <v>3735</v>
      </c>
      <c r="W350" s="54" t="s">
        <v>3734</v>
      </c>
      <c r="X350" s="54" t="s">
        <v>3733</v>
      </c>
      <c r="Y350" s="54">
        <v>2</v>
      </c>
      <c r="Z350" s="54">
        <v>2</v>
      </c>
    </row>
    <row r="351" spans="1:26" ht="18" x14ac:dyDescent="0.25">
      <c r="A351" s="53" t="str">
        <f t="shared" si="6"/>
        <v>0231183</v>
      </c>
      <c r="B351" s="54" t="s">
        <v>2506</v>
      </c>
      <c r="C351" s="54" t="s">
        <v>2505</v>
      </c>
      <c r="D351" s="54" t="s">
        <v>94</v>
      </c>
      <c r="E351" s="54" t="s">
        <v>94</v>
      </c>
      <c r="F351" s="54" t="s">
        <v>292</v>
      </c>
      <c r="G351" s="54" t="s">
        <v>309</v>
      </c>
      <c r="H351" s="54" t="s">
        <v>1318</v>
      </c>
      <c r="I351" s="54" t="s">
        <v>2504</v>
      </c>
      <c r="J351" s="56" t="s">
        <v>1896</v>
      </c>
      <c r="K351" s="54" t="s">
        <v>2510</v>
      </c>
      <c r="L351" s="54" t="s">
        <v>116</v>
      </c>
      <c r="N351" s="54" t="s">
        <v>117</v>
      </c>
      <c r="O351" s="54">
        <v>40</v>
      </c>
      <c r="P351" s="54">
        <v>6</v>
      </c>
      <c r="Q351" s="289">
        <v>6</v>
      </c>
      <c r="R351" s="290"/>
      <c r="S351" s="289" t="s">
        <v>2502</v>
      </c>
      <c r="T351" s="289"/>
      <c r="U351" s="55"/>
      <c r="V351" s="54" t="s">
        <v>3732</v>
      </c>
      <c r="W351" s="54" t="s">
        <v>3731</v>
      </c>
      <c r="X351" s="54" t="s">
        <v>2524</v>
      </c>
      <c r="Y351" s="54">
        <v>10</v>
      </c>
      <c r="Z351" s="54">
        <v>8</v>
      </c>
    </row>
    <row r="352" spans="1:26" ht="18" x14ac:dyDescent="0.25">
      <c r="A352" s="53" t="str">
        <f t="shared" si="6"/>
        <v>0231324</v>
      </c>
      <c r="B352" s="54" t="s">
        <v>2506</v>
      </c>
      <c r="C352" s="54" t="s">
        <v>2505</v>
      </c>
      <c r="D352" s="54" t="s">
        <v>94</v>
      </c>
      <c r="E352" s="54" t="s">
        <v>94</v>
      </c>
      <c r="F352" s="54" t="s">
        <v>292</v>
      </c>
      <c r="G352" s="54" t="s">
        <v>1901</v>
      </c>
      <c r="H352" s="54" t="s">
        <v>1324</v>
      </c>
      <c r="I352" s="54" t="s">
        <v>2504</v>
      </c>
      <c r="J352" s="56" t="s">
        <v>1902</v>
      </c>
      <c r="K352" s="54" t="s">
        <v>2510</v>
      </c>
      <c r="L352" s="54" t="s">
        <v>116</v>
      </c>
      <c r="N352" s="54" t="s">
        <v>117</v>
      </c>
      <c r="O352" s="54">
        <v>5</v>
      </c>
      <c r="P352" s="54">
        <v>5</v>
      </c>
      <c r="Q352" s="289">
        <v>5</v>
      </c>
      <c r="R352" s="290"/>
      <c r="S352" s="289" t="s">
        <v>2502</v>
      </c>
      <c r="T352" s="289"/>
      <c r="U352" s="55"/>
      <c r="V352" s="54" t="s">
        <v>3730</v>
      </c>
      <c r="W352" s="54" t="s">
        <v>3729</v>
      </c>
      <c r="X352" s="54" t="s">
        <v>3728</v>
      </c>
      <c r="Y352" s="54">
        <v>1</v>
      </c>
      <c r="Z352" s="54">
        <v>2</v>
      </c>
    </row>
    <row r="353" spans="1:26" ht="18" x14ac:dyDescent="0.25">
      <c r="A353" s="53" t="str">
        <f t="shared" si="6"/>
        <v>0231308</v>
      </c>
      <c r="B353" s="54" t="s">
        <v>2506</v>
      </c>
      <c r="C353" s="54" t="s">
        <v>2505</v>
      </c>
      <c r="D353" s="54" t="s">
        <v>94</v>
      </c>
      <c r="E353" s="54" t="s">
        <v>94</v>
      </c>
      <c r="F353" s="54" t="s">
        <v>292</v>
      </c>
      <c r="G353" s="54" t="s">
        <v>303</v>
      </c>
      <c r="H353" s="54" t="s">
        <v>1323</v>
      </c>
      <c r="I353" s="54" t="s">
        <v>2504</v>
      </c>
      <c r="J353" s="56" t="s">
        <v>1900</v>
      </c>
      <c r="K353" s="54" t="s">
        <v>2510</v>
      </c>
      <c r="L353" s="54" t="s">
        <v>116</v>
      </c>
      <c r="N353" s="54" t="s">
        <v>117</v>
      </c>
      <c r="O353" s="54">
        <v>25</v>
      </c>
      <c r="P353" s="54">
        <v>6</v>
      </c>
      <c r="Q353" s="289">
        <v>6</v>
      </c>
      <c r="R353" s="290"/>
      <c r="S353" s="289" t="s">
        <v>2502</v>
      </c>
      <c r="T353" s="289"/>
      <c r="U353" s="55"/>
      <c r="V353" s="54" t="s">
        <v>3727</v>
      </c>
      <c r="W353" s="54" t="s">
        <v>3726</v>
      </c>
      <c r="X353" s="54" t="s">
        <v>3725</v>
      </c>
      <c r="Y353" s="54">
        <v>3</v>
      </c>
      <c r="Z353" s="54">
        <v>4</v>
      </c>
    </row>
    <row r="354" spans="1:26" ht="27" x14ac:dyDescent="0.25">
      <c r="A354" s="53" t="str">
        <f t="shared" si="6"/>
        <v>0231241</v>
      </c>
      <c r="B354" s="54" t="s">
        <v>2506</v>
      </c>
      <c r="C354" s="54" t="s">
        <v>2505</v>
      </c>
      <c r="D354" s="54" t="s">
        <v>94</v>
      </c>
      <c r="E354" s="54" t="s">
        <v>94</v>
      </c>
      <c r="F354" s="54" t="s">
        <v>292</v>
      </c>
      <c r="G354" s="54" t="s">
        <v>1319</v>
      </c>
      <c r="H354" s="54" t="s">
        <v>1320</v>
      </c>
      <c r="I354" s="54" t="s">
        <v>2504</v>
      </c>
      <c r="J354" s="56" t="s">
        <v>1897</v>
      </c>
      <c r="K354" s="54" t="s">
        <v>2510</v>
      </c>
      <c r="L354" s="54" t="s">
        <v>116</v>
      </c>
      <c r="N354" s="54" t="s">
        <v>117</v>
      </c>
      <c r="O354" s="54">
        <v>26</v>
      </c>
      <c r="P354" s="54">
        <v>6</v>
      </c>
      <c r="Q354" s="289">
        <v>6</v>
      </c>
      <c r="R354" s="290"/>
      <c r="S354" s="289" t="s">
        <v>2502</v>
      </c>
      <c r="T354" s="289"/>
      <c r="U354" s="55"/>
      <c r="V354" s="54" t="s">
        <v>3724</v>
      </c>
      <c r="W354" s="54" t="s">
        <v>3723</v>
      </c>
      <c r="X354" s="54" t="s">
        <v>3722</v>
      </c>
      <c r="Y354" s="54">
        <v>5</v>
      </c>
      <c r="Z354" s="54">
        <v>6</v>
      </c>
    </row>
    <row r="355" spans="1:26" ht="18" x14ac:dyDescent="0.25">
      <c r="A355" s="53" t="str">
        <f t="shared" si="6"/>
        <v>0231274</v>
      </c>
      <c r="B355" s="54" t="s">
        <v>2506</v>
      </c>
      <c r="C355" s="54" t="s">
        <v>2505</v>
      </c>
      <c r="D355" s="54" t="s">
        <v>94</v>
      </c>
      <c r="E355" s="54" t="s">
        <v>94</v>
      </c>
      <c r="F355" s="54" t="s">
        <v>292</v>
      </c>
      <c r="G355" s="54" t="s">
        <v>300</v>
      </c>
      <c r="H355" s="54" t="s">
        <v>1321</v>
      </c>
      <c r="I355" s="54" t="s">
        <v>2504</v>
      </c>
      <c r="J355" s="56" t="s">
        <v>1898</v>
      </c>
      <c r="K355" s="54" t="s">
        <v>2510</v>
      </c>
      <c r="L355" s="54" t="s">
        <v>116</v>
      </c>
      <c r="N355" s="54" t="s">
        <v>117</v>
      </c>
      <c r="O355" s="54">
        <v>13</v>
      </c>
      <c r="P355" s="54">
        <v>5</v>
      </c>
      <c r="Q355" s="289">
        <v>5</v>
      </c>
      <c r="R355" s="290"/>
      <c r="S355" s="289" t="s">
        <v>2502</v>
      </c>
      <c r="T355" s="289"/>
      <c r="U355" s="55"/>
      <c r="V355" s="54" t="s">
        <v>3721</v>
      </c>
      <c r="W355" s="54" t="s">
        <v>3720</v>
      </c>
      <c r="X355" s="54" t="s">
        <v>3719</v>
      </c>
      <c r="Y355" s="54">
        <v>2</v>
      </c>
      <c r="Z355" s="54">
        <v>3</v>
      </c>
    </row>
    <row r="356" spans="1:26" ht="18" x14ac:dyDescent="0.25">
      <c r="A356" s="53" t="str">
        <f t="shared" si="6"/>
        <v>0231282</v>
      </c>
      <c r="B356" s="54" t="s">
        <v>2506</v>
      </c>
      <c r="C356" s="54" t="s">
        <v>2505</v>
      </c>
      <c r="D356" s="54" t="s">
        <v>94</v>
      </c>
      <c r="E356" s="54" t="s">
        <v>94</v>
      </c>
      <c r="F356" s="54" t="s">
        <v>292</v>
      </c>
      <c r="G356" s="54" t="s">
        <v>799</v>
      </c>
      <c r="H356" s="54" t="s">
        <v>1322</v>
      </c>
      <c r="I356" s="54" t="s">
        <v>2504</v>
      </c>
      <c r="J356" s="56" t="s">
        <v>1899</v>
      </c>
      <c r="K356" s="54" t="s">
        <v>2510</v>
      </c>
      <c r="L356" s="54" t="s">
        <v>116</v>
      </c>
      <c r="N356" s="54" t="s">
        <v>117</v>
      </c>
      <c r="O356" s="54">
        <v>9</v>
      </c>
      <c r="P356" s="54">
        <v>6</v>
      </c>
      <c r="Q356" s="289">
        <v>6</v>
      </c>
      <c r="R356" s="290"/>
      <c r="S356" s="289" t="s">
        <v>2502</v>
      </c>
      <c r="T356" s="289"/>
      <c r="U356" s="55"/>
      <c r="V356" s="54" t="s">
        <v>3718</v>
      </c>
      <c r="W356" s="54" t="s">
        <v>3717</v>
      </c>
      <c r="X356" s="54" t="s">
        <v>3716</v>
      </c>
      <c r="Y356" s="54">
        <v>0</v>
      </c>
      <c r="Z356" s="54">
        <v>1</v>
      </c>
    </row>
    <row r="357" spans="1:26" ht="18" x14ac:dyDescent="0.25">
      <c r="A357" s="53" t="str">
        <f t="shared" si="6"/>
        <v>0231035</v>
      </c>
      <c r="B357" s="54" t="s">
        <v>2506</v>
      </c>
      <c r="C357" s="54" t="s">
        <v>2505</v>
      </c>
      <c r="D357" s="54" t="s">
        <v>94</v>
      </c>
      <c r="E357" s="54" t="s">
        <v>94</v>
      </c>
      <c r="F357" s="54" t="s">
        <v>292</v>
      </c>
      <c r="G357" s="54" t="s">
        <v>312</v>
      </c>
      <c r="H357" s="54" t="s">
        <v>1317</v>
      </c>
      <c r="I357" s="54" t="s">
        <v>2504</v>
      </c>
      <c r="J357" s="56" t="s">
        <v>1895</v>
      </c>
      <c r="K357" s="54" t="s">
        <v>2510</v>
      </c>
      <c r="L357" s="54" t="s">
        <v>116</v>
      </c>
      <c r="N357" s="54" t="s">
        <v>117</v>
      </c>
      <c r="O357" s="54">
        <v>21</v>
      </c>
      <c r="P357" s="54">
        <v>6</v>
      </c>
      <c r="Q357" s="289">
        <v>6</v>
      </c>
      <c r="R357" s="290"/>
      <c r="S357" s="289" t="s">
        <v>2502</v>
      </c>
      <c r="T357" s="289"/>
      <c r="U357" s="55"/>
      <c r="V357" s="54" t="s">
        <v>3715</v>
      </c>
      <c r="W357" s="54" t="s">
        <v>3714</v>
      </c>
      <c r="X357" s="54" t="s">
        <v>3713</v>
      </c>
      <c r="Y357" s="54">
        <v>3</v>
      </c>
      <c r="Z357" s="54">
        <v>4</v>
      </c>
    </row>
    <row r="358" spans="1:26" ht="18" x14ac:dyDescent="0.25">
      <c r="A358" s="53" t="str">
        <f t="shared" si="6"/>
        <v>0231019</v>
      </c>
      <c r="B358" s="54" t="s">
        <v>2506</v>
      </c>
      <c r="C358" s="54" t="s">
        <v>2505</v>
      </c>
      <c r="D358" s="54" t="s">
        <v>94</v>
      </c>
      <c r="E358" s="54" t="s">
        <v>94</v>
      </c>
      <c r="F358" s="54" t="s">
        <v>292</v>
      </c>
      <c r="G358" s="54" t="s">
        <v>804</v>
      </c>
      <c r="H358" s="54" t="s">
        <v>1328</v>
      </c>
      <c r="I358" s="54" t="s">
        <v>2504</v>
      </c>
      <c r="J358" s="56" t="s">
        <v>1329</v>
      </c>
      <c r="K358" s="54" t="s">
        <v>2510</v>
      </c>
      <c r="L358" s="54" t="s">
        <v>116</v>
      </c>
      <c r="N358" s="54" t="s">
        <v>117</v>
      </c>
      <c r="O358" s="54">
        <v>8</v>
      </c>
      <c r="P358" s="54">
        <v>4</v>
      </c>
      <c r="Q358" s="289">
        <v>4</v>
      </c>
      <c r="R358" s="290"/>
      <c r="S358" s="289" t="s">
        <v>2502</v>
      </c>
      <c r="T358" s="289"/>
      <c r="U358" s="55"/>
      <c r="V358" s="54" t="s">
        <v>3712</v>
      </c>
      <c r="W358" s="54" t="s">
        <v>3711</v>
      </c>
      <c r="X358" s="54" t="s">
        <v>3710</v>
      </c>
      <c r="Y358" s="54">
        <v>1</v>
      </c>
      <c r="Z358" s="54">
        <v>2</v>
      </c>
    </row>
    <row r="359" spans="1:26" ht="18" x14ac:dyDescent="0.25">
      <c r="A359" s="53" t="str">
        <f t="shared" si="6"/>
        <v>0231415</v>
      </c>
      <c r="B359" s="54" t="s">
        <v>2506</v>
      </c>
      <c r="C359" s="54" t="s">
        <v>2505</v>
      </c>
      <c r="D359" s="54" t="s">
        <v>94</v>
      </c>
      <c r="E359" s="54" t="s">
        <v>94</v>
      </c>
      <c r="F359" s="54" t="s">
        <v>292</v>
      </c>
      <c r="G359" s="54" t="s">
        <v>298</v>
      </c>
      <c r="H359" s="54" t="s">
        <v>1330</v>
      </c>
      <c r="I359" s="54" t="s">
        <v>2504</v>
      </c>
      <c r="J359" s="56" t="s">
        <v>1331</v>
      </c>
      <c r="K359" s="54" t="s">
        <v>2510</v>
      </c>
      <c r="L359" s="54" t="s">
        <v>116</v>
      </c>
      <c r="N359" s="54" t="s">
        <v>117</v>
      </c>
      <c r="O359" s="54">
        <v>14</v>
      </c>
      <c r="P359" s="54">
        <v>6</v>
      </c>
      <c r="Q359" s="289">
        <v>6</v>
      </c>
      <c r="R359" s="290"/>
      <c r="S359" s="289" t="s">
        <v>2502</v>
      </c>
      <c r="T359" s="289"/>
      <c r="U359" s="55"/>
      <c r="V359" s="54" t="s">
        <v>3709</v>
      </c>
      <c r="W359" s="54" t="s">
        <v>3708</v>
      </c>
      <c r="X359" s="54" t="s">
        <v>3707</v>
      </c>
      <c r="Y359" s="54">
        <v>1</v>
      </c>
      <c r="Z359" s="54">
        <v>3</v>
      </c>
    </row>
    <row r="360" spans="1:26" ht="18" x14ac:dyDescent="0.25">
      <c r="A360" s="53" t="str">
        <f t="shared" si="6"/>
        <v>0231423</v>
      </c>
      <c r="B360" s="54" t="s">
        <v>2506</v>
      </c>
      <c r="C360" s="54" t="s">
        <v>2505</v>
      </c>
      <c r="D360" s="54" t="s">
        <v>94</v>
      </c>
      <c r="E360" s="54" t="s">
        <v>94</v>
      </c>
      <c r="F360" s="54" t="s">
        <v>292</v>
      </c>
      <c r="G360" s="54" t="s">
        <v>812</v>
      </c>
      <c r="H360" s="54" t="s">
        <v>1325</v>
      </c>
      <c r="I360" s="54" t="s">
        <v>2504</v>
      </c>
      <c r="J360" s="56" t="s">
        <v>1903</v>
      </c>
      <c r="K360" s="54" t="s">
        <v>2510</v>
      </c>
      <c r="L360" s="54" t="s">
        <v>116</v>
      </c>
      <c r="N360" s="54" t="s">
        <v>117</v>
      </c>
      <c r="O360" s="54">
        <v>8</v>
      </c>
      <c r="P360" s="54">
        <v>6</v>
      </c>
      <c r="Q360" s="289">
        <v>6</v>
      </c>
      <c r="R360" s="290"/>
      <c r="S360" s="289" t="s">
        <v>2502</v>
      </c>
      <c r="T360" s="289"/>
      <c r="U360" s="55"/>
      <c r="V360" s="54" t="s">
        <v>3706</v>
      </c>
      <c r="W360" s="54" t="s">
        <v>3705</v>
      </c>
      <c r="X360" s="54" t="s">
        <v>3704</v>
      </c>
      <c r="Y360" s="54">
        <v>0</v>
      </c>
      <c r="Z360" s="54">
        <v>1</v>
      </c>
    </row>
    <row r="361" spans="1:26" ht="18" x14ac:dyDescent="0.25">
      <c r="A361" s="53" t="str">
        <f t="shared" si="6"/>
        <v>0231720</v>
      </c>
      <c r="B361" s="54" t="s">
        <v>2506</v>
      </c>
      <c r="C361" s="54" t="s">
        <v>2505</v>
      </c>
      <c r="D361" s="54" t="s">
        <v>94</v>
      </c>
      <c r="E361" s="54" t="s">
        <v>94</v>
      </c>
      <c r="F361" s="54" t="s">
        <v>292</v>
      </c>
      <c r="G361" s="54" t="s">
        <v>294</v>
      </c>
      <c r="H361" s="54" t="s">
        <v>1326</v>
      </c>
      <c r="I361" s="54" t="s">
        <v>2504</v>
      </c>
      <c r="J361" s="56" t="s">
        <v>1904</v>
      </c>
      <c r="K361" s="54" t="s">
        <v>2510</v>
      </c>
      <c r="L361" s="54" t="s">
        <v>116</v>
      </c>
      <c r="N361" s="54" t="s">
        <v>117</v>
      </c>
      <c r="O361" s="54">
        <v>20</v>
      </c>
      <c r="P361" s="54">
        <v>6</v>
      </c>
      <c r="Q361" s="289">
        <v>6</v>
      </c>
      <c r="R361" s="290"/>
      <c r="S361" s="289" t="s">
        <v>2502</v>
      </c>
      <c r="T361" s="289"/>
      <c r="U361" s="55"/>
      <c r="V361" s="54" t="s">
        <v>3703</v>
      </c>
      <c r="W361" s="54" t="s">
        <v>3702</v>
      </c>
      <c r="X361" s="54" t="s">
        <v>3701</v>
      </c>
      <c r="Y361" s="54">
        <v>3</v>
      </c>
      <c r="Z361" s="54">
        <v>3</v>
      </c>
    </row>
    <row r="362" spans="1:26" ht="18" x14ac:dyDescent="0.25">
      <c r="A362" s="53" t="str">
        <f t="shared" si="6"/>
        <v>0229666</v>
      </c>
      <c r="B362" s="54" t="s">
        <v>2506</v>
      </c>
      <c r="C362" s="54" t="s">
        <v>2505</v>
      </c>
      <c r="D362" s="54" t="s">
        <v>94</v>
      </c>
      <c r="E362" s="54" t="s">
        <v>94</v>
      </c>
      <c r="F362" s="54" t="s">
        <v>292</v>
      </c>
      <c r="G362" s="54" t="s">
        <v>292</v>
      </c>
      <c r="H362" s="54" t="s">
        <v>293</v>
      </c>
      <c r="I362" s="54" t="s">
        <v>2504</v>
      </c>
      <c r="J362" s="56" t="s">
        <v>1714</v>
      </c>
      <c r="K362" s="54" t="s">
        <v>2523</v>
      </c>
      <c r="L362" s="54" t="s">
        <v>116</v>
      </c>
      <c r="N362" s="54" t="s">
        <v>117</v>
      </c>
      <c r="O362" s="54">
        <v>28</v>
      </c>
      <c r="P362" s="54">
        <v>3</v>
      </c>
      <c r="Q362" s="289">
        <v>3</v>
      </c>
      <c r="R362" s="290"/>
      <c r="S362" s="289" t="s">
        <v>2502</v>
      </c>
      <c r="T362" s="289"/>
      <c r="U362" s="55"/>
      <c r="V362" s="54" t="s">
        <v>3700</v>
      </c>
      <c r="W362" s="54" t="s">
        <v>2525</v>
      </c>
      <c r="X362" s="54" t="s">
        <v>2524</v>
      </c>
      <c r="Y362" s="54">
        <v>4</v>
      </c>
      <c r="Z362" s="54">
        <v>3</v>
      </c>
    </row>
    <row r="363" spans="1:26" ht="18" x14ac:dyDescent="0.25">
      <c r="A363" s="53" t="str">
        <f t="shared" si="6"/>
        <v>0240358</v>
      </c>
      <c r="B363" s="54" t="s">
        <v>2506</v>
      </c>
      <c r="C363" s="54" t="s">
        <v>2505</v>
      </c>
      <c r="D363" s="54" t="s">
        <v>94</v>
      </c>
      <c r="E363" s="54" t="s">
        <v>94</v>
      </c>
      <c r="F363" s="54" t="s">
        <v>292</v>
      </c>
      <c r="G363" s="54" t="s">
        <v>292</v>
      </c>
      <c r="H363" s="54" t="s">
        <v>1549</v>
      </c>
      <c r="I363" s="54" t="s">
        <v>2504</v>
      </c>
      <c r="J363" s="56" t="s">
        <v>1550</v>
      </c>
      <c r="K363" s="54" t="s">
        <v>2503</v>
      </c>
      <c r="L363" s="54" t="s">
        <v>116</v>
      </c>
      <c r="N363" s="54" t="s">
        <v>117</v>
      </c>
      <c r="O363" s="54">
        <v>120</v>
      </c>
      <c r="P363" s="54">
        <v>5</v>
      </c>
      <c r="Q363" s="289">
        <v>9</v>
      </c>
      <c r="R363" s="290"/>
      <c r="S363" s="289" t="s">
        <v>2502</v>
      </c>
      <c r="T363" s="289"/>
      <c r="U363" s="55"/>
      <c r="V363" s="54" t="s">
        <v>3699</v>
      </c>
      <c r="W363" s="54" t="s">
        <v>3698</v>
      </c>
      <c r="X363" s="54" t="s">
        <v>3697</v>
      </c>
      <c r="Y363" s="54">
        <v>3</v>
      </c>
      <c r="Z363" s="54">
        <v>31</v>
      </c>
    </row>
    <row r="364" spans="1:26" ht="27" x14ac:dyDescent="0.25">
      <c r="A364" s="53" t="str">
        <f t="shared" si="6"/>
        <v>1621580</v>
      </c>
      <c r="B364" s="54" t="s">
        <v>2506</v>
      </c>
      <c r="C364" s="54" t="s">
        <v>2505</v>
      </c>
      <c r="D364" s="54" t="s">
        <v>94</v>
      </c>
      <c r="E364" s="54" t="s">
        <v>94</v>
      </c>
      <c r="F364" s="54" t="s">
        <v>321</v>
      </c>
      <c r="G364" s="54" t="s">
        <v>352</v>
      </c>
      <c r="H364" s="54" t="s">
        <v>353</v>
      </c>
      <c r="I364" s="54" t="s">
        <v>2504</v>
      </c>
      <c r="J364" s="56" t="s">
        <v>354</v>
      </c>
      <c r="K364" s="54" t="s">
        <v>2523</v>
      </c>
      <c r="L364" s="54" t="s">
        <v>116</v>
      </c>
      <c r="N364" s="54" t="s">
        <v>117</v>
      </c>
      <c r="O364" s="54">
        <v>8</v>
      </c>
      <c r="P364" s="54">
        <v>3</v>
      </c>
      <c r="Q364" s="289">
        <v>3</v>
      </c>
      <c r="R364" s="290"/>
      <c r="S364" s="289" t="s">
        <v>2502</v>
      </c>
      <c r="T364" s="289"/>
      <c r="U364" s="55"/>
      <c r="V364" s="54" t="s">
        <v>3696</v>
      </c>
      <c r="W364" s="54" t="s">
        <v>2525</v>
      </c>
      <c r="X364" s="54" t="s">
        <v>3695</v>
      </c>
      <c r="Y364" s="54">
        <v>0</v>
      </c>
      <c r="Z364" s="54">
        <v>1</v>
      </c>
    </row>
    <row r="365" spans="1:26" ht="27" x14ac:dyDescent="0.25">
      <c r="A365" s="53" t="str">
        <f t="shared" si="6"/>
        <v>1621416</v>
      </c>
      <c r="B365" s="54" t="s">
        <v>2506</v>
      </c>
      <c r="C365" s="54" t="s">
        <v>2505</v>
      </c>
      <c r="D365" s="54" t="s">
        <v>94</v>
      </c>
      <c r="E365" s="54" t="s">
        <v>94</v>
      </c>
      <c r="F365" s="54" t="s">
        <v>321</v>
      </c>
      <c r="G365" s="54" t="s">
        <v>346</v>
      </c>
      <c r="H365" s="54" t="s">
        <v>347</v>
      </c>
      <c r="I365" s="54" t="s">
        <v>2504</v>
      </c>
      <c r="J365" s="56" t="s">
        <v>348</v>
      </c>
      <c r="K365" s="54" t="s">
        <v>2523</v>
      </c>
      <c r="L365" s="54" t="s">
        <v>116</v>
      </c>
      <c r="N365" s="54" t="s">
        <v>117</v>
      </c>
      <c r="O365" s="54">
        <v>3</v>
      </c>
      <c r="P365" s="54">
        <v>3</v>
      </c>
      <c r="Q365" s="289">
        <v>3</v>
      </c>
      <c r="R365" s="290"/>
      <c r="S365" s="289" t="s">
        <v>2502</v>
      </c>
      <c r="T365" s="289"/>
      <c r="U365" s="55"/>
      <c r="V365" s="54" t="s">
        <v>3694</v>
      </c>
      <c r="W365" s="54" t="s">
        <v>3693</v>
      </c>
      <c r="X365" s="54" t="s">
        <v>3692</v>
      </c>
      <c r="Y365" s="54">
        <v>0</v>
      </c>
      <c r="Z365" s="54">
        <v>1</v>
      </c>
    </row>
    <row r="366" spans="1:26" ht="18" x14ac:dyDescent="0.25">
      <c r="A366" s="53" t="str">
        <f t="shared" si="6"/>
        <v>1621499</v>
      </c>
      <c r="B366" s="54" t="s">
        <v>2506</v>
      </c>
      <c r="C366" s="54" t="s">
        <v>2505</v>
      </c>
      <c r="D366" s="54" t="s">
        <v>94</v>
      </c>
      <c r="E366" s="54" t="s">
        <v>94</v>
      </c>
      <c r="F366" s="54" t="s">
        <v>321</v>
      </c>
      <c r="G366" s="54" t="s">
        <v>349</v>
      </c>
      <c r="H366" s="54" t="s">
        <v>350</v>
      </c>
      <c r="I366" s="54" t="s">
        <v>2504</v>
      </c>
      <c r="J366" s="56" t="s">
        <v>351</v>
      </c>
      <c r="K366" s="54" t="s">
        <v>2523</v>
      </c>
      <c r="L366" s="54" t="s">
        <v>116</v>
      </c>
      <c r="N366" s="54" t="s">
        <v>117</v>
      </c>
      <c r="O366" s="54">
        <v>8</v>
      </c>
      <c r="P366" s="54">
        <v>3</v>
      </c>
      <c r="Q366" s="289">
        <v>3</v>
      </c>
      <c r="R366" s="290"/>
      <c r="S366" s="289" t="s">
        <v>2502</v>
      </c>
      <c r="T366" s="289"/>
      <c r="U366" s="55"/>
      <c r="V366" s="54" t="s">
        <v>3691</v>
      </c>
      <c r="W366" s="54" t="s">
        <v>3690</v>
      </c>
      <c r="X366" s="54" t="s">
        <v>3689</v>
      </c>
      <c r="Y366" s="54">
        <v>0</v>
      </c>
      <c r="Z366" s="54">
        <v>1</v>
      </c>
    </row>
    <row r="367" spans="1:26" ht="18" x14ac:dyDescent="0.25">
      <c r="A367" s="53" t="str">
        <f t="shared" si="6"/>
        <v>1626795</v>
      </c>
      <c r="B367" s="54" t="s">
        <v>2506</v>
      </c>
      <c r="C367" s="54" t="s">
        <v>2505</v>
      </c>
      <c r="D367" s="54" t="s">
        <v>94</v>
      </c>
      <c r="E367" s="54" t="s">
        <v>94</v>
      </c>
      <c r="F367" s="54" t="s">
        <v>321</v>
      </c>
      <c r="G367" s="54" t="s">
        <v>328</v>
      </c>
      <c r="H367" s="54" t="s">
        <v>329</v>
      </c>
      <c r="I367" s="54" t="s">
        <v>2504</v>
      </c>
      <c r="J367" s="56" t="s">
        <v>1719</v>
      </c>
      <c r="K367" s="54" t="s">
        <v>2523</v>
      </c>
      <c r="L367" s="54" t="s">
        <v>116</v>
      </c>
      <c r="N367" s="54" t="s">
        <v>117</v>
      </c>
      <c r="O367" s="54">
        <v>12</v>
      </c>
      <c r="P367" s="54">
        <v>3</v>
      </c>
      <c r="Q367" s="289">
        <v>3</v>
      </c>
      <c r="R367" s="290"/>
      <c r="S367" s="289" t="s">
        <v>2502</v>
      </c>
      <c r="T367" s="289"/>
      <c r="U367" s="55"/>
      <c r="V367" s="54" t="s">
        <v>3688</v>
      </c>
      <c r="W367" s="54" t="s">
        <v>2525</v>
      </c>
      <c r="X367" s="54" t="s">
        <v>2524</v>
      </c>
      <c r="Y367" s="54">
        <v>0</v>
      </c>
      <c r="Z367" s="54">
        <v>1</v>
      </c>
    </row>
    <row r="368" spans="1:26" ht="18" x14ac:dyDescent="0.25">
      <c r="A368" s="53" t="str">
        <f t="shared" si="6"/>
        <v>1626803</v>
      </c>
      <c r="B368" s="54" t="s">
        <v>2506</v>
      </c>
      <c r="C368" s="54" t="s">
        <v>2505</v>
      </c>
      <c r="D368" s="54" t="s">
        <v>94</v>
      </c>
      <c r="E368" s="54" t="s">
        <v>94</v>
      </c>
      <c r="F368" s="54" t="s">
        <v>321</v>
      </c>
      <c r="G368" s="54" t="s">
        <v>355</v>
      </c>
      <c r="H368" s="54" t="s">
        <v>356</v>
      </c>
      <c r="I368" s="54" t="s">
        <v>2504</v>
      </c>
      <c r="J368" s="56" t="s">
        <v>357</v>
      </c>
      <c r="K368" s="54" t="s">
        <v>2523</v>
      </c>
      <c r="L368" s="54" t="s">
        <v>116</v>
      </c>
      <c r="N368" s="54" t="s">
        <v>117</v>
      </c>
      <c r="O368" s="54">
        <v>4</v>
      </c>
      <c r="P368" s="54">
        <v>3</v>
      </c>
      <c r="Q368" s="289">
        <v>3</v>
      </c>
      <c r="R368" s="290"/>
      <c r="S368" s="289" t="s">
        <v>2502</v>
      </c>
      <c r="T368" s="289"/>
      <c r="U368" s="55"/>
      <c r="V368" s="54" t="s">
        <v>3687</v>
      </c>
      <c r="W368" s="54" t="s">
        <v>2525</v>
      </c>
      <c r="X368" s="54" t="s">
        <v>2524</v>
      </c>
      <c r="Y368" s="54">
        <v>0</v>
      </c>
      <c r="Z368" s="54">
        <v>1</v>
      </c>
    </row>
    <row r="369" spans="1:26" ht="18" x14ac:dyDescent="0.25">
      <c r="A369" s="53" t="str">
        <f t="shared" si="6"/>
        <v>2048118</v>
      </c>
      <c r="B369" s="54" t="s">
        <v>2506</v>
      </c>
      <c r="C369" s="54" t="s">
        <v>2505</v>
      </c>
      <c r="D369" s="54" t="s">
        <v>94</v>
      </c>
      <c r="E369" s="54" t="s">
        <v>94</v>
      </c>
      <c r="F369" s="54" t="s">
        <v>321</v>
      </c>
      <c r="G369" s="54" t="s">
        <v>843</v>
      </c>
      <c r="H369" s="54" t="s">
        <v>842</v>
      </c>
      <c r="I369" s="54" t="s">
        <v>2504</v>
      </c>
      <c r="J369" s="56" t="s">
        <v>843</v>
      </c>
      <c r="K369" s="54" t="s">
        <v>2552</v>
      </c>
      <c r="L369" s="54" t="s">
        <v>116</v>
      </c>
      <c r="N369" s="54" t="s">
        <v>117</v>
      </c>
      <c r="O369" s="54">
        <v>5</v>
      </c>
      <c r="P369" s="54">
        <v>3</v>
      </c>
      <c r="Q369" s="289">
        <v>3</v>
      </c>
      <c r="R369" s="290"/>
      <c r="S369" s="289" t="s">
        <v>2502</v>
      </c>
      <c r="T369" s="289"/>
      <c r="U369" s="55"/>
      <c r="V369" s="54" t="s">
        <v>3686</v>
      </c>
      <c r="W369" s="54" t="s">
        <v>3507</v>
      </c>
      <c r="X369" s="54" t="s">
        <v>3685</v>
      </c>
      <c r="Y369" s="54">
        <v>1</v>
      </c>
      <c r="Z369" s="54">
        <v>1</v>
      </c>
    </row>
    <row r="370" spans="1:26" ht="27" x14ac:dyDescent="0.25">
      <c r="A370" s="53" t="str">
        <f t="shared" si="6"/>
        <v>2048120</v>
      </c>
      <c r="B370" s="54" t="s">
        <v>2506</v>
      </c>
      <c r="C370" s="54" t="s">
        <v>2505</v>
      </c>
      <c r="D370" s="54" t="s">
        <v>94</v>
      </c>
      <c r="E370" s="54" t="s">
        <v>94</v>
      </c>
      <c r="F370" s="54" t="s">
        <v>321</v>
      </c>
      <c r="G370" s="54" t="s">
        <v>868</v>
      </c>
      <c r="H370" s="54" t="s">
        <v>869</v>
      </c>
      <c r="I370" s="54" t="s">
        <v>2504</v>
      </c>
      <c r="J370" s="56" t="s">
        <v>868</v>
      </c>
      <c r="K370" s="54" t="s">
        <v>2552</v>
      </c>
      <c r="L370" s="54" t="s">
        <v>116</v>
      </c>
      <c r="N370" s="54" t="s">
        <v>117</v>
      </c>
      <c r="O370" s="54">
        <v>11</v>
      </c>
      <c r="P370" s="54">
        <v>3</v>
      </c>
      <c r="Q370" s="289">
        <v>3</v>
      </c>
      <c r="R370" s="290"/>
      <c r="S370" s="289" t="s">
        <v>2502</v>
      </c>
      <c r="T370" s="289"/>
      <c r="U370" s="55"/>
      <c r="V370" s="54" t="s">
        <v>3606</v>
      </c>
      <c r="W370" s="54" t="s">
        <v>3683</v>
      </c>
      <c r="X370" s="54" t="s">
        <v>3684</v>
      </c>
      <c r="Y370" s="54">
        <v>1</v>
      </c>
      <c r="Z370" s="54">
        <v>1</v>
      </c>
    </row>
    <row r="371" spans="1:26" ht="18" x14ac:dyDescent="0.25">
      <c r="A371" s="53" t="str">
        <f t="shared" si="6"/>
        <v>2048829</v>
      </c>
      <c r="B371" s="54" t="s">
        <v>2506</v>
      </c>
      <c r="C371" s="54" t="s">
        <v>2505</v>
      </c>
      <c r="D371" s="54" t="s">
        <v>94</v>
      </c>
      <c r="E371" s="54" t="s">
        <v>94</v>
      </c>
      <c r="F371" s="54" t="s">
        <v>321</v>
      </c>
      <c r="G371" s="54" t="s">
        <v>326</v>
      </c>
      <c r="H371" s="54" t="s">
        <v>852</v>
      </c>
      <c r="I371" s="54" t="s">
        <v>2504</v>
      </c>
      <c r="J371" s="56" t="s">
        <v>853</v>
      </c>
      <c r="K371" s="54" t="s">
        <v>2552</v>
      </c>
      <c r="L371" s="54" t="s">
        <v>116</v>
      </c>
      <c r="N371" s="54" t="s">
        <v>117</v>
      </c>
      <c r="O371" s="54">
        <v>7</v>
      </c>
      <c r="P371" s="54">
        <v>1</v>
      </c>
      <c r="Q371" s="289">
        <v>2</v>
      </c>
      <c r="R371" s="290"/>
      <c r="S371" s="289" t="s">
        <v>2502</v>
      </c>
      <c r="T371" s="289"/>
      <c r="U371" s="55"/>
      <c r="V371" s="54" t="s">
        <v>3680</v>
      </c>
      <c r="W371" s="54" t="s">
        <v>2525</v>
      </c>
      <c r="X371" s="54" t="s">
        <v>2524</v>
      </c>
      <c r="Y371" s="54">
        <v>0</v>
      </c>
      <c r="Z371" s="54">
        <v>1</v>
      </c>
    </row>
    <row r="372" spans="1:26" ht="18" x14ac:dyDescent="0.25">
      <c r="A372" s="53" t="str">
        <f t="shared" si="6"/>
        <v>2048831</v>
      </c>
      <c r="B372" s="54" t="s">
        <v>2506</v>
      </c>
      <c r="C372" s="54" t="s">
        <v>2505</v>
      </c>
      <c r="D372" s="54" t="s">
        <v>94</v>
      </c>
      <c r="E372" s="54" t="s">
        <v>94</v>
      </c>
      <c r="F372" s="54" t="s">
        <v>321</v>
      </c>
      <c r="G372" s="54" t="s">
        <v>322</v>
      </c>
      <c r="H372" s="54" t="s">
        <v>867</v>
      </c>
      <c r="I372" s="54" t="s">
        <v>2504</v>
      </c>
      <c r="J372" s="56" t="s">
        <v>322</v>
      </c>
      <c r="K372" s="54" t="s">
        <v>2552</v>
      </c>
      <c r="L372" s="54" t="s">
        <v>116</v>
      </c>
      <c r="N372" s="54" t="s">
        <v>117</v>
      </c>
      <c r="O372" s="54">
        <v>8</v>
      </c>
      <c r="P372" s="54">
        <v>1</v>
      </c>
      <c r="Q372" s="289">
        <v>2</v>
      </c>
      <c r="R372" s="290"/>
      <c r="S372" s="289" t="s">
        <v>2502</v>
      </c>
      <c r="T372" s="289"/>
      <c r="U372" s="55"/>
      <c r="V372" s="54" t="s">
        <v>3680</v>
      </c>
      <c r="W372" s="54" t="s">
        <v>3679</v>
      </c>
      <c r="X372" s="54" t="s">
        <v>2524</v>
      </c>
      <c r="Y372" s="54">
        <v>0</v>
      </c>
      <c r="Z372" s="54">
        <v>1</v>
      </c>
    </row>
    <row r="373" spans="1:26" ht="18" x14ac:dyDescent="0.25">
      <c r="A373" s="53" t="str">
        <f t="shared" si="6"/>
        <v>3917319</v>
      </c>
      <c r="B373" s="54" t="s">
        <v>2506</v>
      </c>
      <c r="C373" s="54" t="s">
        <v>2505</v>
      </c>
      <c r="D373" s="54" t="s">
        <v>94</v>
      </c>
      <c r="E373" s="54" t="s">
        <v>94</v>
      </c>
      <c r="F373" s="54" t="s">
        <v>321</v>
      </c>
      <c r="G373" s="54" t="s">
        <v>330</v>
      </c>
      <c r="H373" s="54" t="s">
        <v>844</v>
      </c>
      <c r="I373" s="54" t="s">
        <v>2504</v>
      </c>
      <c r="J373" s="56" t="s">
        <v>845</v>
      </c>
      <c r="K373" s="54" t="s">
        <v>2552</v>
      </c>
      <c r="L373" s="54" t="s">
        <v>116</v>
      </c>
      <c r="N373" s="54" t="s">
        <v>117</v>
      </c>
      <c r="O373" s="54">
        <v>8</v>
      </c>
      <c r="P373" s="54">
        <v>1</v>
      </c>
      <c r="Q373" s="289">
        <v>2</v>
      </c>
      <c r="R373" s="290"/>
      <c r="S373" s="289" t="s">
        <v>2502</v>
      </c>
      <c r="T373" s="289"/>
      <c r="U373" s="55"/>
      <c r="V373" s="54" t="s">
        <v>3680</v>
      </c>
      <c r="W373" s="54" t="s">
        <v>2525</v>
      </c>
      <c r="X373" s="54" t="s">
        <v>2524</v>
      </c>
      <c r="Y373" s="54">
        <v>0</v>
      </c>
      <c r="Z373" s="54">
        <v>1</v>
      </c>
    </row>
    <row r="374" spans="1:26" ht="18" x14ac:dyDescent="0.25">
      <c r="A374" s="53" t="str">
        <f t="shared" si="6"/>
        <v>3917316</v>
      </c>
      <c r="B374" s="54" t="s">
        <v>2506</v>
      </c>
      <c r="C374" s="54" t="s">
        <v>2505</v>
      </c>
      <c r="D374" s="54" t="s">
        <v>94</v>
      </c>
      <c r="E374" s="54" t="s">
        <v>94</v>
      </c>
      <c r="F374" s="54" t="s">
        <v>321</v>
      </c>
      <c r="G374" s="54" t="s">
        <v>861</v>
      </c>
      <c r="H374" s="54" t="s">
        <v>862</v>
      </c>
      <c r="I374" s="54" t="s">
        <v>2504</v>
      </c>
      <c r="J374" s="56" t="s">
        <v>863</v>
      </c>
      <c r="K374" s="54" t="s">
        <v>2552</v>
      </c>
      <c r="L374" s="54" t="s">
        <v>116</v>
      </c>
      <c r="N374" s="54" t="s">
        <v>117</v>
      </c>
      <c r="O374" s="54">
        <v>6</v>
      </c>
      <c r="P374" s="54">
        <v>1</v>
      </c>
      <c r="Q374" s="289">
        <v>2</v>
      </c>
      <c r="R374" s="290"/>
      <c r="S374" s="289" t="s">
        <v>2502</v>
      </c>
      <c r="T374" s="289"/>
      <c r="U374" s="55"/>
      <c r="V374" s="54" t="s">
        <v>3680</v>
      </c>
      <c r="W374" s="54" t="s">
        <v>3679</v>
      </c>
      <c r="X374" s="54" t="s">
        <v>2524</v>
      </c>
      <c r="Y374" s="54">
        <v>0</v>
      </c>
      <c r="Z374" s="54">
        <v>1</v>
      </c>
    </row>
    <row r="375" spans="1:26" ht="18" x14ac:dyDescent="0.25">
      <c r="A375" s="53" t="str">
        <f t="shared" si="6"/>
        <v>3932955</v>
      </c>
      <c r="B375" s="54" t="s">
        <v>2506</v>
      </c>
      <c r="C375" s="54" t="s">
        <v>2505</v>
      </c>
      <c r="D375" s="54" t="s">
        <v>94</v>
      </c>
      <c r="E375" s="54" t="s">
        <v>94</v>
      </c>
      <c r="F375" s="54" t="s">
        <v>321</v>
      </c>
      <c r="G375" s="54" t="s">
        <v>326</v>
      </c>
      <c r="H375" s="54" t="s">
        <v>859</v>
      </c>
      <c r="I375" s="54" t="s">
        <v>2504</v>
      </c>
      <c r="J375" s="56" t="s">
        <v>860</v>
      </c>
      <c r="K375" s="54" t="s">
        <v>2552</v>
      </c>
      <c r="L375" s="54" t="s">
        <v>116</v>
      </c>
      <c r="N375" s="54" t="s">
        <v>117</v>
      </c>
      <c r="O375" s="54">
        <v>9</v>
      </c>
      <c r="P375" s="54">
        <v>1</v>
      </c>
      <c r="Q375" s="289">
        <v>3</v>
      </c>
      <c r="R375" s="290"/>
      <c r="S375" s="289" t="s">
        <v>2502</v>
      </c>
      <c r="T375" s="289"/>
      <c r="U375" s="55"/>
      <c r="V375" s="54" t="s">
        <v>3680</v>
      </c>
      <c r="W375" s="54" t="s">
        <v>3679</v>
      </c>
      <c r="X375" s="54" t="s">
        <v>2524</v>
      </c>
      <c r="Y375" s="54">
        <v>0</v>
      </c>
      <c r="Z375" s="54">
        <v>1</v>
      </c>
    </row>
    <row r="376" spans="1:26" ht="18" x14ac:dyDescent="0.25">
      <c r="A376" s="53" t="str">
        <f t="shared" si="6"/>
        <v>3932956</v>
      </c>
      <c r="B376" s="54" t="s">
        <v>2506</v>
      </c>
      <c r="C376" s="54" t="s">
        <v>2505</v>
      </c>
      <c r="D376" s="54" t="s">
        <v>94</v>
      </c>
      <c r="E376" s="54" t="s">
        <v>94</v>
      </c>
      <c r="F376" s="54" t="s">
        <v>321</v>
      </c>
      <c r="G376" s="54" t="s">
        <v>352</v>
      </c>
      <c r="H376" s="54" t="s">
        <v>850</v>
      </c>
      <c r="I376" s="54" t="s">
        <v>2504</v>
      </c>
      <c r="J376" s="56" t="s">
        <v>851</v>
      </c>
      <c r="K376" s="54" t="s">
        <v>2552</v>
      </c>
      <c r="L376" s="54" t="s">
        <v>116</v>
      </c>
      <c r="N376" s="54" t="s">
        <v>117</v>
      </c>
      <c r="O376" s="54">
        <v>7</v>
      </c>
      <c r="P376" s="54">
        <v>1</v>
      </c>
      <c r="Q376" s="289">
        <v>2</v>
      </c>
      <c r="R376" s="290"/>
      <c r="S376" s="289" t="s">
        <v>2502</v>
      </c>
      <c r="T376" s="289"/>
      <c r="U376" s="55"/>
      <c r="V376" s="54" t="s">
        <v>3680</v>
      </c>
      <c r="W376" s="54" t="s">
        <v>3679</v>
      </c>
      <c r="X376" s="54" t="s">
        <v>2524</v>
      </c>
      <c r="Y376" s="54">
        <v>0</v>
      </c>
      <c r="Z376" s="54">
        <v>1</v>
      </c>
    </row>
    <row r="377" spans="1:26" ht="27" x14ac:dyDescent="0.25">
      <c r="A377" s="53" t="str">
        <f t="shared" si="6"/>
        <v>3926415</v>
      </c>
      <c r="B377" s="54" t="s">
        <v>2506</v>
      </c>
      <c r="C377" s="54" t="s">
        <v>2505</v>
      </c>
      <c r="D377" s="54" t="s">
        <v>94</v>
      </c>
      <c r="E377" s="54" t="s">
        <v>94</v>
      </c>
      <c r="F377" s="54" t="s">
        <v>321</v>
      </c>
      <c r="G377" s="54" t="s">
        <v>864</v>
      </c>
      <c r="H377" s="54" t="s">
        <v>865</v>
      </c>
      <c r="I377" s="54" t="s">
        <v>2504</v>
      </c>
      <c r="J377" s="56" t="s">
        <v>866</v>
      </c>
      <c r="K377" s="54" t="s">
        <v>2552</v>
      </c>
      <c r="L377" s="54" t="s">
        <v>116</v>
      </c>
      <c r="N377" s="54" t="s">
        <v>117</v>
      </c>
      <c r="O377" s="54">
        <v>10</v>
      </c>
      <c r="P377" s="54">
        <v>3</v>
      </c>
      <c r="Q377" s="289">
        <v>3</v>
      </c>
      <c r="R377" s="290"/>
      <c r="S377" s="289" t="s">
        <v>2502</v>
      </c>
      <c r="T377" s="289"/>
      <c r="U377" s="55"/>
      <c r="V377" s="54" t="s">
        <v>3606</v>
      </c>
      <c r="W377" s="54" t="s">
        <v>3683</v>
      </c>
      <c r="X377" s="54" t="s">
        <v>2524</v>
      </c>
      <c r="Y377" s="54">
        <v>1</v>
      </c>
      <c r="Z377" s="54">
        <v>1</v>
      </c>
    </row>
    <row r="378" spans="1:26" ht="18" x14ac:dyDescent="0.25">
      <c r="A378" s="53" t="str">
        <f t="shared" si="6"/>
        <v>3884999</v>
      </c>
      <c r="B378" s="54" t="s">
        <v>2506</v>
      </c>
      <c r="C378" s="54" t="s">
        <v>2505</v>
      </c>
      <c r="D378" s="54" t="s">
        <v>94</v>
      </c>
      <c r="E378" s="54" t="s">
        <v>94</v>
      </c>
      <c r="F378" s="54" t="s">
        <v>321</v>
      </c>
      <c r="G378" s="54" t="s">
        <v>840</v>
      </c>
      <c r="H378" s="54" t="s">
        <v>841</v>
      </c>
      <c r="I378" s="54" t="s">
        <v>2504</v>
      </c>
      <c r="J378" s="56" t="s">
        <v>840</v>
      </c>
      <c r="K378" s="54" t="s">
        <v>2552</v>
      </c>
      <c r="L378" s="54" t="s">
        <v>116</v>
      </c>
      <c r="N378" s="54" t="s">
        <v>117</v>
      </c>
      <c r="O378" s="54">
        <v>7</v>
      </c>
      <c r="P378" s="54">
        <v>1</v>
      </c>
      <c r="Q378" s="289">
        <v>3</v>
      </c>
      <c r="R378" s="290"/>
      <c r="S378" s="289" t="s">
        <v>2502</v>
      </c>
      <c r="T378" s="289"/>
      <c r="U378" s="55"/>
      <c r="V378" s="54" t="s">
        <v>3680</v>
      </c>
      <c r="W378" s="54" t="s">
        <v>3682</v>
      </c>
      <c r="X378" s="54" t="s">
        <v>3681</v>
      </c>
      <c r="Y378" s="54">
        <v>0</v>
      </c>
      <c r="Z378" s="54">
        <v>1</v>
      </c>
    </row>
    <row r="379" spans="1:26" ht="27" x14ac:dyDescent="0.25">
      <c r="A379" s="53" t="str">
        <f t="shared" si="6"/>
        <v>3971075</v>
      </c>
      <c r="B379" s="54" t="s">
        <v>2506</v>
      </c>
      <c r="C379" s="54" t="s">
        <v>2505</v>
      </c>
      <c r="D379" s="54" t="s">
        <v>94</v>
      </c>
      <c r="E379" s="54" t="s">
        <v>94</v>
      </c>
      <c r="F379" s="54" t="s">
        <v>321</v>
      </c>
      <c r="G379" s="54" t="s">
        <v>324</v>
      </c>
      <c r="H379" s="54" t="s">
        <v>1796</v>
      </c>
      <c r="I379" s="54" t="s">
        <v>2504</v>
      </c>
      <c r="J379" s="56" t="s">
        <v>1797</v>
      </c>
      <c r="K379" s="54" t="s">
        <v>2552</v>
      </c>
      <c r="L379" s="54" t="s">
        <v>116</v>
      </c>
      <c r="N379" s="54" t="s">
        <v>117</v>
      </c>
      <c r="O379" s="54">
        <v>11</v>
      </c>
      <c r="P379" s="54">
        <v>1</v>
      </c>
      <c r="Q379" s="289">
        <v>3</v>
      </c>
      <c r="R379" s="290"/>
      <c r="S379" s="289" t="s">
        <v>2502</v>
      </c>
      <c r="T379" s="289"/>
      <c r="U379" s="55"/>
      <c r="V379" s="54" t="s">
        <v>3606</v>
      </c>
      <c r="W379" s="54" t="s">
        <v>2525</v>
      </c>
      <c r="X379" s="54" t="s">
        <v>2524</v>
      </c>
      <c r="Y379" s="54">
        <v>0</v>
      </c>
      <c r="Z379" s="54">
        <v>1</v>
      </c>
    </row>
    <row r="380" spans="1:26" ht="18" x14ac:dyDescent="0.25">
      <c r="A380" s="53" t="str">
        <f t="shared" si="6"/>
        <v>3971087</v>
      </c>
      <c r="B380" s="54" t="s">
        <v>2506</v>
      </c>
      <c r="C380" s="54" t="s">
        <v>2505</v>
      </c>
      <c r="D380" s="54" t="s">
        <v>94</v>
      </c>
      <c r="E380" s="54" t="s">
        <v>94</v>
      </c>
      <c r="F380" s="54" t="s">
        <v>321</v>
      </c>
      <c r="G380" s="54" t="s">
        <v>330</v>
      </c>
      <c r="H380" s="54" t="s">
        <v>1794</v>
      </c>
      <c r="I380" s="54" t="s">
        <v>2504</v>
      </c>
      <c r="J380" s="56" t="s">
        <v>1795</v>
      </c>
      <c r="K380" s="54" t="s">
        <v>2552</v>
      </c>
      <c r="L380" s="54" t="s">
        <v>116</v>
      </c>
      <c r="N380" s="54" t="s">
        <v>117</v>
      </c>
      <c r="O380" s="54">
        <v>10</v>
      </c>
      <c r="P380" s="54">
        <v>1</v>
      </c>
      <c r="Q380" s="289">
        <v>3</v>
      </c>
      <c r="R380" s="290"/>
      <c r="S380" s="289" t="s">
        <v>2502</v>
      </c>
      <c r="T380" s="289"/>
      <c r="U380" s="55"/>
      <c r="V380" s="54" t="s">
        <v>3680</v>
      </c>
      <c r="W380" s="54" t="s">
        <v>3679</v>
      </c>
      <c r="X380" s="54" t="s">
        <v>2524</v>
      </c>
      <c r="Y380" s="54">
        <v>0</v>
      </c>
      <c r="Z380" s="54">
        <v>1</v>
      </c>
    </row>
    <row r="381" spans="1:26" ht="18" x14ac:dyDescent="0.25">
      <c r="A381" s="53" t="str">
        <f t="shared" si="6"/>
        <v>3990012</v>
      </c>
      <c r="B381" s="54" t="s">
        <v>2506</v>
      </c>
      <c r="C381" s="54" t="s">
        <v>2505</v>
      </c>
      <c r="D381" s="54" t="s">
        <v>94</v>
      </c>
      <c r="E381" s="54" t="s">
        <v>94</v>
      </c>
      <c r="F381" s="54" t="s">
        <v>321</v>
      </c>
      <c r="G381" s="54" t="s">
        <v>321</v>
      </c>
      <c r="H381" s="54" t="s">
        <v>2411</v>
      </c>
      <c r="I381" s="54" t="s">
        <v>2504</v>
      </c>
      <c r="J381" s="56" t="s">
        <v>2412</v>
      </c>
      <c r="K381" s="54" t="s">
        <v>2552</v>
      </c>
      <c r="L381" s="54" t="s">
        <v>116</v>
      </c>
      <c r="N381" s="54" t="s">
        <v>117</v>
      </c>
      <c r="O381" s="54">
        <v>8</v>
      </c>
      <c r="P381" s="54">
        <v>1</v>
      </c>
      <c r="Q381" s="289">
        <v>3</v>
      </c>
      <c r="R381" s="290"/>
      <c r="S381" s="289" t="s">
        <v>2502</v>
      </c>
      <c r="T381" s="289"/>
      <c r="U381" s="55"/>
      <c r="V381" s="54" t="s">
        <v>2525</v>
      </c>
      <c r="W381" s="54" t="s">
        <v>3678</v>
      </c>
      <c r="X381" s="54" t="s">
        <v>2524</v>
      </c>
      <c r="Y381" s="54">
        <v>0</v>
      </c>
      <c r="Z381" s="54">
        <v>1</v>
      </c>
    </row>
    <row r="382" spans="1:26" ht="27" x14ac:dyDescent="0.25">
      <c r="A382" s="53" t="str">
        <f t="shared" si="6"/>
        <v>3937891</v>
      </c>
      <c r="B382" s="54" t="s">
        <v>2506</v>
      </c>
      <c r="C382" s="54" t="s">
        <v>2505</v>
      </c>
      <c r="D382" s="54" t="s">
        <v>94</v>
      </c>
      <c r="E382" s="54" t="s">
        <v>94</v>
      </c>
      <c r="F382" s="54" t="s">
        <v>321</v>
      </c>
      <c r="G382" s="54" t="s">
        <v>328</v>
      </c>
      <c r="H382" s="54" t="s">
        <v>857</v>
      </c>
      <c r="I382" s="54" t="s">
        <v>2504</v>
      </c>
      <c r="J382" s="56" t="s">
        <v>858</v>
      </c>
      <c r="K382" s="54" t="s">
        <v>2552</v>
      </c>
      <c r="L382" s="54" t="s">
        <v>116</v>
      </c>
      <c r="N382" s="54" t="s">
        <v>117</v>
      </c>
      <c r="O382" s="54">
        <v>9</v>
      </c>
      <c r="P382" s="54">
        <v>1</v>
      </c>
      <c r="Q382" s="289">
        <v>3</v>
      </c>
      <c r="R382" s="290"/>
      <c r="S382" s="289" t="s">
        <v>2502</v>
      </c>
      <c r="T382" s="289"/>
      <c r="U382" s="55"/>
      <c r="V382" s="54" t="s">
        <v>3606</v>
      </c>
      <c r="W382" s="54" t="s">
        <v>2525</v>
      </c>
      <c r="X382" s="54" t="s">
        <v>2524</v>
      </c>
      <c r="Y382" s="54">
        <v>1</v>
      </c>
      <c r="Z382" s="54">
        <v>1</v>
      </c>
    </row>
    <row r="383" spans="1:26" ht="27" x14ac:dyDescent="0.25">
      <c r="A383" s="53" t="str">
        <f t="shared" si="6"/>
        <v>3941370</v>
      </c>
      <c r="B383" s="54" t="s">
        <v>2506</v>
      </c>
      <c r="C383" s="54" t="s">
        <v>2505</v>
      </c>
      <c r="D383" s="54" t="s">
        <v>94</v>
      </c>
      <c r="E383" s="54" t="s">
        <v>94</v>
      </c>
      <c r="F383" s="54" t="s">
        <v>321</v>
      </c>
      <c r="G383" s="54" t="s">
        <v>847</v>
      </c>
      <c r="H383" s="54" t="s">
        <v>848</v>
      </c>
      <c r="I383" s="54" t="s">
        <v>2504</v>
      </c>
      <c r="J383" s="56" t="s">
        <v>849</v>
      </c>
      <c r="K383" s="54" t="s">
        <v>2552</v>
      </c>
      <c r="L383" s="54" t="s">
        <v>116</v>
      </c>
      <c r="N383" s="54" t="s">
        <v>117</v>
      </c>
      <c r="O383" s="54">
        <v>8</v>
      </c>
      <c r="P383" s="54">
        <v>1</v>
      </c>
      <c r="Q383" s="289">
        <v>3</v>
      </c>
      <c r="R383" s="290"/>
      <c r="S383" s="289" t="s">
        <v>2502</v>
      </c>
      <c r="T383" s="289"/>
      <c r="U383" s="55"/>
      <c r="V383" s="54" t="s">
        <v>3606</v>
      </c>
      <c r="W383" s="54" t="s">
        <v>2525</v>
      </c>
      <c r="X383" s="54" t="s">
        <v>2524</v>
      </c>
      <c r="Y383" s="54">
        <v>1</v>
      </c>
      <c r="Z383" s="54">
        <v>1</v>
      </c>
    </row>
    <row r="384" spans="1:26" ht="27" x14ac:dyDescent="0.25">
      <c r="A384" s="53" t="str">
        <f t="shared" si="6"/>
        <v>3953581</v>
      </c>
      <c r="B384" s="54" t="s">
        <v>2506</v>
      </c>
      <c r="C384" s="54" t="s">
        <v>2505</v>
      </c>
      <c r="D384" s="54" t="s">
        <v>94</v>
      </c>
      <c r="E384" s="54" t="s">
        <v>94</v>
      </c>
      <c r="F384" s="54" t="s">
        <v>321</v>
      </c>
      <c r="G384" s="54" t="s">
        <v>854</v>
      </c>
      <c r="H384" s="54" t="s">
        <v>855</v>
      </c>
      <c r="I384" s="54" t="s">
        <v>2504</v>
      </c>
      <c r="J384" s="56" t="s">
        <v>856</v>
      </c>
      <c r="K384" s="54" t="s">
        <v>2552</v>
      </c>
      <c r="L384" s="54" t="s">
        <v>116</v>
      </c>
      <c r="N384" s="54" t="s">
        <v>117</v>
      </c>
      <c r="O384" s="54">
        <v>11</v>
      </c>
      <c r="P384" s="54">
        <v>1</v>
      </c>
      <c r="Q384" s="289">
        <v>3</v>
      </c>
      <c r="R384" s="290"/>
      <c r="S384" s="289" t="s">
        <v>2502</v>
      </c>
      <c r="T384" s="289"/>
      <c r="U384" s="55"/>
      <c r="V384" s="54" t="s">
        <v>3606</v>
      </c>
      <c r="W384" s="54" t="s">
        <v>2525</v>
      </c>
      <c r="X384" s="54" t="s">
        <v>2524</v>
      </c>
      <c r="Y384" s="54">
        <v>0</v>
      </c>
      <c r="Z384" s="54">
        <v>1</v>
      </c>
    </row>
    <row r="385" spans="1:26" ht="18" x14ac:dyDescent="0.25">
      <c r="A385" s="53" t="str">
        <f t="shared" si="6"/>
        <v>0229617</v>
      </c>
      <c r="B385" s="54" t="s">
        <v>2506</v>
      </c>
      <c r="C385" s="54" t="s">
        <v>2505</v>
      </c>
      <c r="D385" s="54" t="s">
        <v>94</v>
      </c>
      <c r="E385" s="54" t="s">
        <v>94</v>
      </c>
      <c r="F385" s="54" t="s">
        <v>321</v>
      </c>
      <c r="G385" s="54" t="s">
        <v>321</v>
      </c>
      <c r="H385" s="54" t="s">
        <v>358</v>
      </c>
      <c r="I385" s="54" t="s">
        <v>2504</v>
      </c>
      <c r="J385" s="56" t="s">
        <v>359</v>
      </c>
      <c r="K385" s="54" t="s">
        <v>2523</v>
      </c>
      <c r="L385" s="54" t="s">
        <v>116</v>
      </c>
      <c r="N385" s="54" t="s">
        <v>117</v>
      </c>
      <c r="O385" s="54">
        <v>32</v>
      </c>
      <c r="P385" s="54">
        <v>3</v>
      </c>
      <c r="Q385" s="289">
        <v>3</v>
      </c>
      <c r="R385" s="290"/>
      <c r="S385" s="289" t="s">
        <v>2502</v>
      </c>
      <c r="T385" s="289"/>
      <c r="U385" s="55"/>
      <c r="V385" s="54" t="s">
        <v>3677</v>
      </c>
      <c r="W385" s="54" t="s">
        <v>3676</v>
      </c>
      <c r="X385" s="54" t="s">
        <v>3675</v>
      </c>
      <c r="Y385" s="54">
        <v>1</v>
      </c>
      <c r="Z385" s="54">
        <v>3</v>
      </c>
    </row>
    <row r="386" spans="1:26" ht="18" x14ac:dyDescent="0.25">
      <c r="A386" s="53" t="str">
        <f t="shared" si="6"/>
        <v>0230805</v>
      </c>
      <c r="B386" s="54" t="s">
        <v>2506</v>
      </c>
      <c r="C386" s="54" t="s">
        <v>2505</v>
      </c>
      <c r="D386" s="54" t="s">
        <v>94</v>
      </c>
      <c r="E386" s="54" t="s">
        <v>94</v>
      </c>
      <c r="F386" s="54" t="s">
        <v>321</v>
      </c>
      <c r="G386" s="54" t="s">
        <v>352</v>
      </c>
      <c r="H386" s="54" t="s">
        <v>1339</v>
      </c>
      <c r="I386" s="54" t="s">
        <v>2504</v>
      </c>
      <c r="J386" s="56" t="s">
        <v>1912</v>
      </c>
      <c r="K386" s="54" t="s">
        <v>2510</v>
      </c>
      <c r="L386" s="54" t="s">
        <v>116</v>
      </c>
      <c r="N386" s="54" t="s">
        <v>117</v>
      </c>
      <c r="O386" s="54">
        <v>24</v>
      </c>
      <c r="P386" s="54">
        <v>6</v>
      </c>
      <c r="Q386" s="289">
        <v>6</v>
      </c>
      <c r="R386" s="290"/>
      <c r="S386" s="289" t="s">
        <v>2502</v>
      </c>
      <c r="T386" s="289"/>
      <c r="U386" s="55"/>
      <c r="V386" s="54" t="s">
        <v>3674</v>
      </c>
      <c r="W386" s="54" t="s">
        <v>3673</v>
      </c>
      <c r="X386" s="54" t="s">
        <v>3672</v>
      </c>
      <c r="Y386" s="54">
        <v>2</v>
      </c>
      <c r="Z386" s="54">
        <v>3</v>
      </c>
    </row>
    <row r="387" spans="1:26" ht="18" x14ac:dyDescent="0.25">
      <c r="A387" s="53" t="str">
        <f t="shared" si="6"/>
        <v>0230755</v>
      </c>
      <c r="B387" s="54" t="s">
        <v>2506</v>
      </c>
      <c r="C387" s="54" t="s">
        <v>2505</v>
      </c>
      <c r="D387" s="54" t="s">
        <v>94</v>
      </c>
      <c r="E387" s="54" t="s">
        <v>94</v>
      </c>
      <c r="F387" s="54" t="s">
        <v>321</v>
      </c>
      <c r="G387" s="54" t="s">
        <v>847</v>
      </c>
      <c r="H387" s="54" t="s">
        <v>1348</v>
      </c>
      <c r="I387" s="54" t="s">
        <v>2504</v>
      </c>
      <c r="J387" s="56" t="s">
        <v>1349</v>
      </c>
      <c r="K387" s="54" t="s">
        <v>2510</v>
      </c>
      <c r="L387" s="54" t="s">
        <v>116</v>
      </c>
      <c r="N387" s="54" t="s">
        <v>117</v>
      </c>
      <c r="O387" s="54">
        <v>50</v>
      </c>
      <c r="P387" s="54">
        <v>6</v>
      </c>
      <c r="Q387" s="289">
        <v>6</v>
      </c>
      <c r="R387" s="290"/>
      <c r="S387" s="289" t="s">
        <v>2502</v>
      </c>
      <c r="T387" s="289"/>
      <c r="U387" s="55"/>
      <c r="V387" s="54" t="s">
        <v>3671</v>
      </c>
      <c r="W387" s="54" t="s">
        <v>3670</v>
      </c>
      <c r="X387" s="54" t="s">
        <v>3669</v>
      </c>
      <c r="Y387" s="54">
        <v>6</v>
      </c>
      <c r="Z387" s="54">
        <v>7</v>
      </c>
    </row>
    <row r="388" spans="1:26" ht="18" x14ac:dyDescent="0.25">
      <c r="A388" s="53" t="str">
        <f t="shared" si="6"/>
        <v>0230763</v>
      </c>
      <c r="B388" s="54" t="s">
        <v>2506</v>
      </c>
      <c r="C388" s="54" t="s">
        <v>2505</v>
      </c>
      <c r="D388" s="54" t="s">
        <v>94</v>
      </c>
      <c r="E388" s="54" t="s">
        <v>94</v>
      </c>
      <c r="F388" s="54" t="s">
        <v>321</v>
      </c>
      <c r="G388" s="54" t="s">
        <v>349</v>
      </c>
      <c r="H388" s="54" t="s">
        <v>1336</v>
      </c>
      <c r="I388" s="54" t="s">
        <v>2504</v>
      </c>
      <c r="J388" s="56" t="s">
        <v>1909</v>
      </c>
      <c r="K388" s="54" t="s">
        <v>2510</v>
      </c>
      <c r="L388" s="54" t="s">
        <v>116</v>
      </c>
      <c r="N388" s="54" t="s">
        <v>117</v>
      </c>
      <c r="O388" s="54">
        <v>33</v>
      </c>
      <c r="P388" s="54">
        <v>6</v>
      </c>
      <c r="Q388" s="289">
        <v>6</v>
      </c>
      <c r="R388" s="290"/>
      <c r="S388" s="289" t="s">
        <v>2502</v>
      </c>
      <c r="T388" s="289"/>
      <c r="U388" s="55"/>
      <c r="V388" s="54" t="s">
        <v>3668</v>
      </c>
      <c r="W388" s="54" t="s">
        <v>3667</v>
      </c>
      <c r="X388" s="54" t="s">
        <v>2524</v>
      </c>
      <c r="Y388" s="54">
        <v>3</v>
      </c>
      <c r="Z388" s="54">
        <v>5</v>
      </c>
    </row>
    <row r="389" spans="1:26" ht="18" x14ac:dyDescent="0.25">
      <c r="A389" s="53" t="str">
        <f t="shared" si="6"/>
        <v>0230771</v>
      </c>
      <c r="B389" s="54" t="s">
        <v>2506</v>
      </c>
      <c r="C389" s="54" t="s">
        <v>2505</v>
      </c>
      <c r="D389" s="54" t="s">
        <v>94</v>
      </c>
      <c r="E389" s="54" t="s">
        <v>94</v>
      </c>
      <c r="F389" s="54" t="s">
        <v>321</v>
      </c>
      <c r="G389" s="54" t="s">
        <v>343</v>
      </c>
      <c r="H389" s="54" t="s">
        <v>1337</v>
      </c>
      <c r="I389" s="54" t="s">
        <v>2504</v>
      </c>
      <c r="J389" s="56" t="s">
        <v>1910</v>
      </c>
      <c r="K389" s="54" t="s">
        <v>2510</v>
      </c>
      <c r="L389" s="54" t="s">
        <v>116</v>
      </c>
      <c r="N389" s="54" t="s">
        <v>117</v>
      </c>
      <c r="O389" s="54">
        <v>4</v>
      </c>
      <c r="P389" s="54">
        <v>4</v>
      </c>
      <c r="Q389" s="289">
        <v>4</v>
      </c>
      <c r="R389" s="290"/>
      <c r="S389" s="289" t="s">
        <v>2502</v>
      </c>
      <c r="T389" s="289"/>
      <c r="U389" s="55"/>
      <c r="V389" s="54" t="s">
        <v>3666</v>
      </c>
      <c r="W389" s="54" t="s">
        <v>3665</v>
      </c>
      <c r="X389" s="54" t="s">
        <v>3664</v>
      </c>
      <c r="Y389" s="54">
        <v>0</v>
      </c>
      <c r="Z389" s="54">
        <v>1</v>
      </c>
    </row>
    <row r="390" spans="1:26" ht="18" x14ac:dyDescent="0.25">
      <c r="A390" s="53" t="str">
        <f t="shared" si="6"/>
        <v>0230789</v>
      </c>
      <c r="B390" s="54" t="s">
        <v>2506</v>
      </c>
      <c r="C390" s="54" t="s">
        <v>2505</v>
      </c>
      <c r="D390" s="54" t="s">
        <v>94</v>
      </c>
      <c r="E390" s="54" t="s">
        <v>94</v>
      </c>
      <c r="F390" s="54" t="s">
        <v>321</v>
      </c>
      <c r="G390" s="54" t="s">
        <v>336</v>
      </c>
      <c r="H390" s="54" t="s">
        <v>1338</v>
      </c>
      <c r="I390" s="54" t="s">
        <v>2504</v>
      </c>
      <c r="J390" s="56" t="s">
        <v>1911</v>
      </c>
      <c r="K390" s="54" t="s">
        <v>2510</v>
      </c>
      <c r="L390" s="54" t="s">
        <v>116</v>
      </c>
      <c r="N390" s="54" t="s">
        <v>117</v>
      </c>
      <c r="O390" s="54">
        <v>5</v>
      </c>
      <c r="P390" s="54">
        <v>3</v>
      </c>
      <c r="Q390" s="289">
        <v>3</v>
      </c>
      <c r="R390" s="290"/>
      <c r="S390" s="289" t="s">
        <v>2502</v>
      </c>
      <c r="T390" s="289"/>
      <c r="U390" s="55"/>
      <c r="V390" s="54" t="s">
        <v>3663</v>
      </c>
      <c r="W390" s="54" t="s">
        <v>3662</v>
      </c>
      <c r="X390" s="54" t="s">
        <v>3661</v>
      </c>
      <c r="Y390" s="54">
        <v>0</v>
      </c>
      <c r="Z390" s="54">
        <v>1</v>
      </c>
    </row>
    <row r="391" spans="1:26" ht="18" x14ac:dyDescent="0.25">
      <c r="A391" s="53" t="str">
        <f t="shared" si="6"/>
        <v>0230409</v>
      </c>
      <c r="B391" s="54" t="s">
        <v>2506</v>
      </c>
      <c r="C391" s="54" t="s">
        <v>2505</v>
      </c>
      <c r="D391" s="54" t="s">
        <v>94</v>
      </c>
      <c r="E391" s="54" t="s">
        <v>94</v>
      </c>
      <c r="F391" s="54" t="s">
        <v>321</v>
      </c>
      <c r="G391" s="54" t="s">
        <v>321</v>
      </c>
      <c r="H391" s="54" t="s">
        <v>1332</v>
      </c>
      <c r="I391" s="54" t="s">
        <v>2504</v>
      </c>
      <c r="J391" s="56" t="s">
        <v>1906</v>
      </c>
      <c r="K391" s="54" t="s">
        <v>2510</v>
      </c>
      <c r="L391" s="54" t="s">
        <v>116</v>
      </c>
      <c r="N391" s="54" t="s">
        <v>117</v>
      </c>
      <c r="O391" s="54">
        <v>161</v>
      </c>
      <c r="P391" s="54">
        <v>6</v>
      </c>
      <c r="Q391" s="289">
        <v>12</v>
      </c>
      <c r="R391" s="290"/>
      <c r="S391" s="289" t="s">
        <v>2502</v>
      </c>
      <c r="T391" s="289"/>
      <c r="U391" s="55"/>
      <c r="V391" s="54" t="s">
        <v>3660</v>
      </c>
      <c r="W391" s="54" t="s">
        <v>3659</v>
      </c>
      <c r="X391" s="54" t="s">
        <v>3658</v>
      </c>
      <c r="Y391" s="54">
        <v>37</v>
      </c>
      <c r="Z391" s="54">
        <v>15</v>
      </c>
    </row>
    <row r="392" spans="1:26" ht="18" x14ac:dyDescent="0.25">
      <c r="A392" s="53" t="str">
        <f t="shared" ref="A392:A455" si="7">+H392</f>
        <v>0230417</v>
      </c>
      <c r="B392" s="54" t="s">
        <v>2506</v>
      </c>
      <c r="C392" s="54" t="s">
        <v>2505</v>
      </c>
      <c r="D392" s="54" t="s">
        <v>94</v>
      </c>
      <c r="E392" s="54" t="s">
        <v>94</v>
      </c>
      <c r="F392" s="54" t="s">
        <v>321</v>
      </c>
      <c r="G392" s="54" t="s">
        <v>846</v>
      </c>
      <c r="H392" s="54" t="s">
        <v>1333</v>
      </c>
      <c r="I392" s="54" t="s">
        <v>2504</v>
      </c>
      <c r="J392" s="56" t="s">
        <v>1907</v>
      </c>
      <c r="K392" s="54" t="s">
        <v>2510</v>
      </c>
      <c r="L392" s="54" t="s">
        <v>116</v>
      </c>
      <c r="N392" s="54" t="s">
        <v>117</v>
      </c>
      <c r="O392" s="54">
        <v>20</v>
      </c>
      <c r="P392" s="54">
        <v>6</v>
      </c>
      <c r="Q392" s="289">
        <v>6</v>
      </c>
      <c r="R392" s="290"/>
      <c r="S392" s="289" t="s">
        <v>2502</v>
      </c>
      <c r="T392" s="289"/>
      <c r="U392" s="55"/>
      <c r="V392" s="54" t="s">
        <v>3657</v>
      </c>
      <c r="W392" s="54" t="s">
        <v>3656</v>
      </c>
      <c r="X392" s="54" t="s">
        <v>2524</v>
      </c>
      <c r="Y392" s="54">
        <v>0</v>
      </c>
      <c r="Z392" s="54">
        <v>4</v>
      </c>
    </row>
    <row r="393" spans="1:26" ht="18" x14ac:dyDescent="0.25">
      <c r="A393" s="53" t="str">
        <f t="shared" si="7"/>
        <v>0230425</v>
      </c>
      <c r="B393" s="54" t="s">
        <v>2506</v>
      </c>
      <c r="C393" s="54" t="s">
        <v>2505</v>
      </c>
      <c r="D393" s="54" t="s">
        <v>94</v>
      </c>
      <c r="E393" s="54" t="s">
        <v>94</v>
      </c>
      <c r="F393" s="54" t="s">
        <v>321</v>
      </c>
      <c r="G393" s="54" t="s">
        <v>1334</v>
      </c>
      <c r="H393" s="54" t="s">
        <v>1335</v>
      </c>
      <c r="I393" s="54" t="s">
        <v>2504</v>
      </c>
      <c r="J393" s="56" t="s">
        <v>1908</v>
      </c>
      <c r="K393" s="54" t="s">
        <v>2510</v>
      </c>
      <c r="L393" s="54" t="s">
        <v>116</v>
      </c>
      <c r="N393" s="54" t="s">
        <v>117</v>
      </c>
      <c r="O393" s="54">
        <v>117</v>
      </c>
      <c r="P393" s="54">
        <v>6</v>
      </c>
      <c r="Q393" s="289">
        <v>9</v>
      </c>
      <c r="R393" s="290"/>
      <c r="S393" s="289" t="s">
        <v>2502</v>
      </c>
      <c r="T393" s="289"/>
      <c r="U393" s="55"/>
      <c r="V393" s="54" t="s">
        <v>3655</v>
      </c>
      <c r="W393" s="54" t="s">
        <v>3654</v>
      </c>
      <c r="X393" s="54" t="s">
        <v>3653</v>
      </c>
      <c r="Y393" s="54">
        <v>11</v>
      </c>
      <c r="Z393" s="54">
        <v>12</v>
      </c>
    </row>
    <row r="394" spans="1:26" ht="27" x14ac:dyDescent="0.25">
      <c r="A394" s="53" t="str">
        <f t="shared" si="7"/>
        <v>0230441</v>
      </c>
      <c r="B394" s="54" t="s">
        <v>2506</v>
      </c>
      <c r="C394" s="54" t="s">
        <v>2505</v>
      </c>
      <c r="D394" s="54" t="s">
        <v>94</v>
      </c>
      <c r="E394" s="54" t="s">
        <v>94</v>
      </c>
      <c r="F394" s="54" t="s">
        <v>321</v>
      </c>
      <c r="G394" s="54" t="s">
        <v>322</v>
      </c>
      <c r="H394" s="54" t="s">
        <v>1346</v>
      </c>
      <c r="I394" s="54" t="s">
        <v>2504</v>
      </c>
      <c r="J394" s="56" t="s">
        <v>1347</v>
      </c>
      <c r="K394" s="54" t="s">
        <v>2510</v>
      </c>
      <c r="L394" s="54" t="s">
        <v>116</v>
      </c>
      <c r="N394" s="54" t="s">
        <v>117</v>
      </c>
      <c r="O394" s="54">
        <v>46</v>
      </c>
      <c r="P394" s="54">
        <v>6</v>
      </c>
      <c r="Q394" s="289">
        <v>6</v>
      </c>
      <c r="R394" s="290"/>
      <c r="S394" s="289" t="s">
        <v>2502</v>
      </c>
      <c r="T394" s="289"/>
      <c r="U394" s="55"/>
      <c r="V394" s="54" t="s">
        <v>3652</v>
      </c>
      <c r="W394" s="54" t="s">
        <v>3651</v>
      </c>
      <c r="X394" s="54" t="s">
        <v>3650</v>
      </c>
      <c r="Y394" s="54">
        <v>8</v>
      </c>
      <c r="Z394" s="54">
        <v>8</v>
      </c>
    </row>
    <row r="395" spans="1:26" ht="18" x14ac:dyDescent="0.25">
      <c r="A395" s="53" t="str">
        <f t="shared" si="7"/>
        <v>0218438</v>
      </c>
      <c r="B395" s="54" t="s">
        <v>2506</v>
      </c>
      <c r="C395" s="54" t="s">
        <v>2505</v>
      </c>
      <c r="D395" s="54" t="s">
        <v>94</v>
      </c>
      <c r="E395" s="54" t="s">
        <v>94</v>
      </c>
      <c r="F395" s="54" t="s">
        <v>321</v>
      </c>
      <c r="G395" s="54" t="s">
        <v>326</v>
      </c>
      <c r="H395" s="54" t="s">
        <v>1340</v>
      </c>
      <c r="I395" s="54" t="s">
        <v>2504</v>
      </c>
      <c r="J395" s="56" t="s">
        <v>1913</v>
      </c>
      <c r="K395" s="54" t="s">
        <v>2510</v>
      </c>
      <c r="L395" s="54" t="s">
        <v>116</v>
      </c>
      <c r="N395" s="54" t="s">
        <v>117</v>
      </c>
      <c r="O395" s="54">
        <v>41</v>
      </c>
      <c r="P395" s="54">
        <v>6</v>
      </c>
      <c r="Q395" s="289">
        <v>6</v>
      </c>
      <c r="R395" s="290"/>
      <c r="S395" s="289" t="s">
        <v>2502</v>
      </c>
      <c r="T395" s="289"/>
      <c r="U395" s="55"/>
      <c r="V395" s="54" t="s">
        <v>3649</v>
      </c>
      <c r="W395" s="54" t="s">
        <v>3648</v>
      </c>
      <c r="X395" s="54" t="s">
        <v>3647</v>
      </c>
      <c r="Y395" s="54">
        <v>3</v>
      </c>
      <c r="Z395" s="54">
        <v>4</v>
      </c>
    </row>
    <row r="396" spans="1:26" ht="18" x14ac:dyDescent="0.25">
      <c r="A396" s="53" t="str">
        <f t="shared" si="7"/>
        <v>0474445</v>
      </c>
      <c r="B396" s="54" t="s">
        <v>2506</v>
      </c>
      <c r="C396" s="54" t="s">
        <v>2505</v>
      </c>
      <c r="D396" s="54" t="s">
        <v>94</v>
      </c>
      <c r="E396" s="54" t="s">
        <v>94</v>
      </c>
      <c r="F396" s="54" t="s">
        <v>321</v>
      </c>
      <c r="G396" s="54" t="s">
        <v>1342</v>
      </c>
      <c r="H396" s="54" t="s">
        <v>1343</v>
      </c>
      <c r="I396" s="54" t="s">
        <v>2504</v>
      </c>
      <c r="J396" s="56" t="s">
        <v>1915</v>
      </c>
      <c r="K396" s="54" t="s">
        <v>2510</v>
      </c>
      <c r="L396" s="54" t="s">
        <v>116</v>
      </c>
      <c r="N396" s="54" t="s">
        <v>117</v>
      </c>
      <c r="O396" s="54">
        <v>16</v>
      </c>
      <c r="P396" s="54">
        <v>6</v>
      </c>
      <c r="Q396" s="289">
        <v>6</v>
      </c>
      <c r="R396" s="290"/>
      <c r="S396" s="289" t="s">
        <v>2502</v>
      </c>
      <c r="T396" s="289"/>
      <c r="U396" s="55"/>
      <c r="V396" s="54" t="s">
        <v>3646</v>
      </c>
      <c r="W396" s="54" t="s">
        <v>3645</v>
      </c>
      <c r="X396" s="54" t="s">
        <v>3644</v>
      </c>
      <c r="Y396" s="54">
        <v>2</v>
      </c>
      <c r="Z396" s="54">
        <v>3</v>
      </c>
    </row>
    <row r="397" spans="1:26" ht="18" x14ac:dyDescent="0.25">
      <c r="A397" s="53" t="str">
        <f t="shared" si="7"/>
        <v>0578955</v>
      </c>
      <c r="B397" s="54" t="s">
        <v>2506</v>
      </c>
      <c r="C397" s="54" t="s">
        <v>2505</v>
      </c>
      <c r="D397" s="54" t="s">
        <v>94</v>
      </c>
      <c r="E397" s="54" t="s">
        <v>94</v>
      </c>
      <c r="F397" s="54" t="s">
        <v>321</v>
      </c>
      <c r="G397" s="54" t="s">
        <v>321</v>
      </c>
      <c r="H397" s="54" t="s">
        <v>1561</v>
      </c>
      <c r="I397" s="54" t="s">
        <v>2504</v>
      </c>
      <c r="J397" s="56" t="s">
        <v>1562</v>
      </c>
      <c r="K397" s="54" t="s">
        <v>2503</v>
      </c>
      <c r="L397" s="54" t="s">
        <v>116</v>
      </c>
      <c r="N397" s="54" t="s">
        <v>117</v>
      </c>
      <c r="O397" s="54">
        <v>291</v>
      </c>
      <c r="P397" s="54">
        <v>5</v>
      </c>
      <c r="Q397" s="289">
        <v>14</v>
      </c>
      <c r="R397" s="290"/>
      <c r="S397" s="289" t="s">
        <v>2502</v>
      </c>
      <c r="T397" s="289"/>
      <c r="U397" s="55"/>
      <c r="V397" s="54" t="s">
        <v>3643</v>
      </c>
      <c r="W397" s="54" t="s">
        <v>3642</v>
      </c>
      <c r="X397" s="54" t="s">
        <v>3641</v>
      </c>
      <c r="Y397" s="54">
        <v>60</v>
      </c>
      <c r="Z397" s="54">
        <v>34</v>
      </c>
    </row>
    <row r="398" spans="1:26" ht="18" x14ac:dyDescent="0.25">
      <c r="A398" s="53" t="str">
        <f t="shared" si="7"/>
        <v>0578963</v>
      </c>
      <c r="B398" s="54" t="s">
        <v>2506</v>
      </c>
      <c r="C398" s="54" t="s">
        <v>2505</v>
      </c>
      <c r="D398" s="54" t="s">
        <v>94</v>
      </c>
      <c r="E398" s="54" t="s">
        <v>94</v>
      </c>
      <c r="F398" s="54" t="s">
        <v>321</v>
      </c>
      <c r="G398" s="54" t="s">
        <v>322</v>
      </c>
      <c r="H398" s="54" t="s">
        <v>1563</v>
      </c>
      <c r="I398" s="54" t="s">
        <v>2504</v>
      </c>
      <c r="J398" s="56" t="s">
        <v>322</v>
      </c>
      <c r="K398" s="54" t="s">
        <v>2503</v>
      </c>
      <c r="L398" s="54" t="s">
        <v>116</v>
      </c>
      <c r="N398" s="54" t="s">
        <v>117</v>
      </c>
      <c r="O398" s="54">
        <v>67</v>
      </c>
      <c r="P398" s="54">
        <v>5</v>
      </c>
      <c r="Q398" s="289">
        <v>5</v>
      </c>
      <c r="R398" s="290"/>
      <c r="S398" s="289" t="s">
        <v>2502</v>
      </c>
      <c r="T398" s="289"/>
      <c r="U398" s="55"/>
      <c r="V398" s="54" t="s">
        <v>3640</v>
      </c>
      <c r="W398" s="54" t="s">
        <v>3639</v>
      </c>
      <c r="X398" s="54" t="s">
        <v>3638</v>
      </c>
      <c r="Y398" s="54">
        <v>11</v>
      </c>
      <c r="Z398" s="54">
        <v>12</v>
      </c>
    </row>
    <row r="399" spans="1:26" ht="27" x14ac:dyDescent="0.25">
      <c r="A399" s="53" t="str">
        <f t="shared" si="7"/>
        <v>0631291</v>
      </c>
      <c r="B399" s="54" t="s">
        <v>2506</v>
      </c>
      <c r="C399" s="54" t="s">
        <v>2505</v>
      </c>
      <c r="D399" s="54" t="s">
        <v>94</v>
      </c>
      <c r="E399" s="54" t="s">
        <v>94</v>
      </c>
      <c r="F399" s="54" t="s">
        <v>321</v>
      </c>
      <c r="G399" s="54" t="s">
        <v>330</v>
      </c>
      <c r="H399" s="54" t="s">
        <v>1341</v>
      </c>
      <c r="I399" s="54" t="s">
        <v>2504</v>
      </c>
      <c r="J399" s="56" t="s">
        <v>1914</v>
      </c>
      <c r="K399" s="54" t="s">
        <v>2510</v>
      </c>
      <c r="L399" s="54" t="s">
        <v>116</v>
      </c>
      <c r="N399" s="54" t="s">
        <v>117</v>
      </c>
      <c r="O399" s="54">
        <v>57</v>
      </c>
      <c r="P399" s="54">
        <v>6</v>
      </c>
      <c r="Q399" s="289">
        <v>6</v>
      </c>
      <c r="R399" s="290"/>
      <c r="S399" s="289" t="s">
        <v>2502</v>
      </c>
      <c r="T399" s="289"/>
      <c r="U399" s="55"/>
      <c r="V399" s="54" t="s">
        <v>3637</v>
      </c>
      <c r="W399" s="54" t="s">
        <v>3636</v>
      </c>
      <c r="X399" s="54" t="s">
        <v>3635</v>
      </c>
      <c r="Y399" s="54">
        <v>7</v>
      </c>
      <c r="Z399" s="54">
        <v>7</v>
      </c>
    </row>
    <row r="400" spans="1:26" ht="18" x14ac:dyDescent="0.25">
      <c r="A400" s="53" t="str">
        <f t="shared" si="7"/>
        <v>0631309</v>
      </c>
      <c r="B400" s="54" t="s">
        <v>2506</v>
      </c>
      <c r="C400" s="54" t="s">
        <v>2505</v>
      </c>
      <c r="D400" s="54" t="s">
        <v>94</v>
      </c>
      <c r="E400" s="54" t="s">
        <v>94</v>
      </c>
      <c r="F400" s="54" t="s">
        <v>321</v>
      </c>
      <c r="G400" s="54" t="s">
        <v>1344</v>
      </c>
      <c r="H400" s="54" t="s">
        <v>1345</v>
      </c>
      <c r="I400" s="54" t="s">
        <v>2504</v>
      </c>
      <c r="J400" s="56" t="s">
        <v>1916</v>
      </c>
      <c r="K400" s="54" t="s">
        <v>2510</v>
      </c>
      <c r="L400" s="54" t="s">
        <v>116</v>
      </c>
      <c r="N400" s="54" t="s">
        <v>117</v>
      </c>
      <c r="O400" s="54">
        <v>12</v>
      </c>
      <c r="P400" s="54">
        <v>6</v>
      </c>
      <c r="Q400" s="289">
        <v>6</v>
      </c>
      <c r="R400" s="290"/>
      <c r="S400" s="289" t="s">
        <v>2502</v>
      </c>
      <c r="T400" s="289"/>
      <c r="U400" s="55"/>
      <c r="V400" s="54" t="s">
        <v>3634</v>
      </c>
      <c r="W400" s="54" t="s">
        <v>3310</v>
      </c>
      <c r="X400" s="54" t="s">
        <v>3309</v>
      </c>
      <c r="Y400" s="54">
        <v>1</v>
      </c>
      <c r="Z400" s="54">
        <v>2</v>
      </c>
    </row>
    <row r="401" spans="1:26" ht="18" x14ac:dyDescent="0.25">
      <c r="A401" s="53" t="str">
        <f t="shared" si="7"/>
        <v>1023647</v>
      </c>
      <c r="B401" s="54" t="s">
        <v>2506</v>
      </c>
      <c r="C401" s="54" t="s">
        <v>2505</v>
      </c>
      <c r="D401" s="54" t="s">
        <v>94</v>
      </c>
      <c r="E401" s="54" t="s">
        <v>94</v>
      </c>
      <c r="F401" s="54" t="s">
        <v>321</v>
      </c>
      <c r="G401" s="54" t="s">
        <v>1342</v>
      </c>
      <c r="H401" s="54" t="s">
        <v>1560</v>
      </c>
      <c r="I401" s="54" t="s">
        <v>2504</v>
      </c>
      <c r="J401" s="56" t="s">
        <v>1342</v>
      </c>
      <c r="K401" s="54" t="s">
        <v>2503</v>
      </c>
      <c r="L401" s="54" t="s">
        <v>116</v>
      </c>
      <c r="N401" s="54" t="s">
        <v>117</v>
      </c>
      <c r="O401" s="54">
        <v>36</v>
      </c>
      <c r="P401" s="54">
        <v>5</v>
      </c>
      <c r="Q401" s="289">
        <v>5</v>
      </c>
      <c r="R401" s="290"/>
      <c r="S401" s="289" t="s">
        <v>2502</v>
      </c>
      <c r="T401" s="289"/>
      <c r="U401" s="55"/>
      <c r="V401" s="54" t="s">
        <v>3633</v>
      </c>
      <c r="W401" s="54" t="s">
        <v>3632</v>
      </c>
      <c r="X401" s="54" t="s">
        <v>3631</v>
      </c>
      <c r="Y401" s="54">
        <v>10</v>
      </c>
      <c r="Z401" s="54">
        <v>9</v>
      </c>
    </row>
    <row r="402" spans="1:26" ht="18" x14ac:dyDescent="0.25">
      <c r="A402" s="53" t="str">
        <f t="shared" si="7"/>
        <v>1023688</v>
      </c>
      <c r="B402" s="54" t="s">
        <v>2506</v>
      </c>
      <c r="C402" s="54" t="s">
        <v>2505</v>
      </c>
      <c r="D402" s="54" t="s">
        <v>94</v>
      </c>
      <c r="E402" s="54" t="s">
        <v>94</v>
      </c>
      <c r="F402" s="54" t="s">
        <v>321</v>
      </c>
      <c r="G402" s="54" t="s">
        <v>326</v>
      </c>
      <c r="H402" s="54" t="s">
        <v>1564</v>
      </c>
      <c r="I402" s="54" t="s">
        <v>2504</v>
      </c>
      <c r="J402" s="56" t="s">
        <v>1565</v>
      </c>
      <c r="K402" s="54" t="s">
        <v>2503</v>
      </c>
      <c r="L402" s="54" t="s">
        <v>116</v>
      </c>
      <c r="N402" s="54" t="s">
        <v>117</v>
      </c>
      <c r="O402" s="54">
        <v>150</v>
      </c>
      <c r="P402" s="54">
        <v>5</v>
      </c>
      <c r="Q402" s="289">
        <v>9</v>
      </c>
      <c r="R402" s="290"/>
      <c r="S402" s="289" t="s">
        <v>2502</v>
      </c>
      <c r="T402" s="289"/>
      <c r="U402" s="55"/>
      <c r="V402" s="54" t="s">
        <v>3630</v>
      </c>
      <c r="W402" s="54" t="s">
        <v>3629</v>
      </c>
      <c r="X402" s="54" t="s">
        <v>2524</v>
      </c>
      <c r="Y402" s="54">
        <v>22</v>
      </c>
      <c r="Z402" s="54">
        <v>23</v>
      </c>
    </row>
    <row r="403" spans="1:26" ht="18" x14ac:dyDescent="0.25">
      <c r="A403" s="53" t="str">
        <f t="shared" si="7"/>
        <v>1025477</v>
      </c>
      <c r="B403" s="54" t="s">
        <v>2506</v>
      </c>
      <c r="C403" s="54" t="s">
        <v>2505</v>
      </c>
      <c r="D403" s="54" t="s">
        <v>94</v>
      </c>
      <c r="E403" s="54" t="s">
        <v>94</v>
      </c>
      <c r="F403" s="54" t="s">
        <v>321</v>
      </c>
      <c r="G403" s="54" t="s">
        <v>322</v>
      </c>
      <c r="H403" s="54" t="s">
        <v>323</v>
      </c>
      <c r="I403" s="54" t="s">
        <v>2504</v>
      </c>
      <c r="J403" s="56" t="s">
        <v>1720</v>
      </c>
      <c r="K403" s="54" t="s">
        <v>2523</v>
      </c>
      <c r="L403" s="54" t="s">
        <v>116</v>
      </c>
      <c r="N403" s="54" t="s">
        <v>117</v>
      </c>
      <c r="O403" s="54">
        <v>24</v>
      </c>
      <c r="P403" s="54">
        <v>3</v>
      </c>
      <c r="Q403" s="289">
        <v>3</v>
      </c>
      <c r="R403" s="290"/>
      <c r="S403" s="289" t="s">
        <v>2502</v>
      </c>
      <c r="T403" s="289"/>
      <c r="U403" s="55"/>
      <c r="V403" s="54" t="s">
        <v>3628</v>
      </c>
      <c r="W403" s="54" t="s">
        <v>3627</v>
      </c>
      <c r="X403" s="54" t="s">
        <v>3626</v>
      </c>
      <c r="Y403" s="54">
        <v>2</v>
      </c>
      <c r="Z403" s="54">
        <v>3</v>
      </c>
    </row>
    <row r="404" spans="1:26" ht="18" x14ac:dyDescent="0.25">
      <c r="A404" s="53" t="str">
        <f t="shared" si="7"/>
        <v>1556414</v>
      </c>
      <c r="B404" s="54" t="s">
        <v>2506</v>
      </c>
      <c r="C404" s="54" t="s">
        <v>2505</v>
      </c>
      <c r="D404" s="54" t="s">
        <v>94</v>
      </c>
      <c r="E404" s="54" t="s">
        <v>94</v>
      </c>
      <c r="F404" s="54" t="s">
        <v>321</v>
      </c>
      <c r="G404" s="54" t="s">
        <v>846</v>
      </c>
      <c r="H404" s="54" t="s">
        <v>341</v>
      </c>
      <c r="I404" s="54" t="s">
        <v>2504</v>
      </c>
      <c r="J404" s="56" t="s">
        <v>342</v>
      </c>
      <c r="K404" s="54" t="s">
        <v>2523</v>
      </c>
      <c r="L404" s="54" t="s">
        <v>116</v>
      </c>
      <c r="N404" s="54" t="s">
        <v>117</v>
      </c>
      <c r="O404" s="54">
        <v>8</v>
      </c>
      <c r="P404" s="54">
        <v>3</v>
      </c>
      <c r="Q404" s="289">
        <v>4</v>
      </c>
      <c r="R404" s="290"/>
      <c r="S404" s="289" t="s">
        <v>2502</v>
      </c>
      <c r="T404" s="289"/>
      <c r="U404" s="55"/>
      <c r="V404" s="54" t="s">
        <v>3625</v>
      </c>
      <c r="W404" s="54" t="s">
        <v>3624</v>
      </c>
      <c r="X404" s="54" t="s">
        <v>3623</v>
      </c>
      <c r="Y404" s="54">
        <v>0</v>
      </c>
      <c r="Z404" s="54">
        <v>1</v>
      </c>
    </row>
    <row r="405" spans="1:26" ht="18" x14ac:dyDescent="0.25">
      <c r="A405" s="53" t="str">
        <f t="shared" si="7"/>
        <v>1556422</v>
      </c>
      <c r="B405" s="54" t="s">
        <v>2506</v>
      </c>
      <c r="C405" s="54" t="s">
        <v>2505</v>
      </c>
      <c r="D405" s="54" t="s">
        <v>94</v>
      </c>
      <c r="E405" s="54" t="s">
        <v>94</v>
      </c>
      <c r="F405" s="54" t="s">
        <v>321</v>
      </c>
      <c r="G405" s="54" t="s">
        <v>847</v>
      </c>
      <c r="H405" s="54" t="s">
        <v>339</v>
      </c>
      <c r="I405" s="54" t="s">
        <v>2504</v>
      </c>
      <c r="J405" s="56" t="s">
        <v>340</v>
      </c>
      <c r="K405" s="54" t="s">
        <v>2523</v>
      </c>
      <c r="L405" s="54" t="s">
        <v>116</v>
      </c>
      <c r="N405" s="54" t="s">
        <v>117</v>
      </c>
      <c r="O405" s="54">
        <v>12</v>
      </c>
      <c r="P405" s="54">
        <v>3</v>
      </c>
      <c r="Q405" s="289">
        <v>3</v>
      </c>
      <c r="R405" s="290"/>
      <c r="S405" s="289" t="s">
        <v>2502</v>
      </c>
      <c r="T405" s="289"/>
      <c r="U405" s="55"/>
      <c r="V405" s="54" t="s">
        <v>3622</v>
      </c>
      <c r="W405" s="54" t="s">
        <v>3621</v>
      </c>
      <c r="X405" s="54" t="s">
        <v>2524</v>
      </c>
      <c r="Y405" s="54">
        <v>0</v>
      </c>
      <c r="Z405" s="54">
        <v>1</v>
      </c>
    </row>
    <row r="406" spans="1:26" ht="18" x14ac:dyDescent="0.25">
      <c r="A406" s="53" t="str">
        <f t="shared" si="7"/>
        <v>1556448</v>
      </c>
      <c r="B406" s="54" t="s">
        <v>2506</v>
      </c>
      <c r="C406" s="54" t="s">
        <v>2505</v>
      </c>
      <c r="D406" s="54" t="s">
        <v>94</v>
      </c>
      <c r="E406" s="54" t="s">
        <v>94</v>
      </c>
      <c r="F406" s="54" t="s">
        <v>321</v>
      </c>
      <c r="G406" s="54" t="s">
        <v>1344</v>
      </c>
      <c r="H406" s="54" t="s">
        <v>344</v>
      </c>
      <c r="I406" s="54" t="s">
        <v>2504</v>
      </c>
      <c r="J406" s="56" t="s">
        <v>345</v>
      </c>
      <c r="K406" s="54" t="s">
        <v>2523</v>
      </c>
      <c r="L406" s="54" t="s">
        <v>116</v>
      </c>
      <c r="N406" s="54" t="s">
        <v>117</v>
      </c>
      <c r="O406" s="54">
        <v>6</v>
      </c>
      <c r="P406" s="54">
        <v>3</v>
      </c>
      <c r="Q406" s="289">
        <v>3</v>
      </c>
      <c r="R406" s="290"/>
      <c r="S406" s="289" t="s">
        <v>2502</v>
      </c>
      <c r="T406" s="289"/>
      <c r="U406" s="55"/>
      <c r="V406" s="54" t="s">
        <v>3620</v>
      </c>
      <c r="W406" s="54" t="s">
        <v>2525</v>
      </c>
      <c r="X406" s="54" t="s">
        <v>2524</v>
      </c>
      <c r="Y406" s="54">
        <v>0</v>
      </c>
      <c r="Z406" s="54">
        <v>1</v>
      </c>
    </row>
    <row r="407" spans="1:26" ht="27" x14ac:dyDescent="0.25">
      <c r="A407" s="53" t="str">
        <f t="shared" si="7"/>
        <v>1556455</v>
      </c>
      <c r="B407" s="54" t="s">
        <v>2506</v>
      </c>
      <c r="C407" s="54" t="s">
        <v>2505</v>
      </c>
      <c r="D407" s="54" t="s">
        <v>94</v>
      </c>
      <c r="E407" s="54" t="s">
        <v>94</v>
      </c>
      <c r="F407" s="54" t="s">
        <v>321</v>
      </c>
      <c r="G407" s="54" t="s">
        <v>326</v>
      </c>
      <c r="H407" s="54" t="s">
        <v>327</v>
      </c>
      <c r="I407" s="54" t="s">
        <v>2504</v>
      </c>
      <c r="J407" s="56" t="s">
        <v>1718</v>
      </c>
      <c r="K407" s="54" t="s">
        <v>2523</v>
      </c>
      <c r="L407" s="54" t="s">
        <v>116</v>
      </c>
      <c r="N407" s="54" t="s">
        <v>117</v>
      </c>
      <c r="O407" s="54">
        <v>60</v>
      </c>
      <c r="P407" s="54">
        <v>3</v>
      </c>
      <c r="Q407" s="289">
        <v>4</v>
      </c>
      <c r="R407" s="290"/>
      <c r="S407" s="289" t="s">
        <v>2502</v>
      </c>
      <c r="T407" s="289"/>
      <c r="U407" s="55"/>
      <c r="V407" s="54" t="s">
        <v>3619</v>
      </c>
      <c r="W407" s="54" t="s">
        <v>3618</v>
      </c>
      <c r="X407" s="54" t="s">
        <v>3617</v>
      </c>
      <c r="Y407" s="54">
        <v>3</v>
      </c>
      <c r="Z407" s="54">
        <v>4</v>
      </c>
    </row>
    <row r="408" spans="1:26" ht="27" x14ac:dyDescent="0.25">
      <c r="A408" s="53" t="str">
        <f t="shared" si="7"/>
        <v>1556356</v>
      </c>
      <c r="B408" s="54" t="s">
        <v>2506</v>
      </c>
      <c r="C408" s="54" t="s">
        <v>2505</v>
      </c>
      <c r="D408" s="54" t="s">
        <v>94</v>
      </c>
      <c r="E408" s="54" t="s">
        <v>94</v>
      </c>
      <c r="F408" s="54" t="s">
        <v>321</v>
      </c>
      <c r="G408" s="54" t="s">
        <v>330</v>
      </c>
      <c r="H408" s="54" t="s">
        <v>331</v>
      </c>
      <c r="I408" s="54" t="s">
        <v>2504</v>
      </c>
      <c r="J408" s="56" t="s">
        <v>332</v>
      </c>
      <c r="K408" s="54" t="s">
        <v>2523</v>
      </c>
      <c r="L408" s="54" t="s">
        <v>116</v>
      </c>
      <c r="N408" s="54" t="s">
        <v>117</v>
      </c>
      <c r="O408" s="54">
        <v>29</v>
      </c>
      <c r="P408" s="54">
        <v>3</v>
      </c>
      <c r="Q408" s="289">
        <v>3</v>
      </c>
      <c r="R408" s="290"/>
      <c r="S408" s="289" t="s">
        <v>2502</v>
      </c>
      <c r="T408" s="289"/>
      <c r="U408" s="55"/>
      <c r="V408" s="54" t="s">
        <v>3616</v>
      </c>
      <c r="W408" s="54" t="s">
        <v>3615</v>
      </c>
      <c r="X408" s="54" t="s">
        <v>3614</v>
      </c>
      <c r="Y408" s="54">
        <v>0</v>
      </c>
      <c r="Z408" s="54">
        <v>3</v>
      </c>
    </row>
    <row r="409" spans="1:26" ht="18" x14ac:dyDescent="0.25">
      <c r="A409" s="53" t="str">
        <f t="shared" si="7"/>
        <v>1556364</v>
      </c>
      <c r="B409" s="54" t="s">
        <v>2506</v>
      </c>
      <c r="C409" s="54" t="s">
        <v>2505</v>
      </c>
      <c r="D409" s="54" t="s">
        <v>94</v>
      </c>
      <c r="E409" s="54" t="s">
        <v>94</v>
      </c>
      <c r="F409" s="54" t="s">
        <v>321</v>
      </c>
      <c r="G409" s="54" t="s">
        <v>333</v>
      </c>
      <c r="H409" s="54" t="s">
        <v>334</v>
      </c>
      <c r="I409" s="54" t="s">
        <v>2504</v>
      </c>
      <c r="J409" s="56" t="s">
        <v>335</v>
      </c>
      <c r="K409" s="54" t="s">
        <v>2523</v>
      </c>
      <c r="L409" s="54" t="s">
        <v>116</v>
      </c>
      <c r="N409" s="54" t="s">
        <v>117</v>
      </c>
      <c r="O409" s="54">
        <v>20</v>
      </c>
      <c r="P409" s="54">
        <v>3</v>
      </c>
      <c r="Q409" s="289">
        <v>3</v>
      </c>
      <c r="R409" s="290"/>
      <c r="S409" s="289" t="s">
        <v>2502</v>
      </c>
      <c r="T409" s="289"/>
      <c r="U409" s="55"/>
      <c r="V409" s="54" t="s">
        <v>3613</v>
      </c>
      <c r="W409" s="54" t="s">
        <v>3612</v>
      </c>
      <c r="X409" s="54" t="s">
        <v>3611</v>
      </c>
      <c r="Y409" s="54">
        <v>0</v>
      </c>
      <c r="Z409" s="54">
        <v>2</v>
      </c>
    </row>
    <row r="410" spans="1:26" ht="18" x14ac:dyDescent="0.25">
      <c r="A410" s="53" t="str">
        <f t="shared" si="7"/>
        <v>1556265</v>
      </c>
      <c r="B410" s="54" t="s">
        <v>2506</v>
      </c>
      <c r="C410" s="54" t="s">
        <v>2505</v>
      </c>
      <c r="D410" s="54" t="s">
        <v>94</v>
      </c>
      <c r="E410" s="54" t="s">
        <v>94</v>
      </c>
      <c r="F410" s="54" t="s">
        <v>321</v>
      </c>
      <c r="G410" s="54" t="s">
        <v>324</v>
      </c>
      <c r="H410" s="54" t="s">
        <v>325</v>
      </c>
      <c r="I410" s="54" t="s">
        <v>2504</v>
      </c>
      <c r="J410" s="56" t="s">
        <v>1717</v>
      </c>
      <c r="K410" s="54" t="s">
        <v>2523</v>
      </c>
      <c r="L410" s="54" t="s">
        <v>116</v>
      </c>
      <c r="N410" s="54" t="s">
        <v>117</v>
      </c>
      <c r="O410" s="54">
        <v>12</v>
      </c>
      <c r="P410" s="54">
        <v>3</v>
      </c>
      <c r="Q410" s="289">
        <v>3</v>
      </c>
      <c r="R410" s="290"/>
      <c r="S410" s="289" t="s">
        <v>2502</v>
      </c>
      <c r="T410" s="289"/>
      <c r="U410" s="55"/>
      <c r="V410" s="54" t="s">
        <v>3610</v>
      </c>
      <c r="W410" s="54" t="s">
        <v>3609</v>
      </c>
      <c r="X410" s="54" t="s">
        <v>3608</v>
      </c>
      <c r="Y410" s="54">
        <v>0</v>
      </c>
      <c r="Z410" s="54">
        <v>1</v>
      </c>
    </row>
    <row r="411" spans="1:26" ht="18" x14ac:dyDescent="0.25">
      <c r="A411" s="53" t="str">
        <f t="shared" si="7"/>
        <v>1556299</v>
      </c>
      <c r="B411" s="54" t="s">
        <v>2506</v>
      </c>
      <c r="C411" s="54" t="s">
        <v>2505</v>
      </c>
      <c r="D411" s="54" t="s">
        <v>94</v>
      </c>
      <c r="E411" s="54" t="s">
        <v>94</v>
      </c>
      <c r="F411" s="54" t="s">
        <v>321</v>
      </c>
      <c r="G411" s="54" t="s">
        <v>336</v>
      </c>
      <c r="H411" s="54" t="s">
        <v>337</v>
      </c>
      <c r="I411" s="54" t="s">
        <v>2504</v>
      </c>
      <c r="J411" s="56" t="s">
        <v>338</v>
      </c>
      <c r="K411" s="54" t="s">
        <v>2523</v>
      </c>
      <c r="L411" s="54" t="s">
        <v>116</v>
      </c>
      <c r="N411" s="54" t="s">
        <v>117</v>
      </c>
      <c r="O411" s="54">
        <v>12</v>
      </c>
      <c r="P411" s="54">
        <v>3</v>
      </c>
      <c r="Q411" s="289">
        <v>3</v>
      </c>
      <c r="R411" s="290"/>
      <c r="S411" s="289" t="s">
        <v>2502</v>
      </c>
      <c r="T411" s="289"/>
      <c r="U411" s="55"/>
      <c r="V411" s="54" t="s">
        <v>3607</v>
      </c>
      <c r="W411" s="54" t="s">
        <v>2525</v>
      </c>
      <c r="X411" s="54" t="s">
        <v>2524</v>
      </c>
      <c r="Y411" s="54">
        <v>0</v>
      </c>
      <c r="Z411" s="54">
        <v>1</v>
      </c>
    </row>
    <row r="412" spans="1:26" ht="27" x14ac:dyDescent="0.25">
      <c r="A412" s="53" t="str">
        <f t="shared" si="7"/>
        <v>3947758</v>
      </c>
      <c r="B412" s="54" t="s">
        <v>2506</v>
      </c>
      <c r="C412" s="54" t="s">
        <v>2505</v>
      </c>
      <c r="D412" s="54" t="s">
        <v>94</v>
      </c>
      <c r="E412" s="54" t="s">
        <v>94</v>
      </c>
      <c r="F412" s="54" t="s">
        <v>360</v>
      </c>
      <c r="G412" s="54" t="s">
        <v>875</v>
      </c>
      <c r="H412" s="54" t="s">
        <v>876</v>
      </c>
      <c r="I412" s="54" t="s">
        <v>2504</v>
      </c>
      <c r="J412" s="56" t="s">
        <v>877</v>
      </c>
      <c r="K412" s="54" t="s">
        <v>2552</v>
      </c>
      <c r="L412" s="54" t="s">
        <v>116</v>
      </c>
      <c r="N412" s="54" t="s">
        <v>117</v>
      </c>
      <c r="O412" s="54">
        <v>7</v>
      </c>
      <c r="P412" s="54">
        <v>1</v>
      </c>
      <c r="Q412" s="289">
        <v>3</v>
      </c>
      <c r="R412" s="290"/>
      <c r="S412" s="289" t="s">
        <v>2502</v>
      </c>
      <c r="T412" s="289"/>
      <c r="U412" s="55"/>
      <c r="V412" s="54" t="s">
        <v>3606</v>
      </c>
      <c r="W412" s="54" t="s">
        <v>2525</v>
      </c>
      <c r="X412" s="54" t="s">
        <v>2524</v>
      </c>
      <c r="Y412" s="54">
        <v>0</v>
      </c>
      <c r="Z412" s="54">
        <v>1</v>
      </c>
    </row>
    <row r="413" spans="1:26" ht="27" x14ac:dyDescent="0.25">
      <c r="A413" s="53" t="str">
        <f t="shared" si="7"/>
        <v>3937890</v>
      </c>
      <c r="B413" s="54" t="s">
        <v>2506</v>
      </c>
      <c r="C413" s="54" t="s">
        <v>2505</v>
      </c>
      <c r="D413" s="54" t="s">
        <v>94</v>
      </c>
      <c r="E413" s="54" t="s">
        <v>94</v>
      </c>
      <c r="F413" s="54" t="s">
        <v>360</v>
      </c>
      <c r="G413" s="54" t="s">
        <v>870</v>
      </c>
      <c r="H413" s="54" t="s">
        <v>871</v>
      </c>
      <c r="I413" s="54" t="s">
        <v>2504</v>
      </c>
      <c r="J413" s="56" t="s">
        <v>872</v>
      </c>
      <c r="K413" s="54" t="s">
        <v>2552</v>
      </c>
      <c r="L413" s="54" t="s">
        <v>116</v>
      </c>
      <c r="N413" s="54" t="s">
        <v>117</v>
      </c>
      <c r="O413" s="54">
        <v>12</v>
      </c>
      <c r="P413" s="54">
        <v>1</v>
      </c>
      <c r="Q413" s="289">
        <v>3</v>
      </c>
      <c r="R413" s="290"/>
      <c r="S413" s="289" t="s">
        <v>2502</v>
      </c>
      <c r="T413" s="289"/>
      <c r="U413" s="55"/>
      <c r="V413" s="54" t="s">
        <v>3606</v>
      </c>
      <c r="W413" s="54" t="s">
        <v>2525</v>
      </c>
      <c r="X413" s="54" t="s">
        <v>2524</v>
      </c>
      <c r="Y413" s="54">
        <v>1</v>
      </c>
      <c r="Z413" s="54">
        <v>1</v>
      </c>
    </row>
    <row r="414" spans="1:26" ht="27" x14ac:dyDescent="0.25">
      <c r="A414" s="53" t="str">
        <f t="shared" si="7"/>
        <v>2047312</v>
      </c>
      <c r="B414" s="54" t="s">
        <v>2506</v>
      </c>
      <c r="C414" s="54" t="s">
        <v>2505</v>
      </c>
      <c r="D414" s="54" t="s">
        <v>94</v>
      </c>
      <c r="E414" s="54" t="s">
        <v>94</v>
      </c>
      <c r="F414" s="54" t="s">
        <v>360</v>
      </c>
      <c r="G414" s="54" t="s">
        <v>1798</v>
      </c>
      <c r="H414" s="54" t="s">
        <v>878</v>
      </c>
      <c r="I414" s="54" t="s">
        <v>2504</v>
      </c>
      <c r="J414" s="56" t="s">
        <v>879</v>
      </c>
      <c r="K414" s="54" t="s">
        <v>2552</v>
      </c>
      <c r="L414" s="54" t="s">
        <v>116</v>
      </c>
      <c r="N414" s="54" t="s">
        <v>117</v>
      </c>
      <c r="O414" s="54">
        <v>9</v>
      </c>
      <c r="P414" s="54">
        <v>3</v>
      </c>
      <c r="Q414" s="289">
        <v>3</v>
      </c>
      <c r="R414" s="290"/>
      <c r="S414" s="289" t="s">
        <v>2502</v>
      </c>
      <c r="T414" s="289"/>
      <c r="U414" s="55"/>
      <c r="V414" s="54" t="s">
        <v>3606</v>
      </c>
      <c r="W414" s="54" t="s">
        <v>2525</v>
      </c>
      <c r="X414" s="54" t="s">
        <v>2524</v>
      </c>
      <c r="Y414" s="54">
        <v>1</v>
      </c>
      <c r="Z414" s="54">
        <v>1</v>
      </c>
    </row>
    <row r="415" spans="1:26" ht="27" x14ac:dyDescent="0.25">
      <c r="A415" s="53" t="str">
        <f t="shared" si="7"/>
        <v>2047313</v>
      </c>
      <c r="B415" s="54" t="s">
        <v>2506</v>
      </c>
      <c r="C415" s="54" t="s">
        <v>2505</v>
      </c>
      <c r="D415" s="54" t="s">
        <v>94</v>
      </c>
      <c r="E415" s="54" t="s">
        <v>94</v>
      </c>
      <c r="F415" s="54" t="s">
        <v>360</v>
      </c>
      <c r="G415" s="54" t="s">
        <v>371</v>
      </c>
      <c r="H415" s="54" t="s">
        <v>873</v>
      </c>
      <c r="I415" s="54" t="s">
        <v>2504</v>
      </c>
      <c r="J415" s="56" t="s">
        <v>874</v>
      </c>
      <c r="K415" s="54" t="s">
        <v>2552</v>
      </c>
      <c r="L415" s="54" t="s">
        <v>116</v>
      </c>
      <c r="N415" s="54" t="s">
        <v>117</v>
      </c>
      <c r="O415" s="54">
        <v>9</v>
      </c>
      <c r="P415" s="54">
        <v>3</v>
      </c>
      <c r="Q415" s="289">
        <v>3</v>
      </c>
      <c r="R415" s="290"/>
      <c r="S415" s="289" t="s">
        <v>2502</v>
      </c>
      <c r="T415" s="289"/>
      <c r="U415" s="55"/>
      <c r="V415" s="54" t="s">
        <v>3606</v>
      </c>
      <c r="W415" s="54" t="s">
        <v>2525</v>
      </c>
      <c r="X415" s="54" t="s">
        <v>2524</v>
      </c>
      <c r="Y415" s="54">
        <v>1</v>
      </c>
      <c r="Z415" s="54">
        <v>1</v>
      </c>
    </row>
    <row r="416" spans="1:26" ht="27" x14ac:dyDescent="0.25">
      <c r="A416" s="53" t="str">
        <f t="shared" si="7"/>
        <v>1753730</v>
      </c>
      <c r="B416" s="54" t="s">
        <v>2506</v>
      </c>
      <c r="C416" s="54" t="s">
        <v>2505</v>
      </c>
      <c r="D416" s="54" t="s">
        <v>94</v>
      </c>
      <c r="E416" s="54" t="s">
        <v>94</v>
      </c>
      <c r="F416" s="54" t="s">
        <v>360</v>
      </c>
      <c r="G416" s="54" t="s">
        <v>515</v>
      </c>
      <c r="H416" s="54" t="s">
        <v>1566</v>
      </c>
      <c r="I416" s="54" t="s">
        <v>2504</v>
      </c>
      <c r="J416" s="56" t="s">
        <v>1567</v>
      </c>
      <c r="K416" s="54" t="s">
        <v>2503</v>
      </c>
      <c r="L416" s="54" t="s">
        <v>116</v>
      </c>
      <c r="N416" s="54" t="s">
        <v>117</v>
      </c>
      <c r="O416" s="54">
        <v>33</v>
      </c>
      <c r="P416" s="54">
        <v>5</v>
      </c>
      <c r="Q416" s="289">
        <v>5</v>
      </c>
      <c r="R416" s="290"/>
      <c r="S416" s="289" t="s">
        <v>2502</v>
      </c>
      <c r="T416" s="289"/>
      <c r="U416" s="55"/>
      <c r="V416" s="54" t="s">
        <v>3605</v>
      </c>
      <c r="W416" s="54" t="s">
        <v>3604</v>
      </c>
      <c r="X416" s="54" t="s">
        <v>3603</v>
      </c>
      <c r="Y416" s="54">
        <v>7</v>
      </c>
      <c r="Z416" s="54">
        <v>9</v>
      </c>
    </row>
    <row r="417" spans="1:26" ht="18" x14ac:dyDescent="0.25">
      <c r="A417" s="53" t="str">
        <f t="shared" si="7"/>
        <v>1621564</v>
      </c>
      <c r="B417" s="54" t="s">
        <v>2506</v>
      </c>
      <c r="C417" s="54" t="s">
        <v>2505</v>
      </c>
      <c r="D417" s="54" t="s">
        <v>94</v>
      </c>
      <c r="E417" s="54" t="s">
        <v>94</v>
      </c>
      <c r="F417" s="54" t="s">
        <v>360</v>
      </c>
      <c r="G417" s="54" t="s">
        <v>365</v>
      </c>
      <c r="H417" s="54" t="s">
        <v>366</v>
      </c>
      <c r="I417" s="54" t="s">
        <v>2504</v>
      </c>
      <c r="J417" s="56" t="s">
        <v>367</v>
      </c>
      <c r="K417" s="54" t="s">
        <v>2523</v>
      </c>
      <c r="L417" s="54" t="s">
        <v>116</v>
      </c>
      <c r="N417" s="54" t="s">
        <v>117</v>
      </c>
      <c r="O417" s="54">
        <v>15</v>
      </c>
      <c r="P417" s="54">
        <v>3</v>
      </c>
      <c r="Q417" s="289">
        <v>3</v>
      </c>
      <c r="R417" s="290"/>
      <c r="S417" s="289" t="s">
        <v>2502</v>
      </c>
      <c r="T417" s="289"/>
      <c r="U417" s="55"/>
      <c r="V417" s="54" t="s">
        <v>3602</v>
      </c>
      <c r="W417" s="54" t="s">
        <v>3601</v>
      </c>
      <c r="X417" s="54" t="s">
        <v>3600</v>
      </c>
      <c r="Y417" s="54">
        <v>1</v>
      </c>
      <c r="Z417" s="54">
        <v>2</v>
      </c>
    </row>
    <row r="418" spans="1:26" ht="18" x14ac:dyDescent="0.25">
      <c r="A418" s="53" t="str">
        <f t="shared" si="7"/>
        <v>1654995</v>
      </c>
      <c r="B418" s="54" t="s">
        <v>2506</v>
      </c>
      <c r="C418" s="54" t="s">
        <v>2505</v>
      </c>
      <c r="D418" s="54" t="s">
        <v>94</v>
      </c>
      <c r="E418" s="54" t="s">
        <v>94</v>
      </c>
      <c r="F418" s="54" t="s">
        <v>360</v>
      </c>
      <c r="G418" s="54" t="s">
        <v>363</v>
      </c>
      <c r="H418" s="54" t="s">
        <v>364</v>
      </c>
      <c r="I418" s="54" t="s">
        <v>2504</v>
      </c>
      <c r="J418" s="56" t="s">
        <v>1721</v>
      </c>
      <c r="K418" s="54" t="s">
        <v>2523</v>
      </c>
      <c r="L418" s="54" t="s">
        <v>116</v>
      </c>
      <c r="N418" s="54" t="s">
        <v>117</v>
      </c>
      <c r="O418" s="54">
        <v>4</v>
      </c>
      <c r="P418" s="54">
        <v>3</v>
      </c>
      <c r="Q418" s="289">
        <v>3</v>
      </c>
      <c r="R418" s="290"/>
      <c r="S418" s="289" t="s">
        <v>2502</v>
      </c>
      <c r="T418" s="289"/>
      <c r="U418" s="55"/>
      <c r="V418" s="54" t="s">
        <v>3599</v>
      </c>
      <c r="W418" s="54" t="s">
        <v>2525</v>
      </c>
      <c r="X418" s="54" t="s">
        <v>2524</v>
      </c>
      <c r="Y418" s="54">
        <v>0</v>
      </c>
      <c r="Z418" s="54">
        <v>1</v>
      </c>
    </row>
    <row r="419" spans="1:26" ht="18" x14ac:dyDescent="0.25">
      <c r="A419" s="53" t="str">
        <f t="shared" si="7"/>
        <v>1655000</v>
      </c>
      <c r="B419" s="54" t="s">
        <v>2506</v>
      </c>
      <c r="C419" s="54" t="s">
        <v>2505</v>
      </c>
      <c r="D419" s="54" t="s">
        <v>94</v>
      </c>
      <c r="E419" s="54" t="s">
        <v>94</v>
      </c>
      <c r="F419" s="54" t="s">
        <v>360</v>
      </c>
      <c r="G419" s="54" t="s">
        <v>368</v>
      </c>
      <c r="H419" s="54" t="s">
        <v>369</v>
      </c>
      <c r="I419" s="54" t="s">
        <v>2504</v>
      </c>
      <c r="J419" s="56" t="s">
        <v>370</v>
      </c>
      <c r="K419" s="54" t="s">
        <v>2523</v>
      </c>
      <c r="L419" s="54" t="s">
        <v>116</v>
      </c>
      <c r="N419" s="54" t="s">
        <v>117</v>
      </c>
      <c r="O419" s="54">
        <v>9</v>
      </c>
      <c r="P419" s="54">
        <v>3</v>
      </c>
      <c r="Q419" s="289">
        <v>3</v>
      </c>
      <c r="R419" s="290"/>
      <c r="S419" s="289" t="s">
        <v>2502</v>
      </c>
      <c r="T419" s="289"/>
      <c r="U419" s="55"/>
      <c r="V419" s="54" t="s">
        <v>3598</v>
      </c>
      <c r="W419" s="54" t="s">
        <v>3597</v>
      </c>
      <c r="X419" s="54" t="s">
        <v>3596</v>
      </c>
      <c r="Y419" s="54">
        <v>0</v>
      </c>
      <c r="Z419" s="54">
        <v>1</v>
      </c>
    </row>
    <row r="420" spans="1:26" ht="18" x14ac:dyDescent="0.25">
      <c r="A420" s="53" t="str">
        <f t="shared" si="7"/>
        <v>1658921</v>
      </c>
      <c r="B420" s="54" t="s">
        <v>2506</v>
      </c>
      <c r="C420" s="54" t="s">
        <v>2505</v>
      </c>
      <c r="D420" s="54" t="s">
        <v>94</v>
      </c>
      <c r="E420" s="54" t="s">
        <v>94</v>
      </c>
      <c r="F420" s="54" t="s">
        <v>360</v>
      </c>
      <c r="G420" s="54" t="s">
        <v>371</v>
      </c>
      <c r="H420" s="54" t="s">
        <v>372</v>
      </c>
      <c r="I420" s="54" t="s">
        <v>2504</v>
      </c>
      <c r="J420" s="56" t="s">
        <v>373</v>
      </c>
      <c r="K420" s="54" t="s">
        <v>2523</v>
      </c>
      <c r="L420" s="54" t="s">
        <v>116</v>
      </c>
      <c r="N420" s="54" t="s">
        <v>117</v>
      </c>
      <c r="O420" s="54">
        <v>14</v>
      </c>
      <c r="P420" s="54">
        <v>3</v>
      </c>
      <c r="Q420" s="289">
        <v>3</v>
      </c>
      <c r="R420" s="290"/>
      <c r="S420" s="289" t="s">
        <v>2502</v>
      </c>
      <c r="T420" s="289"/>
      <c r="U420" s="55"/>
      <c r="V420" s="54" t="s">
        <v>3595</v>
      </c>
      <c r="W420" s="54" t="s">
        <v>3594</v>
      </c>
      <c r="X420" s="54" t="s">
        <v>3593</v>
      </c>
      <c r="Y420" s="54">
        <v>0</v>
      </c>
      <c r="Z420" s="54">
        <v>1</v>
      </c>
    </row>
    <row r="421" spans="1:26" ht="18" x14ac:dyDescent="0.25">
      <c r="A421" s="53" t="str">
        <f t="shared" si="7"/>
        <v>0522193</v>
      </c>
      <c r="B421" s="54" t="s">
        <v>2506</v>
      </c>
      <c r="C421" s="54" t="s">
        <v>2505</v>
      </c>
      <c r="D421" s="54" t="s">
        <v>94</v>
      </c>
      <c r="E421" s="54" t="s">
        <v>94</v>
      </c>
      <c r="F421" s="54" t="s">
        <v>360</v>
      </c>
      <c r="G421" s="54" t="s">
        <v>361</v>
      </c>
      <c r="H421" s="54" t="s">
        <v>1568</v>
      </c>
      <c r="I421" s="54" t="s">
        <v>2504</v>
      </c>
      <c r="J421" s="56" t="s">
        <v>2012</v>
      </c>
      <c r="K421" s="54" t="s">
        <v>2503</v>
      </c>
      <c r="L421" s="54" t="s">
        <v>116</v>
      </c>
      <c r="N421" s="54" t="s">
        <v>117</v>
      </c>
      <c r="O421" s="54">
        <v>231</v>
      </c>
      <c r="P421" s="54">
        <v>5</v>
      </c>
      <c r="Q421" s="289">
        <v>11</v>
      </c>
      <c r="R421" s="290"/>
      <c r="S421" s="289" t="s">
        <v>2502</v>
      </c>
      <c r="T421" s="289"/>
      <c r="U421" s="55"/>
      <c r="V421" s="54" t="s">
        <v>3592</v>
      </c>
      <c r="W421" s="54" t="s">
        <v>3591</v>
      </c>
      <c r="X421" s="54" t="s">
        <v>3590</v>
      </c>
      <c r="Y421" s="54">
        <v>23</v>
      </c>
      <c r="Z421" s="54">
        <v>30</v>
      </c>
    </row>
    <row r="422" spans="1:26" ht="18" x14ac:dyDescent="0.25">
      <c r="A422" s="53" t="str">
        <f t="shared" si="7"/>
        <v>0487348</v>
      </c>
      <c r="B422" s="54" t="s">
        <v>2506</v>
      </c>
      <c r="C422" s="54" t="s">
        <v>2505</v>
      </c>
      <c r="D422" s="54" t="s">
        <v>94</v>
      </c>
      <c r="E422" s="54" t="s">
        <v>94</v>
      </c>
      <c r="F422" s="54" t="s">
        <v>360</v>
      </c>
      <c r="G422" s="54" t="s">
        <v>361</v>
      </c>
      <c r="H422" s="54" t="s">
        <v>362</v>
      </c>
      <c r="I422" s="54" t="s">
        <v>2504</v>
      </c>
      <c r="J422" s="56" t="s">
        <v>1722</v>
      </c>
      <c r="K422" s="54" t="s">
        <v>2523</v>
      </c>
      <c r="L422" s="54" t="s">
        <v>116</v>
      </c>
      <c r="N422" s="54" t="s">
        <v>117</v>
      </c>
      <c r="O422" s="54">
        <v>38</v>
      </c>
      <c r="P422" s="54">
        <v>3</v>
      </c>
      <c r="Q422" s="289">
        <v>3</v>
      </c>
      <c r="R422" s="290"/>
      <c r="S422" s="289" t="s">
        <v>2502</v>
      </c>
      <c r="T422" s="289"/>
      <c r="U422" s="55"/>
      <c r="V422" s="54" t="s">
        <v>3589</v>
      </c>
      <c r="W422" s="54" t="s">
        <v>3588</v>
      </c>
      <c r="X422" s="54" t="s">
        <v>3587</v>
      </c>
      <c r="Y422" s="54">
        <v>3</v>
      </c>
      <c r="Z422" s="54">
        <v>3</v>
      </c>
    </row>
    <row r="423" spans="1:26" ht="27" x14ac:dyDescent="0.25">
      <c r="A423" s="53" t="str">
        <f t="shared" si="7"/>
        <v>0230482</v>
      </c>
      <c r="B423" s="54" t="s">
        <v>2506</v>
      </c>
      <c r="C423" s="54" t="s">
        <v>2505</v>
      </c>
      <c r="D423" s="54" t="s">
        <v>94</v>
      </c>
      <c r="E423" s="54" t="s">
        <v>94</v>
      </c>
      <c r="F423" s="54" t="s">
        <v>360</v>
      </c>
      <c r="G423" s="54" t="s">
        <v>361</v>
      </c>
      <c r="H423" s="54" t="s">
        <v>1350</v>
      </c>
      <c r="I423" s="54" t="s">
        <v>2504</v>
      </c>
      <c r="J423" s="56" t="s">
        <v>1917</v>
      </c>
      <c r="K423" s="54" t="s">
        <v>2510</v>
      </c>
      <c r="L423" s="54" t="s">
        <v>116</v>
      </c>
      <c r="N423" s="54" t="s">
        <v>117</v>
      </c>
      <c r="O423" s="54">
        <v>161</v>
      </c>
      <c r="P423" s="54">
        <v>6</v>
      </c>
      <c r="Q423" s="289">
        <v>12</v>
      </c>
      <c r="R423" s="290"/>
      <c r="S423" s="289" t="s">
        <v>2502</v>
      </c>
      <c r="T423" s="289"/>
      <c r="U423" s="55"/>
      <c r="V423" s="54" t="s">
        <v>3586</v>
      </c>
      <c r="W423" s="54" t="s">
        <v>3585</v>
      </c>
      <c r="X423" s="54" t="s">
        <v>3584</v>
      </c>
      <c r="Y423" s="54">
        <v>38</v>
      </c>
      <c r="Z423" s="54">
        <v>16</v>
      </c>
    </row>
    <row r="424" spans="1:26" ht="27" x14ac:dyDescent="0.25">
      <c r="A424" s="53" t="str">
        <f t="shared" si="7"/>
        <v>0230433</v>
      </c>
      <c r="B424" s="54" t="s">
        <v>2506</v>
      </c>
      <c r="C424" s="54" t="s">
        <v>2505</v>
      </c>
      <c r="D424" s="54" t="s">
        <v>94</v>
      </c>
      <c r="E424" s="54" t="s">
        <v>94</v>
      </c>
      <c r="F424" s="54" t="s">
        <v>360</v>
      </c>
      <c r="G424" s="54" t="s">
        <v>870</v>
      </c>
      <c r="H424" s="54" t="s">
        <v>1354</v>
      </c>
      <c r="I424" s="54" t="s">
        <v>2504</v>
      </c>
      <c r="J424" s="56" t="s">
        <v>1355</v>
      </c>
      <c r="K424" s="54" t="s">
        <v>2510</v>
      </c>
      <c r="L424" s="54" t="s">
        <v>116</v>
      </c>
      <c r="N424" s="54" t="s">
        <v>117</v>
      </c>
      <c r="O424" s="54">
        <v>48</v>
      </c>
      <c r="P424" s="54">
        <v>6</v>
      </c>
      <c r="Q424" s="289">
        <v>6</v>
      </c>
      <c r="R424" s="290"/>
      <c r="S424" s="289" t="s">
        <v>2502</v>
      </c>
      <c r="T424" s="289"/>
      <c r="U424" s="55"/>
      <c r="V424" s="54" t="s">
        <v>3583</v>
      </c>
      <c r="W424" s="54" t="s">
        <v>3582</v>
      </c>
      <c r="X424" s="54" t="s">
        <v>3581</v>
      </c>
      <c r="Y424" s="54">
        <v>4</v>
      </c>
      <c r="Z424" s="54">
        <v>5</v>
      </c>
    </row>
    <row r="425" spans="1:26" ht="27" x14ac:dyDescent="0.25">
      <c r="A425" s="53" t="str">
        <f t="shared" si="7"/>
        <v>0230797</v>
      </c>
      <c r="B425" s="54" t="s">
        <v>2506</v>
      </c>
      <c r="C425" s="54" t="s">
        <v>2505</v>
      </c>
      <c r="D425" s="54" t="s">
        <v>94</v>
      </c>
      <c r="E425" s="54" t="s">
        <v>94</v>
      </c>
      <c r="F425" s="54" t="s">
        <v>360</v>
      </c>
      <c r="G425" s="54" t="s">
        <v>368</v>
      </c>
      <c r="H425" s="54" t="s">
        <v>1353</v>
      </c>
      <c r="I425" s="54" t="s">
        <v>2504</v>
      </c>
      <c r="J425" s="56" t="s">
        <v>1920</v>
      </c>
      <c r="K425" s="54" t="s">
        <v>2510</v>
      </c>
      <c r="L425" s="54" t="s">
        <v>116</v>
      </c>
      <c r="N425" s="54" t="s">
        <v>117</v>
      </c>
      <c r="O425" s="54">
        <v>9</v>
      </c>
      <c r="P425" s="54">
        <v>6</v>
      </c>
      <c r="Q425" s="289">
        <v>6</v>
      </c>
      <c r="R425" s="290"/>
      <c r="S425" s="289" t="s">
        <v>2502</v>
      </c>
      <c r="T425" s="289"/>
      <c r="U425" s="55"/>
      <c r="V425" s="54" t="s">
        <v>3580</v>
      </c>
      <c r="W425" s="54" t="s">
        <v>2525</v>
      </c>
      <c r="X425" s="54" t="s">
        <v>2524</v>
      </c>
      <c r="Y425" s="54">
        <v>0</v>
      </c>
      <c r="Z425" s="54">
        <v>1</v>
      </c>
    </row>
    <row r="426" spans="1:26" ht="18" x14ac:dyDescent="0.25">
      <c r="A426" s="53" t="str">
        <f t="shared" si="7"/>
        <v>0230607</v>
      </c>
      <c r="B426" s="54" t="s">
        <v>2506</v>
      </c>
      <c r="C426" s="54" t="s">
        <v>2505</v>
      </c>
      <c r="D426" s="54" t="s">
        <v>94</v>
      </c>
      <c r="E426" s="54" t="s">
        <v>94</v>
      </c>
      <c r="F426" s="54" t="s">
        <v>360</v>
      </c>
      <c r="G426" s="54" t="s">
        <v>515</v>
      </c>
      <c r="H426" s="54" t="s">
        <v>1351</v>
      </c>
      <c r="I426" s="54" t="s">
        <v>2504</v>
      </c>
      <c r="J426" s="56" t="s">
        <v>1918</v>
      </c>
      <c r="K426" s="54" t="s">
        <v>2510</v>
      </c>
      <c r="L426" s="54" t="s">
        <v>116</v>
      </c>
      <c r="N426" s="54" t="s">
        <v>117</v>
      </c>
      <c r="O426" s="54">
        <v>50</v>
      </c>
      <c r="P426" s="54">
        <v>6</v>
      </c>
      <c r="Q426" s="289">
        <v>6</v>
      </c>
      <c r="R426" s="290"/>
      <c r="S426" s="289" t="s">
        <v>2502</v>
      </c>
      <c r="T426" s="289"/>
      <c r="U426" s="55"/>
      <c r="V426" s="54" t="s">
        <v>3579</v>
      </c>
      <c r="W426" s="54" t="s">
        <v>3578</v>
      </c>
      <c r="X426" s="54" t="s">
        <v>3577</v>
      </c>
      <c r="Y426" s="54">
        <v>3</v>
      </c>
      <c r="Z426" s="54">
        <v>4</v>
      </c>
    </row>
    <row r="427" spans="1:26" ht="18" x14ac:dyDescent="0.25">
      <c r="A427" s="53" t="str">
        <f t="shared" si="7"/>
        <v>0230748</v>
      </c>
      <c r="B427" s="54" t="s">
        <v>2506</v>
      </c>
      <c r="C427" s="54" t="s">
        <v>2505</v>
      </c>
      <c r="D427" s="54" t="s">
        <v>94</v>
      </c>
      <c r="E427" s="54" t="s">
        <v>94</v>
      </c>
      <c r="F427" s="54" t="s">
        <v>360</v>
      </c>
      <c r="G427" s="54" t="s">
        <v>371</v>
      </c>
      <c r="H427" s="54" t="s">
        <v>1352</v>
      </c>
      <c r="I427" s="54" t="s">
        <v>2504</v>
      </c>
      <c r="J427" s="56" t="s">
        <v>1919</v>
      </c>
      <c r="K427" s="54" t="s">
        <v>2510</v>
      </c>
      <c r="L427" s="54" t="s">
        <v>116</v>
      </c>
      <c r="N427" s="54" t="s">
        <v>117</v>
      </c>
      <c r="O427" s="54">
        <v>37</v>
      </c>
      <c r="P427" s="54">
        <v>6</v>
      </c>
      <c r="Q427" s="289">
        <v>6</v>
      </c>
      <c r="R427" s="290"/>
      <c r="S427" s="289" t="s">
        <v>2502</v>
      </c>
      <c r="T427" s="289"/>
      <c r="U427" s="55"/>
      <c r="V427" s="54" t="s">
        <v>3576</v>
      </c>
      <c r="W427" s="54" t="s">
        <v>3575</v>
      </c>
      <c r="X427" s="54" t="s">
        <v>3574</v>
      </c>
      <c r="Y427" s="54">
        <v>2</v>
      </c>
      <c r="Z427" s="54">
        <v>3</v>
      </c>
    </row>
    <row r="428" spans="1:26" ht="18" x14ac:dyDescent="0.25">
      <c r="A428" s="53" t="str">
        <f t="shared" si="7"/>
        <v>0230631</v>
      </c>
      <c r="B428" s="54" t="s">
        <v>2506</v>
      </c>
      <c r="C428" s="54" t="s">
        <v>2505</v>
      </c>
      <c r="D428" s="54" t="s">
        <v>94</v>
      </c>
      <c r="E428" s="54" t="s">
        <v>94</v>
      </c>
      <c r="F428" s="54" t="s">
        <v>360</v>
      </c>
      <c r="G428" s="54" t="s">
        <v>363</v>
      </c>
      <c r="H428" s="54" t="s">
        <v>1356</v>
      </c>
      <c r="I428" s="54" t="s">
        <v>2504</v>
      </c>
      <c r="J428" s="56" t="s">
        <v>1357</v>
      </c>
      <c r="K428" s="54" t="s">
        <v>2510</v>
      </c>
      <c r="L428" s="54" t="s">
        <v>116</v>
      </c>
      <c r="N428" s="54" t="s">
        <v>117</v>
      </c>
      <c r="O428" s="54">
        <v>2</v>
      </c>
      <c r="P428" s="54">
        <v>3</v>
      </c>
      <c r="Q428" s="289">
        <v>3</v>
      </c>
      <c r="R428" s="290"/>
      <c r="S428" s="289" t="s">
        <v>2502</v>
      </c>
      <c r="T428" s="289"/>
      <c r="U428" s="55"/>
      <c r="V428" s="54" t="s">
        <v>3573</v>
      </c>
      <c r="W428" s="54" t="s">
        <v>3572</v>
      </c>
      <c r="X428" s="54" t="s">
        <v>3571</v>
      </c>
      <c r="Y428" s="54">
        <v>0</v>
      </c>
      <c r="Z428" s="54">
        <v>1</v>
      </c>
    </row>
    <row r="429" spans="1:26" ht="18" x14ac:dyDescent="0.25">
      <c r="A429" s="53" t="str">
        <f t="shared" si="7"/>
        <v>1655018</v>
      </c>
      <c r="B429" s="54" t="s">
        <v>2506</v>
      </c>
      <c r="C429" s="54" t="s">
        <v>2505</v>
      </c>
      <c r="D429" s="54" t="s">
        <v>94</v>
      </c>
      <c r="E429" s="54" t="s">
        <v>94</v>
      </c>
      <c r="F429" s="54" t="s">
        <v>89</v>
      </c>
      <c r="G429" s="54" t="s">
        <v>385</v>
      </c>
      <c r="H429" s="54" t="s">
        <v>386</v>
      </c>
      <c r="I429" s="54" t="s">
        <v>2504</v>
      </c>
      <c r="J429" s="56" t="s">
        <v>387</v>
      </c>
      <c r="K429" s="54" t="s">
        <v>2523</v>
      </c>
      <c r="L429" s="54" t="s">
        <v>116</v>
      </c>
      <c r="N429" s="54" t="s">
        <v>117</v>
      </c>
      <c r="O429" s="54">
        <v>28</v>
      </c>
      <c r="P429" s="54">
        <v>3</v>
      </c>
      <c r="Q429" s="289">
        <v>3</v>
      </c>
      <c r="R429" s="290"/>
      <c r="S429" s="289" t="s">
        <v>2502</v>
      </c>
      <c r="T429" s="289"/>
      <c r="U429" s="55"/>
      <c r="V429" s="54" t="s">
        <v>3570</v>
      </c>
      <c r="W429" s="54" t="s">
        <v>3569</v>
      </c>
      <c r="X429" s="54" t="s">
        <v>3568</v>
      </c>
      <c r="Y429" s="54">
        <v>2</v>
      </c>
      <c r="Z429" s="54">
        <v>2</v>
      </c>
    </row>
    <row r="430" spans="1:26" ht="18" x14ac:dyDescent="0.25">
      <c r="A430" s="53" t="str">
        <f t="shared" si="7"/>
        <v>1621572</v>
      </c>
      <c r="B430" s="54" t="s">
        <v>2506</v>
      </c>
      <c r="C430" s="54" t="s">
        <v>2505</v>
      </c>
      <c r="D430" s="54" t="s">
        <v>94</v>
      </c>
      <c r="E430" s="54" t="s">
        <v>94</v>
      </c>
      <c r="F430" s="54" t="s">
        <v>89</v>
      </c>
      <c r="G430" s="54" t="s">
        <v>382</v>
      </c>
      <c r="H430" s="54" t="s">
        <v>383</v>
      </c>
      <c r="I430" s="54" t="s">
        <v>2504</v>
      </c>
      <c r="J430" s="56" t="s">
        <v>384</v>
      </c>
      <c r="K430" s="54" t="s">
        <v>2523</v>
      </c>
      <c r="L430" s="54" t="s">
        <v>116</v>
      </c>
      <c r="N430" s="54" t="s">
        <v>117</v>
      </c>
      <c r="O430" s="54">
        <v>20</v>
      </c>
      <c r="P430" s="54">
        <v>3</v>
      </c>
      <c r="Q430" s="289">
        <v>3</v>
      </c>
      <c r="R430" s="290"/>
      <c r="S430" s="289" t="s">
        <v>2502</v>
      </c>
      <c r="T430" s="289"/>
      <c r="U430" s="55"/>
      <c r="V430" s="54" t="s">
        <v>3567</v>
      </c>
      <c r="W430" s="54" t="s">
        <v>3566</v>
      </c>
      <c r="X430" s="54" t="s">
        <v>3565</v>
      </c>
      <c r="Y430" s="54">
        <v>3</v>
      </c>
      <c r="Z430" s="54">
        <v>2</v>
      </c>
    </row>
    <row r="431" spans="1:26" ht="18" x14ac:dyDescent="0.25">
      <c r="A431" s="53" t="str">
        <f t="shared" si="7"/>
        <v>1621234</v>
      </c>
      <c r="B431" s="54" t="s">
        <v>2506</v>
      </c>
      <c r="C431" s="54" t="s">
        <v>2505</v>
      </c>
      <c r="D431" s="54" t="s">
        <v>94</v>
      </c>
      <c r="E431" s="54" t="s">
        <v>94</v>
      </c>
      <c r="F431" s="54" t="s">
        <v>89</v>
      </c>
      <c r="G431" s="54" t="s">
        <v>377</v>
      </c>
      <c r="H431" s="54" t="s">
        <v>378</v>
      </c>
      <c r="I431" s="54" t="s">
        <v>2504</v>
      </c>
      <c r="J431" s="56" t="s">
        <v>1724</v>
      </c>
      <c r="K431" s="54" t="s">
        <v>2523</v>
      </c>
      <c r="L431" s="54" t="s">
        <v>116</v>
      </c>
      <c r="N431" s="54" t="s">
        <v>117</v>
      </c>
      <c r="O431" s="54">
        <v>22</v>
      </c>
      <c r="P431" s="54">
        <v>3</v>
      </c>
      <c r="Q431" s="289">
        <v>3</v>
      </c>
      <c r="R431" s="290"/>
      <c r="S431" s="289" t="s">
        <v>2502</v>
      </c>
      <c r="T431" s="289"/>
      <c r="U431" s="55"/>
      <c r="V431" s="54" t="s">
        <v>3564</v>
      </c>
      <c r="W431" s="54" t="s">
        <v>2525</v>
      </c>
      <c r="X431" s="54" t="s">
        <v>3563</v>
      </c>
      <c r="Y431" s="54">
        <v>0</v>
      </c>
      <c r="Z431" s="54">
        <v>1</v>
      </c>
    </row>
    <row r="432" spans="1:26" ht="18" x14ac:dyDescent="0.25">
      <c r="A432" s="53" t="str">
        <f t="shared" si="7"/>
        <v>1679331</v>
      </c>
      <c r="B432" s="54" t="s">
        <v>2506</v>
      </c>
      <c r="C432" s="54" t="s">
        <v>2505</v>
      </c>
      <c r="D432" s="54" t="s">
        <v>94</v>
      </c>
      <c r="E432" s="54" t="s">
        <v>94</v>
      </c>
      <c r="F432" s="54" t="s">
        <v>89</v>
      </c>
      <c r="G432" s="54" t="s">
        <v>89</v>
      </c>
      <c r="H432" s="54" t="s">
        <v>388</v>
      </c>
      <c r="I432" s="54" t="s">
        <v>2504</v>
      </c>
      <c r="J432" s="56" t="s">
        <v>389</v>
      </c>
      <c r="K432" s="54" t="s">
        <v>2523</v>
      </c>
      <c r="L432" s="54" t="s">
        <v>116</v>
      </c>
      <c r="N432" s="54" t="s">
        <v>117</v>
      </c>
      <c r="O432" s="54">
        <v>21</v>
      </c>
      <c r="P432" s="54">
        <v>3</v>
      </c>
      <c r="Q432" s="289">
        <v>4</v>
      </c>
      <c r="R432" s="290"/>
      <c r="S432" s="289" t="s">
        <v>2502</v>
      </c>
      <c r="T432" s="289"/>
      <c r="U432" s="55"/>
      <c r="V432" s="54" t="s">
        <v>3562</v>
      </c>
      <c r="W432" s="54" t="s">
        <v>3561</v>
      </c>
      <c r="X432" s="54" t="s">
        <v>2524</v>
      </c>
      <c r="Y432" s="54">
        <v>0</v>
      </c>
      <c r="Z432" s="54">
        <v>2</v>
      </c>
    </row>
    <row r="433" spans="1:26" ht="18" x14ac:dyDescent="0.25">
      <c r="A433" s="53" t="str">
        <f t="shared" si="7"/>
        <v>1746304</v>
      </c>
      <c r="B433" s="54" t="s">
        <v>2506</v>
      </c>
      <c r="C433" s="54" t="s">
        <v>2505</v>
      </c>
      <c r="D433" s="54" t="s">
        <v>94</v>
      </c>
      <c r="E433" s="54" t="s">
        <v>94</v>
      </c>
      <c r="F433" s="54" t="s">
        <v>89</v>
      </c>
      <c r="G433" s="54" t="s">
        <v>89</v>
      </c>
      <c r="H433" s="54" t="s">
        <v>1569</v>
      </c>
      <c r="I433" s="54" t="s">
        <v>2504</v>
      </c>
      <c r="J433" s="56" t="s">
        <v>1061</v>
      </c>
      <c r="K433" s="54" t="s">
        <v>2503</v>
      </c>
      <c r="L433" s="54" t="s">
        <v>116</v>
      </c>
      <c r="N433" s="54" t="s">
        <v>117</v>
      </c>
      <c r="O433" s="54">
        <v>60</v>
      </c>
      <c r="P433" s="54">
        <v>5</v>
      </c>
      <c r="Q433" s="289">
        <v>5</v>
      </c>
      <c r="R433" s="290"/>
      <c r="S433" s="289" t="s">
        <v>2502</v>
      </c>
      <c r="T433" s="289"/>
      <c r="U433" s="55"/>
      <c r="V433" s="54" t="s">
        <v>3560</v>
      </c>
      <c r="W433" s="54" t="s">
        <v>3559</v>
      </c>
      <c r="X433" s="54" t="s">
        <v>3558</v>
      </c>
      <c r="Y433" s="54">
        <v>8</v>
      </c>
      <c r="Z433" s="54">
        <v>9</v>
      </c>
    </row>
    <row r="434" spans="1:26" ht="18" x14ac:dyDescent="0.25">
      <c r="A434" s="53" t="str">
        <f t="shared" si="7"/>
        <v>2040801</v>
      </c>
      <c r="B434" s="54" t="s">
        <v>2506</v>
      </c>
      <c r="C434" s="54" t="s">
        <v>2505</v>
      </c>
      <c r="D434" s="54" t="s">
        <v>94</v>
      </c>
      <c r="E434" s="54" t="s">
        <v>94</v>
      </c>
      <c r="F434" s="54" t="s">
        <v>89</v>
      </c>
      <c r="G434" s="54" t="s">
        <v>882</v>
      </c>
      <c r="H434" s="54" t="s">
        <v>883</v>
      </c>
      <c r="I434" s="54" t="s">
        <v>2504</v>
      </c>
      <c r="J434" s="56" t="s">
        <v>882</v>
      </c>
      <c r="K434" s="54" t="s">
        <v>2552</v>
      </c>
      <c r="L434" s="54" t="s">
        <v>116</v>
      </c>
      <c r="N434" s="54" t="s">
        <v>117</v>
      </c>
      <c r="O434" s="54">
        <v>7</v>
      </c>
      <c r="P434" s="54">
        <v>3</v>
      </c>
      <c r="Q434" s="289">
        <v>3</v>
      </c>
      <c r="R434" s="290"/>
      <c r="S434" s="289" t="s">
        <v>2502</v>
      </c>
      <c r="T434" s="289"/>
      <c r="U434" s="55"/>
      <c r="V434" s="54" t="s">
        <v>3557</v>
      </c>
      <c r="W434" s="54" t="s">
        <v>2525</v>
      </c>
      <c r="X434" s="54" t="s">
        <v>2524</v>
      </c>
      <c r="Y434" s="54">
        <v>0</v>
      </c>
      <c r="Z434" s="54">
        <v>1</v>
      </c>
    </row>
    <row r="435" spans="1:26" ht="18" x14ac:dyDescent="0.25">
      <c r="A435" s="53" t="str">
        <f t="shared" si="7"/>
        <v>2040803</v>
      </c>
      <c r="B435" s="54" t="s">
        <v>2506</v>
      </c>
      <c r="C435" s="54" t="s">
        <v>2505</v>
      </c>
      <c r="D435" s="54" t="s">
        <v>94</v>
      </c>
      <c r="E435" s="54" t="s">
        <v>94</v>
      </c>
      <c r="F435" s="54" t="s">
        <v>89</v>
      </c>
      <c r="G435" s="54" t="s">
        <v>888</v>
      </c>
      <c r="H435" s="54" t="s">
        <v>889</v>
      </c>
      <c r="I435" s="54" t="s">
        <v>2504</v>
      </c>
      <c r="J435" s="56" t="s">
        <v>888</v>
      </c>
      <c r="K435" s="54" t="s">
        <v>2552</v>
      </c>
      <c r="L435" s="54" t="s">
        <v>116</v>
      </c>
      <c r="N435" s="54" t="s">
        <v>117</v>
      </c>
      <c r="O435" s="54">
        <v>9</v>
      </c>
      <c r="P435" s="54">
        <v>3</v>
      </c>
      <c r="Q435" s="289">
        <v>3</v>
      </c>
      <c r="R435" s="290"/>
      <c r="S435" s="289" t="s">
        <v>2502</v>
      </c>
      <c r="T435" s="289"/>
      <c r="U435" s="55"/>
      <c r="V435" s="54" t="s">
        <v>3557</v>
      </c>
      <c r="W435" s="54" t="s">
        <v>2525</v>
      </c>
      <c r="X435" s="54" t="s">
        <v>2524</v>
      </c>
      <c r="Y435" s="54">
        <v>0</v>
      </c>
      <c r="Z435" s="54">
        <v>1</v>
      </c>
    </row>
    <row r="436" spans="1:26" ht="18" x14ac:dyDescent="0.25">
      <c r="A436" s="53" t="str">
        <f t="shared" si="7"/>
        <v>2040810</v>
      </c>
      <c r="B436" s="54" t="s">
        <v>2506</v>
      </c>
      <c r="C436" s="54" t="s">
        <v>2505</v>
      </c>
      <c r="D436" s="54" t="s">
        <v>94</v>
      </c>
      <c r="E436" s="54" t="s">
        <v>94</v>
      </c>
      <c r="F436" s="54" t="s">
        <v>89</v>
      </c>
      <c r="G436" s="54" t="s">
        <v>884</v>
      </c>
      <c r="H436" s="54" t="s">
        <v>885</v>
      </c>
      <c r="I436" s="54" t="s">
        <v>2504</v>
      </c>
      <c r="J436" s="56" t="s">
        <v>884</v>
      </c>
      <c r="K436" s="54" t="s">
        <v>2552</v>
      </c>
      <c r="L436" s="54" t="s">
        <v>116</v>
      </c>
      <c r="N436" s="54" t="s">
        <v>117</v>
      </c>
      <c r="O436" s="54">
        <v>3</v>
      </c>
      <c r="P436" s="54">
        <v>3</v>
      </c>
      <c r="Q436" s="289">
        <v>3</v>
      </c>
      <c r="R436" s="290"/>
      <c r="S436" s="289" t="s">
        <v>2502</v>
      </c>
      <c r="T436" s="289"/>
      <c r="U436" s="55"/>
      <c r="V436" s="54" t="s">
        <v>3557</v>
      </c>
      <c r="W436" s="54" t="s">
        <v>2525</v>
      </c>
      <c r="X436" s="54" t="s">
        <v>2524</v>
      </c>
      <c r="Y436" s="54">
        <v>0</v>
      </c>
      <c r="Z436" s="54">
        <v>1</v>
      </c>
    </row>
    <row r="437" spans="1:26" ht="18" x14ac:dyDescent="0.25">
      <c r="A437" s="53" t="str">
        <f t="shared" si="7"/>
        <v>2040811</v>
      </c>
      <c r="B437" s="54" t="s">
        <v>2506</v>
      </c>
      <c r="C437" s="54" t="s">
        <v>2505</v>
      </c>
      <c r="D437" s="54" t="s">
        <v>94</v>
      </c>
      <c r="E437" s="54" t="s">
        <v>94</v>
      </c>
      <c r="F437" s="54" t="s">
        <v>89</v>
      </c>
      <c r="G437" s="54" t="s">
        <v>880</v>
      </c>
      <c r="H437" s="54" t="s">
        <v>886</v>
      </c>
      <c r="I437" s="54" t="s">
        <v>2504</v>
      </c>
      <c r="J437" s="56" t="s">
        <v>887</v>
      </c>
      <c r="K437" s="54" t="s">
        <v>2552</v>
      </c>
      <c r="L437" s="54" t="s">
        <v>116</v>
      </c>
      <c r="N437" s="54" t="s">
        <v>117</v>
      </c>
      <c r="O437" s="54">
        <v>8</v>
      </c>
      <c r="P437" s="54">
        <v>3</v>
      </c>
      <c r="Q437" s="289">
        <v>3</v>
      </c>
      <c r="R437" s="290"/>
      <c r="S437" s="289" t="s">
        <v>2502</v>
      </c>
      <c r="T437" s="289"/>
      <c r="U437" s="55"/>
      <c r="V437" s="54" t="s">
        <v>3557</v>
      </c>
      <c r="W437" s="54" t="s">
        <v>2525</v>
      </c>
      <c r="X437" s="54" t="s">
        <v>2524</v>
      </c>
      <c r="Y437" s="54">
        <v>0</v>
      </c>
      <c r="Z437" s="54">
        <v>1</v>
      </c>
    </row>
    <row r="438" spans="1:26" ht="18" x14ac:dyDescent="0.25">
      <c r="A438" s="53" t="str">
        <f t="shared" si="7"/>
        <v>2041620</v>
      </c>
      <c r="B438" s="54" t="s">
        <v>2506</v>
      </c>
      <c r="C438" s="54" t="s">
        <v>2505</v>
      </c>
      <c r="D438" s="54" t="s">
        <v>94</v>
      </c>
      <c r="E438" s="54" t="s">
        <v>94</v>
      </c>
      <c r="F438" s="54" t="s">
        <v>89</v>
      </c>
      <c r="G438" s="54" t="s">
        <v>880</v>
      </c>
      <c r="H438" s="54" t="s">
        <v>881</v>
      </c>
      <c r="I438" s="54" t="s">
        <v>2504</v>
      </c>
      <c r="J438" s="56" t="s">
        <v>880</v>
      </c>
      <c r="K438" s="54" t="s">
        <v>2552</v>
      </c>
      <c r="L438" s="54" t="s">
        <v>116</v>
      </c>
      <c r="N438" s="54" t="s">
        <v>117</v>
      </c>
      <c r="O438" s="54">
        <v>13</v>
      </c>
      <c r="P438" s="54">
        <v>4</v>
      </c>
      <c r="Q438" s="289">
        <v>3</v>
      </c>
      <c r="R438" s="290"/>
      <c r="S438" s="289" t="s">
        <v>2502</v>
      </c>
      <c r="T438" s="289"/>
      <c r="U438" s="55"/>
      <c r="V438" s="54" t="s">
        <v>3554</v>
      </c>
      <c r="W438" s="54" t="s">
        <v>3553</v>
      </c>
      <c r="X438" s="54" t="s">
        <v>3552</v>
      </c>
      <c r="Y438" s="54">
        <v>0</v>
      </c>
      <c r="Z438" s="54">
        <v>1</v>
      </c>
    </row>
    <row r="439" spans="1:26" ht="18" x14ac:dyDescent="0.25">
      <c r="A439" s="53" t="str">
        <f t="shared" si="7"/>
        <v>2041625</v>
      </c>
      <c r="B439" s="54" t="s">
        <v>2506</v>
      </c>
      <c r="C439" s="54" t="s">
        <v>2505</v>
      </c>
      <c r="D439" s="54" t="s">
        <v>94</v>
      </c>
      <c r="E439" s="54" t="s">
        <v>94</v>
      </c>
      <c r="F439" s="54" t="s">
        <v>89</v>
      </c>
      <c r="G439" s="54" t="s">
        <v>894</v>
      </c>
      <c r="H439" s="54" t="s">
        <v>895</v>
      </c>
      <c r="I439" s="54" t="s">
        <v>2504</v>
      </c>
      <c r="J439" s="56" t="s">
        <v>894</v>
      </c>
      <c r="K439" s="54" t="s">
        <v>2552</v>
      </c>
      <c r="L439" s="54" t="s">
        <v>116</v>
      </c>
      <c r="N439" s="54" t="s">
        <v>117</v>
      </c>
      <c r="O439" s="54">
        <v>7</v>
      </c>
      <c r="P439" s="54">
        <v>3</v>
      </c>
      <c r="Q439" s="289">
        <v>3</v>
      </c>
      <c r="R439" s="290"/>
      <c r="S439" s="289" t="s">
        <v>2502</v>
      </c>
      <c r="T439" s="289"/>
      <c r="U439" s="55"/>
      <c r="V439" s="54" t="s">
        <v>3557</v>
      </c>
      <c r="W439" s="54" t="s">
        <v>2525</v>
      </c>
      <c r="X439" s="54" t="s">
        <v>2524</v>
      </c>
      <c r="Y439" s="54">
        <v>0</v>
      </c>
      <c r="Z439" s="54">
        <v>1</v>
      </c>
    </row>
    <row r="440" spans="1:26" ht="18" x14ac:dyDescent="0.25">
      <c r="A440" s="53" t="str">
        <f t="shared" si="7"/>
        <v>2041626</v>
      </c>
      <c r="B440" s="54" t="s">
        <v>2506</v>
      </c>
      <c r="C440" s="54" t="s">
        <v>2505</v>
      </c>
      <c r="D440" s="54" t="s">
        <v>94</v>
      </c>
      <c r="E440" s="54" t="s">
        <v>94</v>
      </c>
      <c r="F440" s="54" t="s">
        <v>89</v>
      </c>
      <c r="G440" s="54" t="s">
        <v>1799</v>
      </c>
      <c r="H440" s="54" t="s">
        <v>896</v>
      </c>
      <c r="I440" s="54" t="s">
        <v>2504</v>
      </c>
      <c r="J440" s="56" t="s">
        <v>897</v>
      </c>
      <c r="K440" s="54" t="s">
        <v>2552</v>
      </c>
      <c r="L440" s="54" t="s">
        <v>116</v>
      </c>
      <c r="N440" s="54" t="s">
        <v>117</v>
      </c>
      <c r="O440" s="54">
        <v>7</v>
      </c>
      <c r="P440" s="54">
        <v>3</v>
      </c>
      <c r="Q440" s="289">
        <v>3</v>
      </c>
      <c r="R440" s="290"/>
      <c r="S440" s="289" t="s">
        <v>2502</v>
      </c>
      <c r="T440" s="289"/>
      <c r="U440" s="55"/>
      <c r="V440" s="54" t="s">
        <v>3557</v>
      </c>
      <c r="W440" s="54" t="s">
        <v>2525</v>
      </c>
      <c r="X440" s="54" t="s">
        <v>2524</v>
      </c>
      <c r="Y440" s="54">
        <v>0</v>
      </c>
      <c r="Z440" s="54">
        <v>1</v>
      </c>
    </row>
    <row r="441" spans="1:26" ht="18" x14ac:dyDescent="0.25">
      <c r="A441" s="53" t="str">
        <f t="shared" si="7"/>
        <v>2041627</v>
      </c>
      <c r="B441" s="54" t="s">
        <v>2506</v>
      </c>
      <c r="C441" s="54" t="s">
        <v>2505</v>
      </c>
      <c r="D441" s="54" t="s">
        <v>94</v>
      </c>
      <c r="E441" s="54" t="s">
        <v>94</v>
      </c>
      <c r="F441" s="54" t="s">
        <v>89</v>
      </c>
      <c r="G441" s="54" t="s">
        <v>169</v>
      </c>
      <c r="H441" s="54" t="s">
        <v>900</v>
      </c>
      <c r="I441" s="54" t="s">
        <v>2504</v>
      </c>
      <c r="J441" s="56" t="s">
        <v>169</v>
      </c>
      <c r="K441" s="54" t="s">
        <v>2552</v>
      </c>
      <c r="L441" s="54" t="s">
        <v>116</v>
      </c>
      <c r="N441" s="54" t="s">
        <v>117</v>
      </c>
      <c r="O441" s="54">
        <v>8</v>
      </c>
      <c r="P441" s="54">
        <v>3</v>
      </c>
      <c r="Q441" s="289">
        <v>3</v>
      </c>
      <c r="R441" s="290"/>
      <c r="S441" s="289" t="s">
        <v>2502</v>
      </c>
      <c r="T441" s="289"/>
      <c r="U441" s="55"/>
      <c r="V441" s="54" t="s">
        <v>3557</v>
      </c>
      <c r="W441" s="54" t="s">
        <v>2525</v>
      </c>
      <c r="X441" s="54" t="s">
        <v>2524</v>
      </c>
      <c r="Y441" s="54">
        <v>1</v>
      </c>
      <c r="Z441" s="54">
        <v>2</v>
      </c>
    </row>
    <row r="442" spans="1:26" ht="18" x14ac:dyDescent="0.25">
      <c r="A442" s="53" t="str">
        <f t="shared" si="7"/>
        <v>3947712</v>
      </c>
      <c r="B442" s="54" t="s">
        <v>2506</v>
      </c>
      <c r="C442" s="54" t="s">
        <v>2505</v>
      </c>
      <c r="D442" s="54" t="s">
        <v>94</v>
      </c>
      <c r="E442" s="54" t="s">
        <v>94</v>
      </c>
      <c r="F442" s="54" t="s">
        <v>89</v>
      </c>
      <c r="G442" s="54" t="s">
        <v>89</v>
      </c>
      <c r="H442" s="54" t="s">
        <v>898</v>
      </c>
      <c r="I442" s="54" t="s">
        <v>2504</v>
      </c>
      <c r="J442" s="56" t="s">
        <v>899</v>
      </c>
      <c r="K442" s="54" t="s">
        <v>2552</v>
      </c>
      <c r="L442" s="54" t="s">
        <v>116</v>
      </c>
      <c r="N442" s="54" t="s">
        <v>117</v>
      </c>
      <c r="O442" s="54">
        <v>14</v>
      </c>
      <c r="P442" s="54">
        <v>4</v>
      </c>
      <c r="Q442" s="289">
        <v>3</v>
      </c>
      <c r="R442" s="290"/>
      <c r="S442" s="289" t="s">
        <v>2502</v>
      </c>
      <c r="T442" s="289"/>
      <c r="U442" s="55"/>
      <c r="V442" s="54" t="s">
        <v>3554</v>
      </c>
      <c r="W442" s="54" t="s">
        <v>3553</v>
      </c>
      <c r="X442" s="54" t="s">
        <v>3552</v>
      </c>
      <c r="Y442" s="54">
        <v>0</v>
      </c>
      <c r="Z442" s="54">
        <v>1</v>
      </c>
    </row>
    <row r="443" spans="1:26" ht="18" x14ac:dyDescent="0.25">
      <c r="A443" s="53" t="str">
        <f t="shared" si="7"/>
        <v>3947052</v>
      </c>
      <c r="B443" s="54" t="s">
        <v>2506</v>
      </c>
      <c r="C443" s="54" t="s">
        <v>2505</v>
      </c>
      <c r="D443" s="54" t="s">
        <v>94</v>
      </c>
      <c r="E443" s="54" t="s">
        <v>94</v>
      </c>
      <c r="F443" s="54" t="s">
        <v>89</v>
      </c>
      <c r="G443" s="54" t="s">
        <v>1799</v>
      </c>
      <c r="H443" s="54" t="s">
        <v>890</v>
      </c>
      <c r="I443" s="54" t="s">
        <v>2504</v>
      </c>
      <c r="J443" s="56" t="s">
        <v>891</v>
      </c>
      <c r="K443" s="54" t="s">
        <v>2552</v>
      </c>
      <c r="L443" s="54" t="s">
        <v>116</v>
      </c>
      <c r="N443" s="54" t="s">
        <v>117</v>
      </c>
      <c r="O443" s="54">
        <v>7</v>
      </c>
      <c r="P443" s="54">
        <v>4</v>
      </c>
      <c r="Q443" s="289">
        <v>3</v>
      </c>
      <c r="R443" s="290"/>
      <c r="S443" s="289" t="s">
        <v>2502</v>
      </c>
      <c r="T443" s="289"/>
      <c r="U443" s="55"/>
      <c r="V443" s="54" t="s">
        <v>3554</v>
      </c>
      <c r="W443" s="54" t="s">
        <v>3553</v>
      </c>
      <c r="X443" s="54" t="s">
        <v>3552</v>
      </c>
      <c r="Y443" s="54">
        <v>0</v>
      </c>
      <c r="Z443" s="54">
        <v>1</v>
      </c>
    </row>
    <row r="444" spans="1:26" ht="18" x14ac:dyDescent="0.25">
      <c r="A444" s="53" t="str">
        <f t="shared" si="7"/>
        <v>3956870</v>
      </c>
      <c r="B444" s="54" t="s">
        <v>2506</v>
      </c>
      <c r="C444" s="54" t="s">
        <v>2505</v>
      </c>
      <c r="D444" s="54" t="s">
        <v>94</v>
      </c>
      <c r="E444" s="54" t="s">
        <v>94</v>
      </c>
      <c r="F444" s="54" t="s">
        <v>89</v>
      </c>
      <c r="G444" s="54" t="s">
        <v>901</v>
      </c>
      <c r="H444" s="54" t="s">
        <v>902</v>
      </c>
      <c r="I444" s="54" t="s">
        <v>2504</v>
      </c>
      <c r="J444" s="56" t="s">
        <v>903</v>
      </c>
      <c r="K444" s="54" t="s">
        <v>2552</v>
      </c>
      <c r="L444" s="54" t="s">
        <v>116</v>
      </c>
      <c r="N444" s="54" t="s">
        <v>117</v>
      </c>
      <c r="O444" s="54">
        <v>14</v>
      </c>
      <c r="P444" s="54">
        <v>4</v>
      </c>
      <c r="Q444" s="289">
        <v>3</v>
      </c>
      <c r="R444" s="290"/>
      <c r="S444" s="289" t="s">
        <v>2502</v>
      </c>
      <c r="T444" s="289"/>
      <c r="U444" s="55"/>
      <c r="V444" s="54" t="s">
        <v>3554</v>
      </c>
      <c r="W444" s="54" t="s">
        <v>3553</v>
      </c>
      <c r="X444" s="54" t="s">
        <v>3552</v>
      </c>
      <c r="Y444" s="54">
        <v>0</v>
      </c>
      <c r="Z444" s="54">
        <v>1</v>
      </c>
    </row>
    <row r="445" spans="1:26" ht="18" x14ac:dyDescent="0.25">
      <c r="A445" s="53" t="str">
        <f t="shared" si="7"/>
        <v>3990008</v>
      </c>
      <c r="B445" s="54" t="s">
        <v>2506</v>
      </c>
      <c r="C445" s="54" t="s">
        <v>2505</v>
      </c>
      <c r="D445" s="54" t="s">
        <v>94</v>
      </c>
      <c r="E445" s="54" t="s">
        <v>94</v>
      </c>
      <c r="F445" s="54" t="s">
        <v>89</v>
      </c>
      <c r="G445" s="54" t="s">
        <v>89</v>
      </c>
      <c r="H445" s="54" t="s">
        <v>2428</v>
      </c>
      <c r="I445" s="54" t="s">
        <v>2504</v>
      </c>
      <c r="J445" s="56" t="s">
        <v>2429</v>
      </c>
      <c r="K445" s="54" t="s">
        <v>2552</v>
      </c>
      <c r="L445" s="54" t="s">
        <v>116</v>
      </c>
      <c r="N445" s="54" t="s">
        <v>117</v>
      </c>
      <c r="O445" s="54">
        <v>13</v>
      </c>
      <c r="P445" s="54">
        <v>1</v>
      </c>
      <c r="Q445" s="289">
        <v>3</v>
      </c>
      <c r="R445" s="290"/>
      <c r="S445" s="289" t="s">
        <v>2502</v>
      </c>
      <c r="T445" s="289"/>
      <c r="U445" s="55"/>
      <c r="V445" s="54" t="s">
        <v>2525</v>
      </c>
      <c r="W445" s="54" t="s">
        <v>2525</v>
      </c>
      <c r="X445" s="54" t="s">
        <v>3552</v>
      </c>
      <c r="Y445" s="54">
        <v>0</v>
      </c>
      <c r="Z445" s="54">
        <v>1</v>
      </c>
    </row>
    <row r="446" spans="1:26" ht="18" x14ac:dyDescent="0.25">
      <c r="A446" s="53" t="str">
        <f t="shared" si="7"/>
        <v>3983265</v>
      </c>
      <c r="B446" s="54" t="s">
        <v>2506</v>
      </c>
      <c r="C446" s="54" t="s">
        <v>2505</v>
      </c>
      <c r="D446" s="54" t="s">
        <v>94</v>
      </c>
      <c r="E446" s="54" t="s">
        <v>94</v>
      </c>
      <c r="F446" s="54" t="s">
        <v>89</v>
      </c>
      <c r="G446" s="54" t="s">
        <v>2425</v>
      </c>
      <c r="H446" s="54" t="s">
        <v>2424</v>
      </c>
      <c r="I446" s="54" t="s">
        <v>2504</v>
      </c>
      <c r="J446" s="56" t="s">
        <v>2425</v>
      </c>
      <c r="K446" s="54" t="s">
        <v>2552</v>
      </c>
      <c r="L446" s="54" t="s">
        <v>116</v>
      </c>
      <c r="N446" s="54" t="s">
        <v>117</v>
      </c>
      <c r="O446" s="54">
        <v>8</v>
      </c>
      <c r="P446" s="54">
        <v>3</v>
      </c>
      <c r="Q446" s="289">
        <v>3</v>
      </c>
      <c r="R446" s="290"/>
      <c r="S446" s="289" t="s">
        <v>2502</v>
      </c>
      <c r="T446" s="289"/>
      <c r="U446" s="55"/>
      <c r="V446" s="54" t="s">
        <v>3557</v>
      </c>
      <c r="W446" s="54" t="s">
        <v>3556</v>
      </c>
      <c r="X446" s="54" t="s">
        <v>3555</v>
      </c>
      <c r="Y446" s="54">
        <v>0</v>
      </c>
      <c r="Z446" s="54">
        <v>1</v>
      </c>
    </row>
    <row r="447" spans="1:26" ht="18" x14ac:dyDescent="0.25">
      <c r="A447" s="53" t="str">
        <f t="shared" si="7"/>
        <v>3983266</v>
      </c>
      <c r="B447" s="54" t="s">
        <v>2506</v>
      </c>
      <c r="C447" s="54" t="s">
        <v>2505</v>
      </c>
      <c r="D447" s="54" t="s">
        <v>94</v>
      </c>
      <c r="E447" s="54" t="s">
        <v>94</v>
      </c>
      <c r="F447" s="54" t="s">
        <v>89</v>
      </c>
      <c r="G447" s="54" t="s">
        <v>2427</v>
      </c>
      <c r="H447" s="54" t="s">
        <v>2426</v>
      </c>
      <c r="I447" s="54" t="s">
        <v>2504</v>
      </c>
      <c r="J447" s="56" t="s">
        <v>2427</v>
      </c>
      <c r="K447" s="54" t="s">
        <v>2552</v>
      </c>
      <c r="L447" s="54" t="s">
        <v>116</v>
      </c>
      <c r="N447" s="54" t="s">
        <v>117</v>
      </c>
      <c r="O447" s="54">
        <v>9</v>
      </c>
      <c r="P447" s="54">
        <v>2</v>
      </c>
      <c r="Q447" s="289">
        <v>2</v>
      </c>
      <c r="R447" s="290"/>
      <c r="S447" s="289" t="s">
        <v>2502</v>
      </c>
      <c r="T447" s="289"/>
      <c r="U447" s="55"/>
      <c r="V447" s="54" t="s">
        <v>3557</v>
      </c>
      <c r="W447" s="54" t="s">
        <v>3556</v>
      </c>
      <c r="X447" s="54" t="s">
        <v>3555</v>
      </c>
      <c r="Y447" s="54">
        <v>0</v>
      </c>
      <c r="Z447" s="54">
        <v>1</v>
      </c>
    </row>
    <row r="448" spans="1:26" ht="18" x14ac:dyDescent="0.25">
      <c r="A448" s="53" t="str">
        <f t="shared" si="7"/>
        <v>3917320</v>
      </c>
      <c r="B448" s="54" t="s">
        <v>2506</v>
      </c>
      <c r="C448" s="54" t="s">
        <v>2505</v>
      </c>
      <c r="D448" s="54" t="s">
        <v>94</v>
      </c>
      <c r="E448" s="54" t="s">
        <v>94</v>
      </c>
      <c r="F448" s="54" t="s">
        <v>89</v>
      </c>
      <c r="G448" s="54" t="s">
        <v>89</v>
      </c>
      <c r="H448" s="54" t="s">
        <v>892</v>
      </c>
      <c r="I448" s="54" t="s">
        <v>2504</v>
      </c>
      <c r="J448" s="56" t="s">
        <v>893</v>
      </c>
      <c r="K448" s="54" t="s">
        <v>2552</v>
      </c>
      <c r="L448" s="54" t="s">
        <v>116</v>
      </c>
      <c r="N448" s="54" t="s">
        <v>117</v>
      </c>
      <c r="O448" s="54">
        <v>15</v>
      </c>
      <c r="P448" s="54">
        <v>4</v>
      </c>
      <c r="Q448" s="289">
        <v>3</v>
      </c>
      <c r="R448" s="290"/>
      <c r="S448" s="289" t="s">
        <v>2502</v>
      </c>
      <c r="T448" s="289"/>
      <c r="U448" s="55"/>
      <c r="V448" s="54" t="s">
        <v>3554</v>
      </c>
      <c r="W448" s="54" t="s">
        <v>3553</v>
      </c>
      <c r="X448" s="54" t="s">
        <v>3552</v>
      </c>
      <c r="Y448" s="54">
        <v>0</v>
      </c>
      <c r="Z448" s="54">
        <v>1</v>
      </c>
    </row>
    <row r="449" spans="1:26" ht="27" x14ac:dyDescent="0.25">
      <c r="A449" s="53" t="str">
        <f t="shared" si="7"/>
        <v>0230540</v>
      </c>
      <c r="B449" s="54" t="s">
        <v>2506</v>
      </c>
      <c r="C449" s="54" t="s">
        <v>2505</v>
      </c>
      <c r="D449" s="54" t="s">
        <v>94</v>
      </c>
      <c r="E449" s="54" t="s">
        <v>94</v>
      </c>
      <c r="F449" s="54" t="s">
        <v>89</v>
      </c>
      <c r="G449" s="54" t="s">
        <v>379</v>
      </c>
      <c r="H449" s="54" t="s">
        <v>1359</v>
      </c>
      <c r="I449" s="54" t="s">
        <v>2504</v>
      </c>
      <c r="J449" s="56" t="s">
        <v>1922</v>
      </c>
      <c r="K449" s="54" t="s">
        <v>2510</v>
      </c>
      <c r="L449" s="54" t="s">
        <v>116</v>
      </c>
      <c r="N449" s="54" t="s">
        <v>117</v>
      </c>
      <c r="O449" s="54">
        <v>84</v>
      </c>
      <c r="P449" s="54">
        <v>6</v>
      </c>
      <c r="Q449" s="289">
        <v>6</v>
      </c>
      <c r="R449" s="290"/>
      <c r="S449" s="289" t="s">
        <v>2502</v>
      </c>
      <c r="T449" s="289"/>
      <c r="U449" s="55"/>
      <c r="V449" s="54" t="s">
        <v>3551</v>
      </c>
      <c r="W449" s="54" t="s">
        <v>3550</v>
      </c>
      <c r="X449" s="54" t="s">
        <v>3549</v>
      </c>
      <c r="Y449" s="54">
        <v>7</v>
      </c>
      <c r="Z449" s="54">
        <v>8</v>
      </c>
    </row>
    <row r="450" spans="1:26" ht="18" x14ac:dyDescent="0.25">
      <c r="A450" s="53" t="str">
        <f t="shared" si="7"/>
        <v>0230219</v>
      </c>
      <c r="B450" s="54" t="s">
        <v>2506</v>
      </c>
      <c r="C450" s="54" t="s">
        <v>2505</v>
      </c>
      <c r="D450" s="54" t="s">
        <v>94</v>
      </c>
      <c r="E450" s="54" t="s">
        <v>94</v>
      </c>
      <c r="F450" s="54" t="s">
        <v>89</v>
      </c>
      <c r="G450" s="54" t="s">
        <v>89</v>
      </c>
      <c r="H450" s="54" t="s">
        <v>1358</v>
      </c>
      <c r="I450" s="54" t="s">
        <v>2504</v>
      </c>
      <c r="J450" s="56" t="s">
        <v>1921</v>
      </c>
      <c r="K450" s="54" t="s">
        <v>2510</v>
      </c>
      <c r="L450" s="54" t="s">
        <v>116</v>
      </c>
      <c r="N450" s="54" t="s">
        <v>117</v>
      </c>
      <c r="O450" s="54">
        <v>325</v>
      </c>
      <c r="P450" s="54">
        <v>6</v>
      </c>
      <c r="Q450" s="289">
        <v>21</v>
      </c>
      <c r="R450" s="290"/>
      <c r="S450" s="289" t="s">
        <v>2502</v>
      </c>
      <c r="T450" s="289"/>
      <c r="U450" s="55"/>
      <c r="V450" s="54" t="s">
        <v>3548</v>
      </c>
      <c r="W450" s="54" t="s">
        <v>3547</v>
      </c>
      <c r="X450" s="54" t="s">
        <v>3546</v>
      </c>
      <c r="Y450" s="54">
        <v>31</v>
      </c>
      <c r="Z450" s="54">
        <v>31</v>
      </c>
    </row>
    <row r="451" spans="1:26" ht="18" x14ac:dyDescent="0.25">
      <c r="A451" s="53" t="str">
        <f t="shared" si="7"/>
        <v>0229690</v>
      </c>
      <c r="B451" s="54" t="s">
        <v>2506</v>
      </c>
      <c r="C451" s="54" t="s">
        <v>2505</v>
      </c>
      <c r="D451" s="54" t="s">
        <v>94</v>
      </c>
      <c r="E451" s="54" t="s">
        <v>94</v>
      </c>
      <c r="F451" s="54" t="s">
        <v>89</v>
      </c>
      <c r="G451" s="54" t="s">
        <v>89</v>
      </c>
      <c r="H451" s="54" t="s">
        <v>374</v>
      </c>
      <c r="I451" s="54" t="s">
        <v>2504</v>
      </c>
      <c r="J451" s="56" t="s">
        <v>1725</v>
      </c>
      <c r="K451" s="54" t="s">
        <v>2523</v>
      </c>
      <c r="L451" s="54" t="s">
        <v>116</v>
      </c>
      <c r="N451" s="54" t="s">
        <v>117</v>
      </c>
      <c r="O451" s="54">
        <v>41</v>
      </c>
      <c r="P451" s="54">
        <v>3</v>
      </c>
      <c r="Q451" s="289">
        <v>3</v>
      </c>
      <c r="R451" s="290"/>
      <c r="S451" s="289" t="s">
        <v>2502</v>
      </c>
      <c r="T451" s="289"/>
      <c r="U451" s="55"/>
      <c r="V451" s="54" t="s">
        <v>3545</v>
      </c>
      <c r="W451" s="54" t="s">
        <v>3544</v>
      </c>
      <c r="X451" s="54" t="s">
        <v>3543</v>
      </c>
      <c r="Y451" s="54">
        <v>2</v>
      </c>
      <c r="Z451" s="54">
        <v>3</v>
      </c>
    </row>
    <row r="452" spans="1:26" ht="27" x14ac:dyDescent="0.25">
      <c r="A452" s="53" t="str">
        <f t="shared" si="7"/>
        <v>0226993</v>
      </c>
      <c r="B452" s="54" t="s">
        <v>2506</v>
      </c>
      <c r="C452" s="54" t="s">
        <v>2505</v>
      </c>
      <c r="D452" s="54" t="s">
        <v>94</v>
      </c>
      <c r="E452" s="54" t="s">
        <v>94</v>
      </c>
      <c r="F452" s="54" t="s">
        <v>89</v>
      </c>
      <c r="G452" s="54" t="s">
        <v>375</v>
      </c>
      <c r="H452" s="54" t="s">
        <v>1370</v>
      </c>
      <c r="I452" s="54" t="s">
        <v>2504</v>
      </c>
      <c r="J452" s="56" t="s">
        <v>1929</v>
      </c>
      <c r="K452" s="54" t="s">
        <v>2510</v>
      </c>
      <c r="L452" s="54" t="s">
        <v>116</v>
      </c>
      <c r="N452" s="54" t="s">
        <v>117</v>
      </c>
      <c r="O452" s="54">
        <v>15</v>
      </c>
      <c r="P452" s="54">
        <v>6</v>
      </c>
      <c r="Q452" s="289">
        <v>6</v>
      </c>
      <c r="R452" s="290"/>
      <c r="S452" s="289" t="s">
        <v>2502</v>
      </c>
      <c r="T452" s="289"/>
      <c r="U452" s="55"/>
      <c r="V452" s="54" t="s">
        <v>3542</v>
      </c>
      <c r="W452" s="54" t="s">
        <v>3541</v>
      </c>
      <c r="X452" s="54" t="s">
        <v>3540</v>
      </c>
      <c r="Y452" s="54">
        <v>2</v>
      </c>
      <c r="Z452" s="54">
        <v>3</v>
      </c>
    </row>
    <row r="453" spans="1:26" ht="27" x14ac:dyDescent="0.25">
      <c r="A453" s="53" t="str">
        <f t="shared" si="7"/>
        <v>0242255</v>
      </c>
      <c r="B453" s="54" t="s">
        <v>2506</v>
      </c>
      <c r="C453" s="54" t="s">
        <v>2505</v>
      </c>
      <c r="D453" s="54" t="s">
        <v>94</v>
      </c>
      <c r="E453" s="54" t="s">
        <v>94</v>
      </c>
      <c r="F453" s="54" t="s">
        <v>89</v>
      </c>
      <c r="G453" s="54" t="s">
        <v>1368</v>
      </c>
      <c r="H453" s="54" t="s">
        <v>1369</v>
      </c>
      <c r="I453" s="54" t="s">
        <v>2504</v>
      </c>
      <c r="J453" s="56" t="s">
        <v>1928</v>
      </c>
      <c r="K453" s="54" t="s">
        <v>2510</v>
      </c>
      <c r="L453" s="54" t="s">
        <v>116</v>
      </c>
      <c r="N453" s="54" t="s">
        <v>117</v>
      </c>
      <c r="O453" s="54">
        <v>8</v>
      </c>
      <c r="P453" s="54">
        <v>6</v>
      </c>
      <c r="Q453" s="289">
        <v>6</v>
      </c>
      <c r="R453" s="290"/>
      <c r="S453" s="289" t="s">
        <v>2502</v>
      </c>
      <c r="T453" s="289"/>
      <c r="U453" s="55"/>
      <c r="V453" s="54" t="s">
        <v>3539</v>
      </c>
      <c r="W453" s="54" t="s">
        <v>3538</v>
      </c>
      <c r="X453" s="54" t="s">
        <v>3537</v>
      </c>
      <c r="Y453" s="54">
        <v>1</v>
      </c>
      <c r="Z453" s="54">
        <v>2</v>
      </c>
    </row>
    <row r="454" spans="1:26" ht="18" x14ac:dyDescent="0.25">
      <c r="A454" s="53" t="str">
        <f t="shared" si="7"/>
        <v>0242263</v>
      </c>
      <c r="B454" s="54" t="s">
        <v>2506</v>
      </c>
      <c r="C454" s="54" t="s">
        <v>2505</v>
      </c>
      <c r="D454" s="54" t="s">
        <v>94</v>
      </c>
      <c r="E454" s="54" t="s">
        <v>94</v>
      </c>
      <c r="F454" s="54" t="s">
        <v>89</v>
      </c>
      <c r="G454" s="54" t="s">
        <v>884</v>
      </c>
      <c r="H454" s="54" t="s">
        <v>1365</v>
      </c>
      <c r="I454" s="54" t="s">
        <v>2504</v>
      </c>
      <c r="J454" s="56" t="s">
        <v>1926</v>
      </c>
      <c r="K454" s="54" t="s">
        <v>2510</v>
      </c>
      <c r="L454" s="54" t="s">
        <v>116</v>
      </c>
      <c r="N454" s="54" t="s">
        <v>117</v>
      </c>
      <c r="O454" s="54">
        <v>4</v>
      </c>
      <c r="P454" s="54">
        <v>5</v>
      </c>
      <c r="Q454" s="289">
        <v>5</v>
      </c>
      <c r="R454" s="290"/>
      <c r="S454" s="289" t="s">
        <v>2502</v>
      </c>
      <c r="T454" s="289"/>
      <c r="U454" s="55"/>
      <c r="V454" s="54" t="s">
        <v>3536</v>
      </c>
      <c r="W454" s="54" t="s">
        <v>3535</v>
      </c>
      <c r="X454" s="54" t="s">
        <v>3534</v>
      </c>
      <c r="Y454" s="54">
        <v>2</v>
      </c>
      <c r="Z454" s="54">
        <v>1</v>
      </c>
    </row>
    <row r="455" spans="1:26" ht="27" x14ac:dyDescent="0.25">
      <c r="A455" s="53" t="str">
        <f t="shared" si="7"/>
        <v>0243758</v>
      </c>
      <c r="B455" s="54" t="s">
        <v>2506</v>
      </c>
      <c r="C455" s="54" t="s">
        <v>2505</v>
      </c>
      <c r="D455" s="54" t="s">
        <v>94</v>
      </c>
      <c r="E455" s="54" t="s">
        <v>94</v>
      </c>
      <c r="F455" s="54" t="s">
        <v>89</v>
      </c>
      <c r="G455" s="54" t="s">
        <v>1360</v>
      </c>
      <c r="H455" s="54" t="s">
        <v>1361</v>
      </c>
      <c r="I455" s="54" t="s">
        <v>2504</v>
      </c>
      <c r="J455" s="56" t="s">
        <v>1923</v>
      </c>
      <c r="K455" s="54" t="s">
        <v>2510</v>
      </c>
      <c r="L455" s="54" t="s">
        <v>116</v>
      </c>
      <c r="N455" s="54" t="s">
        <v>117</v>
      </c>
      <c r="O455" s="54">
        <v>2</v>
      </c>
      <c r="P455" s="54">
        <v>3</v>
      </c>
      <c r="Q455" s="289">
        <v>3</v>
      </c>
      <c r="R455" s="290"/>
      <c r="S455" s="289" t="s">
        <v>2502</v>
      </c>
      <c r="T455" s="289"/>
      <c r="U455" s="55"/>
      <c r="V455" s="54" t="s">
        <v>3533</v>
      </c>
      <c r="W455" s="54" t="s">
        <v>3532</v>
      </c>
      <c r="X455" s="54" t="s">
        <v>2524</v>
      </c>
      <c r="Y455" s="54">
        <v>0</v>
      </c>
      <c r="Z455" s="54">
        <v>1</v>
      </c>
    </row>
    <row r="456" spans="1:26" ht="18" x14ac:dyDescent="0.25">
      <c r="A456" s="53" t="str">
        <f t="shared" ref="A456:A519" si="8">+H456</f>
        <v>0474551</v>
      </c>
      <c r="B456" s="54" t="s">
        <v>2506</v>
      </c>
      <c r="C456" s="54" t="s">
        <v>2505</v>
      </c>
      <c r="D456" s="54" t="s">
        <v>94</v>
      </c>
      <c r="E456" s="54" t="s">
        <v>94</v>
      </c>
      <c r="F456" s="54" t="s">
        <v>89</v>
      </c>
      <c r="G456" s="54" t="s">
        <v>1366</v>
      </c>
      <c r="H456" s="54" t="s">
        <v>1367</v>
      </c>
      <c r="I456" s="54" t="s">
        <v>2504</v>
      </c>
      <c r="J456" s="56" t="s">
        <v>1927</v>
      </c>
      <c r="K456" s="54" t="s">
        <v>2510</v>
      </c>
      <c r="L456" s="54" t="s">
        <v>116</v>
      </c>
      <c r="N456" s="54" t="s">
        <v>117</v>
      </c>
      <c r="O456" s="54">
        <v>5</v>
      </c>
      <c r="P456" s="54">
        <v>4</v>
      </c>
      <c r="Q456" s="289">
        <v>5</v>
      </c>
      <c r="R456" s="290"/>
      <c r="S456" s="289" t="s">
        <v>2502</v>
      </c>
      <c r="T456" s="289"/>
      <c r="U456" s="55"/>
      <c r="V456" s="54" t="s">
        <v>3531</v>
      </c>
      <c r="W456" s="54" t="s">
        <v>2525</v>
      </c>
      <c r="X456" s="54" t="s">
        <v>2524</v>
      </c>
      <c r="Y456" s="54">
        <v>0</v>
      </c>
      <c r="Z456" s="54">
        <v>1</v>
      </c>
    </row>
    <row r="457" spans="1:26" ht="27" x14ac:dyDescent="0.25">
      <c r="A457" s="53" t="str">
        <f t="shared" si="8"/>
        <v>0474569</v>
      </c>
      <c r="B457" s="54" t="s">
        <v>2506</v>
      </c>
      <c r="C457" s="54" t="s">
        <v>2505</v>
      </c>
      <c r="D457" s="54" t="s">
        <v>94</v>
      </c>
      <c r="E457" s="54" t="s">
        <v>94</v>
      </c>
      <c r="F457" s="54" t="s">
        <v>89</v>
      </c>
      <c r="G457" s="54" t="s">
        <v>385</v>
      </c>
      <c r="H457" s="54" t="s">
        <v>1570</v>
      </c>
      <c r="I457" s="54" t="s">
        <v>2504</v>
      </c>
      <c r="J457" s="56" t="s">
        <v>89</v>
      </c>
      <c r="K457" s="54" t="s">
        <v>2503</v>
      </c>
      <c r="L457" s="54" t="s">
        <v>116</v>
      </c>
      <c r="N457" s="54" t="s">
        <v>117</v>
      </c>
      <c r="O457" s="54">
        <v>241</v>
      </c>
      <c r="P457" s="54">
        <v>5</v>
      </c>
      <c r="Q457" s="289">
        <v>15</v>
      </c>
      <c r="R457" s="290"/>
      <c r="S457" s="289" t="s">
        <v>2502</v>
      </c>
      <c r="T457" s="289"/>
      <c r="U457" s="55"/>
      <c r="V457" s="54" t="s">
        <v>3530</v>
      </c>
      <c r="W457" s="54" t="s">
        <v>3529</v>
      </c>
      <c r="X457" s="54" t="s">
        <v>3528</v>
      </c>
      <c r="Y457" s="54">
        <v>38</v>
      </c>
      <c r="Z457" s="54">
        <v>36</v>
      </c>
    </row>
    <row r="458" spans="1:26" ht="18" x14ac:dyDescent="0.25">
      <c r="A458" s="53" t="str">
        <f t="shared" si="8"/>
        <v>0529305</v>
      </c>
      <c r="B458" s="54" t="s">
        <v>2506</v>
      </c>
      <c r="C458" s="54" t="s">
        <v>2505</v>
      </c>
      <c r="D458" s="54" t="s">
        <v>94</v>
      </c>
      <c r="E458" s="54" t="s">
        <v>94</v>
      </c>
      <c r="F458" s="54" t="s">
        <v>89</v>
      </c>
      <c r="G458" s="54" t="s">
        <v>377</v>
      </c>
      <c r="H458" s="54" t="s">
        <v>1362</v>
      </c>
      <c r="I458" s="54" t="s">
        <v>2504</v>
      </c>
      <c r="J458" s="56" t="s">
        <v>1924</v>
      </c>
      <c r="K458" s="54" t="s">
        <v>2510</v>
      </c>
      <c r="L458" s="54" t="s">
        <v>116</v>
      </c>
      <c r="N458" s="54" t="s">
        <v>117</v>
      </c>
      <c r="O458" s="54">
        <v>37</v>
      </c>
      <c r="P458" s="54">
        <v>6</v>
      </c>
      <c r="Q458" s="289">
        <v>6</v>
      </c>
      <c r="R458" s="290"/>
      <c r="S458" s="289" t="s">
        <v>2502</v>
      </c>
      <c r="T458" s="289"/>
      <c r="U458" s="55"/>
      <c r="V458" s="54" t="s">
        <v>3527</v>
      </c>
      <c r="W458" s="54" t="s">
        <v>3526</v>
      </c>
      <c r="X458" s="54" t="s">
        <v>3525</v>
      </c>
      <c r="Y458" s="54">
        <v>2</v>
      </c>
      <c r="Z458" s="54">
        <v>3</v>
      </c>
    </row>
    <row r="459" spans="1:26" ht="18" x14ac:dyDescent="0.25">
      <c r="A459" s="53" t="str">
        <f t="shared" si="8"/>
        <v>0804534</v>
      </c>
      <c r="B459" s="54" t="s">
        <v>2506</v>
      </c>
      <c r="C459" s="54" t="s">
        <v>2505</v>
      </c>
      <c r="D459" s="54" t="s">
        <v>94</v>
      </c>
      <c r="E459" s="54" t="s">
        <v>94</v>
      </c>
      <c r="F459" s="54" t="s">
        <v>89</v>
      </c>
      <c r="G459" s="54" t="s">
        <v>1363</v>
      </c>
      <c r="H459" s="54" t="s">
        <v>1364</v>
      </c>
      <c r="I459" s="54" t="s">
        <v>2504</v>
      </c>
      <c r="J459" s="56" t="s">
        <v>1925</v>
      </c>
      <c r="K459" s="54" t="s">
        <v>2510</v>
      </c>
      <c r="L459" s="54" t="s">
        <v>116</v>
      </c>
      <c r="N459" s="54" t="s">
        <v>117</v>
      </c>
      <c r="O459" s="54">
        <v>2</v>
      </c>
      <c r="P459" s="54">
        <v>4</v>
      </c>
      <c r="Q459" s="289">
        <v>4</v>
      </c>
      <c r="R459" s="290"/>
      <c r="S459" s="289" t="s">
        <v>2502</v>
      </c>
      <c r="T459" s="289"/>
      <c r="U459" s="55"/>
      <c r="V459" s="54" t="s">
        <v>3524</v>
      </c>
      <c r="W459" s="54" t="s">
        <v>3523</v>
      </c>
      <c r="X459" s="54" t="s">
        <v>3522</v>
      </c>
      <c r="Y459" s="54">
        <v>0</v>
      </c>
      <c r="Z459" s="54">
        <v>1</v>
      </c>
    </row>
    <row r="460" spans="1:26" ht="18" x14ac:dyDescent="0.25">
      <c r="A460" s="53" t="str">
        <f t="shared" si="8"/>
        <v>1556315</v>
      </c>
      <c r="B460" s="54" t="s">
        <v>2506</v>
      </c>
      <c r="C460" s="54" t="s">
        <v>2505</v>
      </c>
      <c r="D460" s="54" t="s">
        <v>94</v>
      </c>
      <c r="E460" s="54" t="s">
        <v>94</v>
      </c>
      <c r="F460" s="54" t="s">
        <v>89</v>
      </c>
      <c r="G460" s="54" t="s">
        <v>375</v>
      </c>
      <c r="H460" s="54" t="s">
        <v>376</v>
      </c>
      <c r="I460" s="54" t="s">
        <v>2504</v>
      </c>
      <c r="J460" s="56" t="s">
        <v>1723</v>
      </c>
      <c r="K460" s="54" t="s">
        <v>2523</v>
      </c>
      <c r="L460" s="54" t="s">
        <v>116</v>
      </c>
      <c r="N460" s="54" t="s">
        <v>117</v>
      </c>
      <c r="O460" s="54">
        <v>10</v>
      </c>
      <c r="P460" s="54">
        <v>3</v>
      </c>
      <c r="Q460" s="289">
        <v>3</v>
      </c>
      <c r="R460" s="290"/>
      <c r="S460" s="289" t="s">
        <v>2502</v>
      </c>
      <c r="T460" s="289"/>
      <c r="U460" s="55"/>
      <c r="V460" s="54" t="s">
        <v>3521</v>
      </c>
      <c r="W460" s="54" t="s">
        <v>3520</v>
      </c>
      <c r="X460" s="54" t="s">
        <v>3519</v>
      </c>
      <c r="Y460" s="54">
        <v>0</v>
      </c>
      <c r="Z460" s="54">
        <v>1</v>
      </c>
    </row>
    <row r="461" spans="1:26" ht="18" x14ac:dyDescent="0.25">
      <c r="A461" s="53" t="str">
        <f t="shared" si="8"/>
        <v>1571470</v>
      </c>
      <c r="B461" s="54" t="s">
        <v>2506</v>
      </c>
      <c r="C461" s="54" t="s">
        <v>2505</v>
      </c>
      <c r="D461" s="54" t="s">
        <v>94</v>
      </c>
      <c r="E461" s="54" t="s">
        <v>94</v>
      </c>
      <c r="F461" s="54" t="s">
        <v>89</v>
      </c>
      <c r="G461" s="54" t="s">
        <v>379</v>
      </c>
      <c r="H461" s="54" t="s">
        <v>1571</v>
      </c>
      <c r="I461" s="54" t="s">
        <v>2504</v>
      </c>
      <c r="J461" s="56" t="s">
        <v>1572</v>
      </c>
      <c r="K461" s="54" t="s">
        <v>2503</v>
      </c>
      <c r="L461" s="54" t="s">
        <v>116</v>
      </c>
      <c r="N461" s="54" t="s">
        <v>117</v>
      </c>
      <c r="O461" s="54">
        <v>118</v>
      </c>
      <c r="P461" s="54">
        <v>5</v>
      </c>
      <c r="Q461" s="289">
        <v>7</v>
      </c>
      <c r="R461" s="290"/>
      <c r="S461" s="289" t="s">
        <v>2502</v>
      </c>
      <c r="T461" s="289"/>
      <c r="U461" s="55"/>
      <c r="V461" s="54" t="s">
        <v>3518</v>
      </c>
      <c r="W461" s="54" t="s">
        <v>3517</v>
      </c>
      <c r="X461" s="54" t="s">
        <v>2524</v>
      </c>
      <c r="Y461" s="54">
        <v>15</v>
      </c>
      <c r="Z461" s="54">
        <v>15</v>
      </c>
    </row>
    <row r="462" spans="1:26" ht="18" x14ac:dyDescent="0.25">
      <c r="A462" s="53" t="str">
        <f t="shared" si="8"/>
        <v>1470905</v>
      </c>
      <c r="B462" s="54" t="s">
        <v>2506</v>
      </c>
      <c r="C462" s="54" t="s">
        <v>2505</v>
      </c>
      <c r="D462" s="54" t="s">
        <v>94</v>
      </c>
      <c r="E462" s="54" t="s">
        <v>94</v>
      </c>
      <c r="F462" s="54" t="s">
        <v>89</v>
      </c>
      <c r="G462" s="54" t="s">
        <v>379</v>
      </c>
      <c r="H462" s="54" t="s">
        <v>380</v>
      </c>
      <c r="I462" s="54" t="s">
        <v>2504</v>
      </c>
      <c r="J462" s="56" t="s">
        <v>381</v>
      </c>
      <c r="K462" s="54" t="s">
        <v>2523</v>
      </c>
      <c r="L462" s="54" t="s">
        <v>116</v>
      </c>
      <c r="N462" s="54" t="s">
        <v>117</v>
      </c>
      <c r="O462" s="54">
        <v>21</v>
      </c>
      <c r="P462" s="54">
        <v>3</v>
      </c>
      <c r="Q462" s="289">
        <v>3</v>
      </c>
      <c r="R462" s="290"/>
      <c r="S462" s="289" t="s">
        <v>2502</v>
      </c>
      <c r="T462" s="289"/>
      <c r="U462" s="55"/>
      <c r="V462" s="54" t="s">
        <v>3516</v>
      </c>
      <c r="W462" s="54" t="s">
        <v>3515</v>
      </c>
      <c r="X462" s="54" t="s">
        <v>3514</v>
      </c>
      <c r="Y462" s="54">
        <v>1</v>
      </c>
      <c r="Z462" s="54">
        <v>2</v>
      </c>
    </row>
    <row r="463" spans="1:26" ht="18" x14ac:dyDescent="0.25">
      <c r="A463" s="53" t="str">
        <f t="shared" si="8"/>
        <v>1372861</v>
      </c>
      <c r="B463" s="54" t="s">
        <v>2506</v>
      </c>
      <c r="C463" s="54" t="s">
        <v>2505</v>
      </c>
      <c r="D463" s="54" t="s">
        <v>94</v>
      </c>
      <c r="E463" s="54" t="s">
        <v>94</v>
      </c>
      <c r="F463" s="54" t="s">
        <v>89</v>
      </c>
      <c r="G463" s="54" t="s">
        <v>375</v>
      </c>
      <c r="H463" s="54" t="s">
        <v>1573</v>
      </c>
      <c r="I463" s="54" t="s">
        <v>2504</v>
      </c>
      <c r="J463" s="56" t="s">
        <v>1574</v>
      </c>
      <c r="K463" s="54" t="s">
        <v>2503</v>
      </c>
      <c r="L463" s="54" t="s">
        <v>116</v>
      </c>
      <c r="N463" s="54" t="s">
        <v>117</v>
      </c>
      <c r="O463" s="54">
        <v>12</v>
      </c>
      <c r="P463" s="54">
        <v>5</v>
      </c>
      <c r="Q463" s="289">
        <v>5</v>
      </c>
      <c r="R463" s="290"/>
      <c r="S463" s="289" t="s">
        <v>2502</v>
      </c>
      <c r="T463" s="289"/>
      <c r="U463" s="55"/>
      <c r="V463" s="54" t="s">
        <v>3513</v>
      </c>
      <c r="W463" s="54" t="s">
        <v>3512</v>
      </c>
      <c r="X463" s="54" t="s">
        <v>3511</v>
      </c>
      <c r="Y463" s="54">
        <v>10</v>
      </c>
      <c r="Z463" s="54">
        <v>10</v>
      </c>
    </row>
    <row r="464" spans="1:26" ht="27" x14ac:dyDescent="0.25">
      <c r="A464" s="53" t="str">
        <f t="shared" si="8"/>
        <v>3917321</v>
      </c>
      <c r="B464" s="54" t="s">
        <v>2506</v>
      </c>
      <c r="C464" s="54" t="s">
        <v>2505</v>
      </c>
      <c r="D464" s="54" t="s">
        <v>94</v>
      </c>
      <c r="E464" s="54" t="s">
        <v>94</v>
      </c>
      <c r="F464" s="54" t="s">
        <v>390</v>
      </c>
      <c r="G464" s="54" t="s">
        <v>406</v>
      </c>
      <c r="H464" s="54" t="s">
        <v>912</v>
      </c>
      <c r="I464" s="54" t="s">
        <v>2504</v>
      </c>
      <c r="J464" s="56" t="s">
        <v>913</v>
      </c>
      <c r="K464" s="54" t="s">
        <v>2552</v>
      </c>
      <c r="L464" s="54" t="s">
        <v>116</v>
      </c>
      <c r="N464" s="54" t="s">
        <v>117</v>
      </c>
      <c r="O464" s="54">
        <v>6</v>
      </c>
      <c r="P464" s="54">
        <v>1</v>
      </c>
      <c r="Q464" s="289">
        <v>3</v>
      </c>
      <c r="R464" s="290"/>
      <c r="S464" s="289" t="s">
        <v>2502</v>
      </c>
      <c r="T464" s="289"/>
      <c r="U464" s="55"/>
      <c r="V464" s="54" t="s">
        <v>3504</v>
      </c>
      <c r="W464" s="54" t="s">
        <v>3509</v>
      </c>
      <c r="X464" s="54" t="s">
        <v>3510</v>
      </c>
      <c r="Y464" s="54">
        <v>0</v>
      </c>
      <c r="Z464" s="54">
        <v>1</v>
      </c>
    </row>
    <row r="465" spans="1:26" ht="27" x14ac:dyDescent="0.25">
      <c r="A465" s="53" t="str">
        <f t="shared" si="8"/>
        <v>3971076</v>
      </c>
      <c r="B465" s="54" t="s">
        <v>2506</v>
      </c>
      <c r="C465" s="54" t="s">
        <v>2505</v>
      </c>
      <c r="D465" s="54" t="s">
        <v>94</v>
      </c>
      <c r="E465" s="54" t="s">
        <v>94</v>
      </c>
      <c r="F465" s="54" t="s">
        <v>390</v>
      </c>
      <c r="G465" s="54" t="s">
        <v>512</v>
      </c>
      <c r="H465" s="54" t="s">
        <v>1801</v>
      </c>
      <c r="I465" s="54" t="s">
        <v>2504</v>
      </c>
      <c r="J465" s="56" t="s">
        <v>1802</v>
      </c>
      <c r="K465" s="54" t="s">
        <v>2552</v>
      </c>
      <c r="L465" s="54" t="s">
        <v>116</v>
      </c>
      <c r="N465" s="54" t="s">
        <v>117</v>
      </c>
      <c r="O465" s="54">
        <v>5</v>
      </c>
      <c r="P465" s="54">
        <v>3</v>
      </c>
      <c r="Q465" s="289">
        <v>3</v>
      </c>
      <c r="R465" s="290"/>
      <c r="S465" s="289" t="s">
        <v>2502</v>
      </c>
      <c r="T465" s="289"/>
      <c r="U465" s="55"/>
      <c r="V465" s="54" t="s">
        <v>3504</v>
      </c>
      <c r="W465" s="54" t="s">
        <v>2525</v>
      </c>
      <c r="X465" s="54" t="s">
        <v>2524</v>
      </c>
      <c r="Y465" s="54">
        <v>0</v>
      </c>
      <c r="Z465" s="54">
        <v>1</v>
      </c>
    </row>
    <row r="466" spans="1:26" ht="27" x14ac:dyDescent="0.25">
      <c r="A466" s="53" t="str">
        <f t="shared" si="8"/>
        <v>3956871</v>
      </c>
      <c r="B466" s="54" t="s">
        <v>2506</v>
      </c>
      <c r="C466" s="54" t="s">
        <v>2505</v>
      </c>
      <c r="D466" s="54" t="s">
        <v>94</v>
      </c>
      <c r="E466" s="54" t="s">
        <v>94</v>
      </c>
      <c r="F466" s="54" t="s">
        <v>390</v>
      </c>
      <c r="G466" s="54" t="s">
        <v>744</v>
      </c>
      <c r="H466" s="54" t="s">
        <v>909</v>
      </c>
      <c r="I466" s="54" t="s">
        <v>2504</v>
      </c>
      <c r="J466" s="56" t="s">
        <v>910</v>
      </c>
      <c r="K466" s="54" t="s">
        <v>2552</v>
      </c>
      <c r="L466" s="54" t="s">
        <v>116</v>
      </c>
      <c r="N466" s="54" t="s">
        <v>117</v>
      </c>
      <c r="O466" s="54">
        <v>5</v>
      </c>
      <c r="P466" s="54">
        <v>1</v>
      </c>
      <c r="Q466" s="289">
        <v>3</v>
      </c>
      <c r="R466" s="290"/>
      <c r="S466" s="289" t="s">
        <v>2502</v>
      </c>
      <c r="T466" s="289"/>
      <c r="U466" s="55"/>
      <c r="V466" s="54" t="s">
        <v>3504</v>
      </c>
      <c r="W466" s="54" t="s">
        <v>2525</v>
      </c>
      <c r="X466" s="54" t="s">
        <v>2524</v>
      </c>
      <c r="Y466" s="54">
        <v>0</v>
      </c>
      <c r="Z466" s="54">
        <v>1</v>
      </c>
    </row>
    <row r="467" spans="1:26" ht="27" x14ac:dyDescent="0.25">
      <c r="A467" s="53" t="str">
        <f t="shared" si="8"/>
        <v>3956199</v>
      </c>
      <c r="B467" s="54" t="s">
        <v>2506</v>
      </c>
      <c r="C467" s="54" t="s">
        <v>2505</v>
      </c>
      <c r="D467" s="54" t="s">
        <v>94</v>
      </c>
      <c r="E467" s="54" t="s">
        <v>94</v>
      </c>
      <c r="F467" s="54" t="s">
        <v>390</v>
      </c>
      <c r="G467" s="54" t="s">
        <v>391</v>
      </c>
      <c r="H467" s="54" t="s">
        <v>906</v>
      </c>
      <c r="I467" s="54" t="s">
        <v>2504</v>
      </c>
      <c r="J467" s="56" t="s">
        <v>907</v>
      </c>
      <c r="K467" s="54" t="s">
        <v>2552</v>
      </c>
      <c r="L467" s="54" t="s">
        <v>116</v>
      </c>
      <c r="N467" s="54" t="s">
        <v>117</v>
      </c>
      <c r="O467" s="54">
        <v>8</v>
      </c>
      <c r="P467" s="54">
        <v>1</v>
      </c>
      <c r="Q467" s="289">
        <v>3</v>
      </c>
      <c r="R467" s="290"/>
      <c r="S467" s="289" t="s">
        <v>2502</v>
      </c>
      <c r="T467" s="289"/>
      <c r="U467" s="55"/>
      <c r="V467" s="54" t="s">
        <v>3504</v>
      </c>
      <c r="W467" s="54" t="s">
        <v>3509</v>
      </c>
      <c r="X467" s="54" t="s">
        <v>3508</v>
      </c>
      <c r="Y467" s="54">
        <v>0</v>
      </c>
      <c r="Z467" s="54">
        <v>1</v>
      </c>
    </row>
    <row r="468" spans="1:26" ht="27" x14ac:dyDescent="0.25">
      <c r="A468" s="53" t="str">
        <f t="shared" si="8"/>
        <v>3947756</v>
      </c>
      <c r="B468" s="54" t="s">
        <v>2506</v>
      </c>
      <c r="C468" s="54" t="s">
        <v>2505</v>
      </c>
      <c r="D468" s="54" t="s">
        <v>94</v>
      </c>
      <c r="E468" s="54" t="s">
        <v>94</v>
      </c>
      <c r="F468" s="54" t="s">
        <v>390</v>
      </c>
      <c r="G468" s="54" t="s">
        <v>2439</v>
      </c>
      <c r="H468" s="54" t="s">
        <v>918</v>
      </c>
      <c r="I468" s="54" t="s">
        <v>2504</v>
      </c>
      <c r="J468" s="56" t="s">
        <v>919</v>
      </c>
      <c r="K468" s="54" t="s">
        <v>2552</v>
      </c>
      <c r="L468" s="54" t="s">
        <v>116</v>
      </c>
      <c r="N468" s="54" t="s">
        <v>117</v>
      </c>
      <c r="O468" s="54">
        <v>5</v>
      </c>
      <c r="P468" s="54">
        <v>1</v>
      </c>
      <c r="Q468" s="289">
        <v>3</v>
      </c>
      <c r="R468" s="290"/>
      <c r="S468" s="289" t="s">
        <v>2502</v>
      </c>
      <c r="T468" s="289"/>
      <c r="U468" s="55"/>
      <c r="V468" s="54" t="s">
        <v>3504</v>
      </c>
      <c r="W468" s="54" t="s">
        <v>3507</v>
      </c>
      <c r="X468" s="54" t="s">
        <v>3506</v>
      </c>
      <c r="Y468" s="54">
        <v>1</v>
      </c>
      <c r="Z468" s="54">
        <v>1</v>
      </c>
    </row>
    <row r="469" spans="1:26" ht="27" x14ac:dyDescent="0.25">
      <c r="A469" s="53" t="str">
        <f t="shared" si="8"/>
        <v>2052313</v>
      </c>
      <c r="B469" s="54" t="s">
        <v>2506</v>
      </c>
      <c r="C469" s="54" t="s">
        <v>2505</v>
      </c>
      <c r="D469" s="54" t="s">
        <v>94</v>
      </c>
      <c r="E469" s="54" t="s">
        <v>94</v>
      </c>
      <c r="F469" s="54" t="s">
        <v>390</v>
      </c>
      <c r="G469" s="54" t="s">
        <v>1800</v>
      </c>
      <c r="H469" s="54" t="s">
        <v>904</v>
      </c>
      <c r="I469" s="54" t="s">
        <v>2504</v>
      </c>
      <c r="J469" s="56" t="s">
        <v>905</v>
      </c>
      <c r="K469" s="54" t="s">
        <v>2552</v>
      </c>
      <c r="L469" s="54" t="s">
        <v>116</v>
      </c>
      <c r="N469" s="54" t="s">
        <v>117</v>
      </c>
      <c r="O469" s="54">
        <v>8</v>
      </c>
      <c r="P469" s="54">
        <v>3</v>
      </c>
      <c r="Q469" s="289">
        <v>3</v>
      </c>
      <c r="R469" s="290"/>
      <c r="S469" s="289" t="s">
        <v>2502</v>
      </c>
      <c r="T469" s="289"/>
      <c r="U469" s="55"/>
      <c r="V469" s="54" t="s">
        <v>3504</v>
      </c>
      <c r="W469" s="54" t="s">
        <v>2525</v>
      </c>
      <c r="X469" s="54" t="s">
        <v>2524</v>
      </c>
      <c r="Y469" s="54">
        <v>0</v>
      </c>
      <c r="Z469" s="54">
        <v>1</v>
      </c>
    </row>
    <row r="470" spans="1:26" ht="27" x14ac:dyDescent="0.25">
      <c r="A470" s="53" t="str">
        <f t="shared" si="8"/>
        <v>2052316</v>
      </c>
      <c r="B470" s="54" t="s">
        <v>2506</v>
      </c>
      <c r="C470" s="54" t="s">
        <v>2505</v>
      </c>
      <c r="D470" s="54" t="s">
        <v>94</v>
      </c>
      <c r="E470" s="54" t="s">
        <v>94</v>
      </c>
      <c r="F470" s="54" t="s">
        <v>390</v>
      </c>
      <c r="G470" s="54" t="s">
        <v>908</v>
      </c>
      <c r="H470" s="54" t="s">
        <v>911</v>
      </c>
      <c r="I470" s="54" t="s">
        <v>2504</v>
      </c>
      <c r="J470" s="56" t="s">
        <v>908</v>
      </c>
      <c r="K470" s="54" t="s">
        <v>2552</v>
      </c>
      <c r="L470" s="54" t="s">
        <v>116</v>
      </c>
      <c r="N470" s="54" t="s">
        <v>117</v>
      </c>
      <c r="O470" s="54">
        <v>10</v>
      </c>
      <c r="P470" s="54">
        <v>3</v>
      </c>
      <c r="Q470" s="289">
        <v>3</v>
      </c>
      <c r="R470" s="290"/>
      <c r="S470" s="289" t="s">
        <v>2502</v>
      </c>
      <c r="T470" s="289"/>
      <c r="U470" s="55"/>
      <c r="V470" s="54" t="s">
        <v>3504</v>
      </c>
      <c r="W470" s="54" t="s">
        <v>2525</v>
      </c>
      <c r="X470" s="54" t="s">
        <v>3505</v>
      </c>
      <c r="Y470" s="54">
        <v>1</v>
      </c>
      <c r="Z470" s="54">
        <v>1</v>
      </c>
    </row>
    <row r="471" spans="1:26" ht="27" x14ac:dyDescent="0.25">
      <c r="A471" s="53" t="str">
        <f t="shared" si="8"/>
        <v>2052318</v>
      </c>
      <c r="B471" s="54" t="s">
        <v>2506</v>
      </c>
      <c r="C471" s="54" t="s">
        <v>2505</v>
      </c>
      <c r="D471" s="54" t="s">
        <v>94</v>
      </c>
      <c r="E471" s="54" t="s">
        <v>94</v>
      </c>
      <c r="F471" s="54" t="s">
        <v>390</v>
      </c>
      <c r="G471" s="54" t="s">
        <v>914</v>
      </c>
      <c r="H471" s="54" t="s">
        <v>915</v>
      </c>
      <c r="I471" s="54" t="s">
        <v>2504</v>
      </c>
      <c r="J471" s="56" t="s">
        <v>916</v>
      </c>
      <c r="K471" s="54" t="s">
        <v>2552</v>
      </c>
      <c r="L471" s="54" t="s">
        <v>116</v>
      </c>
      <c r="N471" s="54" t="s">
        <v>117</v>
      </c>
      <c r="O471" s="54">
        <v>7</v>
      </c>
      <c r="P471" s="54">
        <v>3</v>
      </c>
      <c r="Q471" s="289">
        <v>3</v>
      </c>
      <c r="R471" s="290"/>
      <c r="S471" s="289" t="s">
        <v>2502</v>
      </c>
      <c r="T471" s="289"/>
      <c r="U471" s="55"/>
      <c r="V471" s="54" t="s">
        <v>3504</v>
      </c>
      <c r="W471" s="54" t="s">
        <v>2525</v>
      </c>
      <c r="X471" s="54" t="s">
        <v>2524</v>
      </c>
      <c r="Y471" s="54">
        <v>0</v>
      </c>
      <c r="Z471" s="54">
        <v>1</v>
      </c>
    </row>
    <row r="472" spans="1:26" ht="18" x14ac:dyDescent="0.25">
      <c r="A472" s="53" t="str">
        <f t="shared" si="8"/>
        <v>1621325</v>
      </c>
      <c r="B472" s="54" t="s">
        <v>2506</v>
      </c>
      <c r="C472" s="54" t="s">
        <v>2505</v>
      </c>
      <c r="D472" s="54" t="s">
        <v>94</v>
      </c>
      <c r="E472" s="54" t="s">
        <v>94</v>
      </c>
      <c r="F472" s="54" t="s">
        <v>390</v>
      </c>
      <c r="G472" s="54" t="s">
        <v>400</v>
      </c>
      <c r="H472" s="54" t="s">
        <v>401</v>
      </c>
      <c r="I472" s="54" t="s">
        <v>2504</v>
      </c>
      <c r="J472" s="56" t="s">
        <v>402</v>
      </c>
      <c r="K472" s="54" t="s">
        <v>2523</v>
      </c>
      <c r="L472" s="54" t="s">
        <v>116</v>
      </c>
      <c r="N472" s="54" t="s">
        <v>117</v>
      </c>
      <c r="O472" s="54">
        <v>4</v>
      </c>
      <c r="P472" s="54">
        <v>2</v>
      </c>
      <c r="Q472" s="289">
        <v>2</v>
      </c>
      <c r="R472" s="290"/>
      <c r="S472" s="289" t="s">
        <v>2502</v>
      </c>
      <c r="T472" s="289"/>
      <c r="U472" s="55"/>
      <c r="V472" s="54" t="s">
        <v>3503</v>
      </c>
      <c r="W472" s="54" t="s">
        <v>3502</v>
      </c>
      <c r="X472" s="54" t="s">
        <v>3501</v>
      </c>
      <c r="Y472" s="54">
        <v>0</v>
      </c>
      <c r="Z472" s="54">
        <v>1</v>
      </c>
    </row>
    <row r="473" spans="1:26" ht="18" x14ac:dyDescent="0.25">
      <c r="A473" s="53" t="str">
        <f t="shared" si="8"/>
        <v>1621333</v>
      </c>
      <c r="B473" s="54" t="s">
        <v>2506</v>
      </c>
      <c r="C473" s="54" t="s">
        <v>2505</v>
      </c>
      <c r="D473" s="54" t="s">
        <v>94</v>
      </c>
      <c r="E473" s="54" t="s">
        <v>94</v>
      </c>
      <c r="F473" s="54" t="s">
        <v>390</v>
      </c>
      <c r="G473" s="54" t="s">
        <v>403</v>
      </c>
      <c r="H473" s="54" t="s">
        <v>404</v>
      </c>
      <c r="I473" s="54" t="s">
        <v>2504</v>
      </c>
      <c r="J473" s="56" t="s">
        <v>405</v>
      </c>
      <c r="K473" s="54" t="s">
        <v>2523</v>
      </c>
      <c r="L473" s="54" t="s">
        <v>116</v>
      </c>
      <c r="N473" s="54" t="s">
        <v>117</v>
      </c>
      <c r="O473" s="54">
        <v>3</v>
      </c>
      <c r="P473" s="54">
        <v>3</v>
      </c>
      <c r="Q473" s="289">
        <v>3</v>
      </c>
      <c r="R473" s="290"/>
      <c r="S473" s="289" t="s">
        <v>2502</v>
      </c>
      <c r="T473" s="289"/>
      <c r="U473" s="55"/>
      <c r="V473" s="54" t="s">
        <v>3500</v>
      </c>
      <c r="W473" s="54" t="s">
        <v>2525</v>
      </c>
      <c r="X473" s="54" t="s">
        <v>2524</v>
      </c>
      <c r="Y473" s="54">
        <v>0</v>
      </c>
      <c r="Z473" s="54">
        <v>1</v>
      </c>
    </row>
    <row r="474" spans="1:26" ht="18" x14ac:dyDescent="0.25">
      <c r="A474" s="53" t="str">
        <f t="shared" si="8"/>
        <v>1621556</v>
      </c>
      <c r="B474" s="54" t="s">
        <v>2506</v>
      </c>
      <c r="C474" s="54" t="s">
        <v>2505</v>
      </c>
      <c r="D474" s="54" t="s">
        <v>94</v>
      </c>
      <c r="E474" s="54" t="s">
        <v>94</v>
      </c>
      <c r="F474" s="54" t="s">
        <v>390</v>
      </c>
      <c r="G474" s="54" t="s">
        <v>1727</v>
      </c>
      <c r="H474" s="54" t="s">
        <v>410</v>
      </c>
      <c r="I474" s="54" t="s">
        <v>2504</v>
      </c>
      <c r="J474" s="56" t="s">
        <v>411</v>
      </c>
      <c r="K474" s="54" t="s">
        <v>2523</v>
      </c>
      <c r="L474" s="54" t="s">
        <v>116</v>
      </c>
      <c r="N474" s="54" t="s">
        <v>117</v>
      </c>
      <c r="O474" s="54">
        <v>3</v>
      </c>
      <c r="P474" s="54">
        <v>2</v>
      </c>
      <c r="Q474" s="289">
        <v>2</v>
      </c>
      <c r="R474" s="290"/>
      <c r="S474" s="289" t="s">
        <v>2502</v>
      </c>
      <c r="T474" s="289"/>
      <c r="U474" s="55"/>
      <c r="V474" s="54" t="s">
        <v>3499</v>
      </c>
      <c r="W474" s="54" t="s">
        <v>3498</v>
      </c>
      <c r="X474" s="54" t="s">
        <v>3497</v>
      </c>
      <c r="Y474" s="54">
        <v>0</v>
      </c>
      <c r="Z474" s="54">
        <v>1</v>
      </c>
    </row>
    <row r="475" spans="1:26" ht="27" x14ac:dyDescent="0.25">
      <c r="A475" s="53" t="str">
        <f t="shared" si="8"/>
        <v>1621473</v>
      </c>
      <c r="B475" s="54" t="s">
        <v>2506</v>
      </c>
      <c r="C475" s="54" t="s">
        <v>2505</v>
      </c>
      <c r="D475" s="54" t="s">
        <v>94</v>
      </c>
      <c r="E475" s="54" t="s">
        <v>94</v>
      </c>
      <c r="F475" s="54" t="s">
        <v>390</v>
      </c>
      <c r="G475" s="54" t="s">
        <v>406</v>
      </c>
      <c r="H475" s="54" t="s">
        <v>407</v>
      </c>
      <c r="I475" s="54" t="s">
        <v>2504</v>
      </c>
      <c r="J475" s="56" t="s">
        <v>408</v>
      </c>
      <c r="K475" s="54" t="s">
        <v>2523</v>
      </c>
      <c r="L475" s="54" t="s">
        <v>116</v>
      </c>
      <c r="N475" s="54" t="s">
        <v>117</v>
      </c>
      <c r="O475" s="54">
        <v>6</v>
      </c>
      <c r="P475" s="54">
        <v>2</v>
      </c>
      <c r="Q475" s="289">
        <v>2</v>
      </c>
      <c r="R475" s="290"/>
      <c r="S475" s="289" t="s">
        <v>2502</v>
      </c>
      <c r="T475" s="289"/>
      <c r="U475" s="55"/>
      <c r="V475" s="54" t="s">
        <v>3496</v>
      </c>
      <c r="W475" s="54" t="s">
        <v>2525</v>
      </c>
      <c r="X475" s="54" t="s">
        <v>2524</v>
      </c>
      <c r="Y475" s="54">
        <v>0</v>
      </c>
      <c r="Z475" s="54">
        <v>1</v>
      </c>
    </row>
    <row r="476" spans="1:26" ht="18" x14ac:dyDescent="0.25">
      <c r="A476" s="53" t="str">
        <f t="shared" si="8"/>
        <v>1621150</v>
      </c>
      <c r="B476" s="54" t="s">
        <v>2506</v>
      </c>
      <c r="C476" s="54" t="s">
        <v>2505</v>
      </c>
      <c r="D476" s="54" t="s">
        <v>94</v>
      </c>
      <c r="E476" s="54" t="s">
        <v>94</v>
      </c>
      <c r="F476" s="54" t="s">
        <v>390</v>
      </c>
      <c r="G476" s="54" t="s">
        <v>1726</v>
      </c>
      <c r="H476" s="54" t="s">
        <v>398</v>
      </c>
      <c r="I476" s="54" t="s">
        <v>2504</v>
      </c>
      <c r="J476" s="56" t="s">
        <v>399</v>
      </c>
      <c r="K476" s="54" t="s">
        <v>2523</v>
      </c>
      <c r="L476" s="54" t="s">
        <v>116</v>
      </c>
      <c r="N476" s="54" t="s">
        <v>117</v>
      </c>
      <c r="O476" s="54">
        <v>6</v>
      </c>
      <c r="P476" s="54">
        <v>3</v>
      </c>
      <c r="Q476" s="289">
        <v>3</v>
      </c>
      <c r="R476" s="290"/>
      <c r="S476" s="289" t="s">
        <v>2502</v>
      </c>
      <c r="T476" s="289"/>
      <c r="U476" s="55"/>
      <c r="V476" s="54" t="s">
        <v>3495</v>
      </c>
      <c r="W476" s="54" t="s">
        <v>3494</v>
      </c>
      <c r="X476" s="54" t="s">
        <v>3493</v>
      </c>
      <c r="Y476" s="54">
        <v>0</v>
      </c>
      <c r="Z476" s="54">
        <v>1</v>
      </c>
    </row>
    <row r="477" spans="1:26" ht="18" x14ac:dyDescent="0.25">
      <c r="A477" s="53" t="str">
        <f t="shared" si="8"/>
        <v>1023803</v>
      </c>
      <c r="B477" s="54" t="s">
        <v>2506</v>
      </c>
      <c r="C477" s="54" t="s">
        <v>2505</v>
      </c>
      <c r="D477" s="54" t="s">
        <v>94</v>
      </c>
      <c r="E477" s="54" t="s">
        <v>94</v>
      </c>
      <c r="F477" s="54" t="s">
        <v>390</v>
      </c>
      <c r="G477" s="54" t="s">
        <v>391</v>
      </c>
      <c r="H477" s="54" t="s">
        <v>392</v>
      </c>
      <c r="I477" s="54" t="s">
        <v>2504</v>
      </c>
      <c r="J477" s="56" t="s">
        <v>1728</v>
      </c>
      <c r="K477" s="54" t="s">
        <v>2523</v>
      </c>
      <c r="L477" s="54" t="s">
        <v>116</v>
      </c>
      <c r="N477" s="54" t="s">
        <v>117</v>
      </c>
      <c r="O477" s="54">
        <v>32</v>
      </c>
      <c r="P477" s="54">
        <v>3</v>
      </c>
      <c r="Q477" s="289">
        <v>3</v>
      </c>
      <c r="R477" s="290"/>
      <c r="S477" s="289" t="s">
        <v>2502</v>
      </c>
      <c r="T477" s="289"/>
      <c r="U477" s="55"/>
      <c r="V477" s="54" t="s">
        <v>3492</v>
      </c>
      <c r="W477" s="54" t="s">
        <v>3491</v>
      </c>
      <c r="X477" s="54" t="s">
        <v>3490</v>
      </c>
      <c r="Y477" s="54">
        <v>4</v>
      </c>
      <c r="Z477" s="54">
        <v>3</v>
      </c>
    </row>
    <row r="478" spans="1:26" ht="18" x14ac:dyDescent="0.25">
      <c r="A478" s="53" t="str">
        <f t="shared" si="8"/>
        <v>1470988</v>
      </c>
      <c r="B478" s="54" t="s">
        <v>2506</v>
      </c>
      <c r="C478" s="54" t="s">
        <v>2505</v>
      </c>
      <c r="D478" s="54" t="s">
        <v>94</v>
      </c>
      <c r="E478" s="54" t="s">
        <v>94</v>
      </c>
      <c r="F478" s="54" t="s">
        <v>390</v>
      </c>
      <c r="G478" s="54" t="s">
        <v>394</v>
      </c>
      <c r="H478" s="54" t="s">
        <v>395</v>
      </c>
      <c r="I478" s="54" t="s">
        <v>2504</v>
      </c>
      <c r="J478" s="56" t="s">
        <v>396</v>
      </c>
      <c r="K478" s="54" t="s">
        <v>2523</v>
      </c>
      <c r="L478" s="54" t="s">
        <v>116</v>
      </c>
      <c r="N478" s="54" t="s">
        <v>117</v>
      </c>
      <c r="O478" s="54">
        <v>33</v>
      </c>
      <c r="P478" s="54">
        <v>3</v>
      </c>
      <c r="Q478" s="289">
        <v>3</v>
      </c>
      <c r="R478" s="290"/>
      <c r="S478" s="289" t="s">
        <v>2502</v>
      </c>
      <c r="T478" s="289"/>
      <c r="U478" s="55"/>
      <c r="V478" s="54" t="s">
        <v>3489</v>
      </c>
      <c r="W478" s="54" t="s">
        <v>3488</v>
      </c>
      <c r="X478" s="54" t="s">
        <v>3487</v>
      </c>
      <c r="Y478" s="54">
        <v>2</v>
      </c>
      <c r="Z478" s="54">
        <v>3</v>
      </c>
    </row>
    <row r="479" spans="1:26" ht="27" x14ac:dyDescent="0.25">
      <c r="A479" s="53" t="str">
        <f t="shared" si="8"/>
        <v>1571587</v>
      </c>
      <c r="B479" s="54" t="s">
        <v>2506</v>
      </c>
      <c r="C479" s="54" t="s">
        <v>2505</v>
      </c>
      <c r="D479" s="54" t="s">
        <v>94</v>
      </c>
      <c r="E479" s="54" t="s">
        <v>94</v>
      </c>
      <c r="F479" s="54" t="s">
        <v>390</v>
      </c>
      <c r="G479" s="54" t="s">
        <v>394</v>
      </c>
      <c r="H479" s="54" t="s">
        <v>1575</v>
      </c>
      <c r="I479" s="54" t="s">
        <v>2504</v>
      </c>
      <c r="J479" s="56" t="s">
        <v>1576</v>
      </c>
      <c r="K479" s="54" t="s">
        <v>2503</v>
      </c>
      <c r="L479" s="54" t="s">
        <v>116</v>
      </c>
      <c r="N479" s="54" t="s">
        <v>117</v>
      </c>
      <c r="O479" s="54">
        <v>29</v>
      </c>
      <c r="P479" s="54">
        <v>5</v>
      </c>
      <c r="Q479" s="289">
        <v>5</v>
      </c>
      <c r="R479" s="290"/>
      <c r="S479" s="289" t="s">
        <v>2502</v>
      </c>
      <c r="T479" s="289"/>
      <c r="U479" s="55"/>
      <c r="V479" s="54" t="s">
        <v>3486</v>
      </c>
      <c r="W479" s="54" t="s">
        <v>3485</v>
      </c>
      <c r="X479" s="54" t="s">
        <v>3484</v>
      </c>
      <c r="Y479" s="54">
        <v>8</v>
      </c>
      <c r="Z479" s="54">
        <v>9</v>
      </c>
    </row>
    <row r="480" spans="1:26" ht="18" x14ac:dyDescent="0.25">
      <c r="A480" s="53" t="str">
        <f t="shared" si="8"/>
        <v>0522292</v>
      </c>
      <c r="B480" s="54" t="s">
        <v>2506</v>
      </c>
      <c r="C480" s="54" t="s">
        <v>2505</v>
      </c>
      <c r="D480" s="54" t="s">
        <v>94</v>
      </c>
      <c r="E480" s="54" t="s">
        <v>94</v>
      </c>
      <c r="F480" s="54" t="s">
        <v>390</v>
      </c>
      <c r="G480" s="54" t="s">
        <v>390</v>
      </c>
      <c r="H480" s="54" t="s">
        <v>1577</v>
      </c>
      <c r="I480" s="54" t="s">
        <v>2504</v>
      </c>
      <c r="J480" s="56" t="s">
        <v>221</v>
      </c>
      <c r="K480" s="54" t="s">
        <v>2503</v>
      </c>
      <c r="L480" s="54" t="s">
        <v>116</v>
      </c>
      <c r="N480" s="54" t="s">
        <v>117</v>
      </c>
      <c r="O480" s="54">
        <v>124</v>
      </c>
      <c r="P480" s="54">
        <v>5</v>
      </c>
      <c r="Q480" s="289">
        <v>10</v>
      </c>
      <c r="R480" s="290"/>
      <c r="S480" s="289" t="s">
        <v>2502</v>
      </c>
      <c r="T480" s="289"/>
      <c r="U480" s="55"/>
      <c r="V480" s="54" t="s">
        <v>3483</v>
      </c>
      <c r="W480" s="54" t="s">
        <v>3482</v>
      </c>
      <c r="X480" s="54" t="s">
        <v>3481</v>
      </c>
      <c r="Y480" s="54">
        <v>45</v>
      </c>
      <c r="Z480" s="54">
        <v>23</v>
      </c>
    </row>
    <row r="481" spans="1:26" ht="18" x14ac:dyDescent="0.25">
      <c r="A481" s="53" t="str">
        <f t="shared" si="8"/>
        <v>0513192</v>
      </c>
      <c r="B481" s="54" t="s">
        <v>2506</v>
      </c>
      <c r="C481" s="54" t="s">
        <v>2505</v>
      </c>
      <c r="D481" s="54" t="s">
        <v>94</v>
      </c>
      <c r="E481" s="54" t="s">
        <v>94</v>
      </c>
      <c r="F481" s="54" t="s">
        <v>390</v>
      </c>
      <c r="G481" s="54" t="s">
        <v>390</v>
      </c>
      <c r="H481" s="54" t="s">
        <v>393</v>
      </c>
      <c r="I481" s="54" t="s">
        <v>2504</v>
      </c>
      <c r="J481" s="56" t="s">
        <v>1729</v>
      </c>
      <c r="K481" s="54" t="s">
        <v>2523</v>
      </c>
      <c r="L481" s="54" t="s">
        <v>116</v>
      </c>
      <c r="N481" s="54" t="s">
        <v>117</v>
      </c>
      <c r="O481" s="54">
        <v>33</v>
      </c>
      <c r="P481" s="54">
        <v>3</v>
      </c>
      <c r="Q481" s="289">
        <v>3</v>
      </c>
      <c r="R481" s="290"/>
      <c r="S481" s="289" t="s">
        <v>2502</v>
      </c>
      <c r="T481" s="289"/>
      <c r="U481" s="55"/>
      <c r="V481" s="54" t="s">
        <v>3480</v>
      </c>
      <c r="W481" s="54" t="s">
        <v>2525</v>
      </c>
      <c r="X481" s="54" t="s">
        <v>2524</v>
      </c>
      <c r="Y481" s="54">
        <v>1</v>
      </c>
      <c r="Z481" s="54">
        <v>2</v>
      </c>
    </row>
    <row r="482" spans="1:26" ht="18" x14ac:dyDescent="0.25">
      <c r="A482" s="53" t="str">
        <f t="shared" si="8"/>
        <v>0559294</v>
      </c>
      <c r="B482" s="54" t="s">
        <v>2506</v>
      </c>
      <c r="C482" s="54" t="s">
        <v>2505</v>
      </c>
      <c r="D482" s="54" t="s">
        <v>94</v>
      </c>
      <c r="E482" s="54" t="s">
        <v>94</v>
      </c>
      <c r="F482" s="54" t="s">
        <v>390</v>
      </c>
      <c r="G482" s="54" t="s">
        <v>512</v>
      </c>
      <c r="H482" s="54" t="s">
        <v>1375</v>
      </c>
      <c r="I482" s="54" t="s">
        <v>2504</v>
      </c>
      <c r="J482" s="56" t="s">
        <v>1934</v>
      </c>
      <c r="K482" s="54" t="s">
        <v>2510</v>
      </c>
      <c r="L482" s="54" t="s">
        <v>116</v>
      </c>
      <c r="N482" s="54" t="s">
        <v>117</v>
      </c>
      <c r="O482" s="54">
        <v>4</v>
      </c>
      <c r="P482" s="54">
        <v>6</v>
      </c>
      <c r="Q482" s="289">
        <v>6</v>
      </c>
      <c r="R482" s="290"/>
      <c r="S482" s="289" t="s">
        <v>2502</v>
      </c>
      <c r="T482" s="289"/>
      <c r="U482" s="55"/>
      <c r="V482" s="54" t="s">
        <v>3479</v>
      </c>
      <c r="W482" s="54" t="s">
        <v>3478</v>
      </c>
      <c r="X482" s="54" t="s">
        <v>3477</v>
      </c>
      <c r="Y482" s="54">
        <v>0</v>
      </c>
      <c r="Z482" s="54">
        <v>1</v>
      </c>
    </row>
    <row r="483" spans="1:26" ht="27" x14ac:dyDescent="0.25">
      <c r="A483" s="53" t="str">
        <f t="shared" si="8"/>
        <v>0239046</v>
      </c>
      <c r="B483" s="54" t="s">
        <v>2506</v>
      </c>
      <c r="C483" s="54" t="s">
        <v>2505</v>
      </c>
      <c r="D483" s="54" t="s">
        <v>94</v>
      </c>
      <c r="E483" s="54" t="s">
        <v>94</v>
      </c>
      <c r="F483" s="54" t="s">
        <v>390</v>
      </c>
      <c r="G483" s="54" t="s">
        <v>394</v>
      </c>
      <c r="H483" s="54" t="s">
        <v>1376</v>
      </c>
      <c r="I483" s="54" t="s">
        <v>2504</v>
      </c>
      <c r="J483" s="56" t="s">
        <v>1935</v>
      </c>
      <c r="K483" s="54" t="s">
        <v>2510</v>
      </c>
      <c r="L483" s="54" t="s">
        <v>116</v>
      </c>
      <c r="N483" s="54" t="s">
        <v>117</v>
      </c>
      <c r="O483" s="54">
        <v>77</v>
      </c>
      <c r="P483" s="54">
        <v>6</v>
      </c>
      <c r="Q483" s="289">
        <v>6</v>
      </c>
      <c r="R483" s="290"/>
      <c r="S483" s="289" t="s">
        <v>2502</v>
      </c>
      <c r="T483" s="289"/>
      <c r="U483" s="55"/>
      <c r="V483" s="54" t="s">
        <v>3476</v>
      </c>
      <c r="W483" s="54" t="s">
        <v>3475</v>
      </c>
      <c r="X483" s="54" t="s">
        <v>3474</v>
      </c>
      <c r="Y483" s="54">
        <v>22</v>
      </c>
      <c r="Z483" s="54">
        <v>7</v>
      </c>
    </row>
    <row r="484" spans="1:26" ht="18" x14ac:dyDescent="0.25">
      <c r="A484" s="53" t="str">
        <f t="shared" si="8"/>
        <v>0230169</v>
      </c>
      <c r="B484" s="54" t="s">
        <v>2506</v>
      </c>
      <c r="C484" s="54" t="s">
        <v>2505</v>
      </c>
      <c r="D484" s="54" t="s">
        <v>94</v>
      </c>
      <c r="E484" s="54" t="s">
        <v>94</v>
      </c>
      <c r="F484" s="54" t="s">
        <v>390</v>
      </c>
      <c r="G484" s="54" t="s">
        <v>390</v>
      </c>
      <c r="H484" s="54" t="s">
        <v>1371</v>
      </c>
      <c r="I484" s="54" t="s">
        <v>2504</v>
      </c>
      <c r="J484" s="56" t="s">
        <v>1930</v>
      </c>
      <c r="K484" s="54" t="s">
        <v>2510</v>
      </c>
      <c r="L484" s="54" t="s">
        <v>116</v>
      </c>
      <c r="N484" s="54" t="s">
        <v>117</v>
      </c>
      <c r="O484" s="54">
        <v>114</v>
      </c>
      <c r="P484" s="54">
        <v>6</v>
      </c>
      <c r="Q484" s="289">
        <v>10</v>
      </c>
      <c r="R484" s="290"/>
      <c r="S484" s="289" t="s">
        <v>2502</v>
      </c>
      <c r="T484" s="289"/>
      <c r="U484" s="55"/>
      <c r="V484" s="54" t="s">
        <v>3473</v>
      </c>
      <c r="W484" s="54" t="s">
        <v>3472</v>
      </c>
      <c r="X484" s="54" t="s">
        <v>3471</v>
      </c>
      <c r="Y484" s="54">
        <v>12</v>
      </c>
      <c r="Z484" s="54">
        <v>16</v>
      </c>
    </row>
    <row r="485" spans="1:26" ht="18" x14ac:dyDescent="0.25">
      <c r="A485" s="53" t="str">
        <f t="shared" si="8"/>
        <v>0230326</v>
      </c>
      <c r="B485" s="54" t="s">
        <v>2506</v>
      </c>
      <c r="C485" s="54" t="s">
        <v>2505</v>
      </c>
      <c r="D485" s="54" t="s">
        <v>94</v>
      </c>
      <c r="E485" s="54" t="s">
        <v>94</v>
      </c>
      <c r="F485" s="54" t="s">
        <v>390</v>
      </c>
      <c r="G485" s="54" t="s">
        <v>391</v>
      </c>
      <c r="H485" s="54" t="s">
        <v>1372</v>
      </c>
      <c r="I485" s="54" t="s">
        <v>2504</v>
      </c>
      <c r="J485" s="56" t="s">
        <v>1931</v>
      </c>
      <c r="K485" s="54" t="s">
        <v>2510</v>
      </c>
      <c r="L485" s="54" t="s">
        <v>116</v>
      </c>
      <c r="N485" s="54" t="s">
        <v>117</v>
      </c>
      <c r="O485" s="54">
        <v>46</v>
      </c>
      <c r="P485" s="54">
        <v>6</v>
      </c>
      <c r="Q485" s="289">
        <v>6</v>
      </c>
      <c r="R485" s="290"/>
      <c r="S485" s="289" t="s">
        <v>2502</v>
      </c>
      <c r="T485" s="289"/>
      <c r="U485" s="55"/>
      <c r="V485" s="54" t="s">
        <v>3470</v>
      </c>
      <c r="W485" s="54" t="s">
        <v>3469</v>
      </c>
      <c r="X485" s="54" t="s">
        <v>3468</v>
      </c>
      <c r="Y485" s="54">
        <v>5</v>
      </c>
      <c r="Z485" s="54">
        <v>5</v>
      </c>
    </row>
    <row r="486" spans="1:26" ht="18" x14ac:dyDescent="0.25">
      <c r="A486" s="53" t="str">
        <f t="shared" si="8"/>
        <v>0230615</v>
      </c>
      <c r="B486" s="54" t="s">
        <v>2506</v>
      </c>
      <c r="C486" s="54" t="s">
        <v>2505</v>
      </c>
      <c r="D486" s="54" t="s">
        <v>94</v>
      </c>
      <c r="E486" s="54" t="s">
        <v>94</v>
      </c>
      <c r="F486" s="54" t="s">
        <v>390</v>
      </c>
      <c r="G486" s="54" t="s">
        <v>409</v>
      </c>
      <c r="H486" s="54" t="s">
        <v>1373</v>
      </c>
      <c r="I486" s="54" t="s">
        <v>2504</v>
      </c>
      <c r="J486" s="56" t="s">
        <v>1932</v>
      </c>
      <c r="K486" s="54" t="s">
        <v>2510</v>
      </c>
      <c r="L486" s="54" t="s">
        <v>116</v>
      </c>
      <c r="N486" s="54" t="s">
        <v>117</v>
      </c>
      <c r="O486" s="54">
        <v>9</v>
      </c>
      <c r="P486" s="54">
        <v>5</v>
      </c>
      <c r="Q486" s="289">
        <v>5</v>
      </c>
      <c r="R486" s="290"/>
      <c r="S486" s="289" t="s">
        <v>2502</v>
      </c>
      <c r="T486" s="289"/>
      <c r="U486" s="55"/>
      <c r="V486" s="54" t="s">
        <v>3467</v>
      </c>
      <c r="W486" s="54" t="s">
        <v>3466</v>
      </c>
      <c r="X486" s="54" t="s">
        <v>3465</v>
      </c>
      <c r="Y486" s="54">
        <v>1</v>
      </c>
      <c r="Z486" s="54">
        <v>1</v>
      </c>
    </row>
    <row r="487" spans="1:26" ht="18" x14ac:dyDescent="0.25">
      <c r="A487" s="53" t="str">
        <f t="shared" si="8"/>
        <v>0230698</v>
      </c>
      <c r="B487" s="54" t="s">
        <v>2506</v>
      </c>
      <c r="C487" s="54" t="s">
        <v>2505</v>
      </c>
      <c r="D487" s="54" t="s">
        <v>94</v>
      </c>
      <c r="E487" s="54" t="s">
        <v>94</v>
      </c>
      <c r="F487" s="54" t="s">
        <v>390</v>
      </c>
      <c r="G487" s="54" t="s">
        <v>403</v>
      </c>
      <c r="H487" s="54" t="s">
        <v>1374</v>
      </c>
      <c r="I487" s="54" t="s">
        <v>2504</v>
      </c>
      <c r="J487" s="56" t="s">
        <v>1933</v>
      </c>
      <c r="K487" s="54" t="s">
        <v>2510</v>
      </c>
      <c r="L487" s="54" t="s">
        <v>116</v>
      </c>
      <c r="N487" s="54" t="s">
        <v>117</v>
      </c>
      <c r="O487" s="54">
        <v>12</v>
      </c>
      <c r="P487" s="54">
        <v>5</v>
      </c>
      <c r="Q487" s="289">
        <v>5</v>
      </c>
      <c r="R487" s="290"/>
      <c r="S487" s="289" t="s">
        <v>2502</v>
      </c>
      <c r="T487" s="289"/>
      <c r="U487" s="55"/>
      <c r="V487" s="54" t="s">
        <v>3464</v>
      </c>
      <c r="W487" s="54" t="s">
        <v>2525</v>
      </c>
      <c r="X487" s="54" t="s">
        <v>3463</v>
      </c>
      <c r="Y487" s="54">
        <v>0</v>
      </c>
      <c r="Z487" s="54">
        <v>1</v>
      </c>
    </row>
    <row r="488" spans="1:26" ht="18" x14ac:dyDescent="0.25">
      <c r="A488" s="53" t="str">
        <f t="shared" si="8"/>
        <v>1710680</v>
      </c>
      <c r="B488" s="54" t="s">
        <v>2506</v>
      </c>
      <c r="C488" s="54" t="s">
        <v>2505</v>
      </c>
      <c r="D488" s="54" t="s">
        <v>94</v>
      </c>
      <c r="E488" s="54" t="s">
        <v>94</v>
      </c>
      <c r="F488" s="54" t="s">
        <v>412</v>
      </c>
      <c r="G488" s="54" t="s">
        <v>426</v>
      </c>
      <c r="H488" s="54" t="s">
        <v>427</v>
      </c>
      <c r="I488" s="54" t="s">
        <v>2504</v>
      </c>
      <c r="J488" s="56" t="s">
        <v>426</v>
      </c>
      <c r="K488" s="54" t="s">
        <v>2523</v>
      </c>
      <c r="L488" s="54" t="s">
        <v>116</v>
      </c>
      <c r="N488" s="54" t="s">
        <v>117</v>
      </c>
      <c r="O488" s="54">
        <v>6</v>
      </c>
      <c r="P488" s="54">
        <v>3</v>
      </c>
      <c r="Q488" s="289">
        <v>3</v>
      </c>
      <c r="R488" s="290"/>
      <c r="S488" s="289" t="s">
        <v>2502</v>
      </c>
      <c r="T488" s="289"/>
      <c r="U488" s="55"/>
      <c r="V488" s="54" t="s">
        <v>3462</v>
      </c>
      <c r="W488" s="54" t="s">
        <v>2525</v>
      </c>
      <c r="X488" s="54" t="s">
        <v>2524</v>
      </c>
      <c r="Y488" s="54">
        <v>0</v>
      </c>
      <c r="Z488" s="54">
        <v>1</v>
      </c>
    </row>
    <row r="489" spans="1:26" ht="18" x14ac:dyDescent="0.25">
      <c r="A489" s="53" t="str">
        <f t="shared" si="8"/>
        <v>2055603</v>
      </c>
      <c r="B489" s="54" t="s">
        <v>2506</v>
      </c>
      <c r="C489" s="54" t="s">
        <v>2505</v>
      </c>
      <c r="D489" s="54" t="s">
        <v>94</v>
      </c>
      <c r="E489" s="54" t="s">
        <v>94</v>
      </c>
      <c r="F489" s="54" t="s">
        <v>412</v>
      </c>
      <c r="G489" s="54" t="s">
        <v>920</v>
      </c>
      <c r="H489" s="54" t="s">
        <v>921</v>
      </c>
      <c r="I489" s="54" t="s">
        <v>2504</v>
      </c>
      <c r="J489" s="56" t="s">
        <v>920</v>
      </c>
      <c r="K489" s="54" t="s">
        <v>2552</v>
      </c>
      <c r="L489" s="54" t="s">
        <v>116</v>
      </c>
      <c r="N489" s="54" t="s">
        <v>117</v>
      </c>
      <c r="O489" s="54">
        <v>7</v>
      </c>
      <c r="P489" s="54">
        <v>3</v>
      </c>
      <c r="Q489" s="289">
        <v>3</v>
      </c>
      <c r="R489" s="290"/>
      <c r="S489" s="289" t="s">
        <v>2502</v>
      </c>
      <c r="T489" s="289"/>
      <c r="U489" s="55"/>
      <c r="V489" s="54" t="s">
        <v>3455</v>
      </c>
      <c r="W489" s="54" t="s">
        <v>2525</v>
      </c>
      <c r="X489" s="54" t="s">
        <v>2524</v>
      </c>
      <c r="Y489" s="54">
        <v>0</v>
      </c>
      <c r="Z489" s="54">
        <v>1</v>
      </c>
    </row>
    <row r="490" spans="1:26" ht="18" x14ac:dyDescent="0.25">
      <c r="A490" s="53" t="str">
        <f t="shared" si="8"/>
        <v>2055605</v>
      </c>
      <c r="B490" s="54" t="s">
        <v>2506</v>
      </c>
      <c r="C490" s="54" t="s">
        <v>2505</v>
      </c>
      <c r="D490" s="54" t="s">
        <v>94</v>
      </c>
      <c r="E490" s="54" t="s">
        <v>94</v>
      </c>
      <c r="F490" s="54" t="s">
        <v>412</v>
      </c>
      <c r="G490" s="54" t="s">
        <v>952</v>
      </c>
      <c r="H490" s="54" t="s">
        <v>953</v>
      </c>
      <c r="I490" s="54" t="s">
        <v>2504</v>
      </c>
      <c r="J490" s="56" t="s">
        <v>952</v>
      </c>
      <c r="K490" s="54" t="s">
        <v>2552</v>
      </c>
      <c r="L490" s="54" t="s">
        <v>116</v>
      </c>
      <c r="N490" s="54" t="s">
        <v>117</v>
      </c>
      <c r="O490" s="54">
        <v>3</v>
      </c>
      <c r="P490" s="54">
        <v>3</v>
      </c>
      <c r="Q490" s="289">
        <v>3</v>
      </c>
      <c r="R490" s="290"/>
      <c r="S490" s="289" t="s">
        <v>2502</v>
      </c>
      <c r="T490" s="289"/>
      <c r="U490" s="55"/>
      <c r="V490" s="54" t="s">
        <v>3455</v>
      </c>
      <c r="W490" s="54" t="s">
        <v>2525</v>
      </c>
      <c r="X490" s="54" t="s">
        <v>2524</v>
      </c>
      <c r="Y490" s="54">
        <v>0</v>
      </c>
      <c r="Z490" s="54">
        <v>1</v>
      </c>
    </row>
    <row r="491" spans="1:26" ht="18" x14ac:dyDescent="0.25">
      <c r="A491" s="53" t="str">
        <f t="shared" si="8"/>
        <v>2055608</v>
      </c>
      <c r="B491" s="54" t="s">
        <v>2506</v>
      </c>
      <c r="C491" s="54" t="s">
        <v>2505</v>
      </c>
      <c r="D491" s="54" t="s">
        <v>94</v>
      </c>
      <c r="E491" s="54" t="s">
        <v>94</v>
      </c>
      <c r="F491" s="54" t="s">
        <v>412</v>
      </c>
      <c r="G491" s="54" t="s">
        <v>962</v>
      </c>
      <c r="H491" s="54" t="s">
        <v>963</v>
      </c>
      <c r="I491" s="54" t="s">
        <v>2504</v>
      </c>
      <c r="J491" s="56" t="s">
        <v>962</v>
      </c>
      <c r="K491" s="54" t="s">
        <v>2552</v>
      </c>
      <c r="L491" s="54" t="s">
        <v>116</v>
      </c>
      <c r="N491" s="54" t="s">
        <v>117</v>
      </c>
      <c r="O491" s="54">
        <v>3</v>
      </c>
      <c r="P491" s="54">
        <v>3</v>
      </c>
      <c r="Q491" s="289">
        <v>3</v>
      </c>
      <c r="R491" s="290"/>
      <c r="S491" s="289" t="s">
        <v>2502</v>
      </c>
      <c r="T491" s="289"/>
      <c r="U491" s="55"/>
      <c r="V491" s="54" t="s">
        <v>3455</v>
      </c>
      <c r="W491" s="54" t="s">
        <v>2525</v>
      </c>
      <c r="X491" s="54" t="s">
        <v>2524</v>
      </c>
      <c r="Y491" s="54">
        <v>0</v>
      </c>
      <c r="Z491" s="54">
        <v>1</v>
      </c>
    </row>
    <row r="492" spans="1:26" ht="18" x14ac:dyDescent="0.25">
      <c r="A492" s="53" t="str">
        <f t="shared" si="8"/>
        <v>2056419</v>
      </c>
      <c r="B492" s="54" t="s">
        <v>2506</v>
      </c>
      <c r="C492" s="54" t="s">
        <v>2505</v>
      </c>
      <c r="D492" s="54" t="s">
        <v>94</v>
      </c>
      <c r="E492" s="54" t="s">
        <v>94</v>
      </c>
      <c r="F492" s="54" t="s">
        <v>412</v>
      </c>
      <c r="G492" s="54" t="s">
        <v>924</v>
      </c>
      <c r="H492" s="54" t="s">
        <v>950</v>
      </c>
      <c r="I492" s="54" t="s">
        <v>2504</v>
      </c>
      <c r="J492" s="56" t="s">
        <v>951</v>
      </c>
      <c r="K492" s="54" t="s">
        <v>2552</v>
      </c>
      <c r="L492" s="54" t="s">
        <v>116</v>
      </c>
      <c r="N492" s="54" t="s">
        <v>117</v>
      </c>
      <c r="O492" s="54">
        <v>13</v>
      </c>
      <c r="P492" s="54">
        <v>1</v>
      </c>
      <c r="Q492" s="289">
        <v>3</v>
      </c>
      <c r="R492" s="290"/>
      <c r="S492" s="289" t="s">
        <v>2502</v>
      </c>
      <c r="T492" s="289"/>
      <c r="U492" s="55"/>
      <c r="V492" s="54" t="s">
        <v>3452</v>
      </c>
      <c r="W492" s="54" t="s">
        <v>2525</v>
      </c>
      <c r="X492" s="54" t="s">
        <v>2524</v>
      </c>
      <c r="Y492" s="54">
        <v>0</v>
      </c>
      <c r="Z492" s="54">
        <v>1</v>
      </c>
    </row>
    <row r="493" spans="1:26" ht="18" x14ac:dyDescent="0.25">
      <c r="A493" s="53" t="str">
        <f t="shared" si="8"/>
        <v>2056421</v>
      </c>
      <c r="B493" s="54" t="s">
        <v>2506</v>
      </c>
      <c r="C493" s="54" t="s">
        <v>2505</v>
      </c>
      <c r="D493" s="54" t="s">
        <v>94</v>
      </c>
      <c r="E493" s="54" t="s">
        <v>94</v>
      </c>
      <c r="F493" s="54" t="s">
        <v>412</v>
      </c>
      <c r="G493" s="54" t="s">
        <v>416</v>
      </c>
      <c r="H493" s="54" t="s">
        <v>960</v>
      </c>
      <c r="I493" s="54" t="s">
        <v>2504</v>
      </c>
      <c r="J493" s="56" t="s">
        <v>961</v>
      </c>
      <c r="K493" s="54" t="s">
        <v>2552</v>
      </c>
      <c r="L493" s="54" t="s">
        <v>116</v>
      </c>
      <c r="N493" s="54" t="s">
        <v>117</v>
      </c>
      <c r="O493" s="54">
        <v>14</v>
      </c>
      <c r="P493" s="54">
        <v>1</v>
      </c>
      <c r="Q493" s="289">
        <v>3</v>
      </c>
      <c r="R493" s="290"/>
      <c r="S493" s="289" t="s">
        <v>2502</v>
      </c>
      <c r="T493" s="289"/>
      <c r="U493" s="55"/>
      <c r="V493" s="54" t="s">
        <v>3452</v>
      </c>
      <c r="W493" s="54" t="s">
        <v>2525</v>
      </c>
      <c r="X493" s="54" t="s">
        <v>2524</v>
      </c>
      <c r="Y493" s="54">
        <v>0</v>
      </c>
      <c r="Z493" s="54">
        <v>1</v>
      </c>
    </row>
    <row r="494" spans="1:26" ht="18" x14ac:dyDescent="0.25">
      <c r="A494" s="53" t="str">
        <f t="shared" si="8"/>
        <v>2056424</v>
      </c>
      <c r="B494" s="54" t="s">
        <v>2506</v>
      </c>
      <c r="C494" s="54" t="s">
        <v>2505</v>
      </c>
      <c r="D494" s="54" t="s">
        <v>94</v>
      </c>
      <c r="E494" s="54" t="s">
        <v>94</v>
      </c>
      <c r="F494" s="54" t="s">
        <v>412</v>
      </c>
      <c r="G494" s="54" t="s">
        <v>927</v>
      </c>
      <c r="H494" s="54" t="s">
        <v>928</v>
      </c>
      <c r="I494" s="54" t="s">
        <v>2504</v>
      </c>
      <c r="J494" s="56" t="s">
        <v>929</v>
      </c>
      <c r="K494" s="54" t="s">
        <v>2552</v>
      </c>
      <c r="L494" s="54" t="s">
        <v>116</v>
      </c>
      <c r="N494" s="54" t="s">
        <v>117</v>
      </c>
      <c r="O494" s="54">
        <v>15</v>
      </c>
      <c r="P494" s="54">
        <v>1</v>
      </c>
      <c r="Q494" s="289">
        <v>3</v>
      </c>
      <c r="R494" s="290"/>
      <c r="S494" s="289" t="s">
        <v>2502</v>
      </c>
      <c r="T494" s="289"/>
      <c r="U494" s="55"/>
      <c r="V494" s="54" t="s">
        <v>3452</v>
      </c>
      <c r="W494" s="54" t="s">
        <v>2525</v>
      </c>
      <c r="X494" s="54" t="s">
        <v>2524</v>
      </c>
      <c r="Y494" s="54">
        <v>0</v>
      </c>
      <c r="Z494" s="54">
        <v>2</v>
      </c>
    </row>
    <row r="495" spans="1:26" ht="18" x14ac:dyDescent="0.25">
      <c r="A495" s="53" t="str">
        <f t="shared" si="8"/>
        <v>2057205</v>
      </c>
      <c r="B495" s="54" t="s">
        <v>2506</v>
      </c>
      <c r="C495" s="54" t="s">
        <v>2505</v>
      </c>
      <c r="D495" s="54" t="s">
        <v>94</v>
      </c>
      <c r="E495" s="54" t="s">
        <v>94</v>
      </c>
      <c r="F495" s="54" t="s">
        <v>412</v>
      </c>
      <c r="G495" s="54" t="s">
        <v>941</v>
      </c>
      <c r="H495" s="54" t="s">
        <v>942</v>
      </c>
      <c r="I495" s="54" t="s">
        <v>2504</v>
      </c>
      <c r="J495" s="56" t="s">
        <v>941</v>
      </c>
      <c r="K495" s="54" t="s">
        <v>2552</v>
      </c>
      <c r="L495" s="54" t="s">
        <v>116</v>
      </c>
      <c r="N495" s="54" t="s">
        <v>117</v>
      </c>
      <c r="O495" s="54">
        <v>5</v>
      </c>
      <c r="P495" s="54">
        <v>3</v>
      </c>
      <c r="Q495" s="289">
        <v>3</v>
      </c>
      <c r="R495" s="290"/>
      <c r="S495" s="289" t="s">
        <v>2502</v>
      </c>
      <c r="T495" s="289"/>
      <c r="U495" s="55"/>
      <c r="V495" s="54" t="s">
        <v>3455</v>
      </c>
      <c r="W495" s="54" t="s">
        <v>3461</v>
      </c>
      <c r="X495" s="54" t="s">
        <v>2524</v>
      </c>
      <c r="Y495" s="54">
        <v>0</v>
      </c>
      <c r="Z495" s="54">
        <v>1</v>
      </c>
    </row>
    <row r="496" spans="1:26" ht="18" x14ac:dyDescent="0.25">
      <c r="A496" s="53" t="str">
        <f t="shared" si="8"/>
        <v>2057211</v>
      </c>
      <c r="B496" s="54" t="s">
        <v>2506</v>
      </c>
      <c r="C496" s="54" t="s">
        <v>2505</v>
      </c>
      <c r="D496" s="54" t="s">
        <v>94</v>
      </c>
      <c r="E496" s="54" t="s">
        <v>94</v>
      </c>
      <c r="F496" s="54" t="s">
        <v>412</v>
      </c>
      <c r="G496" s="54" t="s">
        <v>925</v>
      </c>
      <c r="H496" s="54" t="s">
        <v>926</v>
      </c>
      <c r="I496" s="54" t="s">
        <v>2504</v>
      </c>
      <c r="J496" s="56" t="s">
        <v>925</v>
      </c>
      <c r="K496" s="54" t="s">
        <v>2552</v>
      </c>
      <c r="L496" s="54" t="s">
        <v>116</v>
      </c>
      <c r="N496" s="54" t="s">
        <v>117</v>
      </c>
      <c r="O496" s="54">
        <v>7</v>
      </c>
      <c r="P496" s="54">
        <v>2</v>
      </c>
      <c r="Q496" s="289">
        <v>2</v>
      </c>
      <c r="R496" s="290"/>
      <c r="S496" s="289" t="s">
        <v>2502</v>
      </c>
      <c r="T496" s="289"/>
      <c r="U496" s="55"/>
      <c r="V496" s="54" t="s">
        <v>3387</v>
      </c>
      <c r="W496" s="54" t="s">
        <v>2525</v>
      </c>
      <c r="X496" s="54" t="s">
        <v>3451</v>
      </c>
      <c r="Y496" s="54">
        <v>0</v>
      </c>
      <c r="Z496" s="54">
        <v>1</v>
      </c>
    </row>
    <row r="497" spans="1:26" ht="18" x14ac:dyDescent="0.25">
      <c r="A497" s="53" t="str">
        <f t="shared" si="8"/>
        <v>2057220</v>
      </c>
      <c r="B497" s="54" t="s">
        <v>2506</v>
      </c>
      <c r="C497" s="54" t="s">
        <v>2505</v>
      </c>
      <c r="D497" s="54" t="s">
        <v>94</v>
      </c>
      <c r="E497" s="54" t="s">
        <v>94</v>
      </c>
      <c r="F497" s="54" t="s">
        <v>412</v>
      </c>
      <c r="G497" s="54" t="s">
        <v>939</v>
      </c>
      <c r="H497" s="54" t="s">
        <v>940</v>
      </c>
      <c r="I497" s="54" t="s">
        <v>2504</v>
      </c>
      <c r="J497" s="56" t="s">
        <v>939</v>
      </c>
      <c r="K497" s="54" t="s">
        <v>2552</v>
      </c>
      <c r="L497" s="54" t="s">
        <v>116</v>
      </c>
      <c r="N497" s="54" t="s">
        <v>117</v>
      </c>
      <c r="O497" s="54">
        <v>9</v>
      </c>
      <c r="P497" s="54">
        <v>3</v>
      </c>
      <c r="Q497" s="289">
        <v>3</v>
      </c>
      <c r="R497" s="290"/>
      <c r="S497" s="289" t="s">
        <v>2502</v>
      </c>
      <c r="T497" s="289"/>
      <c r="U497" s="55"/>
      <c r="V497" s="54" t="s">
        <v>3455</v>
      </c>
      <c r="W497" s="54" t="s">
        <v>2525</v>
      </c>
      <c r="X497" s="54" t="s">
        <v>2524</v>
      </c>
      <c r="Y497" s="54">
        <v>0</v>
      </c>
      <c r="Z497" s="54">
        <v>1</v>
      </c>
    </row>
    <row r="498" spans="1:26" ht="18" x14ac:dyDescent="0.25">
      <c r="A498" s="53" t="str">
        <f t="shared" si="8"/>
        <v>1772003</v>
      </c>
      <c r="B498" s="54" t="s">
        <v>2506</v>
      </c>
      <c r="C498" s="54" t="s">
        <v>2505</v>
      </c>
      <c r="D498" s="54" t="s">
        <v>94</v>
      </c>
      <c r="E498" s="54" t="s">
        <v>94</v>
      </c>
      <c r="F498" s="54" t="s">
        <v>412</v>
      </c>
      <c r="G498" s="54" t="s">
        <v>413</v>
      </c>
      <c r="H498" s="54" t="s">
        <v>428</v>
      </c>
      <c r="I498" s="54" t="s">
        <v>2504</v>
      </c>
      <c r="J498" s="56" t="s">
        <v>429</v>
      </c>
      <c r="K498" s="54" t="s">
        <v>2523</v>
      </c>
      <c r="L498" s="54" t="s">
        <v>116</v>
      </c>
      <c r="N498" s="54" t="s">
        <v>117</v>
      </c>
      <c r="O498" s="54">
        <v>32</v>
      </c>
      <c r="P498" s="54">
        <v>3</v>
      </c>
      <c r="Q498" s="289">
        <v>3</v>
      </c>
      <c r="R498" s="290"/>
      <c r="S498" s="289" t="s">
        <v>2502</v>
      </c>
      <c r="T498" s="289"/>
      <c r="U498" s="55"/>
      <c r="V498" s="54" t="s">
        <v>3460</v>
      </c>
      <c r="W498" s="54" t="s">
        <v>3459</v>
      </c>
      <c r="X498" s="54" t="s">
        <v>3458</v>
      </c>
      <c r="Y498" s="54">
        <v>2</v>
      </c>
      <c r="Z498" s="54">
        <v>2</v>
      </c>
    </row>
    <row r="499" spans="1:26" ht="18" x14ac:dyDescent="0.25">
      <c r="A499" s="53" t="str">
        <f t="shared" si="8"/>
        <v>3949367</v>
      </c>
      <c r="B499" s="54" t="s">
        <v>2506</v>
      </c>
      <c r="C499" s="54" t="s">
        <v>2505</v>
      </c>
      <c r="D499" s="54" t="s">
        <v>94</v>
      </c>
      <c r="E499" s="54" t="s">
        <v>94</v>
      </c>
      <c r="F499" s="54" t="s">
        <v>412</v>
      </c>
      <c r="G499" s="54" t="s">
        <v>954</v>
      </c>
      <c r="H499" s="54" t="s">
        <v>955</v>
      </c>
      <c r="I499" s="54" t="s">
        <v>2504</v>
      </c>
      <c r="J499" s="56" t="s">
        <v>956</v>
      </c>
      <c r="K499" s="54" t="s">
        <v>2552</v>
      </c>
      <c r="L499" s="54" t="s">
        <v>116</v>
      </c>
      <c r="N499" s="54" t="s">
        <v>117</v>
      </c>
      <c r="O499" s="54">
        <v>11</v>
      </c>
      <c r="P499" s="54">
        <v>3</v>
      </c>
      <c r="Q499" s="289">
        <v>3</v>
      </c>
      <c r="R499" s="290"/>
      <c r="S499" s="289" t="s">
        <v>2502</v>
      </c>
      <c r="T499" s="289"/>
      <c r="U499" s="55"/>
      <c r="V499" s="54" t="s">
        <v>3455</v>
      </c>
      <c r="W499" s="54" t="s">
        <v>3457</v>
      </c>
      <c r="X499" s="54" t="s">
        <v>3453</v>
      </c>
      <c r="Y499" s="54">
        <v>0</v>
      </c>
      <c r="Z499" s="54">
        <v>1</v>
      </c>
    </row>
    <row r="500" spans="1:26" ht="18" x14ac:dyDescent="0.25">
      <c r="A500" s="53" t="str">
        <f t="shared" si="8"/>
        <v>3954342</v>
      </c>
      <c r="B500" s="54" t="s">
        <v>2506</v>
      </c>
      <c r="C500" s="54" t="s">
        <v>2505</v>
      </c>
      <c r="D500" s="54" t="s">
        <v>94</v>
      </c>
      <c r="E500" s="54" t="s">
        <v>94</v>
      </c>
      <c r="F500" s="54" t="s">
        <v>412</v>
      </c>
      <c r="G500" s="54" t="s">
        <v>930</v>
      </c>
      <c r="H500" s="54" t="s">
        <v>931</v>
      </c>
      <c r="I500" s="54" t="s">
        <v>2504</v>
      </c>
      <c r="J500" s="56" t="s">
        <v>932</v>
      </c>
      <c r="K500" s="54" t="s">
        <v>2552</v>
      </c>
      <c r="L500" s="54" t="s">
        <v>116</v>
      </c>
      <c r="N500" s="54" t="s">
        <v>117</v>
      </c>
      <c r="O500" s="54">
        <v>8</v>
      </c>
      <c r="P500" s="54">
        <v>1</v>
      </c>
      <c r="Q500" s="289">
        <v>3</v>
      </c>
      <c r="R500" s="290"/>
      <c r="S500" s="289" t="s">
        <v>2502</v>
      </c>
      <c r="T500" s="289"/>
      <c r="U500" s="55"/>
      <c r="V500" s="54" t="s">
        <v>3452</v>
      </c>
      <c r="W500" s="54" t="s">
        <v>2525</v>
      </c>
      <c r="X500" s="54" t="s">
        <v>2524</v>
      </c>
      <c r="Y500" s="54">
        <v>0</v>
      </c>
      <c r="Z500" s="54">
        <v>1</v>
      </c>
    </row>
    <row r="501" spans="1:26" ht="18" x14ac:dyDescent="0.25">
      <c r="A501" s="53" t="str">
        <f t="shared" si="8"/>
        <v>3954343</v>
      </c>
      <c r="B501" s="54" t="s">
        <v>2506</v>
      </c>
      <c r="C501" s="54" t="s">
        <v>2505</v>
      </c>
      <c r="D501" s="54" t="s">
        <v>94</v>
      </c>
      <c r="E501" s="54" t="s">
        <v>94</v>
      </c>
      <c r="F501" s="54" t="s">
        <v>412</v>
      </c>
      <c r="G501" s="54" t="s">
        <v>930</v>
      </c>
      <c r="H501" s="54" t="s">
        <v>935</v>
      </c>
      <c r="I501" s="54" t="s">
        <v>2504</v>
      </c>
      <c r="J501" s="56" t="s">
        <v>936</v>
      </c>
      <c r="K501" s="54" t="s">
        <v>2552</v>
      </c>
      <c r="L501" s="54" t="s">
        <v>116</v>
      </c>
      <c r="N501" s="54" t="s">
        <v>117</v>
      </c>
      <c r="O501" s="54">
        <v>8</v>
      </c>
      <c r="P501" s="54">
        <v>1</v>
      </c>
      <c r="Q501" s="289">
        <v>3</v>
      </c>
      <c r="R501" s="290"/>
      <c r="S501" s="289" t="s">
        <v>2502</v>
      </c>
      <c r="T501" s="289"/>
      <c r="U501" s="55"/>
      <c r="V501" s="54" t="s">
        <v>3452</v>
      </c>
      <c r="W501" s="54" t="s">
        <v>2525</v>
      </c>
      <c r="X501" s="54" t="s">
        <v>2524</v>
      </c>
      <c r="Y501" s="54">
        <v>0</v>
      </c>
      <c r="Z501" s="54">
        <v>1</v>
      </c>
    </row>
    <row r="502" spans="1:26" ht="18" x14ac:dyDescent="0.25">
      <c r="A502" s="53" t="str">
        <f t="shared" si="8"/>
        <v>3971077</v>
      </c>
      <c r="B502" s="54" t="s">
        <v>2506</v>
      </c>
      <c r="C502" s="54" t="s">
        <v>2505</v>
      </c>
      <c r="D502" s="54" t="s">
        <v>94</v>
      </c>
      <c r="E502" s="54" t="s">
        <v>94</v>
      </c>
      <c r="F502" s="54" t="s">
        <v>412</v>
      </c>
      <c r="G502" s="54" t="s">
        <v>424</v>
      </c>
      <c r="H502" s="54" t="s">
        <v>1807</v>
      </c>
      <c r="I502" s="54" t="s">
        <v>2504</v>
      </c>
      <c r="J502" s="56" t="s">
        <v>1808</v>
      </c>
      <c r="K502" s="54" t="s">
        <v>2552</v>
      </c>
      <c r="L502" s="54" t="s">
        <v>116</v>
      </c>
      <c r="N502" s="54" t="s">
        <v>117</v>
      </c>
      <c r="O502" s="54">
        <v>11</v>
      </c>
      <c r="P502" s="54">
        <v>1</v>
      </c>
      <c r="Q502" s="289">
        <v>3</v>
      </c>
      <c r="R502" s="290"/>
      <c r="S502" s="289" t="s">
        <v>2502</v>
      </c>
      <c r="T502" s="289"/>
      <c r="U502" s="55"/>
      <c r="V502" s="54" t="s">
        <v>3452</v>
      </c>
      <c r="W502" s="54" t="s">
        <v>2525</v>
      </c>
      <c r="X502" s="54" t="s">
        <v>2524</v>
      </c>
      <c r="Y502" s="54">
        <v>0</v>
      </c>
      <c r="Z502" s="54">
        <v>1</v>
      </c>
    </row>
    <row r="503" spans="1:26" ht="18" x14ac:dyDescent="0.25">
      <c r="A503" s="53" t="str">
        <f t="shared" si="8"/>
        <v>3971078</v>
      </c>
      <c r="B503" s="54" t="s">
        <v>2506</v>
      </c>
      <c r="C503" s="54" t="s">
        <v>2505</v>
      </c>
      <c r="D503" s="54" t="s">
        <v>94</v>
      </c>
      <c r="E503" s="54" t="s">
        <v>94</v>
      </c>
      <c r="F503" s="54" t="s">
        <v>412</v>
      </c>
      <c r="G503" s="54" t="s">
        <v>1803</v>
      </c>
      <c r="H503" s="54" t="s">
        <v>1804</v>
      </c>
      <c r="I503" s="54" t="s">
        <v>2504</v>
      </c>
      <c r="J503" s="56" t="s">
        <v>1803</v>
      </c>
      <c r="K503" s="54" t="s">
        <v>2552</v>
      </c>
      <c r="L503" s="54" t="s">
        <v>116</v>
      </c>
      <c r="N503" s="54" t="s">
        <v>117</v>
      </c>
      <c r="O503" s="54">
        <v>3</v>
      </c>
      <c r="P503" s="54">
        <v>3</v>
      </c>
      <c r="Q503" s="289">
        <v>3</v>
      </c>
      <c r="R503" s="290"/>
      <c r="S503" s="289" t="s">
        <v>2502</v>
      </c>
      <c r="T503" s="289"/>
      <c r="U503" s="55"/>
      <c r="V503" s="54" t="s">
        <v>3387</v>
      </c>
      <c r="W503" s="54" t="s">
        <v>2525</v>
      </c>
      <c r="X503" s="54" t="s">
        <v>3451</v>
      </c>
      <c r="Y503" s="54">
        <v>0</v>
      </c>
      <c r="Z503" s="54">
        <v>1</v>
      </c>
    </row>
    <row r="504" spans="1:26" ht="18" x14ac:dyDescent="0.25">
      <c r="A504" s="53" t="str">
        <f t="shared" si="8"/>
        <v>3971088</v>
      </c>
      <c r="B504" s="54" t="s">
        <v>2506</v>
      </c>
      <c r="C504" s="54" t="s">
        <v>2505</v>
      </c>
      <c r="D504" s="54" t="s">
        <v>94</v>
      </c>
      <c r="E504" s="54" t="s">
        <v>94</v>
      </c>
      <c r="F504" s="54" t="s">
        <v>412</v>
      </c>
      <c r="G504" s="54" t="s">
        <v>1809</v>
      </c>
      <c r="H504" s="54" t="s">
        <v>1810</v>
      </c>
      <c r="I504" s="54" t="s">
        <v>2504</v>
      </c>
      <c r="J504" s="56" t="s">
        <v>1809</v>
      </c>
      <c r="K504" s="54" t="s">
        <v>2552</v>
      </c>
      <c r="L504" s="54" t="s">
        <v>116</v>
      </c>
      <c r="N504" s="54" t="s">
        <v>117</v>
      </c>
      <c r="O504" s="54">
        <v>2</v>
      </c>
      <c r="P504" s="54">
        <v>3</v>
      </c>
      <c r="Q504" s="289">
        <v>3</v>
      </c>
      <c r="R504" s="290"/>
      <c r="S504" s="289" t="s">
        <v>2502</v>
      </c>
      <c r="T504" s="289"/>
      <c r="U504" s="55"/>
      <c r="V504" s="54" t="s">
        <v>3455</v>
      </c>
      <c r="W504" s="54" t="s">
        <v>3457</v>
      </c>
      <c r="X504" s="54" t="s">
        <v>3453</v>
      </c>
      <c r="Y504" s="54">
        <v>0</v>
      </c>
      <c r="Z504" s="54">
        <v>1</v>
      </c>
    </row>
    <row r="505" spans="1:26" ht="18" x14ac:dyDescent="0.25">
      <c r="A505" s="53" t="str">
        <f t="shared" si="8"/>
        <v>3974891</v>
      </c>
      <c r="B505" s="54" t="s">
        <v>2506</v>
      </c>
      <c r="C505" s="54" t="s">
        <v>2505</v>
      </c>
      <c r="D505" s="54" t="s">
        <v>94</v>
      </c>
      <c r="E505" s="54" t="s">
        <v>94</v>
      </c>
      <c r="F505" s="54" t="s">
        <v>412</v>
      </c>
      <c r="G505" s="54" t="s">
        <v>1805</v>
      </c>
      <c r="H505" s="54" t="s">
        <v>1806</v>
      </c>
      <c r="I505" s="54" t="s">
        <v>2504</v>
      </c>
      <c r="J505" s="56" t="s">
        <v>948</v>
      </c>
      <c r="K505" s="54" t="s">
        <v>2552</v>
      </c>
      <c r="L505" s="54" t="s">
        <v>116</v>
      </c>
      <c r="N505" s="54" t="s">
        <v>117</v>
      </c>
      <c r="O505" s="54">
        <v>8</v>
      </c>
      <c r="P505" s="54">
        <v>1</v>
      </c>
      <c r="Q505" s="289">
        <v>3</v>
      </c>
      <c r="R505" s="290"/>
      <c r="S505" s="289" t="s">
        <v>2502</v>
      </c>
      <c r="T505" s="289"/>
      <c r="U505" s="55"/>
      <c r="V505" s="54" t="s">
        <v>3452</v>
      </c>
      <c r="W505" s="54" t="s">
        <v>2525</v>
      </c>
      <c r="X505" s="54" t="s">
        <v>2524</v>
      </c>
      <c r="Y505" s="54">
        <v>0</v>
      </c>
      <c r="Z505" s="54">
        <v>1</v>
      </c>
    </row>
    <row r="506" spans="1:26" ht="18" x14ac:dyDescent="0.25">
      <c r="A506" s="53" t="str">
        <f t="shared" si="8"/>
        <v>3985783</v>
      </c>
      <c r="B506" s="54" t="s">
        <v>2506</v>
      </c>
      <c r="C506" s="54" t="s">
        <v>2505</v>
      </c>
      <c r="D506" s="54" t="s">
        <v>94</v>
      </c>
      <c r="E506" s="54" t="s">
        <v>94</v>
      </c>
      <c r="F506" s="54" t="s">
        <v>412</v>
      </c>
      <c r="G506" s="54" t="s">
        <v>954</v>
      </c>
      <c r="H506" s="54" t="s">
        <v>2454</v>
      </c>
      <c r="I506" s="54" t="s">
        <v>2504</v>
      </c>
      <c r="J506" s="56" t="s">
        <v>2455</v>
      </c>
      <c r="K506" s="54" t="s">
        <v>2552</v>
      </c>
      <c r="L506" s="54" t="s">
        <v>116</v>
      </c>
      <c r="N506" s="54" t="s">
        <v>117</v>
      </c>
      <c r="O506" s="54">
        <v>6</v>
      </c>
      <c r="P506" s="54">
        <v>1</v>
      </c>
      <c r="Q506" s="289">
        <v>3</v>
      </c>
      <c r="R506" s="290"/>
      <c r="S506" s="289" t="s">
        <v>2502</v>
      </c>
      <c r="T506" s="289"/>
      <c r="U506" s="55"/>
      <c r="V506" s="54" t="s">
        <v>3387</v>
      </c>
      <c r="W506" s="54" t="s">
        <v>3456</v>
      </c>
      <c r="X506" s="54" t="s">
        <v>3385</v>
      </c>
      <c r="Y506" s="54">
        <v>0</v>
      </c>
      <c r="Z506" s="54">
        <v>1</v>
      </c>
    </row>
    <row r="507" spans="1:26" ht="18" x14ac:dyDescent="0.25">
      <c r="A507" s="53" t="str">
        <f t="shared" si="8"/>
        <v>3917323</v>
      </c>
      <c r="B507" s="54" t="s">
        <v>2506</v>
      </c>
      <c r="C507" s="54" t="s">
        <v>2505</v>
      </c>
      <c r="D507" s="54" t="s">
        <v>94</v>
      </c>
      <c r="E507" s="54" t="s">
        <v>94</v>
      </c>
      <c r="F507" s="54" t="s">
        <v>412</v>
      </c>
      <c r="G507" s="54" t="s">
        <v>966</v>
      </c>
      <c r="H507" s="54" t="s">
        <v>967</v>
      </c>
      <c r="I507" s="54" t="s">
        <v>2504</v>
      </c>
      <c r="J507" s="56" t="s">
        <v>968</v>
      </c>
      <c r="K507" s="54" t="s">
        <v>2552</v>
      </c>
      <c r="L507" s="54" t="s">
        <v>116</v>
      </c>
      <c r="N507" s="54" t="s">
        <v>117</v>
      </c>
      <c r="O507" s="54">
        <v>3</v>
      </c>
      <c r="P507" s="54">
        <v>2</v>
      </c>
      <c r="Q507" s="289">
        <v>2</v>
      </c>
      <c r="R507" s="290"/>
      <c r="S507" s="289" t="s">
        <v>2502</v>
      </c>
      <c r="T507" s="289"/>
      <c r="U507" s="55"/>
      <c r="V507" s="54" t="s">
        <v>3387</v>
      </c>
      <c r="W507" s="54" t="s">
        <v>2525</v>
      </c>
      <c r="X507" s="54" t="s">
        <v>2524</v>
      </c>
      <c r="Y507" s="54">
        <v>0</v>
      </c>
      <c r="Z507" s="54">
        <v>1</v>
      </c>
    </row>
    <row r="508" spans="1:26" ht="18" x14ac:dyDescent="0.25">
      <c r="A508" s="53" t="str">
        <f t="shared" si="8"/>
        <v>3916579</v>
      </c>
      <c r="B508" s="54" t="s">
        <v>2506</v>
      </c>
      <c r="C508" s="54" t="s">
        <v>2505</v>
      </c>
      <c r="D508" s="54" t="s">
        <v>94</v>
      </c>
      <c r="E508" s="54" t="s">
        <v>94</v>
      </c>
      <c r="F508" s="54" t="s">
        <v>412</v>
      </c>
      <c r="G508" s="54" t="s">
        <v>945</v>
      </c>
      <c r="H508" s="54" t="s">
        <v>946</v>
      </c>
      <c r="I508" s="54" t="s">
        <v>2504</v>
      </c>
      <c r="J508" s="56" t="s">
        <v>947</v>
      </c>
      <c r="K508" s="54" t="s">
        <v>2552</v>
      </c>
      <c r="L508" s="54" t="s">
        <v>116</v>
      </c>
      <c r="N508" s="54" t="s">
        <v>117</v>
      </c>
      <c r="O508" s="54">
        <v>2</v>
      </c>
      <c r="P508" s="54">
        <v>3</v>
      </c>
      <c r="Q508" s="289">
        <v>3</v>
      </c>
      <c r="R508" s="290"/>
      <c r="S508" s="289" t="s">
        <v>2502</v>
      </c>
      <c r="T508" s="289"/>
      <c r="U508" s="55"/>
      <c r="V508" s="54" t="s">
        <v>3387</v>
      </c>
      <c r="W508" s="54" t="s">
        <v>2525</v>
      </c>
      <c r="X508" s="54" t="s">
        <v>3451</v>
      </c>
      <c r="Y508" s="54">
        <v>0</v>
      </c>
      <c r="Z508" s="54">
        <v>1</v>
      </c>
    </row>
    <row r="509" spans="1:26" ht="18" x14ac:dyDescent="0.25">
      <c r="A509" s="53" t="str">
        <f t="shared" si="8"/>
        <v>3932278</v>
      </c>
      <c r="B509" s="54" t="s">
        <v>2506</v>
      </c>
      <c r="C509" s="54" t="s">
        <v>2505</v>
      </c>
      <c r="D509" s="54" t="s">
        <v>94</v>
      </c>
      <c r="E509" s="54" t="s">
        <v>94</v>
      </c>
      <c r="F509" s="54" t="s">
        <v>412</v>
      </c>
      <c r="G509" s="54" t="s">
        <v>930</v>
      </c>
      <c r="H509" s="54" t="s">
        <v>937</v>
      </c>
      <c r="I509" s="54" t="s">
        <v>2504</v>
      </c>
      <c r="J509" s="56" t="s">
        <v>938</v>
      </c>
      <c r="K509" s="54" t="s">
        <v>2552</v>
      </c>
      <c r="L509" s="54" t="s">
        <v>116</v>
      </c>
      <c r="N509" s="54" t="s">
        <v>117</v>
      </c>
      <c r="O509" s="54">
        <v>5</v>
      </c>
      <c r="P509" s="54">
        <v>3</v>
      </c>
      <c r="Q509" s="289">
        <v>3</v>
      </c>
      <c r="R509" s="290"/>
      <c r="S509" s="289" t="s">
        <v>2502</v>
      </c>
      <c r="T509" s="289"/>
      <c r="U509" s="55"/>
      <c r="V509" s="54" t="s">
        <v>3455</v>
      </c>
      <c r="W509" s="54" t="s">
        <v>3454</v>
      </c>
      <c r="X509" s="54" t="s">
        <v>3453</v>
      </c>
      <c r="Y509" s="54">
        <v>0</v>
      </c>
      <c r="Z509" s="54">
        <v>1</v>
      </c>
    </row>
    <row r="510" spans="1:26" ht="18" x14ac:dyDescent="0.25">
      <c r="A510" s="53" t="str">
        <f t="shared" si="8"/>
        <v>3932273</v>
      </c>
      <c r="B510" s="54" t="s">
        <v>2506</v>
      </c>
      <c r="C510" s="54" t="s">
        <v>2505</v>
      </c>
      <c r="D510" s="54" t="s">
        <v>94</v>
      </c>
      <c r="E510" s="54" t="s">
        <v>94</v>
      </c>
      <c r="F510" s="54" t="s">
        <v>412</v>
      </c>
      <c r="G510" s="54" t="s">
        <v>957</v>
      </c>
      <c r="H510" s="54" t="s">
        <v>958</v>
      </c>
      <c r="I510" s="54" t="s">
        <v>2504</v>
      </c>
      <c r="J510" s="56" t="s">
        <v>959</v>
      </c>
      <c r="K510" s="54" t="s">
        <v>2552</v>
      </c>
      <c r="L510" s="54" t="s">
        <v>116</v>
      </c>
      <c r="N510" s="54" t="s">
        <v>117</v>
      </c>
      <c r="O510" s="54">
        <v>8</v>
      </c>
      <c r="P510" s="54">
        <v>1</v>
      </c>
      <c r="Q510" s="289">
        <v>3</v>
      </c>
      <c r="R510" s="290"/>
      <c r="S510" s="289" t="s">
        <v>2502</v>
      </c>
      <c r="T510" s="289"/>
      <c r="U510" s="55"/>
      <c r="V510" s="54" t="s">
        <v>3452</v>
      </c>
      <c r="W510" s="54" t="s">
        <v>2525</v>
      </c>
      <c r="X510" s="54" t="s">
        <v>2524</v>
      </c>
      <c r="Y510" s="54">
        <v>0</v>
      </c>
      <c r="Z510" s="54">
        <v>1</v>
      </c>
    </row>
    <row r="511" spans="1:26" ht="18" x14ac:dyDescent="0.25">
      <c r="A511" s="53" t="str">
        <f t="shared" si="8"/>
        <v>3870446</v>
      </c>
      <c r="B511" s="54" t="s">
        <v>2506</v>
      </c>
      <c r="C511" s="54" t="s">
        <v>2505</v>
      </c>
      <c r="D511" s="54" t="s">
        <v>94</v>
      </c>
      <c r="E511" s="54" t="s">
        <v>94</v>
      </c>
      <c r="F511" s="54" t="s">
        <v>412</v>
      </c>
      <c r="G511" s="54" t="s">
        <v>924</v>
      </c>
      <c r="H511" s="54" t="s">
        <v>943</v>
      </c>
      <c r="I511" s="54" t="s">
        <v>2504</v>
      </c>
      <c r="J511" s="56" t="s">
        <v>944</v>
      </c>
      <c r="K511" s="54" t="s">
        <v>2552</v>
      </c>
      <c r="L511" s="54" t="s">
        <v>116</v>
      </c>
      <c r="N511" s="54" t="s">
        <v>117</v>
      </c>
      <c r="O511" s="54">
        <v>12</v>
      </c>
      <c r="P511" s="54">
        <v>1</v>
      </c>
      <c r="Q511" s="289">
        <v>3</v>
      </c>
      <c r="R511" s="290"/>
      <c r="S511" s="289" t="s">
        <v>2502</v>
      </c>
      <c r="T511" s="289"/>
      <c r="U511" s="55"/>
      <c r="V511" s="54" t="s">
        <v>3452</v>
      </c>
      <c r="W511" s="54" t="s">
        <v>2525</v>
      </c>
      <c r="X511" s="54" t="s">
        <v>2524</v>
      </c>
      <c r="Y511" s="54">
        <v>0</v>
      </c>
      <c r="Z511" s="54">
        <v>1</v>
      </c>
    </row>
    <row r="512" spans="1:26" ht="18" x14ac:dyDescent="0.25">
      <c r="A512" s="53" t="str">
        <f t="shared" si="8"/>
        <v>3870447</v>
      </c>
      <c r="B512" s="54" t="s">
        <v>2506</v>
      </c>
      <c r="C512" s="54" t="s">
        <v>2505</v>
      </c>
      <c r="D512" s="54" t="s">
        <v>94</v>
      </c>
      <c r="E512" s="54" t="s">
        <v>94</v>
      </c>
      <c r="F512" s="54" t="s">
        <v>412</v>
      </c>
      <c r="G512" s="54" t="s">
        <v>416</v>
      </c>
      <c r="H512" s="54" t="s">
        <v>933</v>
      </c>
      <c r="I512" s="54" t="s">
        <v>2504</v>
      </c>
      <c r="J512" s="56" t="s">
        <v>934</v>
      </c>
      <c r="K512" s="54" t="s">
        <v>2552</v>
      </c>
      <c r="L512" s="54" t="s">
        <v>116</v>
      </c>
      <c r="N512" s="54" t="s">
        <v>117</v>
      </c>
      <c r="O512" s="54">
        <v>10</v>
      </c>
      <c r="P512" s="54">
        <v>1</v>
      </c>
      <c r="Q512" s="289">
        <v>3</v>
      </c>
      <c r="R512" s="290"/>
      <c r="S512" s="289" t="s">
        <v>2502</v>
      </c>
      <c r="T512" s="289"/>
      <c r="U512" s="55"/>
      <c r="V512" s="54" t="s">
        <v>3452</v>
      </c>
      <c r="W512" s="54" t="s">
        <v>2525</v>
      </c>
      <c r="X512" s="54" t="s">
        <v>2524</v>
      </c>
      <c r="Y512" s="54">
        <v>0</v>
      </c>
      <c r="Z512" s="54">
        <v>1</v>
      </c>
    </row>
    <row r="513" spans="1:26" ht="18" x14ac:dyDescent="0.25">
      <c r="A513" s="53" t="str">
        <f t="shared" si="8"/>
        <v>3870448</v>
      </c>
      <c r="B513" s="54" t="s">
        <v>2506</v>
      </c>
      <c r="C513" s="54" t="s">
        <v>2505</v>
      </c>
      <c r="D513" s="54" t="s">
        <v>94</v>
      </c>
      <c r="E513" s="54" t="s">
        <v>94</v>
      </c>
      <c r="F513" s="54" t="s">
        <v>412</v>
      </c>
      <c r="G513" s="54" t="s">
        <v>964</v>
      </c>
      <c r="H513" s="54" t="s">
        <v>965</v>
      </c>
      <c r="I513" s="54" t="s">
        <v>2504</v>
      </c>
      <c r="J513" s="56" t="s">
        <v>964</v>
      </c>
      <c r="K513" s="54" t="s">
        <v>2552</v>
      </c>
      <c r="L513" s="54" t="s">
        <v>116</v>
      </c>
      <c r="N513" s="54" t="s">
        <v>117</v>
      </c>
      <c r="O513" s="54">
        <v>3</v>
      </c>
      <c r="P513" s="54">
        <v>3</v>
      </c>
      <c r="Q513" s="289">
        <v>3</v>
      </c>
      <c r="R513" s="290"/>
      <c r="S513" s="289" t="s">
        <v>2502</v>
      </c>
      <c r="T513" s="289"/>
      <c r="U513" s="55"/>
      <c r="V513" s="54" t="s">
        <v>3387</v>
      </c>
      <c r="W513" s="54" t="s">
        <v>2525</v>
      </c>
      <c r="X513" s="54" t="s">
        <v>3451</v>
      </c>
      <c r="Y513" s="54">
        <v>0</v>
      </c>
      <c r="Z513" s="54">
        <v>1</v>
      </c>
    </row>
    <row r="514" spans="1:26" ht="27" x14ac:dyDescent="0.25">
      <c r="A514" s="53" t="str">
        <f t="shared" si="8"/>
        <v>0231621</v>
      </c>
      <c r="B514" s="54" t="s">
        <v>2506</v>
      </c>
      <c r="C514" s="54" t="s">
        <v>2505</v>
      </c>
      <c r="D514" s="54" t="s">
        <v>94</v>
      </c>
      <c r="E514" s="54" t="s">
        <v>94</v>
      </c>
      <c r="F514" s="54" t="s">
        <v>412</v>
      </c>
      <c r="G514" s="54" t="s">
        <v>952</v>
      </c>
      <c r="H514" s="54" t="s">
        <v>1383</v>
      </c>
      <c r="I514" s="54" t="s">
        <v>2504</v>
      </c>
      <c r="J514" s="56" t="s">
        <v>1942</v>
      </c>
      <c r="K514" s="54" t="s">
        <v>2510</v>
      </c>
      <c r="L514" s="54" t="s">
        <v>116</v>
      </c>
      <c r="N514" s="54" t="s">
        <v>117</v>
      </c>
      <c r="O514" s="54">
        <v>9</v>
      </c>
      <c r="P514" s="54">
        <v>5</v>
      </c>
      <c r="Q514" s="289">
        <v>5</v>
      </c>
      <c r="R514" s="290"/>
      <c r="S514" s="289" t="s">
        <v>2502</v>
      </c>
      <c r="T514" s="289"/>
      <c r="U514" s="55"/>
      <c r="V514" s="54" t="s">
        <v>3450</v>
      </c>
      <c r="W514" s="54" t="s">
        <v>3449</v>
      </c>
      <c r="X514" s="54" t="s">
        <v>3448</v>
      </c>
      <c r="Y514" s="54">
        <v>0</v>
      </c>
      <c r="Z514" s="54">
        <v>1</v>
      </c>
    </row>
    <row r="515" spans="1:26" ht="18" x14ac:dyDescent="0.25">
      <c r="A515" s="53" t="str">
        <f t="shared" si="8"/>
        <v>0231407</v>
      </c>
      <c r="B515" s="54" t="s">
        <v>2506</v>
      </c>
      <c r="C515" s="54" t="s">
        <v>2505</v>
      </c>
      <c r="D515" s="54" t="s">
        <v>94</v>
      </c>
      <c r="E515" s="54" t="s">
        <v>94</v>
      </c>
      <c r="F515" s="54" t="s">
        <v>412</v>
      </c>
      <c r="G515" s="54" t="s">
        <v>412</v>
      </c>
      <c r="H515" s="54" t="s">
        <v>1380</v>
      </c>
      <c r="I515" s="54" t="s">
        <v>2504</v>
      </c>
      <c r="J515" s="56" t="s">
        <v>1939</v>
      </c>
      <c r="K515" s="54" t="s">
        <v>2510</v>
      </c>
      <c r="L515" s="54" t="s">
        <v>116</v>
      </c>
      <c r="N515" s="54" t="s">
        <v>117</v>
      </c>
      <c r="O515" s="54">
        <v>18</v>
      </c>
      <c r="P515" s="54">
        <v>6</v>
      </c>
      <c r="Q515" s="289">
        <v>6</v>
      </c>
      <c r="R515" s="290"/>
      <c r="S515" s="289" t="s">
        <v>2502</v>
      </c>
      <c r="T515" s="289"/>
      <c r="U515" s="55"/>
      <c r="V515" s="54" t="s">
        <v>3447</v>
      </c>
      <c r="W515" s="54" t="s">
        <v>3446</v>
      </c>
      <c r="X515" s="54" t="s">
        <v>3445</v>
      </c>
      <c r="Y515" s="54">
        <v>5</v>
      </c>
      <c r="Z515" s="54">
        <v>3</v>
      </c>
    </row>
    <row r="516" spans="1:26" ht="27" x14ac:dyDescent="0.25">
      <c r="A516" s="53" t="str">
        <f t="shared" si="8"/>
        <v>0231571</v>
      </c>
      <c r="B516" s="54" t="s">
        <v>2506</v>
      </c>
      <c r="C516" s="54" t="s">
        <v>2505</v>
      </c>
      <c r="D516" s="54" t="s">
        <v>94</v>
      </c>
      <c r="E516" s="54" t="s">
        <v>94</v>
      </c>
      <c r="F516" s="54" t="s">
        <v>412</v>
      </c>
      <c r="G516" s="54" t="s">
        <v>2444</v>
      </c>
      <c r="H516" s="54" t="s">
        <v>1381</v>
      </c>
      <c r="I516" s="54" t="s">
        <v>2504</v>
      </c>
      <c r="J516" s="56" t="s">
        <v>1940</v>
      </c>
      <c r="K516" s="54" t="s">
        <v>2510</v>
      </c>
      <c r="L516" s="54" t="s">
        <v>116</v>
      </c>
      <c r="N516" s="54" t="s">
        <v>117</v>
      </c>
      <c r="O516" s="54">
        <v>24</v>
      </c>
      <c r="P516" s="54">
        <v>6</v>
      </c>
      <c r="Q516" s="289">
        <v>6</v>
      </c>
      <c r="R516" s="290"/>
      <c r="S516" s="289" t="s">
        <v>2502</v>
      </c>
      <c r="T516" s="289"/>
      <c r="U516" s="55"/>
      <c r="V516" s="54" t="s">
        <v>3444</v>
      </c>
      <c r="W516" s="54" t="s">
        <v>3443</v>
      </c>
      <c r="X516" s="54" t="s">
        <v>3442</v>
      </c>
      <c r="Y516" s="54">
        <v>3</v>
      </c>
      <c r="Z516" s="54">
        <v>4</v>
      </c>
    </row>
    <row r="517" spans="1:26" ht="27" x14ac:dyDescent="0.25">
      <c r="A517" s="53" t="str">
        <f t="shared" si="8"/>
        <v>0231589</v>
      </c>
      <c r="B517" s="54" t="s">
        <v>2506</v>
      </c>
      <c r="C517" s="54" t="s">
        <v>2505</v>
      </c>
      <c r="D517" s="54" t="s">
        <v>94</v>
      </c>
      <c r="E517" s="54" t="s">
        <v>94</v>
      </c>
      <c r="F517" s="54" t="s">
        <v>412</v>
      </c>
      <c r="G517" s="54" t="s">
        <v>964</v>
      </c>
      <c r="H517" s="54" t="s">
        <v>1382</v>
      </c>
      <c r="I517" s="54" t="s">
        <v>2504</v>
      </c>
      <c r="J517" s="56" t="s">
        <v>1941</v>
      </c>
      <c r="K517" s="54" t="s">
        <v>2510</v>
      </c>
      <c r="L517" s="54" t="s">
        <v>116</v>
      </c>
      <c r="N517" s="54" t="s">
        <v>117</v>
      </c>
      <c r="O517" s="54">
        <v>2</v>
      </c>
      <c r="P517" s="54">
        <v>2</v>
      </c>
      <c r="Q517" s="289">
        <v>2</v>
      </c>
      <c r="R517" s="290"/>
      <c r="S517" s="289" t="s">
        <v>2502</v>
      </c>
      <c r="T517" s="289"/>
      <c r="U517" s="55"/>
      <c r="V517" s="54" t="s">
        <v>3441</v>
      </c>
      <c r="W517" s="54" t="s">
        <v>2525</v>
      </c>
      <c r="X517" s="54" t="s">
        <v>2524</v>
      </c>
      <c r="Y517" s="54">
        <v>0</v>
      </c>
      <c r="Z517" s="54">
        <v>1</v>
      </c>
    </row>
    <row r="518" spans="1:26" ht="18" x14ac:dyDescent="0.25">
      <c r="A518" s="53" t="str">
        <f t="shared" si="8"/>
        <v>0230987</v>
      </c>
      <c r="B518" s="54" t="s">
        <v>2506</v>
      </c>
      <c r="C518" s="54" t="s">
        <v>2505</v>
      </c>
      <c r="D518" s="54" t="s">
        <v>94</v>
      </c>
      <c r="E518" s="54" t="s">
        <v>94</v>
      </c>
      <c r="F518" s="54" t="s">
        <v>412</v>
      </c>
      <c r="G518" s="54" t="s">
        <v>413</v>
      </c>
      <c r="H518" s="54" t="s">
        <v>1377</v>
      </c>
      <c r="I518" s="54" t="s">
        <v>2504</v>
      </c>
      <c r="J518" s="56" t="s">
        <v>1936</v>
      </c>
      <c r="K518" s="54" t="s">
        <v>2510</v>
      </c>
      <c r="L518" s="54" t="s">
        <v>116</v>
      </c>
      <c r="N518" s="54" t="s">
        <v>117</v>
      </c>
      <c r="O518" s="54">
        <v>194</v>
      </c>
      <c r="P518" s="54">
        <v>6</v>
      </c>
      <c r="Q518" s="289">
        <v>12</v>
      </c>
      <c r="R518" s="290"/>
      <c r="S518" s="289" t="s">
        <v>2502</v>
      </c>
      <c r="T518" s="289"/>
      <c r="U518" s="55"/>
      <c r="V518" s="54" t="s">
        <v>3440</v>
      </c>
      <c r="W518" s="54" t="s">
        <v>3439</v>
      </c>
      <c r="X518" s="54" t="s">
        <v>3438</v>
      </c>
      <c r="Y518" s="54">
        <v>14</v>
      </c>
      <c r="Z518" s="54">
        <v>13</v>
      </c>
    </row>
    <row r="519" spans="1:26" ht="18" x14ac:dyDescent="0.25">
      <c r="A519" s="53" t="str">
        <f t="shared" si="8"/>
        <v>0231209</v>
      </c>
      <c r="B519" s="54" t="s">
        <v>2506</v>
      </c>
      <c r="C519" s="54" t="s">
        <v>2505</v>
      </c>
      <c r="D519" s="54" t="s">
        <v>94</v>
      </c>
      <c r="E519" s="54" t="s">
        <v>94</v>
      </c>
      <c r="F519" s="54" t="s">
        <v>412</v>
      </c>
      <c r="G519" s="54" t="s">
        <v>416</v>
      </c>
      <c r="H519" s="54" t="s">
        <v>1378</v>
      </c>
      <c r="I519" s="54" t="s">
        <v>2504</v>
      </c>
      <c r="J519" s="56" t="s">
        <v>1937</v>
      </c>
      <c r="K519" s="54" t="s">
        <v>2510</v>
      </c>
      <c r="L519" s="54" t="s">
        <v>116</v>
      </c>
      <c r="N519" s="54" t="s">
        <v>117</v>
      </c>
      <c r="O519" s="54">
        <v>34</v>
      </c>
      <c r="P519" s="54">
        <v>6</v>
      </c>
      <c r="Q519" s="289">
        <v>6</v>
      </c>
      <c r="R519" s="290"/>
      <c r="S519" s="289" t="s">
        <v>2502</v>
      </c>
      <c r="T519" s="289"/>
      <c r="U519" s="55"/>
      <c r="V519" s="54" t="s">
        <v>3437</v>
      </c>
      <c r="W519" s="54" t="s">
        <v>3436</v>
      </c>
      <c r="X519" s="54" t="s">
        <v>3435</v>
      </c>
      <c r="Y519" s="54">
        <v>5</v>
      </c>
      <c r="Z519" s="54">
        <v>5</v>
      </c>
    </row>
    <row r="520" spans="1:26" ht="18" x14ac:dyDescent="0.25">
      <c r="A520" s="53" t="str">
        <f t="shared" ref="A520:A558" si="9">+H520</f>
        <v>0231332</v>
      </c>
      <c r="B520" s="54" t="s">
        <v>2506</v>
      </c>
      <c r="C520" s="54" t="s">
        <v>2505</v>
      </c>
      <c r="D520" s="54" t="s">
        <v>94</v>
      </c>
      <c r="E520" s="54" t="s">
        <v>94</v>
      </c>
      <c r="F520" s="54" t="s">
        <v>412</v>
      </c>
      <c r="G520" s="54" t="s">
        <v>424</v>
      </c>
      <c r="H520" s="54" t="s">
        <v>1379</v>
      </c>
      <c r="I520" s="54" t="s">
        <v>2504</v>
      </c>
      <c r="J520" s="56" t="s">
        <v>1938</v>
      </c>
      <c r="K520" s="54" t="s">
        <v>2510</v>
      </c>
      <c r="L520" s="54" t="s">
        <v>116</v>
      </c>
      <c r="N520" s="54" t="s">
        <v>117</v>
      </c>
      <c r="O520" s="54">
        <v>42</v>
      </c>
      <c r="P520" s="54">
        <v>6</v>
      </c>
      <c r="Q520" s="289">
        <v>6</v>
      </c>
      <c r="R520" s="290"/>
      <c r="S520" s="289" t="s">
        <v>2502</v>
      </c>
      <c r="T520" s="289"/>
      <c r="U520" s="55"/>
      <c r="V520" s="54" t="s">
        <v>3434</v>
      </c>
      <c r="W520" s="54" t="s">
        <v>3433</v>
      </c>
      <c r="X520" s="54" t="s">
        <v>3432</v>
      </c>
      <c r="Y520" s="54">
        <v>6</v>
      </c>
      <c r="Z520" s="54">
        <v>7</v>
      </c>
    </row>
    <row r="521" spans="1:26" ht="18" x14ac:dyDescent="0.25">
      <c r="A521" s="53" t="str">
        <f t="shared" si="9"/>
        <v>0239384</v>
      </c>
      <c r="B521" s="54" t="s">
        <v>2506</v>
      </c>
      <c r="C521" s="54" t="s">
        <v>2505</v>
      </c>
      <c r="D521" s="54" t="s">
        <v>94</v>
      </c>
      <c r="E521" s="54" t="s">
        <v>94</v>
      </c>
      <c r="F521" s="54" t="s">
        <v>412</v>
      </c>
      <c r="G521" s="54" t="s">
        <v>966</v>
      </c>
      <c r="H521" s="54" t="s">
        <v>1391</v>
      </c>
      <c r="I521" s="54" t="s">
        <v>2504</v>
      </c>
      <c r="J521" s="56" t="s">
        <v>1871</v>
      </c>
      <c r="K521" s="54" t="s">
        <v>2510</v>
      </c>
      <c r="L521" s="54" t="s">
        <v>116</v>
      </c>
      <c r="N521" s="54" t="s">
        <v>117</v>
      </c>
      <c r="O521" s="54">
        <v>11</v>
      </c>
      <c r="P521" s="54">
        <v>5</v>
      </c>
      <c r="Q521" s="289">
        <v>5</v>
      </c>
      <c r="R521" s="290"/>
      <c r="S521" s="289" t="s">
        <v>2502</v>
      </c>
      <c r="T521" s="289"/>
      <c r="U521" s="55"/>
      <c r="V521" s="54" t="s">
        <v>3431</v>
      </c>
      <c r="W521" s="54" t="s">
        <v>3430</v>
      </c>
      <c r="X521" s="54" t="s">
        <v>3429</v>
      </c>
      <c r="Y521" s="54">
        <v>0</v>
      </c>
      <c r="Z521" s="54">
        <v>2</v>
      </c>
    </row>
    <row r="522" spans="1:26" ht="18" x14ac:dyDescent="0.25">
      <c r="A522" s="53" t="str">
        <f t="shared" si="9"/>
        <v>0474627</v>
      </c>
      <c r="B522" s="54" t="s">
        <v>2506</v>
      </c>
      <c r="C522" s="54" t="s">
        <v>2505</v>
      </c>
      <c r="D522" s="54" t="s">
        <v>94</v>
      </c>
      <c r="E522" s="54" t="s">
        <v>94</v>
      </c>
      <c r="F522" s="54" t="s">
        <v>412</v>
      </c>
      <c r="G522" s="54" t="s">
        <v>413</v>
      </c>
      <c r="H522" s="54" t="s">
        <v>414</v>
      </c>
      <c r="I522" s="54" t="s">
        <v>2504</v>
      </c>
      <c r="J522" s="56" t="s">
        <v>1730</v>
      </c>
      <c r="K522" s="54" t="s">
        <v>2523</v>
      </c>
      <c r="L522" s="54" t="s">
        <v>116</v>
      </c>
      <c r="N522" s="54" t="s">
        <v>117</v>
      </c>
      <c r="O522" s="54">
        <v>25</v>
      </c>
      <c r="P522" s="54">
        <v>3</v>
      </c>
      <c r="Q522" s="289">
        <v>3</v>
      </c>
      <c r="R522" s="290"/>
      <c r="S522" s="289" t="s">
        <v>2502</v>
      </c>
      <c r="T522" s="289"/>
      <c r="U522" s="55"/>
      <c r="V522" s="54" t="s">
        <v>3428</v>
      </c>
      <c r="W522" s="54" t="s">
        <v>3427</v>
      </c>
      <c r="X522" s="54" t="s">
        <v>3426</v>
      </c>
      <c r="Y522" s="54">
        <v>2</v>
      </c>
      <c r="Z522" s="54">
        <v>3</v>
      </c>
    </row>
    <row r="523" spans="1:26" ht="18" x14ac:dyDescent="0.25">
      <c r="A523" s="53" t="str">
        <f t="shared" si="9"/>
        <v>0474338</v>
      </c>
      <c r="B523" s="54" t="s">
        <v>2506</v>
      </c>
      <c r="C523" s="54" t="s">
        <v>2505</v>
      </c>
      <c r="D523" s="54" t="s">
        <v>94</v>
      </c>
      <c r="E523" s="54" t="s">
        <v>94</v>
      </c>
      <c r="F523" s="54" t="s">
        <v>412</v>
      </c>
      <c r="G523" s="54" t="s">
        <v>418</v>
      </c>
      <c r="H523" s="54" t="s">
        <v>1384</v>
      </c>
      <c r="I523" s="54" t="s">
        <v>2504</v>
      </c>
      <c r="J523" s="56" t="s">
        <v>1943</v>
      </c>
      <c r="K523" s="54" t="s">
        <v>2510</v>
      </c>
      <c r="L523" s="54" t="s">
        <v>116</v>
      </c>
      <c r="N523" s="54" t="s">
        <v>117</v>
      </c>
      <c r="O523" s="54">
        <v>36</v>
      </c>
      <c r="P523" s="54">
        <v>6</v>
      </c>
      <c r="Q523" s="289">
        <v>6</v>
      </c>
      <c r="R523" s="290"/>
      <c r="S523" s="289" t="s">
        <v>2502</v>
      </c>
      <c r="T523" s="289"/>
      <c r="U523" s="55"/>
      <c r="V523" s="54" t="s">
        <v>3425</v>
      </c>
      <c r="W523" s="54" t="s">
        <v>3424</v>
      </c>
      <c r="X523" s="54" t="s">
        <v>2524</v>
      </c>
      <c r="Y523" s="54">
        <v>3</v>
      </c>
      <c r="Z523" s="54">
        <v>5</v>
      </c>
    </row>
    <row r="524" spans="1:26" ht="27" x14ac:dyDescent="0.25">
      <c r="A524" s="53" t="str">
        <f t="shared" si="9"/>
        <v>0474346</v>
      </c>
      <c r="B524" s="54" t="s">
        <v>2506</v>
      </c>
      <c r="C524" s="54" t="s">
        <v>2505</v>
      </c>
      <c r="D524" s="54" t="s">
        <v>94</v>
      </c>
      <c r="E524" s="54" t="s">
        <v>94</v>
      </c>
      <c r="F524" s="54" t="s">
        <v>412</v>
      </c>
      <c r="G524" s="54" t="s">
        <v>1385</v>
      </c>
      <c r="H524" s="54" t="s">
        <v>1386</v>
      </c>
      <c r="I524" s="54" t="s">
        <v>2504</v>
      </c>
      <c r="J524" s="56" t="s">
        <v>1944</v>
      </c>
      <c r="K524" s="54" t="s">
        <v>2510</v>
      </c>
      <c r="L524" s="54" t="s">
        <v>116</v>
      </c>
      <c r="N524" s="54" t="s">
        <v>117</v>
      </c>
      <c r="O524" s="54">
        <v>4</v>
      </c>
      <c r="P524" s="54">
        <v>6</v>
      </c>
      <c r="Q524" s="289">
        <v>6</v>
      </c>
      <c r="R524" s="290"/>
      <c r="S524" s="289" t="s">
        <v>2502</v>
      </c>
      <c r="T524" s="289"/>
      <c r="U524" s="55"/>
      <c r="V524" s="54" t="s">
        <v>3423</v>
      </c>
      <c r="W524" s="54" t="s">
        <v>2525</v>
      </c>
      <c r="X524" s="54" t="s">
        <v>2524</v>
      </c>
      <c r="Y524" s="54">
        <v>0</v>
      </c>
      <c r="Z524" s="54">
        <v>1</v>
      </c>
    </row>
    <row r="525" spans="1:26" ht="18" x14ac:dyDescent="0.25">
      <c r="A525" s="53" t="str">
        <f t="shared" si="9"/>
        <v>0489963</v>
      </c>
      <c r="B525" s="54" t="s">
        <v>2506</v>
      </c>
      <c r="C525" s="54" t="s">
        <v>2505</v>
      </c>
      <c r="D525" s="54" t="s">
        <v>94</v>
      </c>
      <c r="E525" s="54" t="s">
        <v>94</v>
      </c>
      <c r="F525" s="54" t="s">
        <v>412</v>
      </c>
      <c r="G525" s="54" t="s">
        <v>413</v>
      </c>
      <c r="H525" s="54" t="s">
        <v>1578</v>
      </c>
      <c r="I525" s="54" t="s">
        <v>2504</v>
      </c>
      <c r="J525" s="56" t="s">
        <v>1579</v>
      </c>
      <c r="K525" s="54" t="s">
        <v>2503</v>
      </c>
      <c r="L525" s="54" t="s">
        <v>116</v>
      </c>
      <c r="N525" s="54" t="s">
        <v>117</v>
      </c>
      <c r="O525" s="54">
        <v>231</v>
      </c>
      <c r="P525" s="54">
        <v>5</v>
      </c>
      <c r="Q525" s="289">
        <v>15</v>
      </c>
      <c r="R525" s="290"/>
      <c r="S525" s="289" t="s">
        <v>2502</v>
      </c>
      <c r="T525" s="289"/>
      <c r="U525" s="55"/>
      <c r="V525" s="54" t="s">
        <v>3422</v>
      </c>
      <c r="W525" s="54" t="s">
        <v>3421</v>
      </c>
      <c r="X525" s="54" t="s">
        <v>3420</v>
      </c>
      <c r="Y525" s="54">
        <v>38</v>
      </c>
      <c r="Z525" s="54">
        <v>38</v>
      </c>
    </row>
    <row r="526" spans="1:26" ht="18" x14ac:dyDescent="0.25">
      <c r="A526" s="53" t="str">
        <f t="shared" si="9"/>
        <v>0559443</v>
      </c>
      <c r="B526" s="54" t="s">
        <v>2506</v>
      </c>
      <c r="C526" s="54" t="s">
        <v>2505</v>
      </c>
      <c r="D526" s="54" t="s">
        <v>94</v>
      </c>
      <c r="E526" s="54" t="s">
        <v>94</v>
      </c>
      <c r="F526" s="54" t="s">
        <v>412</v>
      </c>
      <c r="G526" s="54" t="s">
        <v>941</v>
      </c>
      <c r="H526" s="54" t="s">
        <v>1388</v>
      </c>
      <c r="I526" s="54" t="s">
        <v>2504</v>
      </c>
      <c r="J526" s="56" t="s">
        <v>1869</v>
      </c>
      <c r="K526" s="54" t="s">
        <v>2510</v>
      </c>
      <c r="L526" s="54" t="s">
        <v>116</v>
      </c>
      <c r="N526" s="54" t="s">
        <v>117</v>
      </c>
      <c r="O526" s="54">
        <v>7</v>
      </c>
      <c r="P526" s="54">
        <v>5</v>
      </c>
      <c r="Q526" s="289">
        <v>5</v>
      </c>
      <c r="R526" s="290"/>
      <c r="S526" s="289" t="s">
        <v>2502</v>
      </c>
      <c r="T526" s="289"/>
      <c r="U526" s="55"/>
      <c r="V526" s="54" t="s">
        <v>3419</v>
      </c>
      <c r="W526" s="54" t="s">
        <v>2525</v>
      </c>
      <c r="X526" s="54" t="s">
        <v>2524</v>
      </c>
      <c r="Y526" s="54">
        <v>0</v>
      </c>
      <c r="Z526" s="54">
        <v>1</v>
      </c>
    </row>
    <row r="527" spans="1:26" ht="18" x14ac:dyDescent="0.25">
      <c r="A527" s="53" t="str">
        <f t="shared" si="9"/>
        <v>0547901</v>
      </c>
      <c r="B527" s="54" t="s">
        <v>2506</v>
      </c>
      <c r="C527" s="54" t="s">
        <v>2505</v>
      </c>
      <c r="D527" s="54" t="s">
        <v>94</v>
      </c>
      <c r="E527" s="54" t="s">
        <v>94</v>
      </c>
      <c r="F527" s="54" t="s">
        <v>412</v>
      </c>
      <c r="G527" s="54" t="s">
        <v>1392</v>
      </c>
      <c r="H527" s="54" t="s">
        <v>1393</v>
      </c>
      <c r="I527" s="54" t="s">
        <v>2504</v>
      </c>
      <c r="J527" s="56" t="s">
        <v>1948</v>
      </c>
      <c r="K527" s="54" t="s">
        <v>2510</v>
      </c>
      <c r="L527" s="54" t="s">
        <v>116</v>
      </c>
      <c r="N527" s="54" t="s">
        <v>117</v>
      </c>
      <c r="O527" s="54">
        <v>4</v>
      </c>
      <c r="P527" s="54">
        <v>3</v>
      </c>
      <c r="Q527" s="289">
        <v>3</v>
      </c>
      <c r="R527" s="290"/>
      <c r="S527" s="289" t="s">
        <v>2502</v>
      </c>
      <c r="T527" s="289"/>
      <c r="U527" s="55"/>
      <c r="V527" s="54" t="s">
        <v>3418</v>
      </c>
      <c r="W527" s="54" t="s">
        <v>2525</v>
      </c>
      <c r="X527" s="54" t="s">
        <v>2524</v>
      </c>
      <c r="Y527" s="54">
        <v>0</v>
      </c>
      <c r="Z527" s="54">
        <v>1</v>
      </c>
    </row>
    <row r="528" spans="1:26" ht="18" x14ac:dyDescent="0.25">
      <c r="A528" s="53" t="str">
        <f t="shared" si="9"/>
        <v>0539858</v>
      </c>
      <c r="B528" s="54" t="s">
        <v>2506</v>
      </c>
      <c r="C528" s="54" t="s">
        <v>2505</v>
      </c>
      <c r="D528" s="54" t="s">
        <v>94</v>
      </c>
      <c r="E528" s="54" t="s">
        <v>94</v>
      </c>
      <c r="F528" s="54" t="s">
        <v>412</v>
      </c>
      <c r="G528" s="54" t="s">
        <v>412</v>
      </c>
      <c r="H528" s="54" t="s">
        <v>415</v>
      </c>
      <c r="I528" s="54" t="s">
        <v>2504</v>
      </c>
      <c r="J528" s="56" t="s">
        <v>1731</v>
      </c>
      <c r="K528" s="54" t="s">
        <v>2523</v>
      </c>
      <c r="L528" s="54" t="s">
        <v>116</v>
      </c>
      <c r="N528" s="54" t="s">
        <v>117</v>
      </c>
      <c r="O528" s="54">
        <v>7</v>
      </c>
      <c r="P528" s="54">
        <v>3</v>
      </c>
      <c r="Q528" s="289">
        <v>3</v>
      </c>
      <c r="R528" s="290"/>
      <c r="S528" s="289" t="s">
        <v>2502</v>
      </c>
      <c r="T528" s="289"/>
      <c r="U528" s="55"/>
      <c r="V528" s="54" t="s">
        <v>3417</v>
      </c>
      <c r="W528" s="54" t="s">
        <v>3416</v>
      </c>
      <c r="X528" s="54" t="s">
        <v>3415</v>
      </c>
      <c r="Y528" s="54">
        <v>0</v>
      </c>
      <c r="Z528" s="54">
        <v>1</v>
      </c>
    </row>
    <row r="529" spans="1:26" ht="18" x14ac:dyDescent="0.25">
      <c r="A529" s="53" t="str">
        <f t="shared" si="9"/>
        <v>0631374</v>
      </c>
      <c r="B529" s="54" t="s">
        <v>2506</v>
      </c>
      <c r="C529" s="54" t="s">
        <v>2505</v>
      </c>
      <c r="D529" s="54" t="s">
        <v>94</v>
      </c>
      <c r="E529" s="54" t="s">
        <v>94</v>
      </c>
      <c r="F529" s="54" t="s">
        <v>412</v>
      </c>
      <c r="G529" s="54" t="s">
        <v>186</v>
      </c>
      <c r="H529" s="54" t="s">
        <v>1387</v>
      </c>
      <c r="I529" s="54" t="s">
        <v>2504</v>
      </c>
      <c r="J529" s="56" t="s">
        <v>1945</v>
      </c>
      <c r="K529" s="54" t="s">
        <v>2510</v>
      </c>
      <c r="L529" s="54" t="s">
        <v>116</v>
      </c>
      <c r="N529" s="54" t="s">
        <v>117</v>
      </c>
      <c r="O529" s="54">
        <v>14</v>
      </c>
      <c r="P529" s="54">
        <v>6</v>
      </c>
      <c r="Q529" s="289">
        <v>6</v>
      </c>
      <c r="R529" s="290"/>
      <c r="S529" s="289" t="s">
        <v>2502</v>
      </c>
      <c r="T529" s="289"/>
      <c r="U529" s="55"/>
      <c r="V529" s="54" t="s">
        <v>3414</v>
      </c>
      <c r="W529" s="54" t="s">
        <v>2525</v>
      </c>
      <c r="X529" s="54" t="s">
        <v>2524</v>
      </c>
      <c r="Y529" s="54">
        <v>0</v>
      </c>
      <c r="Z529" s="54">
        <v>2</v>
      </c>
    </row>
    <row r="530" spans="1:26" ht="27" x14ac:dyDescent="0.25">
      <c r="A530" s="53" t="str">
        <f t="shared" si="9"/>
        <v>0706606</v>
      </c>
      <c r="B530" s="54" t="s">
        <v>2506</v>
      </c>
      <c r="C530" s="54" t="s">
        <v>2505</v>
      </c>
      <c r="D530" s="54" t="s">
        <v>94</v>
      </c>
      <c r="E530" s="54" t="s">
        <v>94</v>
      </c>
      <c r="F530" s="54" t="s">
        <v>412</v>
      </c>
      <c r="G530" s="54" t="s">
        <v>421</v>
      </c>
      <c r="H530" s="54" t="s">
        <v>1390</v>
      </c>
      <c r="I530" s="54" t="s">
        <v>2504</v>
      </c>
      <c r="J530" s="56" t="s">
        <v>1947</v>
      </c>
      <c r="K530" s="54" t="s">
        <v>2510</v>
      </c>
      <c r="L530" s="54" t="s">
        <v>116</v>
      </c>
      <c r="N530" s="54" t="s">
        <v>117</v>
      </c>
      <c r="O530" s="54">
        <v>4</v>
      </c>
      <c r="P530" s="54">
        <v>4</v>
      </c>
      <c r="Q530" s="289">
        <v>4</v>
      </c>
      <c r="R530" s="290"/>
      <c r="S530" s="289" t="s">
        <v>2502</v>
      </c>
      <c r="T530" s="289"/>
      <c r="U530" s="55"/>
      <c r="V530" s="54" t="s">
        <v>3413</v>
      </c>
      <c r="W530" s="54" t="s">
        <v>3412</v>
      </c>
      <c r="X530" s="54" t="s">
        <v>3411</v>
      </c>
      <c r="Y530" s="54">
        <v>0</v>
      </c>
      <c r="Z530" s="54">
        <v>1</v>
      </c>
    </row>
    <row r="531" spans="1:26" ht="27" x14ac:dyDescent="0.25">
      <c r="A531" s="53" t="str">
        <f t="shared" si="9"/>
        <v>1584846</v>
      </c>
      <c r="B531" s="54" t="s">
        <v>2506</v>
      </c>
      <c r="C531" s="54" t="s">
        <v>2505</v>
      </c>
      <c r="D531" s="54" t="s">
        <v>94</v>
      </c>
      <c r="E531" s="54" t="s">
        <v>94</v>
      </c>
      <c r="F531" s="54" t="s">
        <v>412</v>
      </c>
      <c r="G531" s="54" t="s">
        <v>2444</v>
      </c>
      <c r="H531" s="54" t="s">
        <v>422</v>
      </c>
      <c r="I531" s="54" t="s">
        <v>2504</v>
      </c>
      <c r="J531" s="56" t="s">
        <v>423</v>
      </c>
      <c r="K531" s="54" t="s">
        <v>2523</v>
      </c>
      <c r="L531" s="54" t="s">
        <v>116</v>
      </c>
      <c r="N531" s="54" t="s">
        <v>117</v>
      </c>
      <c r="O531" s="54">
        <v>11</v>
      </c>
      <c r="P531" s="54">
        <v>3</v>
      </c>
      <c r="Q531" s="289">
        <v>3</v>
      </c>
      <c r="R531" s="290"/>
      <c r="S531" s="289" t="s">
        <v>2502</v>
      </c>
      <c r="T531" s="289"/>
      <c r="U531" s="55"/>
      <c r="V531" s="54" t="s">
        <v>3410</v>
      </c>
      <c r="W531" s="54" t="s">
        <v>3409</v>
      </c>
      <c r="X531" s="54" t="s">
        <v>2524</v>
      </c>
      <c r="Y531" s="54">
        <v>1</v>
      </c>
      <c r="Z531" s="54">
        <v>2</v>
      </c>
    </row>
    <row r="532" spans="1:26" ht="18" x14ac:dyDescent="0.25">
      <c r="A532" s="53" t="str">
        <f t="shared" si="9"/>
        <v>1470863</v>
      </c>
      <c r="B532" s="54" t="s">
        <v>2506</v>
      </c>
      <c r="C532" s="54" t="s">
        <v>2505</v>
      </c>
      <c r="D532" s="54" t="s">
        <v>94</v>
      </c>
      <c r="E532" s="54" t="s">
        <v>94</v>
      </c>
      <c r="F532" s="54" t="s">
        <v>412</v>
      </c>
      <c r="G532" s="54" t="s">
        <v>418</v>
      </c>
      <c r="H532" s="54" t="s">
        <v>419</v>
      </c>
      <c r="I532" s="54" t="s">
        <v>2504</v>
      </c>
      <c r="J532" s="56" t="s">
        <v>420</v>
      </c>
      <c r="K532" s="54" t="s">
        <v>2523</v>
      </c>
      <c r="L532" s="54" t="s">
        <v>116</v>
      </c>
      <c r="N532" s="54" t="s">
        <v>117</v>
      </c>
      <c r="O532" s="54">
        <v>8</v>
      </c>
      <c r="P532" s="54">
        <v>3</v>
      </c>
      <c r="Q532" s="289">
        <v>3</v>
      </c>
      <c r="R532" s="290"/>
      <c r="S532" s="289" t="s">
        <v>2502</v>
      </c>
      <c r="T532" s="289"/>
      <c r="U532" s="55"/>
      <c r="V532" s="54" t="s">
        <v>3408</v>
      </c>
      <c r="W532" s="54" t="s">
        <v>3407</v>
      </c>
      <c r="X532" s="54" t="s">
        <v>3406</v>
      </c>
      <c r="Y532" s="54">
        <v>0</v>
      </c>
      <c r="Z532" s="54">
        <v>1</v>
      </c>
    </row>
    <row r="533" spans="1:26" ht="18" x14ac:dyDescent="0.25">
      <c r="A533" s="53" t="str">
        <f t="shared" si="9"/>
        <v>1025568</v>
      </c>
      <c r="B533" s="54" t="s">
        <v>2506</v>
      </c>
      <c r="C533" s="54" t="s">
        <v>2505</v>
      </c>
      <c r="D533" s="54" t="s">
        <v>94</v>
      </c>
      <c r="E533" s="54" t="s">
        <v>94</v>
      </c>
      <c r="F533" s="54" t="s">
        <v>412</v>
      </c>
      <c r="G533" s="54" t="s">
        <v>416</v>
      </c>
      <c r="H533" s="54" t="s">
        <v>417</v>
      </c>
      <c r="I533" s="54" t="s">
        <v>2504</v>
      </c>
      <c r="J533" s="56" t="s">
        <v>1732</v>
      </c>
      <c r="K533" s="54" t="s">
        <v>2523</v>
      </c>
      <c r="L533" s="54" t="s">
        <v>116</v>
      </c>
      <c r="N533" s="54" t="s">
        <v>117</v>
      </c>
      <c r="O533" s="54">
        <v>9</v>
      </c>
      <c r="P533" s="54">
        <v>3</v>
      </c>
      <c r="Q533" s="289">
        <v>6</v>
      </c>
      <c r="R533" s="290"/>
      <c r="S533" s="289" t="s">
        <v>2502</v>
      </c>
      <c r="T533" s="289"/>
      <c r="U533" s="55"/>
      <c r="V533" s="54" t="s">
        <v>3405</v>
      </c>
      <c r="W533" s="54" t="s">
        <v>3404</v>
      </c>
      <c r="X533" s="54" t="s">
        <v>3403</v>
      </c>
      <c r="Y533" s="54">
        <v>0</v>
      </c>
      <c r="Z533" s="54">
        <v>1</v>
      </c>
    </row>
    <row r="534" spans="1:26" ht="18" x14ac:dyDescent="0.25">
      <c r="A534" s="53" t="str">
        <f t="shared" si="9"/>
        <v>1025808</v>
      </c>
      <c r="B534" s="54" t="s">
        <v>2506</v>
      </c>
      <c r="C534" s="54" t="s">
        <v>2505</v>
      </c>
      <c r="D534" s="54" t="s">
        <v>94</v>
      </c>
      <c r="E534" s="54" t="s">
        <v>94</v>
      </c>
      <c r="F534" s="54" t="s">
        <v>412</v>
      </c>
      <c r="G534" s="54" t="s">
        <v>2444</v>
      </c>
      <c r="H534" s="54" t="s">
        <v>1580</v>
      </c>
      <c r="I534" s="54" t="s">
        <v>2504</v>
      </c>
      <c r="J534" s="56" t="s">
        <v>957</v>
      </c>
      <c r="K534" s="54" t="s">
        <v>2503</v>
      </c>
      <c r="L534" s="54" t="s">
        <v>116</v>
      </c>
      <c r="N534" s="54" t="s">
        <v>117</v>
      </c>
      <c r="O534" s="54">
        <v>27</v>
      </c>
      <c r="P534" s="54">
        <v>5</v>
      </c>
      <c r="Q534" s="289">
        <v>5</v>
      </c>
      <c r="R534" s="290"/>
      <c r="S534" s="289" t="s">
        <v>2502</v>
      </c>
      <c r="T534" s="289"/>
      <c r="U534" s="55"/>
      <c r="V534" s="54" t="s">
        <v>3402</v>
      </c>
      <c r="W534" s="54" t="s">
        <v>3401</v>
      </c>
      <c r="X534" s="54" t="s">
        <v>3400</v>
      </c>
      <c r="Y534" s="54">
        <v>10</v>
      </c>
      <c r="Z534" s="54">
        <v>8</v>
      </c>
    </row>
    <row r="535" spans="1:26" ht="18" x14ac:dyDescent="0.25">
      <c r="A535" s="53" t="str">
        <f t="shared" si="9"/>
        <v>1025816</v>
      </c>
      <c r="B535" s="54" t="s">
        <v>2506</v>
      </c>
      <c r="C535" s="54" t="s">
        <v>2505</v>
      </c>
      <c r="D535" s="54" t="s">
        <v>94</v>
      </c>
      <c r="E535" s="54" t="s">
        <v>94</v>
      </c>
      <c r="F535" s="54" t="s">
        <v>412</v>
      </c>
      <c r="G535" s="54" t="s">
        <v>424</v>
      </c>
      <c r="H535" s="54" t="s">
        <v>1583</v>
      </c>
      <c r="I535" s="54" t="s">
        <v>2504</v>
      </c>
      <c r="J535" s="56" t="s">
        <v>1525</v>
      </c>
      <c r="K535" s="54" t="s">
        <v>2503</v>
      </c>
      <c r="L535" s="54" t="s">
        <v>116</v>
      </c>
      <c r="N535" s="54" t="s">
        <v>117</v>
      </c>
      <c r="O535" s="54">
        <v>38</v>
      </c>
      <c r="P535" s="54">
        <v>5</v>
      </c>
      <c r="Q535" s="289">
        <v>5</v>
      </c>
      <c r="R535" s="290"/>
      <c r="S535" s="289" t="s">
        <v>2502</v>
      </c>
      <c r="T535" s="289"/>
      <c r="U535" s="55"/>
      <c r="V535" s="54" t="s">
        <v>3399</v>
      </c>
      <c r="W535" s="54" t="s">
        <v>3398</v>
      </c>
      <c r="X535" s="54" t="s">
        <v>3397</v>
      </c>
      <c r="Y535" s="54">
        <v>3</v>
      </c>
      <c r="Z535" s="54">
        <v>9</v>
      </c>
    </row>
    <row r="536" spans="1:26" ht="18" x14ac:dyDescent="0.25">
      <c r="A536" s="53" t="str">
        <f t="shared" si="9"/>
        <v>1023928</v>
      </c>
      <c r="B536" s="54" t="s">
        <v>2506</v>
      </c>
      <c r="C536" s="54" t="s">
        <v>2505</v>
      </c>
      <c r="D536" s="54" t="s">
        <v>94</v>
      </c>
      <c r="E536" s="54" t="s">
        <v>94</v>
      </c>
      <c r="F536" s="54" t="s">
        <v>412</v>
      </c>
      <c r="G536" s="54" t="s">
        <v>412</v>
      </c>
      <c r="H536" s="54" t="s">
        <v>1581</v>
      </c>
      <c r="I536" s="54" t="s">
        <v>2504</v>
      </c>
      <c r="J536" s="56" t="s">
        <v>1582</v>
      </c>
      <c r="K536" s="54" t="s">
        <v>2503</v>
      </c>
      <c r="L536" s="54" t="s">
        <v>116</v>
      </c>
      <c r="N536" s="54" t="s">
        <v>117</v>
      </c>
      <c r="O536" s="54">
        <v>17</v>
      </c>
      <c r="P536" s="54">
        <v>5</v>
      </c>
      <c r="Q536" s="289">
        <v>5</v>
      </c>
      <c r="R536" s="290"/>
      <c r="S536" s="289" t="s">
        <v>2502</v>
      </c>
      <c r="T536" s="289"/>
      <c r="U536" s="55"/>
      <c r="V536" s="54" t="s">
        <v>3396</v>
      </c>
      <c r="W536" s="54" t="s">
        <v>3395</v>
      </c>
      <c r="X536" s="54" t="s">
        <v>3394</v>
      </c>
      <c r="Y536" s="54">
        <v>7</v>
      </c>
      <c r="Z536" s="54">
        <v>9</v>
      </c>
    </row>
    <row r="537" spans="1:26" ht="18" x14ac:dyDescent="0.25">
      <c r="A537" s="53" t="str">
        <f t="shared" si="9"/>
        <v>1029966</v>
      </c>
      <c r="B537" s="54" t="s">
        <v>2506</v>
      </c>
      <c r="C537" s="54" t="s">
        <v>2505</v>
      </c>
      <c r="D537" s="54" t="s">
        <v>94</v>
      </c>
      <c r="E537" s="54" t="s">
        <v>94</v>
      </c>
      <c r="F537" s="54" t="s">
        <v>412</v>
      </c>
      <c r="G537" s="54" t="s">
        <v>925</v>
      </c>
      <c r="H537" s="54" t="s">
        <v>1389</v>
      </c>
      <c r="I537" s="54" t="s">
        <v>2504</v>
      </c>
      <c r="J537" s="56" t="s">
        <v>1946</v>
      </c>
      <c r="K537" s="54" t="s">
        <v>2510</v>
      </c>
      <c r="L537" s="54" t="s">
        <v>116</v>
      </c>
      <c r="N537" s="54" t="s">
        <v>117</v>
      </c>
      <c r="O537" s="54">
        <v>17</v>
      </c>
      <c r="P537" s="54">
        <v>6</v>
      </c>
      <c r="Q537" s="289">
        <v>6</v>
      </c>
      <c r="R537" s="290"/>
      <c r="S537" s="289" t="s">
        <v>2502</v>
      </c>
      <c r="T537" s="289"/>
      <c r="U537" s="55"/>
      <c r="V537" s="54" t="s">
        <v>3393</v>
      </c>
      <c r="W537" s="54" t="s">
        <v>2525</v>
      </c>
      <c r="X537" s="54" t="s">
        <v>2524</v>
      </c>
      <c r="Y537" s="54">
        <v>2</v>
      </c>
      <c r="Z537" s="54">
        <v>3</v>
      </c>
    </row>
    <row r="538" spans="1:26" ht="18" x14ac:dyDescent="0.25">
      <c r="A538" s="53" t="str">
        <f t="shared" si="9"/>
        <v>1372853</v>
      </c>
      <c r="B538" s="54" t="s">
        <v>2506</v>
      </c>
      <c r="C538" s="54" t="s">
        <v>2505</v>
      </c>
      <c r="D538" s="54" t="s">
        <v>94</v>
      </c>
      <c r="E538" s="54" t="s">
        <v>94</v>
      </c>
      <c r="F538" s="54" t="s">
        <v>412</v>
      </c>
      <c r="G538" s="54" t="s">
        <v>424</v>
      </c>
      <c r="H538" s="54" t="s">
        <v>425</v>
      </c>
      <c r="I538" s="54" t="s">
        <v>2504</v>
      </c>
      <c r="J538" s="56" t="s">
        <v>1733</v>
      </c>
      <c r="K538" s="54" t="s">
        <v>2523</v>
      </c>
      <c r="L538" s="54" t="s">
        <v>116</v>
      </c>
      <c r="N538" s="54" t="s">
        <v>117</v>
      </c>
      <c r="O538" s="54">
        <v>8</v>
      </c>
      <c r="P538" s="54">
        <v>3</v>
      </c>
      <c r="Q538" s="289">
        <v>3</v>
      </c>
      <c r="R538" s="290"/>
      <c r="S538" s="289" t="s">
        <v>2502</v>
      </c>
      <c r="T538" s="289"/>
      <c r="U538" s="55"/>
      <c r="V538" s="54" t="s">
        <v>3392</v>
      </c>
      <c r="W538" s="54" t="s">
        <v>2525</v>
      </c>
      <c r="X538" s="54" t="s">
        <v>3391</v>
      </c>
      <c r="Y538" s="54">
        <v>0</v>
      </c>
      <c r="Z538" s="54">
        <v>1</v>
      </c>
    </row>
    <row r="539" spans="1:26" ht="18" x14ac:dyDescent="0.25">
      <c r="A539" s="53" t="str">
        <f t="shared" si="9"/>
        <v>3932279</v>
      </c>
      <c r="B539" s="54" t="s">
        <v>2506</v>
      </c>
      <c r="C539" s="54" t="s">
        <v>2505</v>
      </c>
      <c r="D539" s="54" t="s">
        <v>94</v>
      </c>
      <c r="E539" s="54" t="s">
        <v>94</v>
      </c>
      <c r="F539" s="54" t="s">
        <v>430</v>
      </c>
      <c r="G539" s="54" t="s">
        <v>996</v>
      </c>
      <c r="H539" s="54" t="s">
        <v>997</v>
      </c>
      <c r="I539" s="54" t="s">
        <v>2504</v>
      </c>
      <c r="J539" s="56" t="s">
        <v>996</v>
      </c>
      <c r="K539" s="54" t="s">
        <v>2552</v>
      </c>
      <c r="L539" s="54" t="s">
        <v>116</v>
      </c>
      <c r="N539" s="54" t="s">
        <v>117</v>
      </c>
      <c r="O539" s="54">
        <v>4</v>
      </c>
      <c r="P539" s="54">
        <v>2</v>
      </c>
      <c r="Q539" s="289">
        <v>2</v>
      </c>
      <c r="R539" s="290"/>
      <c r="S539" s="289" t="s">
        <v>2502</v>
      </c>
      <c r="T539" s="289"/>
      <c r="U539" s="55"/>
      <c r="V539" s="54" t="s">
        <v>3376</v>
      </c>
      <c r="W539" s="54" t="s">
        <v>3375</v>
      </c>
      <c r="X539" s="54" t="s">
        <v>3374</v>
      </c>
      <c r="Y539" s="54">
        <v>0</v>
      </c>
      <c r="Z539" s="54">
        <v>1</v>
      </c>
    </row>
    <row r="540" spans="1:26" ht="27" x14ac:dyDescent="0.25">
      <c r="A540" s="53" t="str">
        <f t="shared" si="9"/>
        <v>3922313</v>
      </c>
      <c r="B540" s="54" t="s">
        <v>2506</v>
      </c>
      <c r="C540" s="54" t="s">
        <v>2505</v>
      </c>
      <c r="D540" s="54" t="s">
        <v>94</v>
      </c>
      <c r="E540" s="54" t="s">
        <v>94</v>
      </c>
      <c r="F540" s="54" t="s">
        <v>430</v>
      </c>
      <c r="G540" s="54" t="s">
        <v>436</v>
      </c>
      <c r="H540" s="54" t="s">
        <v>991</v>
      </c>
      <c r="I540" s="54" t="s">
        <v>2504</v>
      </c>
      <c r="J540" s="56" t="s">
        <v>436</v>
      </c>
      <c r="K540" s="54" t="s">
        <v>2552</v>
      </c>
      <c r="L540" s="54" t="s">
        <v>116</v>
      </c>
      <c r="N540" s="54" t="s">
        <v>117</v>
      </c>
      <c r="O540" s="54">
        <v>6</v>
      </c>
      <c r="P540" s="54">
        <v>1</v>
      </c>
      <c r="Q540" s="289">
        <v>3</v>
      </c>
      <c r="R540" s="290"/>
      <c r="S540" s="289" t="s">
        <v>2502</v>
      </c>
      <c r="T540" s="289"/>
      <c r="U540" s="55"/>
      <c r="V540" s="54" t="s">
        <v>3390</v>
      </c>
      <c r="W540" s="54" t="s">
        <v>3389</v>
      </c>
      <c r="X540" s="54" t="s">
        <v>3388</v>
      </c>
      <c r="Y540" s="54">
        <v>0</v>
      </c>
      <c r="Z540" s="54">
        <v>1</v>
      </c>
    </row>
    <row r="541" spans="1:26" ht="18" x14ac:dyDescent="0.25">
      <c r="A541" s="53" t="str">
        <f t="shared" si="9"/>
        <v>3985784</v>
      </c>
      <c r="B541" s="54" t="s">
        <v>2506</v>
      </c>
      <c r="C541" s="54" t="s">
        <v>2505</v>
      </c>
      <c r="D541" s="54" t="s">
        <v>94</v>
      </c>
      <c r="E541" s="54" t="s">
        <v>94</v>
      </c>
      <c r="F541" s="54" t="s">
        <v>430</v>
      </c>
      <c r="G541" s="54" t="s">
        <v>949</v>
      </c>
      <c r="H541" s="54" t="s">
        <v>2462</v>
      </c>
      <c r="I541" s="54" t="s">
        <v>2504</v>
      </c>
      <c r="J541" s="56" t="s">
        <v>949</v>
      </c>
      <c r="K541" s="54" t="s">
        <v>2552</v>
      </c>
      <c r="L541" s="54" t="s">
        <v>116</v>
      </c>
      <c r="N541" s="54" t="s">
        <v>117</v>
      </c>
      <c r="O541" s="54">
        <v>2</v>
      </c>
      <c r="P541" s="54">
        <v>1</v>
      </c>
      <c r="Q541" s="289">
        <v>1</v>
      </c>
      <c r="R541" s="290"/>
      <c r="S541" s="289" t="s">
        <v>2502</v>
      </c>
      <c r="T541" s="289"/>
      <c r="U541" s="55"/>
      <c r="V541" s="54" t="s">
        <v>3387</v>
      </c>
      <c r="W541" s="54" t="s">
        <v>2525</v>
      </c>
      <c r="X541" s="54" t="s">
        <v>3385</v>
      </c>
      <c r="Y541" s="54">
        <v>0</v>
      </c>
      <c r="Z541" s="54">
        <v>2</v>
      </c>
    </row>
    <row r="542" spans="1:26" ht="18" x14ac:dyDescent="0.25">
      <c r="A542" s="53" t="str">
        <f t="shared" si="9"/>
        <v>3985781</v>
      </c>
      <c r="B542" s="54" t="s">
        <v>2506</v>
      </c>
      <c r="C542" s="54" t="s">
        <v>2505</v>
      </c>
      <c r="D542" s="54" t="s">
        <v>94</v>
      </c>
      <c r="E542" s="54" t="s">
        <v>94</v>
      </c>
      <c r="F542" s="54" t="s">
        <v>430</v>
      </c>
      <c r="G542" s="54" t="s">
        <v>978</v>
      </c>
      <c r="H542" s="54" t="s">
        <v>2460</v>
      </c>
      <c r="I542" s="54" t="s">
        <v>2504</v>
      </c>
      <c r="J542" s="56" t="s">
        <v>2461</v>
      </c>
      <c r="K542" s="54" t="s">
        <v>2552</v>
      </c>
      <c r="L542" s="54" t="s">
        <v>116</v>
      </c>
      <c r="N542" s="54" t="s">
        <v>117</v>
      </c>
      <c r="O542" s="54">
        <v>13</v>
      </c>
      <c r="P542" s="54">
        <v>1</v>
      </c>
      <c r="Q542" s="289">
        <v>3</v>
      </c>
      <c r="R542" s="290"/>
      <c r="S542" s="289" t="s">
        <v>2502</v>
      </c>
      <c r="T542" s="289"/>
      <c r="U542" s="55"/>
      <c r="V542" s="54" t="s">
        <v>3376</v>
      </c>
      <c r="W542" s="54" t="s">
        <v>2525</v>
      </c>
      <c r="X542" s="54" t="s">
        <v>2524</v>
      </c>
      <c r="Y542" s="54">
        <v>0</v>
      </c>
      <c r="Z542" s="54">
        <v>2</v>
      </c>
    </row>
    <row r="543" spans="1:26" ht="18" x14ac:dyDescent="0.25">
      <c r="A543" s="53" t="str">
        <f t="shared" si="9"/>
        <v>3989697</v>
      </c>
      <c r="B543" s="54" t="s">
        <v>2506</v>
      </c>
      <c r="C543" s="54" t="s">
        <v>2505</v>
      </c>
      <c r="D543" s="54" t="s">
        <v>94</v>
      </c>
      <c r="E543" s="54" t="s">
        <v>94</v>
      </c>
      <c r="F543" s="54" t="s">
        <v>430</v>
      </c>
      <c r="G543" s="54" t="s">
        <v>922</v>
      </c>
      <c r="H543" s="54" t="s">
        <v>2463</v>
      </c>
      <c r="I543" s="54" t="s">
        <v>2504</v>
      </c>
      <c r="J543" s="56" t="s">
        <v>922</v>
      </c>
      <c r="K543" s="54" t="s">
        <v>2552</v>
      </c>
      <c r="L543" s="54" t="s">
        <v>116</v>
      </c>
      <c r="N543" s="54" t="s">
        <v>117</v>
      </c>
      <c r="O543" s="54">
        <v>3</v>
      </c>
      <c r="P543" s="54">
        <v>2</v>
      </c>
      <c r="Q543" s="289">
        <v>2</v>
      </c>
      <c r="R543" s="290"/>
      <c r="S543" s="289" t="s">
        <v>2502</v>
      </c>
      <c r="T543" s="289"/>
      <c r="U543" s="55"/>
      <c r="V543" s="54" t="s">
        <v>2525</v>
      </c>
      <c r="W543" s="54" t="s">
        <v>2525</v>
      </c>
      <c r="X543" s="54" t="s">
        <v>2524</v>
      </c>
      <c r="Y543" s="54">
        <v>0</v>
      </c>
      <c r="Z543" s="54">
        <v>1</v>
      </c>
    </row>
    <row r="544" spans="1:26" ht="18" x14ac:dyDescent="0.25">
      <c r="A544" s="53" t="str">
        <f t="shared" si="9"/>
        <v>3989698</v>
      </c>
      <c r="B544" s="54" t="s">
        <v>2506</v>
      </c>
      <c r="C544" s="54" t="s">
        <v>2505</v>
      </c>
      <c r="D544" s="54" t="s">
        <v>94</v>
      </c>
      <c r="E544" s="54" t="s">
        <v>94</v>
      </c>
      <c r="F544" s="54" t="s">
        <v>430</v>
      </c>
      <c r="G544" s="54" t="s">
        <v>923</v>
      </c>
      <c r="H544" s="54" t="s">
        <v>2464</v>
      </c>
      <c r="I544" s="54" t="s">
        <v>2504</v>
      </c>
      <c r="J544" s="56" t="s">
        <v>923</v>
      </c>
      <c r="K544" s="54" t="s">
        <v>2552</v>
      </c>
      <c r="L544" s="54" t="s">
        <v>116</v>
      </c>
      <c r="N544" s="54" t="s">
        <v>117</v>
      </c>
      <c r="O544" s="54">
        <v>4</v>
      </c>
      <c r="P544" s="54">
        <v>2</v>
      </c>
      <c r="Q544" s="289">
        <v>2</v>
      </c>
      <c r="R544" s="290"/>
      <c r="S544" s="289" t="s">
        <v>2502</v>
      </c>
      <c r="T544" s="289"/>
      <c r="U544" s="55"/>
      <c r="V544" s="54" t="s">
        <v>3387</v>
      </c>
      <c r="W544" s="54" t="s">
        <v>3386</v>
      </c>
      <c r="X544" s="54" t="s">
        <v>3385</v>
      </c>
      <c r="Y544" s="54">
        <v>1</v>
      </c>
      <c r="Z544" s="54">
        <v>1</v>
      </c>
    </row>
    <row r="545" spans="1:26" ht="27" x14ac:dyDescent="0.25">
      <c r="A545" s="53" t="str">
        <f t="shared" si="9"/>
        <v>3956838</v>
      </c>
      <c r="B545" s="54" t="s">
        <v>2506</v>
      </c>
      <c r="C545" s="54" t="s">
        <v>2505</v>
      </c>
      <c r="D545" s="54" t="s">
        <v>94</v>
      </c>
      <c r="E545" s="54" t="s">
        <v>94</v>
      </c>
      <c r="F545" s="54" t="s">
        <v>430</v>
      </c>
      <c r="G545" s="54" t="s">
        <v>444</v>
      </c>
      <c r="H545" s="54" t="s">
        <v>982</v>
      </c>
      <c r="I545" s="54" t="s">
        <v>2504</v>
      </c>
      <c r="J545" s="56" t="s">
        <v>983</v>
      </c>
      <c r="K545" s="54" t="s">
        <v>2552</v>
      </c>
      <c r="L545" s="54" t="s">
        <v>116</v>
      </c>
      <c r="N545" s="54" t="s">
        <v>117</v>
      </c>
      <c r="O545" s="54">
        <v>10</v>
      </c>
      <c r="P545" s="54">
        <v>1</v>
      </c>
      <c r="Q545" s="289">
        <v>3</v>
      </c>
      <c r="R545" s="290"/>
      <c r="S545" s="289" t="s">
        <v>2502</v>
      </c>
      <c r="T545" s="289"/>
      <c r="U545" s="55"/>
      <c r="V545" s="54" t="s">
        <v>3383</v>
      </c>
      <c r="W545" s="54" t="s">
        <v>3384</v>
      </c>
      <c r="X545" s="54" t="s">
        <v>3381</v>
      </c>
      <c r="Y545" s="54">
        <v>0</v>
      </c>
      <c r="Z545" s="54">
        <v>1</v>
      </c>
    </row>
    <row r="546" spans="1:26" ht="27" x14ac:dyDescent="0.25">
      <c r="A546" s="53" t="str">
        <f t="shared" si="9"/>
        <v>3956839</v>
      </c>
      <c r="B546" s="54" t="s">
        <v>2506</v>
      </c>
      <c r="C546" s="54" t="s">
        <v>2505</v>
      </c>
      <c r="D546" s="54" t="s">
        <v>94</v>
      </c>
      <c r="E546" s="54" t="s">
        <v>94</v>
      </c>
      <c r="F546" s="54" t="s">
        <v>430</v>
      </c>
      <c r="G546" s="54" t="s">
        <v>444</v>
      </c>
      <c r="H546" s="54" t="s">
        <v>969</v>
      </c>
      <c r="I546" s="54" t="s">
        <v>2504</v>
      </c>
      <c r="J546" s="56" t="s">
        <v>970</v>
      </c>
      <c r="K546" s="54" t="s">
        <v>2552</v>
      </c>
      <c r="L546" s="54" t="s">
        <v>116</v>
      </c>
      <c r="N546" s="54" t="s">
        <v>117</v>
      </c>
      <c r="O546" s="54">
        <v>10</v>
      </c>
      <c r="P546" s="54">
        <v>1</v>
      </c>
      <c r="Q546" s="289">
        <v>3</v>
      </c>
      <c r="R546" s="290"/>
      <c r="S546" s="289" t="s">
        <v>2502</v>
      </c>
      <c r="T546" s="289"/>
      <c r="U546" s="55"/>
      <c r="V546" s="54" t="s">
        <v>3383</v>
      </c>
      <c r="W546" s="54" t="s">
        <v>3382</v>
      </c>
      <c r="X546" s="54" t="s">
        <v>3381</v>
      </c>
      <c r="Y546" s="54">
        <v>0</v>
      </c>
      <c r="Z546" s="54">
        <v>1</v>
      </c>
    </row>
    <row r="547" spans="1:26" ht="18" x14ac:dyDescent="0.25">
      <c r="A547" s="53" t="str">
        <f t="shared" si="9"/>
        <v>3956873</v>
      </c>
      <c r="B547" s="54" t="s">
        <v>2506</v>
      </c>
      <c r="C547" s="54" t="s">
        <v>2505</v>
      </c>
      <c r="D547" s="54" t="s">
        <v>94</v>
      </c>
      <c r="E547" s="54" t="s">
        <v>94</v>
      </c>
      <c r="F547" s="54" t="s">
        <v>430</v>
      </c>
      <c r="G547" s="54" t="s">
        <v>976</v>
      </c>
      <c r="H547" s="54" t="s">
        <v>977</v>
      </c>
      <c r="I547" s="54" t="s">
        <v>2504</v>
      </c>
      <c r="J547" s="56" t="s">
        <v>976</v>
      </c>
      <c r="K547" s="54" t="s">
        <v>2552</v>
      </c>
      <c r="L547" s="54" t="s">
        <v>116</v>
      </c>
      <c r="N547" s="54" t="s">
        <v>117</v>
      </c>
      <c r="O547" s="54">
        <v>3</v>
      </c>
      <c r="P547" s="54">
        <v>3</v>
      </c>
      <c r="Q547" s="289">
        <v>3</v>
      </c>
      <c r="R547" s="290"/>
      <c r="S547" s="289" t="s">
        <v>2502</v>
      </c>
      <c r="T547" s="289"/>
      <c r="U547" s="55"/>
      <c r="V547" s="54" t="s">
        <v>3376</v>
      </c>
      <c r="W547" s="54" t="s">
        <v>3377</v>
      </c>
      <c r="X547" s="54" t="s">
        <v>3374</v>
      </c>
      <c r="Y547" s="54">
        <v>1</v>
      </c>
      <c r="Z547" s="54">
        <v>1</v>
      </c>
    </row>
    <row r="548" spans="1:26" ht="27" x14ac:dyDescent="0.25">
      <c r="A548" s="53" t="str">
        <f t="shared" si="9"/>
        <v>3953594</v>
      </c>
      <c r="B548" s="54" t="s">
        <v>2506</v>
      </c>
      <c r="C548" s="54" t="s">
        <v>2505</v>
      </c>
      <c r="D548" s="54" t="s">
        <v>94</v>
      </c>
      <c r="E548" s="54" t="s">
        <v>94</v>
      </c>
      <c r="F548" s="54" t="s">
        <v>430</v>
      </c>
      <c r="G548" s="54" t="s">
        <v>648</v>
      </c>
      <c r="H548" s="54" t="s">
        <v>974</v>
      </c>
      <c r="I548" s="54" t="s">
        <v>2504</v>
      </c>
      <c r="J548" s="56" t="s">
        <v>975</v>
      </c>
      <c r="K548" s="54" t="s">
        <v>2552</v>
      </c>
      <c r="L548" s="54" t="s">
        <v>116</v>
      </c>
      <c r="N548" s="54" t="s">
        <v>117</v>
      </c>
      <c r="O548" s="54">
        <v>9</v>
      </c>
      <c r="P548" s="54">
        <v>1</v>
      </c>
      <c r="Q548" s="289">
        <v>3</v>
      </c>
      <c r="R548" s="290"/>
      <c r="S548" s="289" t="s">
        <v>2502</v>
      </c>
      <c r="T548" s="289"/>
      <c r="U548" s="55"/>
      <c r="V548" s="54" t="s">
        <v>3380</v>
      </c>
      <c r="W548" s="54" t="s">
        <v>3379</v>
      </c>
      <c r="X548" s="54" t="s">
        <v>3378</v>
      </c>
      <c r="Y548" s="54">
        <v>0</v>
      </c>
      <c r="Z548" s="54">
        <v>1</v>
      </c>
    </row>
    <row r="549" spans="1:26" ht="27" x14ac:dyDescent="0.25">
      <c r="A549" s="53" t="str">
        <f t="shared" si="9"/>
        <v>3953595</v>
      </c>
      <c r="B549" s="54" t="s">
        <v>2506</v>
      </c>
      <c r="C549" s="54" t="s">
        <v>2505</v>
      </c>
      <c r="D549" s="54" t="s">
        <v>94</v>
      </c>
      <c r="E549" s="54" t="s">
        <v>94</v>
      </c>
      <c r="F549" s="54" t="s">
        <v>430</v>
      </c>
      <c r="G549" s="54" t="s">
        <v>971</v>
      </c>
      <c r="H549" s="54" t="s">
        <v>972</v>
      </c>
      <c r="I549" s="54" t="s">
        <v>2504</v>
      </c>
      <c r="J549" s="56" t="s">
        <v>973</v>
      </c>
      <c r="K549" s="54" t="s">
        <v>2552</v>
      </c>
      <c r="L549" s="54" t="s">
        <v>116</v>
      </c>
      <c r="N549" s="54" t="s">
        <v>117</v>
      </c>
      <c r="O549" s="54">
        <v>5</v>
      </c>
      <c r="P549" s="54">
        <v>2</v>
      </c>
      <c r="Q549" s="289">
        <v>2</v>
      </c>
      <c r="R549" s="290"/>
      <c r="S549" s="289" t="s">
        <v>2502</v>
      </c>
      <c r="T549" s="289"/>
      <c r="U549" s="55"/>
      <c r="V549" s="54" t="s">
        <v>3380</v>
      </c>
      <c r="W549" s="54" t="s">
        <v>3379</v>
      </c>
      <c r="X549" s="54" t="s">
        <v>3378</v>
      </c>
      <c r="Y549" s="54">
        <v>1</v>
      </c>
      <c r="Z549" s="54">
        <v>1</v>
      </c>
    </row>
    <row r="550" spans="1:26" ht="18" x14ac:dyDescent="0.25">
      <c r="A550" s="53" t="str">
        <f t="shared" si="9"/>
        <v>1791474</v>
      </c>
      <c r="B550" s="54" t="s">
        <v>2506</v>
      </c>
      <c r="C550" s="54" t="s">
        <v>2505</v>
      </c>
      <c r="D550" s="54" t="s">
        <v>94</v>
      </c>
      <c r="E550" s="54" t="s">
        <v>94</v>
      </c>
      <c r="F550" s="54" t="s">
        <v>430</v>
      </c>
      <c r="G550" s="54" t="s">
        <v>990</v>
      </c>
      <c r="H550" s="54" t="s">
        <v>1739</v>
      </c>
      <c r="I550" s="54" t="s">
        <v>2504</v>
      </c>
      <c r="J550" s="56" t="s">
        <v>990</v>
      </c>
      <c r="K550" s="54" t="s">
        <v>2523</v>
      </c>
      <c r="L550" s="54" t="s">
        <v>116</v>
      </c>
      <c r="N550" s="54" t="s">
        <v>117</v>
      </c>
      <c r="O550" s="54">
        <v>5</v>
      </c>
      <c r="P550" s="54">
        <v>3</v>
      </c>
      <c r="Q550" s="289">
        <v>3</v>
      </c>
      <c r="R550" s="290"/>
      <c r="S550" s="289" t="s">
        <v>2502</v>
      </c>
      <c r="T550" s="289"/>
      <c r="U550" s="55"/>
      <c r="V550" s="54" t="s">
        <v>3347</v>
      </c>
      <c r="W550" s="54" t="s">
        <v>3346</v>
      </c>
      <c r="X550" s="54" t="s">
        <v>3345</v>
      </c>
      <c r="Y550" s="54">
        <v>1</v>
      </c>
      <c r="Z550" s="54">
        <v>1</v>
      </c>
    </row>
    <row r="551" spans="1:26" ht="18" x14ac:dyDescent="0.25">
      <c r="A551" s="53" t="str">
        <f t="shared" si="9"/>
        <v>2068607</v>
      </c>
      <c r="B551" s="54" t="s">
        <v>2506</v>
      </c>
      <c r="C551" s="54" t="s">
        <v>2505</v>
      </c>
      <c r="D551" s="54" t="s">
        <v>94</v>
      </c>
      <c r="E551" s="54" t="s">
        <v>94</v>
      </c>
      <c r="F551" s="54" t="s">
        <v>430</v>
      </c>
      <c r="G551" s="54" t="s">
        <v>988</v>
      </c>
      <c r="H551" s="54" t="s">
        <v>989</v>
      </c>
      <c r="I551" s="54" t="s">
        <v>2504</v>
      </c>
      <c r="J551" s="56" t="s">
        <v>824</v>
      </c>
      <c r="K551" s="54" t="s">
        <v>2552</v>
      </c>
      <c r="L551" s="54" t="s">
        <v>116</v>
      </c>
      <c r="N551" s="54" t="s">
        <v>117</v>
      </c>
      <c r="O551" s="54">
        <v>5</v>
      </c>
      <c r="P551" s="54">
        <v>3</v>
      </c>
      <c r="Q551" s="289">
        <v>3</v>
      </c>
      <c r="R551" s="290"/>
      <c r="S551" s="289" t="s">
        <v>2502</v>
      </c>
      <c r="T551" s="289"/>
      <c r="U551" s="55"/>
      <c r="V551" s="54" t="s">
        <v>3376</v>
      </c>
      <c r="W551" s="54" t="s">
        <v>3375</v>
      </c>
      <c r="X551" s="54" t="s">
        <v>3374</v>
      </c>
      <c r="Y551" s="54">
        <v>0</v>
      </c>
      <c r="Z551" s="54">
        <v>1</v>
      </c>
    </row>
    <row r="552" spans="1:26" ht="18" x14ac:dyDescent="0.25">
      <c r="A552" s="53" t="str">
        <f t="shared" si="9"/>
        <v>2064506</v>
      </c>
      <c r="B552" s="54" t="s">
        <v>2506</v>
      </c>
      <c r="C552" s="54" t="s">
        <v>2505</v>
      </c>
      <c r="D552" s="54" t="s">
        <v>94</v>
      </c>
      <c r="E552" s="54" t="s">
        <v>94</v>
      </c>
      <c r="F552" s="54" t="s">
        <v>430</v>
      </c>
      <c r="G552" s="54" t="s">
        <v>992</v>
      </c>
      <c r="H552" s="54" t="s">
        <v>993</v>
      </c>
      <c r="I552" s="54" t="s">
        <v>2504</v>
      </c>
      <c r="J552" s="56" t="s">
        <v>992</v>
      </c>
      <c r="K552" s="54" t="s">
        <v>2552</v>
      </c>
      <c r="L552" s="54" t="s">
        <v>116</v>
      </c>
      <c r="N552" s="54" t="s">
        <v>117</v>
      </c>
      <c r="O552" s="54">
        <v>8</v>
      </c>
      <c r="P552" s="54">
        <v>2</v>
      </c>
      <c r="Q552" s="289">
        <v>2</v>
      </c>
      <c r="R552" s="290"/>
      <c r="S552" s="289" t="s">
        <v>2502</v>
      </c>
      <c r="T552" s="289"/>
      <c r="U552" s="55"/>
      <c r="V552" s="54" t="s">
        <v>3376</v>
      </c>
      <c r="W552" s="54" t="s">
        <v>3375</v>
      </c>
      <c r="X552" s="54" t="s">
        <v>3374</v>
      </c>
      <c r="Y552" s="54">
        <v>0</v>
      </c>
      <c r="Z552" s="54">
        <v>1</v>
      </c>
    </row>
    <row r="553" spans="1:26" ht="18" x14ac:dyDescent="0.25">
      <c r="A553" s="53" t="str">
        <f t="shared" si="9"/>
        <v>2064507</v>
      </c>
      <c r="B553" s="54" t="s">
        <v>2506</v>
      </c>
      <c r="C553" s="54" t="s">
        <v>2505</v>
      </c>
      <c r="D553" s="54" t="s">
        <v>94</v>
      </c>
      <c r="E553" s="54" t="s">
        <v>94</v>
      </c>
      <c r="F553" s="54" t="s">
        <v>430</v>
      </c>
      <c r="G553" s="54" t="s">
        <v>978</v>
      </c>
      <c r="H553" s="54" t="s">
        <v>979</v>
      </c>
      <c r="I553" s="54" t="s">
        <v>2504</v>
      </c>
      <c r="J553" s="56" t="s">
        <v>978</v>
      </c>
      <c r="K553" s="54" t="s">
        <v>2552</v>
      </c>
      <c r="L553" s="54" t="s">
        <v>116</v>
      </c>
      <c r="N553" s="54" t="s">
        <v>117</v>
      </c>
      <c r="O553" s="54">
        <v>13</v>
      </c>
      <c r="P553" s="54">
        <v>3</v>
      </c>
      <c r="Q553" s="289">
        <v>3</v>
      </c>
      <c r="R553" s="290"/>
      <c r="S553" s="289" t="s">
        <v>2502</v>
      </c>
      <c r="T553" s="289"/>
      <c r="U553" s="55"/>
      <c r="V553" s="54" t="s">
        <v>3376</v>
      </c>
      <c r="W553" s="54" t="s">
        <v>3377</v>
      </c>
      <c r="X553" s="54" t="s">
        <v>3374</v>
      </c>
      <c r="Y553" s="54">
        <v>0</v>
      </c>
      <c r="Z553" s="54">
        <v>1</v>
      </c>
    </row>
    <row r="554" spans="1:26" ht="18" x14ac:dyDescent="0.25">
      <c r="A554" s="53" t="str">
        <f t="shared" si="9"/>
        <v>2064508</v>
      </c>
      <c r="B554" s="54" t="s">
        <v>2506</v>
      </c>
      <c r="C554" s="54" t="s">
        <v>2505</v>
      </c>
      <c r="D554" s="54" t="s">
        <v>94</v>
      </c>
      <c r="E554" s="54" t="s">
        <v>94</v>
      </c>
      <c r="F554" s="54" t="s">
        <v>430</v>
      </c>
      <c r="G554" s="54" t="s">
        <v>980</v>
      </c>
      <c r="H554" s="54" t="s">
        <v>981</v>
      </c>
      <c r="I554" s="54" t="s">
        <v>2504</v>
      </c>
      <c r="J554" s="56" t="s">
        <v>980</v>
      </c>
      <c r="K554" s="54" t="s">
        <v>2552</v>
      </c>
      <c r="L554" s="54" t="s">
        <v>116</v>
      </c>
      <c r="N554" s="54" t="s">
        <v>117</v>
      </c>
      <c r="O554" s="54">
        <v>4</v>
      </c>
      <c r="P554" s="54">
        <v>2</v>
      </c>
      <c r="Q554" s="289">
        <v>2</v>
      </c>
      <c r="R554" s="290"/>
      <c r="S554" s="289" t="s">
        <v>2502</v>
      </c>
      <c r="T554" s="289"/>
      <c r="U554" s="55"/>
      <c r="V554" s="54" t="s">
        <v>3376</v>
      </c>
      <c r="W554" s="54" t="s">
        <v>3375</v>
      </c>
      <c r="X554" s="54" t="s">
        <v>3374</v>
      </c>
      <c r="Y554" s="54">
        <v>1</v>
      </c>
      <c r="Z554" s="54">
        <v>1</v>
      </c>
    </row>
    <row r="555" spans="1:26" ht="18" x14ac:dyDescent="0.25">
      <c r="A555" s="53" t="str">
        <f t="shared" si="9"/>
        <v>2064510</v>
      </c>
      <c r="B555" s="54" t="s">
        <v>2506</v>
      </c>
      <c r="C555" s="54" t="s">
        <v>2505</v>
      </c>
      <c r="D555" s="54" t="s">
        <v>94</v>
      </c>
      <c r="E555" s="54" t="s">
        <v>94</v>
      </c>
      <c r="F555" s="54" t="s">
        <v>430</v>
      </c>
      <c r="G555" s="54" t="s">
        <v>994</v>
      </c>
      <c r="H555" s="54" t="s">
        <v>995</v>
      </c>
      <c r="I555" s="54" t="s">
        <v>2504</v>
      </c>
      <c r="J555" s="56" t="s">
        <v>994</v>
      </c>
      <c r="K555" s="54" t="s">
        <v>2552</v>
      </c>
      <c r="L555" s="54" t="s">
        <v>116</v>
      </c>
      <c r="N555" s="54" t="s">
        <v>117</v>
      </c>
      <c r="O555" s="54">
        <v>4</v>
      </c>
      <c r="P555" s="54">
        <v>3</v>
      </c>
      <c r="Q555" s="289">
        <v>3</v>
      </c>
      <c r="R555" s="290"/>
      <c r="S555" s="289" t="s">
        <v>2502</v>
      </c>
      <c r="T555" s="289"/>
      <c r="U555" s="55"/>
      <c r="V555" s="54" t="s">
        <v>3376</v>
      </c>
      <c r="W555" s="54" t="s">
        <v>3375</v>
      </c>
      <c r="X555" s="54" t="s">
        <v>3374</v>
      </c>
      <c r="Y555" s="54">
        <v>0</v>
      </c>
      <c r="Z555" s="54">
        <v>1</v>
      </c>
    </row>
    <row r="556" spans="1:26" ht="18" x14ac:dyDescent="0.25">
      <c r="A556" s="53" t="str">
        <f t="shared" si="9"/>
        <v>2064511</v>
      </c>
      <c r="B556" s="54" t="s">
        <v>2506</v>
      </c>
      <c r="C556" s="54" t="s">
        <v>2505</v>
      </c>
      <c r="D556" s="54" t="s">
        <v>94</v>
      </c>
      <c r="E556" s="54" t="s">
        <v>94</v>
      </c>
      <c r="F556" s="54" t="s">
        <v>430</v>
      </c>
      <c r="G556" s="54" t="s">
        <v>984</v>
      </c>
      <c r="H556" s="54" t="s">
        <v>985</v>
      </c>
      <c r="I556" s="54" t="s">
        <v>2504</v>
      </c>
      <c r="J556" s="56" t="s">
        <v>984</v>
      </c>
      <c r="K556" s="54" t="s">
        <v>2552</v>
      </c>
      <c r="L556" s="54" t="s">
        <v>116</v>
      </c>
      <c r="N556" s="54" t="s">
        <v>117</v>
      </c>
      <c r="O556" s="54">
        <v>3</v>
      </c>
      <c r="P556" s="54">
        <v>3</v>
      </c>
      <c r="Q556" s="289">
        <v>3</v>
      </c>
      <c r="R556" s="290"/>
      <c r="S556" s="289" t="s">
        <v>2502</v>
      </c>
      <c r="T556" s="289"/>
      <c r="U556" s="55"/>
      <c r="V556" s="54" t="s">
        <v>3376</v>
      </c>
      <c r="W556" s="54" t="s">
        <v>3375</v>
      </c>
      <c r="X556" s="54" t="s">
        <v>3374</v>
      </c>
      <c r="Y556" s="54">
        <v>0</v>
      </c>
      <c r="Z556" s="54">
        <v>1</v>
      </c>
    </row>
    <row r="557" spans="1:26" ht="27" x14ac:dyDescent="0.25">
      <c r="A557" s="53" t="str">
        <f t="shared" si="9"/>
        <v>2064518</v>
      </c>
      <c r="B557" s="54" t="s">
        <v>2506</v>
      </c>
      <c r="C557" s="54" t="s">
        <v>2505</v>
      </c>
      <c r="D557" s="54" t="s">
        <v>94</v>
      </c>
      <c r="E557" s="54" t="s">
        <v>94</v>
      </c>
      <c r="F557" s="54" t="s">
        <v>430</v>
      </c>
      <c r="G557" s="54" t="s">
        <v>441</v>
      </c>
      <c r="H557" s="54" t="s">
        <v>986</v>
      </c>
      <c r="I557" s="54" t="s">
        <v>2504</v>
      </c>
      <c r="J557" s="56" t="s">
        <v>987</v>
      </c>
      <c r="K557" s="54" t="s">
        <v>2552</v>
      </c>
      <c r="L557" s="54" t="s">
        <v>116</v>
      </c>
      <c r="N557" s="54" t="s">
        <v>117</v>
      </c>
      <c r="O557" s="54">
        <v>3</v>
      </c>
      <c r="P557" s="54">
        <v>3</v>
      </c>
      <c r="Q557" s="289">
        <v>3</v>
      </c>
      <c r="R557" s="290"/>
      <c r="S557" s="289" t="s">
        <v>2502</v>
      </c>
      <c r="T557" s="289"/>
      <c r="U557" s="55"/>
      <c r="V557" s="54" t="s">
        <v>3373</v>
      </c>
      <c r="W557" s="54" t="s">
        <v>2525</v>
      </c>
      <c r="X557" s="54" t="s">
        <v>3372</v>
      </c>
      <c r="Y557" s="54">
        <v>0</v>
      </c>
      <c r="Z557" s="54">
        <v>2</v>
      </c>
    </row>
    <row r="558" spans="1:26" ht="18" x14ac:dyDescent="0.25">
      <c r="A558" s="53" t="str">
        <f t="shared" si="9"/>
        <v>1679349</v>
      </c>
      <c r="B558" s="54" t="s">
        <v>2506</v>
      </c>
      <c r="C558" s="54" t="s">
        <v>2505</v>
      </c>
      <c r="D558" s="54" t="s">
        <v>94</v>
      </c>
      <c r="E558" s="54" t="s">
        <v>94</v>
      </c>
      <c r="F558" s="54" t="s">
        <v>430</v>
      </c>
      <c r="G558" s="54" t="s">
        <v>447</v>
      </c>
      <c r="H558" s="54" t="s">
        <v>448</v>
      </c>
      <c r="I558" s="54" t="s">
        <v>2504</v>
      </c>
      <c r="J558" s="56" t="s">
        <v>447</v>
      </c>
      <c r="K558" s="54" t="s">
        <v>2523</v>
      </c>
      <c r="L558" s="54" t="s">
        <v>116</v>
      </c>
      <c r="N558" s="54" t="s">
        <v>117</v>
      </c>
      <c r="O558" s="54">
        <v>3</v>
      </c>
      <c r="P558" s="54">
        <v>3</v>
      </c>
      <c r="Q558" s="289">
        <v>3</v>
      </c>
      <c r="R558" s="290"/>
      <c r="S558" s="289" t="s">
        <v>2502</v>
      </c>
      <c r="T558" s="289"/>
      <c r="U558" s="55"/>
      <c r="V558" s="54" t="s">
        <v>3371</v>
      </c>
      <c r="W558" s="54" t="s">
        <v>3370</v>
      </c>
      <c r="X558" s="54" t="s">
        <v>3369</v>
      </c>
      <c r="Y558" s="54">
        <v>0</v>
      </c>
      <c r="Z558" s="54">
        <v>1</v>
      </c>
    </row>
    <row r="559" spans="1:26" ht="18" x14ac:dyDescent="0.25">
      <c r="B559" s="54" t="s">
        <v>2506</v>
      </c>
      <c r="C559" s="54" t="s">
        <v>2505</v>
      </c>
      <c r="D559" s="54" t="s">
        <v>94</v>
      </c>
      <c r="E559" s="54" t="s">
        <v>94</v>
      </c>
      <c r="F559" s="54" t="s">
        <v>430</v>
      </c>
      <c r="G559" s="54" t="s">
        <v>430</v>
      </c>
      <c r="H559" s="54" t="s">
        <v>3368</v>
      </c>
      <c r="I559" s="54" t="s">
        <v>2504</v>
      </c>
      <c r="J559" s="56" t="s">
        <v>3282</v>
      </c>
      <c r="K559" s="54" t="s">
        <v>2523</v>
      </c>
      <c r="L559" s="54" t="s">
        <v>116</v>
      </c>
      <c r="N559" s="54" t="s">
        <v>2615</v>
      </c>
      <c r="O559" s="54">
        <v>15</v>
      </c>
      <c r="P559" s="54">
        <v>3</v>
      </c>
      <c r="Q559" s="289">
        <v>3</v>
      </c>
      <c r="R559" s="290"/>
      <c r="S559" s="289" t="s">
        <v>2502</v>
      </c>
      <c r="T559" s="289"/>
      <c r="U559" s="55"/>
      <c r="V559" s="54" t="s">
        <v>3281</v>
      </c>
      <c r="W559" s="54" t="s">
        <v>3280</v>
      </c>
      <c r="X559" s="54" t="s">
        <v>3351</v>
      </c>
      <c r="Y559" s="54">
        <v>3</v>
      </c>
      <c r="Z559" s="54">
        <v>2</v>
      </c>
    </row>
    <row r="560" spans="1:26" ht="27" x14ac:dyDescent="0.25">
      <c r="A560" s="53" t="str">
        <f t="shared" ref="A560:A565" si="10">+H560</f>
        <v>1621226</v>
      </c>
      <c r="B560" s="54" t="s">
        <v>2506</v>
      </c>
      <c r="C560" s="54" t="s">
        <v>2505</v>
      </c>
      <c r="D560" s="54" t="s">
        <v>94</v>
      </c>
      <c r="E560" s="54" t="s">
        <v>94</v>
      </c>
      <c r="F560" s="54" t="s">
        <v>430</v>
      </c>
      <c r="G560" s="54" t="s">
        <v>436</v>
      </c>
      <c r="H560" s="54" t="s">
        <v>437</v>
      </c>
      <c r="I560" s="54" t="s">
        <v>2504</v>
      </c>
      <c r="J560" s="56" t="s">
        <v>1735</v>
      </c>
      <c r="K560" s="54" t="s">
        <v>2523</v>
      </c>
      <c r="L560" s="54" t="s">
        <v>116</v>
      </c>
      <c r="N560" s="54" t="s">
        <v>117</v>
      </c>
      <c r="O560" s="54">
        <v>7</v>
      </c>
      <c r="P560" s="54">
        <v>3</v>
      </c>
      <c r="Q560" s="289">
        <v>3</v>
      </c>
      <c r="R560" s="290"/>
      <c r="S560" s="289" t="s">
        <v>2502</v>
      </c>
      <c r="T560" s="289"/>
      <c r="U560" s="55"/>
      <c r="V560" s="54" t="s">
        <v>3367</v>
      </c>
      <c r="W560" s="54" t="s">
        <v>3366</v>
      </c>
      <c r="X560" s="54" t="s">
        <v>3365</v>
      </c>
      <c r="Y560" s="54">
        <v>0</v>
      </c>
      <c r="Z560" s="54">
        <v>1</v>
      </c>
    </row>
    <row r="561" spans="1:26" ht="18" x14ac:dyDescent="0.25">
      <c r="A561" s="53" t="str">
        <f t="shared" si="10"/>
        <v>1621713</v>
      </c>
      <c r="B561" s="54" t="s">
        <v>2506</v>
      </c>
      <c r="C561" s="54" t="s">
        <v>2505</v>
      </c>
      <c r="D561" s="54" t="s">
        <v>94</v>
      </c>
      <c r="E561" s="54" t="s">
        <v>94</v>
      </c>
      <c r="F561" s="54" t="s">
        <v>430</v>
      </c>
      <c r="G561" s="54" t="s">
        <v>1736</v>
      </c>
      <c r="H561" s="54" t="s">
        <v>442</v>
      </c>
      <c r="I561" s="54" t="s">
        <v>2504</v>
      </c>
      <c r="J561" s="56" t="s">
        <v>443</v>
      </c>
      <c r="K561" s="54" t="s">
        <v>2523</v>
      </c>
      <c r="L561" s="54" t="s">
        <v>116</v>
      </c>
      <c r="N561" s="54" t="s">
        <v>117</v>
      </c>
      <c r="O561" s="54">
        <v>13</v>
      </c>
      <c r="P561" s="54">
        <v>3</v>
      </c>
      <c r="Q561" s="289">
        <v>3</v>
      </c>
      <c r="R561" s="290"/>
      <c r="S561" s="289" t="s">
        <v>2502</v>
      </c>
      <c r="T561" s="289"/>
      <c r="U561" s="55"/>
      <c r="V561" s="54" t="s">
        <v>3364</v>
      </c>
      <c r="W561" s="54" t="s">
        <v>3363</v>
      </c>
      <c r="X561" s="54" t="s">
        <v>3362</v>
      </c>
      <c r="Y561" s="54">
        <v>0</v>
      </c>
      <c r="Z561" s="54">
        <v>1</v>
      </c>
    </row>
    <row r="562" spans="1:26" ht="18" x14ac:dyDescent="0.25">
      <c r="A562" s="53" t="str">
        <f t="shared" si="10"/>
        <v>1024041</v>
      </c>
      <c r="B562" s="54" t="s">
        <v>2506</v>
      </c>
      <c r="C562" s="54" t="s">
        <v>2505</v>
      </c>
      <c r="D562" s="54" t="s">
        <v>94</v>
      </c>
      <c r="E562" s="54" t="s">
        <v>94</v>
      </c>
      <c r="F562" s="54" t="s">
        <v>430</v>
      </c>
      <c r="G562" s="54" t="s">
        <v>992</v>
      </c>
      <c r="H562" s="54" t="s">
        <v>1584</v>
      </c>
      <c r="I562" s="54" t="s">
        <v>2504</v>
      </c>
      <c r="J562" s="56" t="s">
        <v>1016</v>
      </c>
      <c r="K562" s="54" t="s">
        <v>2503</v>
      </c>
      <c r="L562" s="54" t="s">
        <v>116</v>
      </c>
      <c r="N562" s="54" t="s">
        <v>117</v>
      </c>
      <c r="O562" s="54">
        <v>25</v>
      </c>
      <c r="P562" s="54">
        <v>5</v>
      </c>
      <c r="Q562" s="289">
        <v>5</v>
      </c>
      <c r="R562" s="290"/>
      <c r="S562" s="289" t="s">
        <v>2502</v>
      </c>
      <c r="T562" s="289"/>
      <c r="U562" s="55"/>
      <c r="V562" s="54" t="s">
        <v>3361</v>
      </c>
      <c r="W562" s="54" t="s">
        <v>3360</v>
      </c>
      <c r="X562" s="54" t="s">
        <v>3359</v>
      </c>
      <c r="Y562" s="54">
        <v>19</v>
      </c>
      <c r="Z562" s="54">
        <v>11</v>
      </c>
    </row>
    <row r="563" spans="1:26" ht="18" x14ac:dyDescent="0.25">
      <c r="A563" s="53" t="str">
        <f t="shared" si="10"/>
        <v>1024082</v>
      </c>
      <c r="B563" s="54" t="s">
        <v>2506</v>
      </c>
      <c r="C563" s="54" t="s">
        <v>2505</v>
      </c>
      <c r="D563" s="54" t="s">
        <v>94</v>
      </c>
      <c r="E563" s="54" t="s">
        <v>94</v>
      </c>
      <c r="F563" s="54" t="s">
        <v>430</v>
      </c>
      <c r="G563" s="54" t="s">
        <v>923</v>
      </c>
      <c r="H563" s="54" t="s">
        <v>1586</v>
      </c>
      <c r="I563" s="54" t="s">
        <v>2504</v>
      </c>
      <c r="J563" s="56" t="s">
        <v>1587</v>
      </c>
      <c r="K563" s="54" t="s">
        <v>2503</v>
      </c>
      <c r="L563" s="54" t="s">
        <v>116</v>
      </c>
      <c r="N563" s="54" t="s">
        <v>117</v>
      </c>
      <c r="O563" s="54">
        <v>14</v>
      </c>
      <c r="P563" s="54">
        <v>5</v>
      </c>
      <c r="Q563" s="289">
        <v>5</v>
      </c>
      <c r="R563" s="290"/>
      <c r="S563" s="289" t="s">
        <v>2502</v>
      </c>
      <c r="T563" s="289"/>
      <c r="U563" s="55"/>
      <c r="V563" s="54" t="s">
        <v>3358</v>
      </c>
      <c r="W563" s="54" t="s">
        <v>3357</v>
      </c>
      <c r="X563" s="54" t="s">
        <v>3356</v>
      </c>
      <c r="Y563" s="54">
        <v>11</v>
      </c>
      <c r="Z563" s="54">
        <v>10</v>
      </c>
    </row>
    <row r="564" spans="1:26" ht="18" x14ac:dyDescent="0.25">
      <c r="A564" s="53" t="str">
        <f t="shared" si="10"/>
        <v>1470889</v>
      </c>
      <c r="B564" s="54" t="s">
        <v>2506</v>
      </c>
      <c r="C564" s="54" t="s">
        <v>2505</v>
      </c>
      <c r="D564" s="54" t="s">
        <v>94</v>
      </c>
      <c r="E564" s="54" t="s">
        <v>94</v>
      </c>
      <c r="F564" s="54" t="s">
        <v>430</v>
      </c>
      <c r="G564" s="54" t="s">
        <v>434</v>
      </c>
      <c r="H564" s="54" t="s">
        <v>435</v>
      </c>
      <c r="I564" s="54" t="s">
        <v>2504</v>
      </c>
      <c r="J564" s="56" t="s">
        <v>1734</v>
      </c>
      <c r="K564" s="54" t="s">
        <v>2523</v>
      </c>
      <c r="L564" s="54" t="s">
        <v>116</v>
      </c>
      <c r="N564" s="54" t="s">
        <v>117</v>
      </c>
      <c r="O564" s="54">
        <v>4</v>
      </c>
      <c r="P564" s="54">
        <v>3</v>
      </c>
      <c r="Q564" s="289">
        <v>3</v>
      </c>
      <c r="R564" s="290"/>
      <c r="S564" s="289" t="s">
        <v>2502</v>
      </c>
      <c r="T564" s="289"/>
      <c r="U564" s="55"/>
      <c r="V564" s="54" t="s">
        <v>3355</v>
      </c>
      <c r="W564" s="54" t="s">
        <v>2525</v>
      </c>
      <c r="X564" s="54" t="s">
        <v>2524</v>
      </c>
      <c r="Y564" s="54">
        <v>0</v>
      </c>
      <c r="Z564" s="54">
        <v>1</v>
      </c>
    </row>
    <row r="565" spans="1:26" ht="18" x14ac:dyDescent="0.25">
      <c r="A565" s="53" t="str">
        <f t="shared" si="10"/>
        <v>1556281</v>
      </c>
      <c r="B565" s="54" t="s">
        <v>2506</v>
      </c>
      <c r="C565" s="54" t="s">
        <v>2505</v>
      </c>
      <c r="D565" s="54" t="s">
        <v>94</v>
      </c>
      <c r="E565" s="54" t="s">
        <v>94</v>
      </c>
      <c r="F565" s="54" t="s">
        <v>430</v>
      </c>
      <c r="G565" s="54" t="s">
        <v>438</v>
      </c>
      <c r="H565" s="54" t="s">
        <v>439</v>
      </c>
      <c r="I565" s="54" t="s">
        <v>2504</v>
      </c>
      <c r="J565" s="56" t="s">
        <v>440</v>
      </c>
      <c r="K565" s="54" t="s">
        <v>2523</v>
      </c>
      <c r="L565" s="54" t="s">
        <v>116</v>
      </c>
      <c r="N565" s="54" t="s">
        <v>117</v>
      </c>
      <c r="O565" s="54">
        <v>16</v>
      </c>
      <c r="P565" s="54">
        <v>3</v>
      </c>
      <c r="Q565" s="289">
        <v>3</v>
      </c>
      <c r="R565" s="290"/>
      <c r="S565" s="289" t="s">
        <v>2502</v>
      </c>
      <c r="T565" s="289"/>
      <c r="U565" s="55"/>
      <c r="V565" s="54" t="s">
        <v>3354</v>
      </c>
      <c r="W565" s="54" t="s">
        <v>2525</v>
      </c>
      <c r="X565" s="54" t="s">
        <v>3353</v>
      </c>
      <c r="Y565" s="54">
        <v>0</v>
      </c>
      <c r="Z565" s="54">
        <v>2</v>
      </c>
    </row>
    <row r="566" spans="1:26" ht="18" x14ac:dyDescent="0.25">
      <c r="B566" s="54" t="s">
        <v>2506</v>
      </c>
      <c r="C566" s="54" t="s">
        <v>2505</v>
      </c>
      <c r="D566" s="54" t="s">
        <v>94</v>
      </c>
      <c r="E566" s="54" t="s">
        <v>94</v>
      </c>
      <c r="F566" s="54" t="s">
        <v>430</v>
      </c>
      <c r="G566" s="54" t="s">
        <v>430</v>
      </c>
      <c r="H566" s="54" t="s">
        <v>3352</v>
      </c>
      <c r="I566" s="54" t="s">
        <v>2504</v>
      </c>
      <c r="J566" s="56" t="s">
        <v>3282</v>
      </c>
      <c r="K566" s="54" t="s">
        <v>2503</v>
      </c>
      <c r="L566" s="54" t="s">
        <v>116</v>
      </c>
      <c r="N566" s="54" t="s">
        <v>2615</v>
      </c>
      <c r="O566" s="54">
        <v>26</v>
      </c>
      <c r="P566" s="54">
        <v>5</v>
      </c>
      <c r="Q566" s="289">
        <v>5</v>
      </c>
      <c r="R566" s="290"/>
      <c r="S566" s="289" t="s">
        <v>2502</v>
      </c>
      <c r="T566" s="289"/>
      <c r="U566" s="55"/>
      <c r="V566" s="54" t="s">
        <v>3281</v>
      </c>
      <c r="W566" s="54" t="s">
        <v>2693</v>
      </c>
      <c r="X566" s="54" t="s">
        <v>3351</v>
      </c>
      <c r="Y566" s="54">
        <v>6</v>
      </c>
      <c r="Z566" s="54">
        <v>6</v>
      </c>
    </row>
    <row r="567" spans="1:26" ht="18" x14ac:dyDescent="0.25">
      <c r="A567" s="53" t="str">
        <f t="shared" ref="A567:A592" si="11">+H567</f>
        <v>0804419</v>
      </c>
      <c r="B567" s="54" t="s">
        <v>2506</v>
      </c>
      <c r="C567" s="54" t="s">
        <v>2505</v>
      </c>
      <c r="D567" s="54" t="s">
        <v>94</v>
      </c>
      <c r="E567" s="54" t="s">
        <v>94</v>
      </c>
      <c r="F567" s="54" t="s">
        <v>430</v>
      </c>
      <c r="G567" s="54" t="s">
        <v>980</v>
      </c>
      <c r="H567" s="54" t="s">
        <v>1413</v>
      </c>
      <c r="I567" s="54" t="s">
        <v>2504</v>
      </c>
      <c r="J567" s="56" t="s">
        <v>1966</v>
      </c>
      <c r="K567" s="54" t="s">
        <v>2510</v>
      </c>
      <c r="L567" s="54" t="s">
        <v>116</v>
      </c>
      <c r="N567" s="54" t="s">
        <v>117</v>
      </c>
      <c r="O567" s="54">
        <v>8</v>
      </c>
      <c r="P567" s="54">
        <v>6</v>
      </c>
      <c r="Q567" s="289">
        <v>6</v>
      </c>
      <c r="R567" s="290"/>
      <c r="S567" s="289" t="s">
        <v>2502</v>
      </c>
      <c r="T567" s="289"/>
      <c r="U567" s="55"/>
      <c r="V567" s="54" t="s">
        <v>3350</v>
      </c>
      <c r="W567" s="54" t="s">
        <v>3349</v>
      </c>
      <c r="X567" s="54" t="s">
        <v>3348</v>
      </c>
      <c r="Y567" s="54">
        <v>1</v>
      </c>
      <c r="Z567" s="54">
        <v>2</v>
      </c>
    </row>
    <row r="568" spans="1:26" ht="18" x14ac:dyDescent="0.25">
      <c r="A568" s="53" t="str">
        <f t="shared" si="11"/>
        <v>0804435</v>
      </c>
      <c r="B568" s="54" t="s">
        <v>2506</v>
      </c>
      <c r="C568" s="54" t="s">
        <v>2505</v>
      </c>
      <c r="D568" s="54" t="s">
        <v>94</v>
      </c>
      <c r="E568" s="54" t="s">
        <v>94</v>
      </c>
      <c r="F568" s="54" t="s">
        <v>430</v>
      </c>
      <c r="G568" s="54" t="s">
        <v>990</v>
      </c>
      <c r="H568" s="54" t="s">
        <v>1412</v>
      </c>
      <c r="I568" s="54" t="s">
        <v>2504</v>
      </c>
      <c r="J568" s="56" t="s">
        <v>1965</v>
      </c>
      <c r="K568" s="54" t="s">
        <v>2510</v>
      </c>
      <c r="L568" s="54" t="s">
        <v>116</v>
      </c>
      <c r="N568" s="54" t="s">
        <v>117</v>
      </c>
      <c r="O568" s="54">
        <v>14</v>
      </c>
      <c r="P568" s="54">
        <v>5</v>
      </c>
      <c r="Q568" s="289">
        <v>5</v>
      </c>
      <c r="R568" s="290"/>
      <c r="S568" s="289" t="s">
        <v>2502</v>
      </c>
      <c r="T568" s="289"/>
      <c r="U568" s="55"/>
      <c r="V568" s="54" t="s">
        <v>3347</v>
      </c>
      <c r="W568" s="54" t="s">
        <v>3346</v>
      </c>
      <c r="X568" s="54" t="s">
        <v>3345</v>
      </c>
      <c r="Y568" s="54">
        <v>2</v>
      </c>
      <c r="Z568" s="54">
        <v>3</v>
      </c>
    </row>
    <row r="569" spans="1:26" ht="18" x14ac:dyDescent="0.25">
      <c r="A569" s="53" t="str">
        <f t="shared" si="11"/>
        <v>0615203</v>
      </c>
      <c r="B569" s="54" t="s">
        <v>2506</v>
      </c>
      <c r="C569" s="54" t="s">
        <v>2505</v>
      </c>
      <c r="D569" s="54" t="s">
        <v>94</v>
      </c>
      <c r="E569" s="54" t="s">
        <v>94</v>
      </c>
      <c r="F569" s="54" t="s">
        <v>430</v>
      </c>
      <c r="G569" s="54" t="s">
        <v>984</v>
      </c>
      <c r="H569" s="54" t="s">
        <v>1588</v>
      </c>
      <c r="I569" s="54" t="s">
        <v>2504</v>
      </c>
      <c r="J569" s="56" t="s">
        <v>1589</v>
      </c>
      <c r="K569" s="54" t="s">
        <v>2503</v>
      </c>
      <c r="L569" s="54" t="s">
        <v>116</v>
      </c>
      <c r="N569" s="54" t="s">
        <v>117</v>
      </c>
      <c r="O569" s="54">
        <v>47</v>
      </c>
      <c r="P569" s="54">
        <v>5</v>
      </c>
      <c r="Q569" s="289">
        <v>5</v>
      </c>
      <c r="R569" s="290"/>
      <c r="S569" s="289" t="s">
        <v>2502</v>
      </c>
      <c r="T569" s="289"/>
      <c r="U569" s="55"/>
      <c r="V569" s="54" t="s">
        <v>3344</v>
      </c>
      <c r="W569" s="54" t="s">
        <v>3343</v>
      </c>
      <c r="X569" s="54" t="s">
        <v>3342</v>
      </c>
      <c r="Y569" s="54">
        <v>9</v>
      </c>
      <c r="Z569" s="54">
        <v>10</v>
      </c>
    </row>
    <row r="570" spans="1:26" ht="18" x14ac:dyDescent="0.25">
      <c r="A570" s="53" t="str">
        <f t="shared" si="11"/>
        <v>0516740</v>
      </c>
      <c r="B570" s="54" t="s">
        <v>2506</v>
      </c>
      <c r="C570" s="54" t="s">
        <v>2505</v>
      </c>
      <c r="D570" s="54" t="s">
        <v>94</v>
      </c>
      <c r="E570" s="54" t="s">
        <v>94</v>
      </c>
      <c r="F570" s="54" t="s">
        <v>430</v>
      </c>
      <c r="G570" s="54" t="s">
        <v>922</v>
      </c>
      <c r="H570" s="54" t="s">
        <v>1410</v>
      </c>
      <c r="I570" s="54" t="s">
        <v>2504</v>
      </c>
      <c r="J570" s="56" t="s">
        <v>1963</v>
      </c>
      <c r="K570" s="54" t="s">
        <v>2510</v>
      </c>
      <c r="L570" s="54" t="s">
        <v>116</v>
      </c>
      <c r="N570" s="54" t="s">
        <v>117</v>
      </c>
      <c r="O570" s="54">
        <v>2</v>
      </c>
      <c r="P570" s="54">
        <v>6</v>
      </c>
      <c r="Q570" s="289">
        <v>6</v>
      </c>
      <c r="R570" s="290"/>
      <c r="S570" s="289" t="s">
        <v>2502</v>
      </c>
      <c r="T570" s="289"/>
      <c r="U570" s="55"/>
      <c r="V570" s="54" t="s">
        <v>3341</v>
      </c>
      <c r="W570" s="54" t="s">
        <v>3340</v>
      </c>
      <c r="X570" s="54" t="s">
        <v>3339</v>
      </c>
      <c r="Y570" s="54">
        <v>0</v>
      </c>
      <c r="Z570" s="54">
        <v>1</v>
      </c>
    </row>
    <row r="571" spans="1:26" ht="18" x14ac:dyDescent="0.25">
      <c r="A571" s="53" t="str">
        <f t="shared" si="11"/>
        <v>0521799</v>
      </c>
      <c r="B571" s="54" t="s">
        <v>2506</v>
      </c>
      <c r="C571" s="54" t="s">
        <v>2505</v>
      </c>
      <c r="D571" s="54" t="s">
        <v>94</v>
      </c>
      <c r="E571" s="54" t="s">
        <v>94</v>
      </c>
      <c r="F571" s="54" t="s">
        <v>430</v>
      </c>
      <c r="G571" s="54" t="s">
        <v>441</v>
      </c>
      <c r="H571" s="54" t="s">
        <v>1591</v>
      </c>
      <c r="I571" s="54" t="s">
        <v>2504</v>
      </c>
      <c r="J571" s="56" t="s">
        <v>555</v>
      </c>
      <c r="K571" s="54" t="s">
        <v>2503</v>
      </c>
      <c r="L571" s="54" t="s">
        <v>116</v>
      </c>
      <c r="N571" s="54" t="s">
        <v>117</v>
      </c>
      <c r="O571" s="54">
        <v>37</v>
      </c>
      <c r="P571" s="54">
        <v>5</v>
      </c>
      <c r="Q571" s="289">
        <v>5</v>
      </c>
      <c r="R571" s="290"/>
      <c r="S571" s="289" t="s">
        <v>2502</v>
      </c>
      <c r="T571" s="289"/>
      <c r="U571" s="55"/>
      <c r="V571" s="54" t="s">
        <v>3338</v>
      </c>
      <c r="W571" s="54" t="s">
        <v>3337</v>
      </c>
      <c r="X571" s="54" t="s">
        <v>3336</v>
      </c>
      <c r="Y571" s="54">
        <v>10</v>
      </c>
      <c r="Z571" s="54">
        <v>10</v>
      </c>
    </row>
    <row r="572" spans="1:26" ht="18" x14ac:dyDescent="0.25">
      <c r="A572" s="53" t="str">
        <f t="shared" si="11"/>
        <v>0559476</v>
      </c>
      <c r="B572" s="54" t="s">
        <v>2506</v>
      </c>
      <c r="C572" s="54" t="s">
        <v>2505</v>
      </c>
      <c r="D572" s="54" t="s">
        <v>94</v>
      </c>
      <c r="E572" s="54" t="s">
        <v>94</v>
      </c>
      <c r="F572" s="54" t="s">
        <v>430</v>
      </c>
      <c r="G572" s="54" t="s">
        <v>949</v>
      </c>
      <c r="H572" s="54" t="s">
        <v>1411</v>
      </c>
      <c r="I572" s="54" t="s">
        <v>2504</v>
      </c>
      <c r="J572" s="56" t="s">
        <v>1964</v>
      </c>
      <c r="K572" s="54" t="s">
        <v>2510</v>
      </c>
      <c r="L572" s="54" t="s">
        <v>116</v>
      </c>
      <c r="N572" s="54" t="s">
        <v>117</v>
      </c>
      <c r="O572" s="54">
        <v>5</v>
      </c>
      <c r="P572" s="54">
        <v>3</v>
      </c>
      <c r="Q572" s="289">
        <v>3</v>
      </c>
      <c r="R572" s="290"/>
      <c r="S572" s="289" t="s">
        <v>2502</v>
      </c>
      <c r="T572" s="289"/>
      <c r="U572" s="55"/>
      <c r="V572" s="54" t="s">
        <v>3335</v>
      </c>
      <c r="W572" s="54" t="s">
        <v>3334</v>
      </c>
      <c r="X572" s="54" t="s">
        <v>3333</v>
      </c>
      <c r="Y572" s="54">
        <v>0</v>
      </c>
      <c r="Z572" s="54">
        <v>1</v>
      </c>
    </row>
    <row r="573" spans="1:26" ht="27" x14ac:dyDescent="0.25">
      <c r="A573" s="53" t="str">
        <f t="shared" si="11"/>
        <v>0501338</v>
      </c>
      <c r="B573" s="54" t="s">
        <v>2506</v>
      </c>
      <c r="C573" s="54" t="s">
        <v>2505</v>
      </c>
      <c r="D573" s="54" t="s">
        <v>94</v>
      </c>
      <c r="E573" s="54" t="s">
        <v>94</v>
      </c>
      <c r="F573" s="54" t="s">
        <v>430</v>
      </c>
      <c r="G573" s="54" t="s">
        <v>430</v>
      </c>
      <c r="H573" s="54" t="s">
        <v>433</v>
      </c>
      <c r="I573" s="54" t="s">
        <v>2504</v>
      </c>
      <c r="J573" s="56" t="s">
        <v>1738</v>
      </c>
      <c r="K573" s="54" t="s">
        <v>2523</v>
      </c>
      <c r="L573" s="54" t="s">
        <v>116</v>
      </c>
      <c r="N573" s="54" t="s">
        <v>117</v>
      </c>
      <c r="O573" s="54">
        <v>24</v>
      </c>
      <c r="P573" s="54">
        <v>3</v>
      </c>
      <c r="Q573" s="289">
        <v>3</v>
      </c>
      <c r="R573" s="290"/>
      <c r="S573" s="289" t="s">
        <v>2502</v>
      </c>
      <c r="T573" s="289"/>
      <c r="U573" s="55"/>
      <c r="V573" s="54" t="s">
        <v>3332</v>
      </c>
      <c r="W573" s="54" t="s">
        <v>3331</v>
      </c>
      <c r="X573" s="54" t="s">
        <v>3330</v>
      </c>
      <c r="Y573" s="54">
        <v>1</v>
      </c>
      <c r="Z573" s="54">
        <v>2</v>
      </c>
    </row>
    <row r="574" spans="1:26" ht="27" x14ac:dyDescent="0.25">
      <c r="A574" s="53" t="str">
        <f t="shared" si="11"/>
        <v>0474502</v>
      </c>
      <c r="B574" s="54" t="s">
        <v>2506</v>
      </c>
      <c r="C574" s="54" t="s">
        <v>2505</v>
      </c>
      <c r="D574" s="54" t="s">
        <v>94</v>
      </c>
      <c r="E574" s="54" t="s">
        <v>94</v>
      </c>
      <c r="F574" s="54" t="s">
        <v>430</v>
      </c>
      <c r="G574" s="54" t="s">
        <v>431</v>
      </c>
      <c r="H574" s="54" t="s">
        <v>1585</v>
      </c>
      <c r="I574" s="54" t="s">
        <v>2504</v>
      </c>
      <c r="J574" s="56" t="s">
        <v>2013</v>
      </c>
      <c r="K574" s="54" t="s">
        <v>2503</v>
      </c>
      <c r="L574" s="54" t="s">
        <v>116</v>
      </c>
      <c r="N574" s="54" t="s">
        <v>117</v>
      </c>
      <c r="O574" s="54">
        <v>38</v>
      </c>
      <c r="P574" s="54">
        <v>5</v>
      </c>
      <c r="Q574" s="289">
        <v>5</v>
      </c>
      <c r="R574" s="290"/>
      <c r="S574" s="289" t="s">
        <v>2502</v>
      </c>
      <c r="T574" s="289"/>
      <c r="U574" s="55"/>
      <c r="V574" s="54" t="s">
        <v>3329</v>
      </c>
      <c r="W574" s="54" t="s">
        <v>3328</v>
      </c>
      <c r="X574" s="54" t="s">
        <v>3327</v>
      </c>
      <c r="Y574" s="54">
        <v>26</v>
      </c>
      <c r="Z574" s="54">
        <v>11</v>
      </c>
    </row>
    <row r="575" spans="1:26" ht="18" x14ac:dyDescent="0.25">
      <c r="A575" s="53" t="str">
        <f t="shared" si="11"/>
        <v>0474510</v>
      </c>
      <c r="B575" s="54" t="s">
        <v>2506</v>
      </c>
      <c r="C575" s="54" t="s">
        <v>2505</v>
      </c>
      <c r="D575" s="54" t="s">
        <v>94</v>
      </c>
      <c r="E575" s="54" t="s">
        <v>94</v>
      </c>
      <c r="F575" s="54" t="s">
        <v>430</v>
      </c>
      <c r="G575" s="54" t="s">
        <v>430</v>
      </c>
      <c r="H575" s="54" t="s">
        <v>1590</v>
      </c>
      <c r="I575" s="54" t="s">
        <v>2504</v>
      </c>
      <c r="J575" s="56" t="s">
        <v>2014</v>
      </c>
      <c r="K575" s="54" t="s">
        <v>2503</v>
      </c>
      <c r="L575" s="54" t="s">
        <v>116</v>
      </c>
      <c r="N575" s="54" t="s">
        <v>117</v>
      </c>
      <c r="O575" s="54">
        <v>65</v>
      </c>
      <c r="P575" s="54">
        <v>5</v>
      </c>
      <c r="Q575" s="289">
        <v>5</v>
      </c>
      <c r="R575" s="290"/>
      <c r="S575" s="289" t="s">
        <v>2502</v>
      </c>
      <c r="T575" s="289"/>
      <c r="U575" s="55"/>
      <c r="V575" s="54" t="s">
        <v>3326</v>
      </c>
      <c r="W575" s="54" t="s">
        <v>3325</v>
      </c>
      <c r="X575" s="54" t="s">
        <v>3324</v>
      </c>
      <c r="Y575" s="54">
        <v>21</v>
      </c>
      <c r="Z575" s="54">
        <v>11</v>
      </c>
    </row>
    <row r="576" spans="1:26" ht="18" x14ac:dyDescent="0.25">
      <c r="A576" s="53" t="str">
        <f t="shared" si="11"/>
        <v>0231316</v>
      </c>
      <c r="B576" s="54" t="s">
        <v>2506</v>
      </c>
      <c r="C576" s="54" t="s">
        <v>2505</v>
      </c>
      <c r="D576" s="54" t="s">
        <v>94</v>
      </c>
      <c r="E576" s="54" t="s">
        <v>94</v>
      </c>
      <c r="F576" s="54" t="s">
        <v>430</v>
      </c>
      <c r="G576" s="54" t="s">
        <v>441</v>
      </c>
      <c r="H576" s="54" t="s">
        <v>1405</v>
      </c>
      <c r="I576" s="54" t="s">
        <v>2504</v>
      </c>
      <c r="J576" s="56" t="s">
        <v>1959</v>
      </c>
      <c r="K576" s="54" t="s">
        <v>2510</v>
      </c>
      <c r="L576" s="54" t="s">
        <v>116</v>
      </c>
      <c r="N576" s="54" t="s">
        <v>117</v>
      </c>
      <c r="O576" s="54">
        <v>33</v>
      </c>
      <c r="P576" s="54">
        <v>6</v>
      </c>
      <c r="Q576" s="289">
        <v>6</v>
      </c>
      <c r="R576" s="290"/>
      <c r="S576" s="289" t="s">
        <v>2502</v>
      </c>
      <c r="T576" s="289"/>
      <c r="U576" s="55"/>
      <c r="V576" s="54" t="s">
        <v>3323</v>
      </c>
      <c r="W576" s="54" t="s">
        <v>3322</v>
      </c>
      <c r="X576" s="54" t="s">
        <v>3321</v>
      </c>
      <c r="Y576" s="54">
        <v>5</v>
      </c>
      <c r="Z576" s="54">
        <v>6</v>
      </c>
    </row>
    <row r="577" spans="1:26" ht="27" x14ac:dyDescent="0.25">
      <c r="A577" s="53" t="str">
        <f t="shared" si="11"/>
        <v>0231217</v>
      </c>
      <c r="B577" s="54" t="s">
        <v>2506</v>
      </c>
      <c r="C577" s="54" t="s">
        <v>2505</v>
      </c>
      <c r="D577" s="54" t="s">
        <v>94</v>
      </c>
      <c r="E577" s="54" t="s">
        <v>94</v>
      </c>
      <c r="F577" s="54" t="s">
        <v>430</v>
      </c>
      <c r="G577" s="54" t="s">
        <v>431</v>
      </c>
      <c r="H577" s="54" t="s">
        <v>1404</v>
      </c>
      <c r="I577" s="54" t="s">
        <v>2504</v>
      </c>
      <c r="J577" s="56" t="s">
        <v>1958</v>
      </c>
      <c r="K577" s="54" t="s">
        <v>2510</v>
      </c>
      <c r="L577" s="54" t="s">
        <v>116</v>
      </c>
      <c r="N577" s="54" t="s">
        <v>117</v>
      </c>
      <c r="O577" s="54">
        <v>59</v>
      </c>
      <c r="P577" s="54">
        <v>6</v>
      </c>
      <c r="Q577" s="289">
        <v>6</v>
      </c>
      <c r="R577" s="290"/>
      <c r="S577" s="289" t="s">
        <v>2502</v>
      </c>
      <c r="T577" s="289"/>
      <c r="U577" s="55"/>
      <c r="V577" s="54" t="s">
        <v>3320</v>
      </c>
      <c r="W577" s="54" t="s">
        <v>3319</v>
      </c>
      <c r="X577" s="54" t="s">
        <v>3318</v>
      </c>
      <c r="Y577" s="54">
        <v>5</v>
      </c>
      <c r="Z577" s="54">
        <v>6</v>
      </c>
    </row>
    <row r="578" spans="1:26" ht="18" x14ac:dyDescent="0.25">
      <c r="A578" s="53" t="str">
        <f t="shared" si="11"/>
        <v>0231225</v>
      </c>
      <c r="B578" s="54" t="s">
        <v>2506</v>
      </c>
      <c r="C578" s="54" t="s">
        <v>2505</v>
      </c>
      <c r="D578" s="54" t="s">
        <v>94</v>
      </c>
      <c r="E578" s="54" t="s">
        <v>94</v>
      </c>
      <c r="F578" s="54" t="s">
        <v>430</v>
      </c>
      <c r="G578" s="54" t="s">
        <v>984</v>
      </c>
      <c r="H578" s="54" t="s">
        <v>1414</v>
      </c>
      <c r="I578" s="54" t="s">
        <v>2504</v>
      </c>
      <c r="J578" s="56" t="s">
        <v>1415</v>
      </c>
      <c r="K578" s="54" t="s">
        <v>2510</v>
      </c>
      <c r="L578" s="54" t="s">
        <v>116</v>
      </c>
      <c r="N578" s="54" t="s">
        <v>117</v>
      </c>
      <c r="O578" s="54">
        <v>29</v>
      </c>
      <c r="P578" s="54">
        <v>6</v>
      </c>
      <c r="Q578" s="289">
        <v>6</v>
      </c>
      <c r="R578" s="290"/>
      <c r="S578" s="289" t="s">
        <v>2502</v>
      </c>
      <c r="T578" s="289"/>
      <c r="U578" s="55"/>
      <c r="V578" s="54" t="s">
        <v>3317</v>
      </c>
      <c r="W578" s="54" t="s">
        <v>3316</v>
      </c>
      <c r="X578" s="54" t="s">
        <v>2524</v>
      </c>
      <c r="Y578" s="54">
        <v>7</v>
      </c>
      <c r="Z578" s="54">
        <v>8</v>
      </c>
    </row>
    <row r="579" spans="1:26" ht="18" x14ac:dyDescent="0.25">
      <c r="A579" s="53" t="str">
        <f t="shared" si="11"/>
        <v>0231027</v>
      </c>
      <c r="B579" s="54" t="s">
        <v>2506</v>
      </c>
      <c r="C579" s="54" t="s">
        <v>2505</v>
      </c>
      <c r="D579" s="54" t="s">
        <v>94</v>
      </c>
      <c r="E579" s="54" t="s">
        <v>94</v>
      </c>
      <c r="F579" s="54" t="s">
        <v>430</v>
      </c>
      <c r="G579" s="54" t="s">
        <v>824</v>
      </c>
      <c r="H579" s="54" t="s">
        <v>1398</v>
      </c>
      <c r="I579" s="54" t="s">
        <v>2504</v>
      </c>
      <c r="J579" s="56" t="s">
        <v>1952</v>
      </c>
      <c r="K579" s="54" t="s">
        <v>2510</v>
      </c>
      <c r="L579" s="54" t="s">
        <v>116</v>
      </c>
      <c r="N579" s="54" t="s">
        <v>117</v>
      </c>
      <c r="O579" s="54">
        <v>14</v>
      </c>
      <c r="P579" s="54">
        <v>6</v>
      </c>
      <c r="Q579" s="289">
        <v>6</v>
      </c>
      <c r="R579" s="290"/>
      <c r="S579" s="289" t="s">
        <v>2502</v>
      </c>
      <c r="T579" s="289"/>
      <c r="U579" s="55"/>
      <c r="V579" s="54" t="s">
        <v>3315</v>
      </c>
      <c r="W579" s="54" t="s">
        <v>2525</v>
      </c>
      <c r="X579" s="54" t="s">
        <v>2524</v>
      </c>
      <c r="Y579" s="54">
        <v>3</v>
      </c>
      <c r="Z579" s="54">
        <v>4</v>
      </c>
    </row>
    <row r="580" spans="1:26" ht="18" x14ac:dyDescent="0.25">
      <c r="A580" s="53" t="str">
        <f t="shared" si="11"/>
        <v>0231092</v>
      </c>
      <c r="B580" s="54" t="s">
        <v>2506</v>
      </c>
      <c r="C580" s="54" t="s">
        <v>2505</v>
      </c>
      <c r="D580" s="54" t="s">
        <v>94</v>
      </c>
      <c r="E580" s="54" t="s">
        <v>94</v>
      </c>
      <c r="F580" s="54" t="s">
        <v>430</v>
      </c>
      <c r="G580" s="54" t="s">
        <v>923</v>
      </c>
      <c r="H580" s="54" t="s">
        <v>1399</v>
      </c>
      <c r="I580" s="54" t="s">
        <v>2504</v>
      </c>
      <c r="J580" s="56" t="s">
        <v>1953</v>
      </c>
      <c r="K580" s="54" t="s">
        <v>2510</v>
      </c>
      <c r="L580" s="54" t="s">
        <v>116</v>
      </c>
      <c r="N580" s="54" t="s">
        <v>117</v>
      </c>
      <c r="O580" s="54">
        <v>11</v>
      </c>
      <c r="P580" s="54">
        <v>3</v>
      </c>
      <c r="Q580" s="289">
        <v>3</v>
      </c>
      <c r="R580" s="290"/>
      <c r="S580" s="289" t="s">
        <v>2502</v>
      </c>
      <c r="T580" s="289"/>
      <c r="U580" s="55"/>
      <c r="V580" s="54" t="s">
        <v>3314</v>
      </c>
      <c r="W580" s="54" t="s">
        <v>3313</v>
      </c>
      <c r="X580" s="54" t="s">
        <v>3312</v>
      </c>
      <c r="Y580" s="54">
        <v>2</v>
      </c>
      <c r="Z580" s="54">
        <v>2</v>
      </c>
    </row>
    <row r="581" spans="1:26" ht="27" x14ac:dyDescent="0.25">
      <c r="A581" s="53" t="str">
        <f t="shared" si="11"/>
        <v>0231126</v>
      </c>
      <c r="B581" s="54" t="s">
        <v>2506</v>
      </c>
      <c r="C581" s="54" t="s">
        <v>2505</v>
      </c>
      <c r="D581" s="54" t="s">
        <v>94</v>
      </c>
      <c r="E581" s="54" t="s">
        <v>94</v>
      </c>
      <c r="F581" s="54" t="s">
        <v>430</v>
      </c>
      <c r="G581" s="54" t="s">
        <v>996</v>
      </c>
      <c r="H581" s="54" t="s">
        <v>1400</v>
      </c>
      <c r="I581" s="54" t="s">
        <v>2504</v>
      </c>
      <c r="J581" s="56" t="s">
        <v>1954</v>
      </c>
      <c r="K581" s="54" t="s">
        <v>2510</v>
      </c>
      <c r="L581" s="54" t="s">
        <v>116</v>
      </c>
      <c r="N581" s="54" t="s">
        <v>117</v>
      </c>
      <c r="O581" s="54">
        <v>1</v>
      </c>
      <c r="P581" s="54">
        <v>2</v>
      </c>
      <c r="Q581" s="289">
        <v>2</v>
      </c>
      <c r="R581" s="290"/>
      <c r="S581" s="289" t="s">
        <v>2502</v>
      </c>
      <c r="T581" s="289"/>
      <c r="U581" s="55"/>
      <c r="V581" s="54" t="s">
        <v>3311</v>
      </c>
      <c r="W581" s="54" t="s">
        <v>3310</v>
      </c>
      <c r="X581" s="54" t="s">
        <v>3309</v>
      </c>
      <c r="Y581" s="54">
        <v>0</v>
      </c>
      <c r="Z581" s="54">
        <v>1</v>
      </c>
    </row>
    <row r="582" spans="1:26" ht="18" x14ac:dyDescent="0.25">
      <c r="A582" s="53" t="str">
        <f t="shared" si="11"/>
        <v>0231159</v>
      </c>
      <c r="B582" s="54" t="s">
        <v>2506</v>
      </c>
      <c r="C582" s="54" t="s">
        <v>2505</v>
      </c>
      <c r="D582" s="54" t="s">
        <v>94</v>
      </c>
      <c r="E582" s="54" t="s">
        <v>94</v>
      </c>
      <c r="F582" s="54" t="s">
        <v>430</v>
      </c>
      <c r="G582" s="54" t="s">
        <v>434</v>
      </c>
      <c r="H582" s="54" t="s">
        <v>1401</v>
      </c>
      <c r="I582" s="54" t="s">
        <v>2504</v>
      </c>
      <c r="J582" s="56" t="s">
        <v>1955</v>
      </c>
      <c r="K582" s="54" t="s">
        <v>2510</v>
      </c>
      <c r="L582" s="54" t="s">
        <v>116</v>
      </c>
      <c r="N582" s="54" t="s">
        <v>117</v>
      </c>
      <c r="O582" s="54">
        <v>17</v>
      </c>
      <c r="P582" s="54">
        <v>6</v>
      </c>
      <c r="Q582" s="289">
        <v>6</v>
      </c>
      <c r="R582" s="290"/>
      <c r="S582" s="289" t="s">
        <v>2502</v>
      </c>
      <c r="T582" s="289"/>
      <c r="U582" s="55"/>
      <c r="V582" s="54" t="s">
        <v>3308</v>
      </c>
      <c r="W582" s="54" t="s">
        <v>3307</v>
      </c>
      <c r="X582" s="54" t="s">
        <v>3306</v>
      </c>
      <c r="Y582" s="54">
        <v>2</v>
      </c>
      <c r="Z582" s="54">
        <v>3</v>
      </c>
    </row>
    <row r="583" spans="1:26" ht="18" x14ac:dyDescent="0.25">
      <c r="A583" s="53" t="str">
        <f t="shared" si="11"/>
        <v>0231167</v>
      </c>
      <c r="B583" s="54" t="s">
        <v>2506</v>
      </c>
      <c r="C583" s="54" t="s">
        <v>2505</v>
      </c>
      <c r="D583" s="54" t="s">
        <v>94</v>
      </c>
      <c r="E583" s="54" t="s">
        <v>94</v>
      </c>
      <c r="F583" s="54" t="s">
        <v>430</v>
      </c>
      <c r="G583" s="54" t="s">
        <v>444</v>
      </c>
      <c r="H583" s="54" t="s">
        <v>1402</v>
      </c>
      <c r="I583" s="54" t="s">
        <v>2504</v>
      </c>
      <c r="J583" s="56" t="s">
        <v>1956</v>
      </c>
      <c r="K583" s="54" t="s">
        <v>2510</v>
      </c>
      <c r="L583" s="54" t="s">
        <v>116</v>
      </c>
      <c r="N583" s="54" t="s">
        <v>117</v>
      </c>
      <c r="O583" s="54">
        <v>24</v>
      </c>
      <c r="P583" s="54">
        <v>6</v>
      </c>
      <c r="Q583" s="289">
        <v>6</v>
      </c>
      <c r="R583" s="290"/>
      <c r="S583" s="289" t="s">
        <v>2502</v>
      </c>
      <c r="T583" s="289"/>
      <c r="U583" s="55"/>
      <c r="V583" s="54" t="s">
        <v>3305</v>
      </c>
      <c r="W583" s="54" t="s">
        <v>3304</v>
      </c>
      <c r="X583" s="54" t="s">
        <v>3303</v>
      </c>
      <c r="Y583" s="54">
        <v>2</v>
      </c>
      <c r="Z583" s="54">
        <v>5</v>
      </c>
    </row>
    <row r="584" spans="1:26" ht="18" x14ac:dyDescent="0.25">
      <c r="A584" s="53" t="str">
        <f t="shared" si="11"/>
        <v>0231175</v>
      </c>
      <c r="B584" s="54" t="s">
        <v>2506</v>
      </c>
      <c r="C584" s="54" t="s">
        <v>2505</v>
      </c>
      <c r="D584" s="54" t="s">
        <v>94</v>
      </c>
      <c r="E584" s="54" t="s">
        <v>94</v>
      </c>
      <c r="F584" s="54" t="s">
        <v>430</v>
      </c>
      <c r="G584" s="54" t="s">
        <v>438</v>
      </c>
      <c r="H584" s="54" t="s">
        <v>1403</v>
      </c>
      <c r="I584" s="54" t="s">
        <v>2504</v>
      </c>
      <c r="J584" s="56" t="s">
        <v>1957</v>
      </c>
      <c r="K584" s="54" t="s">
        <v>2510</v>
      </c>
      <c r="L584" s="54" t="s">
        <v>116</v>
      </c>
      <c r="N584" s="54" t="s">
        <v>117</v>
      </c>
      <c r="O584" s="54">
        <v>30</v>
      </c>
      <c r="P584" s="54">
        <v>6</v>
      </c>
      <c r="Q584" s="289">
        <v>6</v>
      </c>
      <c r="R584" s="290"/>
      <c r="S584" s="289" t="s">
        <v>2502</v>
      </c>
      <c r="T584" s="289"/>
      <c r="U584" s="55"/>
      <c r="V584" s="54" t="s">
        <v>3302</v>
      </c>
      <c r="W584" s="54" t="s">
        <v>3301</v>
      </c>
      <c r="X584" s="54" t="s">
        <v>3300</v>
      </c>
      <c r="Y584" s="54">
        <v>3</v>
      </c>
      <c r="Z584" s="54">
        <v>3</v>
      </c>
    </row>
    <row r="585" spans="1:26" ht="18" x14ac:dyDescent="0.25">
      <c r="A585" s="53" t="str">
        <f t="shared" si="11"/>
        <v>0231514</v>
      </c>
      <c r="B585" s="54" t="s">
        <v>2506</v>
      </c>
      <c r="C585" s="54" t="s">
        <v>2505</v>
      </c>
      <c r="D585" s="54" t="s">
        <v>94</v>
      </c>
      <c r="E585" s="54" t="s">
        <v>94</v>
      </c>
      <c r="F585" s="54" t="s">
        <v>430</v>
      </c>
      <c r="G585" s="54" t="s">
        <v>436</v>
      </c>
      <c r="H585" s="54" t="s">
        <v>1406</v>
      </c>
      <c r="I585" s="54" t="s">
        <v>2504</v>
      </c>
      <c r="J585" s="56" t="s">
        <v>1960</v>
      </c>
      <c r="K585" s="54" t="s">
        <v>2510</v>
      </c>
      <c r="L585" s="54" t="s">
        <v>116</v>
      </c>
      <c r="N585" s="54" t="s">
        <v>117</v>
      </c>
      <c r="O585" s="54">
        <v>23</v>
      </c>
      <c r="P585" s="54">
        <v>6</v>
      </c>
      <c r="Q585" s="289">
        <v>6</v>
      </c>
      <c r="R585" s="290"/>
      <c r="S585" s="289" t="s">
        <v>2502</v>
      </c>
      <c r="T585" s="289"/>
      <c r="U585" s="55"/>
      <c r="V585" s="54" t="s">
        <v>3299</v>
      </c>
      <c r="W585" s="54" t="s">
        <v>3298</v>
      </c>
      <c r="X585" s="54" t="s">
        <v>3297</v>
      </c>
      <c r="Y585" s="54">
        <v>2</v>
      </c>
      <c r="Z585" s="54">
        <v>3</v>
      </c>
    </row>
    <row r="586" spans="1:26" ht="18" x14ac:dyDescent="0.25">
      <c r="A586" s="53" t="str">
        <f t="shared" si="11"/>
        <v>0231662</v>
      </c>
      <c r="B586" s="54" t="s">
        <v>2506</v>
      </c>
      <c r="C586" s="54" t="s">
        <v>2505</v>
      </c>
      <c r="D586" s="54" t="s">
        <v>94</v>
      </c>
      <c r="E586" s="54" t="s">
        <v>94</v>
      </c>
      <c r="F586" s="54" t="s">
        <v>430</v>
      </c>
      <c r="G586" s="54" t="s">
        <v>447</v>
      </c>
      <c r="H586" s="54" t="s">
        <v>1407</v>
      </c>
      <c r="I586" s="54" t="s">
        <v>2504</v>
      </c>
      <c r="J586" s="56" t="s">
        <v>1961</v>
      </c>
      <c r="K586" s="54" t="s">
        <v>2510</v>
      </c>
      <c r="L586" s="54" t="s">
        <v>116</v>
      </c>
      <c r="N586" s="54" t="s">
        <v>117</v>
      </c>
      <c r="O586" s="54">
        <v>3</v>
      </c>
      <c r="P586" s="54">
        <v>2</v>
      </c>
      <c r="Q586" s="289">
        <v>2</v>
      </c>
      <c r="R586" s="290"/>
      <c r="S586" s="289" t="s">
        <v>2502</v>
      </c>
      <c r="T586" s="289"/>
      <c r="U586" s="55"/>
      <c r="V586" s="54" t="s">
        <v>3296</v>
      </c>
      <c r="W586" s="54" t="s">
        <v>2525</v>
      </c>
      <c r="X586" s="54" t="s">
        <v>2524</v>
      </c>
      <c r="Y586" s="54">
        <v>0</v>
      </c>
      <c r="Z586" s="54">
        <v>1</v>
      </c>
    </row>
    <row r="587" spans="1:26" ht="18" x14ac:dyDescent="0.25">
      <c r="A587" s="53" t="str">
        <f t="shared" si="11"/>
        <v>0231738</v>
      </c>
      <c r="B587" s="54" t="s">
        <v>2506</v>
      </c>
      <c r="C587" s="54" t="s">
        <v>2505</v>
      </c>
      <c r="D587" s="54" t="s">
        <v>94</v>
      </c>
      <c r="E587" s="54" t="s">
        <v>94</v>
      </c>
      <c r="F587" s="54" t="s">
        <v>430</v>
      </c>
      <c r="G587" s="54" t="s">
        <v>1408</v>
      </c>
      <c r="H587" s="54" t="s">
        <v>1409</v>
      </c>
      <c r="I587" s="54" t="s">
        <v>2504</v>
      </c>
      <c r="J587" s="56" t="s">
        <v>1962</v>
      </c>
      <c r="K587" s="54" t="s">
        <v>2510</v>
      </c>
      <c r="L587" s="54" t="s">
        <v>116</v>
      </c>
      <c r="N587" s="54" t="s">
        <v>117</v>
      </c>
      <c r="O587" s="54">
        <v>3</v>
      </c>
      <c r="P587" s="54">
        <v>2</v>
      </c>
      <c r="Q587" s="289">
        <v>2</v>
      </c>
      <c r="R587" s="290"/>
      <c r="S587" s="289" t="s">
        <v>2502</v>
      </c>
      <c r="T587" s="289"/>
      <c r="U587" s="55"/>
      <c r="V587" s="54" t="s">
        <v>3295</v>
      </c>
      <c r="W587" s="54" t="s">
        <v>2525</v>
      </c>
      <c r="X587" s="54" t="s">
        <v>2524</v>
      </c>
      <c r="Y587" s="54">
        <v>0</v>
      </c>
      <c r="Z587" s="54">
        <v>1</v>
      </c>
    </row>
    <row r="588" spans="1:26" ht="27" x14ac:dyDescent="0.25">
      <c r="A588" s="53" t="str">
        <f t="shared" si="11"/>
        <v>0230847</v>
      </c>
      <c r="B588" s="54" t="s">
        <v>2506</v>
      </c>
      <c r="C588" s="54" t="s">
        <v>2505</v>
      </c>
      <c r="D588" s="54" t="s">
        <v>94</v>
      </c>
      <c r="E588" s="54" t="s">
        <v>94</v>
      </c>
      <c r="F588" s="54" t="s">
        <v>430</v>
      </c>
      <c r="G588" s="54" t="s">
        <v>430</v>
      </c>
      <c r="H588" s="54" t="s">
        <v>1394</v>
      </c>
      <c r="I588" s="54" t="s">
        <v>2504</v>
      </c>
      <c r="J588" s="56" t="s">
        <v>1949</v>
      </c>
      <c r="K588" s="54" t="s">
        <v>2510</v>
      </c>
      <c r="L588" s="54" t="s">
        <v>116</v>
      </c>
      <c r="N588" s="54" t="s">
        <v>117</v>
      </c>
      <c r="O588" s="54">
        <v>60</v>
      </c>
      <c r="P588" s="54">
        <v>6</v>
      </c>
      <c r="Q588" s="289">
        <v>6</v>
      </c>
      <c r="R588" s="290"/>
      <c r="S588" s="289" t="s">
        <v>2502</v>
      </c>
      <c r="T588" s="289"/>
      <c r="U588" s="55"/>
      <c r="V588" s="54" t="s">
        <v>3294</v>
      </c>
      <c r="W588" s="54" t="s">
        <v>3293</v>
      </c>
      <c r="X588" s="54" t="s">
        <v>3292</v>
      </c>
      <c r="Y588" s="54">
        <v>6</v>
      </c>
      <c r="Z588" s="54">
        <v>7</v>
      </c>
    </row>
    <row r="589" spans="1:26" ht="18" x14ac:dyDescent="0.25">
      <c r="A589" s="53" t="str">
        <f t="shared" si="11"/>
        <v>0230953</v>
      </c>
      <c r="B589" s="54" t="s">
        <v>2506</v>
      </c>
      <c r="C589" s="54" t="s">
        <v>2505</v>
      </c>
      <c r="D589" s="54" t="s">
        <v>94</v>
      </c>
      <c r="E589" s="54" t="s">
        <v>94</v>
      </c>
      <c r="F589" s="54" t="s">
        <v>430</v>
      </c>
      <c r="G589" s="54" t="s">
        <v>1395</v>
      </c>
      <c r="H589" s="54" t="s">
        <v>1396</v>
      </c>
      <c r="I589" s="54" t="s">
        <v>2504</v>
      </c>
      <c r="J589" s="56" t="s">
        <v>1950</v>
      </c>
      <c r="K589" s="54" t="s">
        <v>2510</v>
      </c>
      <c r="L589" s="54" t="s">
        <v>116</v>
      </c>
      <c r="N589" s="54" t="s">
        <v>117</v>
      </c>
      <c r="O589" s="54">
        <v>5</v>
      </c>
      <c r="P589" s="54">
        <v>4</v>
      </c>
      <c r="Q589" s="289">
        <v>4</v>
      </c>
      <c r="R589" s="290"/>
      <c r="S589" s="289" t="s">
        <v>2502</v>
      </c>
      <c r="T589" s="289"/>
      <c r="U589" s="55"/>
      <c r="V589" s="54" t="s">
        <v>3291</v>
      </c>
      <c r="W589" s="54" t="s">
        <v>3290</v>
      </c>
      <c r="X589" s="54" t="s">
        <v>3289</v>
      </c>
      <c r="Y589" s="54">
        <v>3</v>
      </c>
      <c r="Z589" s="54">
        <v>2</v>
      </c>
    </row>
    <row r="590" spans="1:26" ht="18" x14ac:dyDescent="0.25">
      <c r="A590" s="53" t="str">
        <f t="shared" si="11"/>
        <v>0230961</v>
      </c>
      <c r="B590" s="54" t="s">
        <v>2506</v>
      </c>
      <c r="C590" s="54" t="s">
        <v>2505</v>
      </c>
      <c r="D590" s="54" t="s">
        <v>94</v>
      </c>
      <c r="E590" s="54" t="s">
        <v>94</v>
      </c>
      <c r="F590" s="54" t="s">
        <v>430</v>
      </c>
      <c r="G590" s="54" t="s">
        <v>992</v>
      </c>
      <c r="H590" s="54" t="s">
        <v>1397</v>
      </c>
      <c r="I590" s="54" t="s">
        <v>2504</v>
      </c>
      <c r="J590" s="56" t="s">
        <v>1951</v>
      </c>
      <c r="K590" s="54" t="s">
        <v>2510</v>
      </c>
      <c r="L590" s="54" t="s">
        <v>116</v>
      </c>
      <c r="N590" s="54" t="s">
        <v>117</v>
      </c>
      <c r="O590" s="54">
        <v>29</v>
      </c>
      <c r="P590" s="54">
        <v>6</v>
      </c>
      <c r="Q590" s="289">
        <v>6</v>
      </c>
      <c r="R590" s="290"/>
      <c r="S590" s="289" t="s">
        <v>2502</v>
      </c>
      <c r="T590" s="289"/>
      <c r="U590" s="55"/>
      <c r="V590" s="54" t="s">
        <v>3288</v>
      </c>
      <c r="W590" s="54" t="s">
        <v>2525</v>
      </c>
      <c r="X590" s="54" t="s">
        <v>3067</v>
      </c>
      <c r="Y590" s="54">
        <v>0</v>
      </c>
      <c r="Z590" s="54">
        <v>5</v>
      </c>
    </row>
    <row r="591" spans="1:26" ht="18" x14ac:dyDescent="0.25">
      <c r="A591" s="53" t="str">
        <f t="shared" si="11"/>
        <v>0229625</v>
      </c>
      <c r="B591" s="54" t="s">
        <v>2506</v>
      </c>
      <c r="C591" s="54" t="s">
        <v>2505</v>
      </c>
      <c r="D591" s="54" t="s">
        <v>94</v>
      </c>
      <c r="E591" s="54" t="s">
        <v>94</v>
      </c>
      <c r="F591" s="54" t="s">
        <v>430</v>
      </c>
      <c r="G591" s="54" t="s">
        <v>431</v>
      </c>
      <c r="H591" s="54" t="s">
        <v>432</v>
      </c>
      <c r="I591" s="54" t="s">
        <v>2504</v>
      </c>
      <c r="J591" s="56" t="s">
        <v>1737</v>
      </c>
      <c r="K591" s="54" t="s">
        <v>2523</v>
      </c>
      <c r="L591" s="54" t="s">
        <v>116</v>
      </c>
      <c r="N591" s="54" t="s">
        <v>117</v>
      </c>
      <c r="O591" s="54">
        <v>25</v>
      </c>
      <c r="P591" s="54">
        <v>3</v>
      </c>
      <c r="Q591" s="289">
        <v>3</v>
      </c>
      <c r="R591" s="290"/>
      <c r="S591" s="289" t="s">
        <v>2502</v>
      </c>
      <c r="T591" s="289"/>
      <c r="U591" s="55"/>
      <c r="V591" s="54" t="s">
        <v>3287</v>
      </c>
      <c r="W591" s="54" t="s">
        <v>3286</v>
      </c>
      <c r="X591" s="54" t="s">
        <v>3285</v>
      </c>
      <c r="Y591" s="54">
        <v>1</v>
      </c>
      <c r="Z591" s="54">
        <v>2</v>
      </c>
    </row>
    <row r="592" spans="1:26" ht="18" x14ac:dyDescent="0.25">
      <c r="A592" s="53" t="str">
        <f t="shared" si="11"/>
        <v>0229740</v>
      </c>
      <c r="B592" s="54" t="s">
        <v>2506</v>
      </c>
      <c r="C592" s="54" t="s">
        <v>2505</v>
      </c>
      <c r="D592" s="54" t="s">
        <v>94</v>
      </c>
      <c r="E592" s="54" t="s">
        <v>94</v>
      </c>
      <c r="F592" s="54" t="s">
        <v>430</v>
      </c>
      <c r="G592" s="54" t="s">
        <v>444</v>
      </c>
      <c r="H592" s="54" t="s">
        <v>445</v>
      </c>
      <c r="I592" s="54" t="s">
        <v>2504</v>
      </c>
      <c r="J592" s="56" t="s">
        <v>446</v>
      </c>
      <c r="K592" s="54" t="s">
        <v>2523</v>
      </c>
      <c r="L592" s="54" t="s">
        <v>116</v>
      </c>
      <c r="N592" s="54" t="s">
        <v>117</v>
      </c>
      <c r="O592" s="54">
        <v>12</v>
      </c>
      <c r="P592" s="54">
        <v>3</v>
      </c>
      <c r="Q592" s="289">
        <v>3</v>
      </c>
      <c r="R592" s="290"/>
      <c r="S592" s="289" t="s">
        <v>2502</v>
      </c>
      <c r="T592" s="289"/>
      <c r="U592" s="55"/>
      <c r="V592" s="54" t="s">
        <v>3284</v>
      </c>
      <c r="W592" s="54" t="s">
        <v>2525</v>
      </c>
      <c r="X592" s="54" t="s">
        <v>2524</v>
      </c>
      <c r="Y592" s="54">
        <v>1</v>
      </c>
      <c r="Z592" s="54">
        <v>2</v>
      </c>
    </row>
    <row r="593" spans="1:26" ht="18" x14ac:dyDescent="0.25">
      <c r="B593" s="54" t="s">
        <v>2506</v>
      </c>
      <c r="C593" s="54" t="s">
        <v>2505</v>
      </c>
      <c r="D593" s="54" t="s">
        <v>94</v>
      </c>
      <c r="E593" s="54" t="s">
        <v>94</v>
      </c>
      <c r="F593" s="54" t="s">
        <v>430</v>
      </c>
      <c r="G593" s="54" t="s">
        <v>430</v>
      </c>
      <c r="H593" s="54" t="s">
        <v>3283</v>
      </c>
      <c r="I593" s="54" t="s">
        <v>2504</v>
      </c>
      <c r="J593" s="56" t="s">
        <v>3282</v>
      </c>
      <c r="K593" s="54" t="s">
        <v>2510</v>
      </c>
      <c r="L593" s="54" t="s">
        <v>116</v>
      </c>
      <c r="N593" s="54" t="s">
        <v>2615</v>
      </c>
      <c r="O593" s="54">
        <v>31</v>
      </c>
      <c r="P593" s="54">
        <v>6</v>
      </c>
      <c r="Q593" s="289">
        <v>6</v>
      </c>
      <c r="R593" s="290"/>
      <c r="S593" s="289" t="s">
        <v>2502</v>
      </c>
      <c r="T593" s="289"/>
      <c r="U593" s="55"/>
      <c r="V593" s="54" t="s">
        <v>3281</v>
      </c>
      <c r="W593" s="54" t="s">
        <v>3280</v>
      </c>
      <c r="X593" s="54" t="s">
        <v>3279</v>
      </c>
      <c r="Y593" s="54">
        <v>5</v>
      </c>
      <c r="Z593" s="54">
        <v>3</v>
      </c>
    </row>
    <row r="594" spans="1:26" ht="18" x14ac:dyDescent="0.25">
      <c r="A594" s="53" t="str">
        <f>+H594</f>
        <v>1621143</v>
      </c>
      <c r="B594" s="54" t="s">
        <v>2506</v>
      </c>
      <c r="C594" s="54" t="s">
        <v>2505</v>
      </c>
      <c r="D594" s="54" t="s">
        <v>94</v>
      </c>
      <c r="E594" s="54" t="s">
        <v>94</v>
      </c>
      <c r="F594" s="54" t="s">
        <v>94</v>
      </c>
      <c r="G594" s="54" t="s">
        <v>94</v>
      </c>
      <c r="H594" s="54" t="s">
        <v>510</v>
      </c>
      <c r="I594" s="54" t="s">
        <v>2504</v>
      </c>
      <c r="J594" s="56" t="s">
        <v>511</v>
      </c>
      <c r="K594" s="54" t="s">
        <v>2523</v>
      </c>
      <c r="L594" s="54" t="s">
        <v>116</v>
      </c>
      <c r="N594" s="54" t="s">
        <v>117</v>
      </c>
      <c r="O594" s="54">
        <v>19</v>
      </c>
      <c r="P594" s="54">
        <v>3</v>
      </c>
      <c r="Q594" s="289">
        <v>3</v>
      </c>
      <c r="R594" s="290"/>
      <c r="S594" s="289" t="s">
        <v>2502</v>
      </c>
      <c r="T594" s="289"/>
      <c r="U594" s="55"/>
      <c r="V594" s="54" t="s">
        <v>3278</v>
      </c>
      <c r="W594" s="54" t="s">
        <v>3277</v>
      </c>
      <c r="X594" s="54" t="s">
        <v>3276</v>
      </c>
      <c r="Y594" s="54">
        <v>1</v>
      </c>
      <c r="Z594" s="54">
        <v>2</v>
      </c>
    </row>
    <row r="595" spans="1:26" ht="27" x14ac:dyDescent="0.25">
      <c r="B595" s="54" t="s">
        <v>2506</v>
      </c>
      <c r="C595" s="54" t="s">
        <v>2505</v>
      </c>
      <c r="D595" s="54" t="s">
        <v>94</v>
      </c>
      <c r="E595" s="54" t="s">
        <v>94</v>
      </c>
      <c r="F595" s="54" t="s">
        <v>94</v>
      </c>
      <c r="G595" s="54" t="s">
        <v>94</v>
      </c>
      <c r="H595" s="54" t="s">
        <v>3275</v>
      </c>
      <c r="I595" s="54" t="s">
        <v>2504</v>
      </c>
      <c r="J595" s="56" t="s">
        <v>3274</v>
      </c>
      <c r="K595" s="54" t="s">
        <v>2523</v>
      </c>
      <c r="L595" s="54" t="s">
        <v>116</v>
      </c>
      <c r="N595" s="54" t="s">
        <v>2615</v>
      </c>
      <c r="O595" s="54">
        <v>84</v>
      </c>
      <c r="P595" s="54">
        <v>3</v>
      </c>
      <c r="Q595" s="289">
        <v>6</v>
      </c>
      <c r="R595" s="290"/>
      <c r="S595" s="289" t="s">
        <v>2502</v>
      </c>
      <c r="T595" s="289"/>
      <c r="U595" s="55"/>
      <c r="V595" s="54" t="s">
        <v>3273</v>
      </c>
      <c r="W595" s="54" t="s">
        <v>3272</v>
      </c>
      <c r="X595" s="54" t="s">
        <v>3271</v>
      </c>
      <c r="Y595" s="54">
        <v>8</v>
      </c>
      <c r="Z595" s="54">
        <v>7</v>
      </c>
    </row>
    <row r="596" spans="1:26" ht="27" x14ac:dyDescent="0.25">
      <c r="B596" s="54" t="s">
        <v>2506</v>
      </c>
      <c r="C596" s="54" t="s">
        <v>2505</v>
      </c>
      <c r="D596" s="54" t="s">
        <v>94</v>
      </c>
      <c r="E596" s="54" t="s">
        <v>94</v>
      </c>
      <c r="F596" s="54" t="s">
        <v>94</v>
      </c>
      <c r="G596" s="54" t="s">
        <v>486</v>
      </c>
      <c r="H596" s="54" t="s">
        <v>3270</v>
      </c>
      <c r="I596" s="54" t="s">
        <v>2504</v>
      </c>
      <c r="J596" s="56" t="s">
        <v>2625</v>
      </c>
      <c r="K596" s="54" t="s">
        <v>2503</v>
      </c>
      <c r="L596" s="54" t="s">
        <v>116</v>
      </c>
      <c r="N596" s="54" t="s">
        <v>2615</v>
      </c>
      <c r="O596" s="54">
        <v>13</v>
      </c>
      <c r="P596" s="54">
        <v>5</v>
      </c>
      <c r="Q596" s="289">
        <v>5</v>
      </c>
      <c r="R596" s="290"/>
      <c r="S596" s="289" t="s">
        <v>2502</v>
      </c>
      <c r="T596" s="289"/>
      <c r="U596" s="55"/>
      <c r="V596" s="54" t="s">
        <v>2624</v>
      </c>
      <c r="W596" s="54" t="s">
        <v>2826</v>
      </c>
      <c r="X596" s="54" t="s">
        <v>2623</v>
      </c>
      <c r="Y596" s="54">
        <v>25</v>
      </c>
      <c r="Z596" s="54">
        <v>8</v>
      </c>
    </row>
    <row r="597" spans="1:26" ht="18" x14ac:dyDescent="0.25">
      <c r="B597" s="54" t="s">
        <v>2506</v>
      </c>
      <c r="C597" s="54" t="s">
        <v>2505</v>
      </c>
      <c r="D597" s="54" t="s">
        <v>94</v>
      </c>
      <c r="E597" s="54" t="s">
        <v>94</v>
      </c>
      <c r="F597" s="54" t="s">
        <v>94</v>
      </c>
      <c r="G597" s="54" t="s">
        <v>1051</v>
      </c>
      <c r="H597" s="54" t="s">
        <v>3269</v>
      </c>
      <c r="I597" s="54" t="s">
        <v>2504</v>
      </c>
      <c r="J597" s="56" t="s">
        <v>3167</v>
      </c>
      <c r="K597" s="54" t="s">
        <v>2503</v>
      </c>
      <c r="L597" s="54" t="s">
        <v>116</v>
      </c>
      <c r="N597" s="54" t="s">
        <v>2615</v>
      </c>
      <c r="O597" s="54">
        <v>59</v>
      </c>
      <c r="P597" s="54">
        <v>5</v>
      </c>
      <c r="Q597" s="289">
        <v>5</v>
      </c>
      <c r="R597" s="290"/>
      <c r="S597" s="289" t="s">
        <v>2502</v>
      </c>
      <c r="T597" s="289"/>
      <c r="U597" s="55"/>
      <c r="V597" s="54" t="s">
        <v>3268</v>
      </c>
      <c r="W597" s="54" t="s">
        <v>3267</v>
      </c>
      <c r="X597" s="54" t="s">
        <v>3266</v>
      </c>
      <c r="Y597" s="54">
        <v>5</v>
      </c>
      <c r="Z597" s="54">
        <v>7</v>
      </c>
    </row>
    <row r="598" spans="1:26" ht="27" x14ac:dyDescent="0.25">
      <c r="A598" s="53" t="str">
        <f t="shared" ref="A598:A599" si="12">+H598</f>
        <v>1655026</v>
      </c>
      <c r="B598" s="54" t="s">
        <v>2506</v>
      </c>
      <c r="C598" s="54" t="s">
        <v>2505</v>
      </c>
      <c r="D598" s="54" t="s">
        <v>94</v>
      </c>
      <c r="E598" s="54" t="s">
        <v>94</v>
      </c>
      <c r="F598" s="54" t="s">
        <v>94</v>
      </c>
      <c r="G598" s="54" t="s">
        <v>515</v>
      </c>
      <c r="H598" s="54" t="s">
        <v>516</v>
      </c>
      <c r="I598" s="54" t="s">
        <v>2504</v>
      </c>
      <c r="J598" s="56" t="s">
        <v>517</v>
      </c>
      <c r="K598" s="54" t="s">
        <v>2523</v>
      </c>
      <c r="L598" s="54" t="s">
        <v>116</v>
      </c>
      <c r="N598" s="54" t="s">
        <v>117</v>
      </c>
      <c r="O598" s="54">
        <v>17</v>
      </c>
      <c r="P598" s="54">
        <v>3</v>
      </c>
      <c r="Q598" s="289">
        <v>3</v>
      </c>
      <c r="R598" s="290"/>
      <c r="S598" s="289" t="s">
        <v>2502</v>
      </c>
      <c r="T598" s="289"/>
      <c r="U598" s="55"/>
      <c r="V598" s="54" t="s">
        <v>3265</v>
      </c>
      <c r="W598" s="54" t="s">
        <v>2525</v>
      </c>
      <c r="X598" s="54" t="s">
        <v>2524</v>
      </c>
      <c r="Y598" s="54">
        <v>1</v>
      </c>
      <c r="Z598" s="54">
        <v>2</v>
      </c>
    </row>
    <row r="599" spans="1:26" ht="18" x14ac:dyDescent="0.25">
      <c r="A599" s="53" t="str">
        <f t="shared" si="12"/>
        <v>1659788</v>
      </c>
      <c r="B599" s="54" t="s">
        <v>2506</v>
      </c>
      <c r="C599" s="54" t="s">
        <v>2505</v>
      </c>
      <c r="D599" s="54" t="s">
        <v>94</v>
      </c>
      <c r="E599" s="54" t="s">
        <v>94</v>
      </c>
      <c r="F599" s="54" t="s">
        <v>94</v>
      </c>
      <c r="G599" s="54" t="s">
        <v>512</v>
      </c>
      <c r="H599" s="54" t="s">
        <v>513</v>
      </c>
      <c r="I599" s="54" t="s">
        <v>2504</v>
      </c>
      <c r="J599" s="56" t="s">
        <v>514</v>
      </c>
      <c r="K599" s="54" t="s">
        <v>2523</v>
      </c>
      <c r="L599" s="54" t="s">
        <v>116</v>
      </c>
      <c r="N599" s="54" t="s">
        <v>117</v>
      </c>
      <c r="O599" s="54">
        <v>41</v>
      </c>
      <c r="P599" s="54">
        <v>3</v>
      </c>
      <c r="Q599" s="289">
        <v>3</v>
      </c>
      <c r="R599" s="290"/>
      <c r="S599" s="289" t="s">
        <v>2502</v>
      </c>
      <c r="T599" s="289"/>
      <c r="U599" s="55"/>
      <c r="V599" s="54" t="s">
        <v>3264</v>
      </c>
      <c r="W599" s="54" t="s">
        <v>3263</v>
      </c>
      <c r="X599" s="54" t="s">
        <v>3262</v>
      </c>
      <c r="Y599" s="54">
        <v>3</v>
      </c>
      <c r="Z599" s="54">
        <v>3</v>
      </c>
    </row>
    <row r="600" spans="1:26" ht="18" x14ac:dyDescent="0.25">
      <c r="B600" s="54" t="s">
        <v>2506</v>
      </c>
      <c r="C600" s="54" t="s">
        <v>2505</v>
      </c>
      <c r="D600" s="54" t="s">
        <v>94</v>
      </c>
      <c r="E600" s="54" t="s">
        <v>94</v>
      </c>
      <c r="F600" s="54" t="s">
        <v>94</v>
      </c>
      <c r="G600" s="54" t="s">
        <v>94</v>
      </c>
      <c r="H600" s="54" t="s">
        <v>3261</v>
      </c>
      <c r="I600" s="54" t="s">
        <v>2504</v>
      </c>
      <c r="J600" s="56" t="s">
        <v>3260</v>
      </c>
      <c r="K600" s="54" t="s">
        <v>2523</v>
      </c>
      <c r="L600" s="54" t="s">
        <v>116</v>
      </c>
      <c r="N600" s="54" t="s">
        <v>2615</v>
      </c>
      <c r="O600" s="54">
        <v>32</v>
      </c>
      <c r="P600" s="54">
        <v>3</v>
      </c>
      <c r="Q600" s="289">
        <v>3</v>
      </c>
      <c r="R600" s="290"/>
      <c r="S600" s="289" t="s">
        <v>2502</v>
      </c>
      <c r="T600" s="289"/>
      <c r="U600" s="55"/>
      <c r="V600" s="54" t="s">
        <v>3259</v>
      </c>
      <c r="W600" s="54" t="s">
        <v>3258</v>
      </c>
      <c r="X600" s="54" t="s">
        <v>3257</v>
      </c>
      <c r="Y600" s="54">
        <v>4</v>
      </c>
      <c r="Z600" s="54">
        <v>4</v>
      </c>
    </row>
    <row r="601" spans="1:26" ht="27" x14ac:dyDescent="0.25">
      <c r="B601" s="54" t="s">
        <v>2506</v>
      </c>
      <c r="C601" s="54" t="s">
        <v>2505</v>
      </c>
      <c r="D601" s="54" t="s">
        <v>94</v>
      </c>
      <c r="E601" s="54" t="s">
        <v>94</v>
      </c>
      <c r="F601" s="54" t="s">
        <v>94</v>
      </c>
      <c r="G601" s="54" t="s">
        <v>457</v>
      </c>
      <c r="H601" s="54" t="s">
        <v>3256</v>
      </c>
      <c r="I601" s="54" t="s">
        <v>2504</v>
      </c>
      <c r="J601" s="56" t="s">
        <v>3255</v>
      </c>
      <c r="K601" s="54" t="s">
        <v>2523</v>
      </c>
      <c r="L601" s="54" t="s">
        <v>116</v>
      </c>
      <c r="N601" s="54" t="s">
        <v>2615</v>
      </c>
      <c r="O601" s="54">
        <v>40</v>
      </c>
      <c r="P601" s="54">
        <v>3</v>
      </c>
      <c r="Q601" s="289">
        <v>3</v>
      </c>
      <c r="R601" s="290"/>
      <c r="S601" s="289" t="s">
        <v>2502</v>
      </c>
      <c r="T601" s="289"/>
      <c r="U601" s="55"/>
      <c r="V601" s="54" t="s">
        <v>3254</v>
      </c>
      <c r="W601" s="54" t="s">
        <v>3253</v>
      </c>
      <c r="X601" s="54" t="s">
        <v>3252</v>
      </c>
      <c r="Y601" s="54">
        <v>3</v>
      </c>
      <c r="Z601" s="54">
        <v>3</v>
      </c>
    </row>
    <row r="602" spans="1:26" ht="18" x14ac:dyDescent="0.25">
      <c r="A602" s="53" t="str">
        <f t="shared" ref="A602:A606" si="13">+H602</f>
        <v>1679356</v>
      </c>
      <c r="B602" s="54" t="s">
        <v>2506</v>
      </c>
      <c r="C602" s="54" t="s">
        <v>2505</v>
      </c>
      <c r="D602" s="54" t="s">
        <v>94</v>
      </c>
      <c r="E602" s="54" t="s">
        <v>94</v>
      </c>
      <c r="F602" s="54" t="s">
        <v>94</v>
      </c>
      <c r="G602" s="54" t="s">
        <v>94</v>
      </c>
      <c r="H602" s="54" t="s">
        <v>552</v>
      </c>
      <c r="I602" s="54" t="s">
        <v>2504</v>
      </c>
      <c r="J602" s="56" t="s">
        <v>553</v>
      </c>
      <c r="K602" s="54" t="s">
        <v>2523</v>
      </c>
      <c r="L602" s="54" t="s">
        <v>116</v>
      </c>
      <c r="N602" s="54" t="s">
        <v>117</v>
      </c>
      <c r="O602" s="54">
        <v>18</v>
      </c>
      <c r="P602" s="54">
        <v>3</v>
      </c>
      <c r="Q602" s="289">
        <v>3</v>
      </c>
      <c r="R602" s="290"/>
      <c r="S602" s="289" t="s">
        <v>2502</v>
      </c>
      <c r="T602" s="289"/>
      <c r="U602" s="55"/>
      <c r="V602" s="54" t="s">
        <v>3251</v>
      </c>
      <c r="W602" s="54" t="s">
        <v>3250</v>
      </c>
      <c r="X602" s="54" t="s">
        <v>3249</v>
      </c>
      <c r="Y602" s="54">
        <v>1</v>
      </c>
      <c r="Z602" s="54">
        <v>2</v>
      </c>
    </row>
    <row r="603" spans="1:26" ht="18" x14ac:dyDescent="0.25">
      <c r="A603" s="53" t="str">
        <f t="shared" si="13"/>
        <v>1679364</v>
      </c>
      <c r="B603" s="54" t="s">
        <v>2506</v>
      </c>
      <c r="C603" s="54" t="s">
        <v>2505</v>
      </c>
      <c r="D603" s="54" t="s">
        <v>94</v>
      </c>
      <c r="E603" s="54" t="s">
        <v>94</v>
      </c>
      <c r="F603" s="54" t="s">
        <v>94</v>
      </c>
      <c r="G603" s="54" t="s">
        <v>543</v>
      </c>
      <c r="H603" s="54" t="s">
        <v>542</v>
      </c>
      <c r="I603" s="54" t="s">
        <v>2504</v>
      </c>
      <c r="J603" s="56" t="s">
        <v>543</v>
      </c>
      <c r="K603" s="54" t="s">
        <v>2523</v>
      </c>
      <c r="L603" s="54" t="s">
        <v>116</v>
      </c>
      <c r="N603" s="54" t="s">
        <v>117</v>
      </c>
      <c r="O603" s="54">
        <v>9</v>
      </c>
      <c r="P603" s="54">
        <v>3</v>
      </c>
      <c r="Q603" s="289">
        <v>3</v>
      </c>
      <c r="R603" s="290"/>
      <c r="S603" s="289" t="s">
        <v>2502</v>
      </c>
      <c r="T603" s="289"/>
      <c r="U603" s="55"/>
      <c r="V603" s="54" t="s">
        <v>3248</v>
      </c>
      <c r="W603" s="54" t="s">
        <v>3247</v>
      </c>
      <c r="X603" s="54" t="s">
        <v>3246</v>
      </c>
      <c r="Y603" s="54">
        <v>0</v>
      </c>
      <c r="Z603" s="54">
        <v>1</v>
      </c>
    </row>
    <row r="604" spans="1:26" ht="18" x14ac:dyDescent="0.25">
      <c r="A604" s="53" t="str">
        <f t="shared" si="13"/>
        <v>1679372</v>
      </c>
      <c r="B604" s="54" t="s">
        <v>2506</v>
      </c>
      <c r="C604" s="54" t="s">
        <v>2505</v>
      </c>
      <c r="D604" s="54" t="s">
        <v>94</v>
      </c>
      <c r="E604" s="54" t="s">
        <v>94</v>
      </c>
      <c r="F604" s="54" t="s">
        <v>94</v>
      </c>
      <c r="G604" s="54" t="s">
        <v>94</v>
      </c>
      <c r="H604" s="54" t="s">
        <v>554</v>
      </c>
      <c r="I604" s="54" t="s">
        <v>2504</v>
      </c>
      <c r="J604" s="56" t="s">
        <v>555</v>
      </c>
      <c r="K604" s="54" t="s">
        <v>2523</v>
      </c>
      <c r="L604" s="54" t="s">
        <v>116</v>
      </c>
      <c r="N604" s="54" t="s">
        <v>117</v>
      </c>
      <c r="O604" s="54">
        <v>5</v>
      </c>
      <c r="P604" s="54">
        <v>3</v>
      </c>
      <c r="Q604" s="289">
        <v>3</v>
      </c>
      <c r="R604" s="290"/>
      <c r="S604" s="289" t="s">
        <v>2502</v>
      </c>
      <c r="T604" s="289"/>
      <c r="U604" s="55"/>
      <c r="V604" s="54" t="s">
        <v>3245</v>
      </c>
      <c r="W604" s="54" t="s">
        <v>3244</v>
      </c>
      <c r="X604" s="54" t="s">
        <v>3243</v>
      </c>
      <c r="Y604" s="54">
        <v>0</v>
      </c>
      <c r="Z604" s="54">
        <v>1</v>
      </c>
    </row>
    <row r="605" spans="1:26" ht="18" x14ac:dyDescent="0.25">
      <c r="A605" s="53" t="str">
        <f t="shared" si="13"/>
        <v>1679398</v>
      </c>
      <c r="B605" s="54" t="s">
        <v>2506</v>
      </c>
      <c r="C605" s="54" t="s">
        <v>2505</v>
      </c>
      <c r="D605" s="54" t="s">
        <v>94</v>
      </c>
      <c r="E605" s="54" t="s">
        <v>94</v>
      </c>
      <c r="F605" s="54" t="s">
        <v>94</v>
      </c>
      <c r="G605" s="54" t="s">
        <v>463</v>
      </c>
      <c r="H605" s="54" t="s">
        <v>499</v>
      </c>
      <c r="I605" s="54" t="s">
        <v>2504</v>
      </c>
      <c r="J605" s="56" t="s">
        <v>1772</v>
      </c>
      <c r="K605" s="54" t="s">
        <v>2523</v>
      </c>
      <c r="L605" s="54" t="s">
        <v>116</v>
      </c>
      <c r="N605" s="54" t="s">
        <v>117</v>
      </c>
      <c r="O605" s="54">
        <v>9</v>
      </c>
      <c r="P605" s="54">
        <v>3</v>
      </c>
      <c r="Q605" s="289">
        <v>3</v>
      </c>
      <c r="R605" s="290"/>
      <c r="S605" s="289" t="s">
        <v>2502</v>
      </c>
      <c r="T605" s="289"/>
      <c r="U605" s="55"/>
      <c r="V605" s="54" t="s">
        <v>3242</v>
      </c>
      <c r="W605" s="54" t="s">
        <v>3241</v>
      </c>
      <c r="X605" s="54" t="s">
        <v>3240</v>
      </c>
      <c r="Y605" s="54">
        <v>0</v>
      </c>
      <c r="Z605" s="54">
        <v>1</v>
      </c>
    </row>
    <row r="606" spans="1:26" ht="27" x14ac:dyDescent="0.25">
      <c r="A606" s="53" t="str">
        <f t="shared" si="13"/>
        <v>1721471</v>
      </c>
      <c r="B606" s="54" t="s">
        <v>2506</v>
      </c>
      <c r="C606" s="54" t="s">
        <v>2505</v>
      </c>
      <c r="D606" s="54" t="s">
        <v>94</v>
      </c>
      <c r="E606" s="54" t="s">
        <v>94</v>
      </c>
      <c r="F606" s="54" t="s">
        <v>94</v>
      </c>
      <c r="G606" s="54" t="s">
        <v>110</v>
      </c>
      <c r="H606" s="54" t="s">
        <v>1619</v>
      </c>
      <c r="I606" s="54" t="s">
        <v>2504</v>
      </c>
      <c r="J606" s="56" t="s">
        <v>1049</v>
      </c>
      <c r="K606" s="54" t="s">
        <v>2503</v>
      </c>
      <c r="L606" s="54" t="s">
        <v>116</v>
      </c>
      <c r="N606" s="54" t="s">
        <v>117</v>
      </c>
      <c r="O606" s="54">
        <v>94</v>
      </c>
      <c r="P606" s="54">
        <v>5</v>
      </c>
      <c r="Q606" s="289">
        <v>8</v>
      </c>
      <c r="R606" s="290"/>
      <c r="S606" s="289" t="s">
        <v>2502</v>
      </c>
      <c r="T606" s="289"/>
      <c r="U606" s="55"/>
      <c r="V606" s="54" t="s">
        <v>3239</v>
      </c>
      <c r="W606" s="54" t="s">
        <v>3238</v>
      </c>
      <c r="X606" s="54" t="s">
        <v>3237</v>
      </c>
      <c r="Y606" s="54">
        <v>27</v>
      </c>
      <c r="Z606" s="54">
        <v>14</v>
      </c>
    </row>
    <row r="607" spans="1:26" ht="18" x14ac:dyDescent="0.25">
      <c r="B607" s="54" t="s">
        <v>2506</v>
      </c>
      <c r="C607" s="54" t="s">
        <v>2505</v>
      </c>
      <c r="D607" s="54" t="s">
        <v>94</v>
      </c>
      <c r="E607" s="54" t="s">
        <v>94</v>
      </c>
      <c r="F607" s="54" t="s">
        <v>94</v>
      </c>
      <c r="G607" s="54" t="s">
        <v>1053</v>
      </c>
      <c r="H607" s="54" t="s">
        <v>3236</v>
      </c>
      <c r="I607" s="54" t="s">
        <v>2504</v>
      </c>
      <c r="J607" s="56" t="s">
        <v>2811</v>
      </c>
      <c r="K607" s="54" t="s">
        <v>2503</v>
      </c>
      <c r="L607" s="54" t="s">
        <v>116</v>
      </c>
      <c r="N607" s="54" t="s">
        <v>2615</v>
      </c>
      <c r="O607" s="54">
        <v>16</v>
      </c>
      <c r="P607" s="54">
        <v>5</v>
      </c>
      <c r="Q607" s="289">
        <v>5</v>
      </c>
      <c r="R607" s="290"/>
      <c r="S607" s="289" t="s">
        <v>2502</v>
      </c>
      <c r="T607" s="289"/>
      <c r="U607" s="55"/>
      <c r="V607" s="54" t="s">
        <v>2810</v>
      </c>
      <c r="W607" s="54" t="s">
        <v>3235</v>
      </c>
      <c r="X607" s="54" t="s">
        <v>3019</v>
      </c>
      <c r="Y607" s="54">
        <v>0</v>
      </c>
      <c r="Z607" s="54">
        <v>2</v>
      </c>
    </row>
    <row r="608" spans="1:26" ht="18" x14ac:dyDescent="0.25">
      <c r="A608" s="53" t="str">
        <f t="shared" ref="A608:A671" si="14">+H608</f>
        <v>2033301</v>
      </c>
      <c r="B608" s="54" t="s">
        <v>2506</v>
      </c>
      <c r="C608" s="54" t="s">
        <v>2505</v>
      </c>
      <c r="D608" s="54" t="s">
        <v>94</v>
      </c>
      <c r="E608" s="54" t="s">
        <v>94</v>
      </c>
      <c r="F608" s="54" t="s">
        <v>94</v>
      </c>
      <c r="G608" s="54" t="s">
        <v>449</v>
      </c>
      <c r="H608" s="54" t="s">
        <v>1125</v>
      </c>
      <c r="I608" s="54" t="s">
        <v>2504</v>
      </c>
      <c r="J608" s="56" t="s">
        <v>449</v>
      </c>
      <c r="K608" s="54" t="s">
        <v>2552</v>
      </c>
      <c r="L608" s="54" t="s">
        <v>116</v>
      </c>
      <c r="N608" s="54" t="s">
        <v>117</v>
      </c>
      <c r="O608" s="54">
        <v>8</v>
      </c>
      <c r="P608" s="54">
        <v>3</v>
      </c>
      <c r="Q608" s="289">
        <v>3</v>
      </c>
      <c r="R608" s="290"/>
      <c r="S608" s="289" t="s">
        <v>2502</v>
      </c>
      <c r="T608" s="289"/>
      <c r="U608" s="55"/>
      <c r="V608" s="54" t="s">
        <v>3142</v>
      </c>
      <c r="W608" s="54" t="s">
        <v>3234</v>
      </c>
      <c r="X608" s="54" t="s">
        <v>3233</v>
      </c>
      <c r="Y608" s="54">
        <v>1</v>
      </c>
      <c r="Z608" s="54">
        <v>1</v>
      </c>
    </row>
    <row r="609" spans="1:26" ht="18" x14ac:dyDescent="0.25">
      <c r="A609" s="53" t="str">
        <f t="shared" si="14"/>
        <v>2033304</v>
      </c>
      <c r="B609" s="54" t="s">
        <v>2506</v>
      </c>
      <c r="C609" s="54" t="s">
        <v>2505</v>
      </c>
      <c r="D609" s="54" t="s">
        <v>94</v>
      </c>
      <c r="E609" s="54" t="s">
        <v>94</v>
      </c>
      <c r="F609" s="54" t="s">
        <v>94</v>
      </c>
      <c r="G609" s="54" t="s">
        <v>449</v>
      </c>
      <c r="H609" s="54" t="s">
        <v>1136</v>
      </c>
      <c r="I609" s="54" t="s">
        <v>2504</v>
      </c>
      <c r="J609" s="56" t="s">
        <v>1137</v>
      </c>
      <c r="K609" s="54" t="s">
        <v>2552</v>
      </c>
      <c r="L609" s="54" t="s">
        <v>116</v>
      </c>
      <c r="N609" s="54" t="s">
        <v>117</v>
      </c>
      <c r="O609" s="54">
        <v>13</v>
      </c>
      <c r="P609" s="54">
        <v>3</v>
      </c>
      <c r="Q609" s="289">
        <v>3</v>
      </c>
      <c r="R609" s="290"/>
      <c r="S609" s="289" t="s">
        <v>2502</v>
      </c>
      <c r="T609" s="289"/>
      <c r="U609" s="55"/>
      <c r="V609" s="54" t="s">
        <v>3127</v>
      </c>
      <c r="W609" s="54" t="s">
        <v>3126</v>
      </c>
      <c r="X609" s="54" t="s">
        <v>3233</v>
      </c>
      <c r="Y609" s="54">
        <v>1</v>
      </c>
      <c r="Z609" s="54">
        <v>1</v>
      </c>
    </row>
    <row r="610" spans="1:26" ht="18" x14ac:dyDescent="0.25">
      <c r="A610" s="53" t="str">
        <f t="shared" si="14"/>
        <v>2033308</v>
      </c>
      <c r="B610" s="54" t="s">
        <v>2506</v>
      </c>
      <c r="C610" s="54" t="s">
        <v>2505</v>
      </c>
      <c r="D610" s="54" t="s">
        <v>94</v>
      </c>
      <c r="E610" s="54" t="s">
        <v>94</v>
      </c>
      <c r="F610" s="54" t="s">
        <v>94</v>
      </c>
      <c r="G610" s="54" t="s">
        <v>1178</v>
      </c>
      <c r="H610" s="54" t="s">
        <v>1177</v>
      </c>
      <c r="I610" s="54" t="s">
        <v>2504</v>
      </c>
      <c r="J610" s="56" t="s">
        <v>1178</v>
      </c>
      <c r="K610" s="54" t="s">
        <v>2552</v>
      </c>
      <c r="L610" s="54" t="s">
        <v>116</v>
      </c>
      <c r="N610" s="54" t="s">
        <v>117</v>
      </c>
      <c r="O610" s="54">
        <v>7</v>
      </c>
      <c r="P610" s="54">
        <v>3</v>
      </c>
      <c r="Q610" s="289">
        <v>3</v>
      </c>
      <c r="R610" s="290"/>
      <c r="S610" s="289" t="s">
        <v>2502</v>
      </c>
      <c r="T610" s="289"/>
      <c r="U610" s="55"/>
      <c r="V610" s="54" t="s">
        <v>3138</v>
      </c>
      <c r="W610" s="54" t="s">
        <v>3232</v>
      </c>
      <c r="X610" s="54" t="s">
        <v>3136</v>
      </c>
      <c r="Y610" s="54">
        <v>1</v>
      </c>
      <c r="Z610" s="54">
        <v>1</v>
      </c>
    </row>
    <row r="611" spans="1:26" ht="18" x14ac:dyDescent="0.25">
      <c r="A611" s="53" t="str">
        <f t="shared" si="14"/>
        <v>2033309</v>
      </c>
      <c r="B611" s="54" t="s">
        <v>2506</v>
      </c>
      <c r="C611" s="54" t="s">
        <v>2505</v>
      </c>
      <c r="D611" s="54" t="s">
        <v>94</v>
      </c>
      <c r="E611" s="54" t="s">
        <v>94</v>
      </c>
      <c r="F611" s="54" t="s">
        <v>94</v>
      </c>
      <c r="G611" s="54" t="s">
        <v>94</v>
      </c>
      <c r="H611" s="54" t="s">
        <v>1150</v>
      </c>
      <c r="I611" s="54" t="s">
        <v>2504</v>
      </c>
      <c r="J611" s="56" t="s">
        <v>382</v>
      </c>
      <c r="K611" s="54" t="s">
        <v>2552</v>
      </c>
      <c r="L611" s="54" t="s">
        <v>116</v>
      </c>
      <c r="N611" s="54" t="s">
        <v>117</v>
      </c>
      <c r="O611" s="54">
        <v>12</v>
      </c>
      <c r="P611" s="54">
        <v>3</v>
      </c>
      <c r="Q611" s="289">
        <v>3</v>
      </c>
      <c r="R611" s="290"/>
      <c r="S611" s="289" t="s">
        <v>2502</v>
      </c>
      <c r="T611" s="289"/>
      <c r="U611" s="55"/>
      <c r="V611" s="54" t="s">
        <v>3122</v>
      </c>
      <c r="W611" s="54" t="s">
        <v>3231</v>
      </c>
      <c r="X611" s="54" t="s">
        <v>3128</v>
      </c>
      <c r="Y611" s="54">
        <v>0</v>
      </c>
      <c r="Z611" s="54">
        <v>1</v>
      </c>
    </row>
    <row r="612" spans="1:26" ht="27" x14ac:dyDescent="0.25">
      <c r="A612" s="53" t="str">
        <f t="shared" si="14"/>
        <v>2033311</v>
      </c>
      <c r="B612" s="54" t="s">
        <v>2506</v>
      </c>
      <c r="C612" s="54" t="s">
        <v>2505</v>
      </c>
      <c r="D612" s="54" t="s">
        <v>94</v>
      </c>
      <c r="E612" s="54" t="s">
        <v>94</v>
      </c>
      <c r="F612" s="54" t="s">
        <v>94</v>
      </c>
      <c r="G612" s="54" t="s">
        <v>1172</v>
      </c>
      <c r="H612" s="54" t="s">
        <v>1171</v>
      </c>
      <c r="I612" s="54" t="s">
        <v>2504</v>
      </c>
      <c r="J612" s="56" t="s">
        <v>1172</v>
      </c>
      <c r="K612" s="54" t="s">
        <v>2552</v>
      </c>
      <c r="L612" s="54" t="s">
        <v>116</v>
      </c>
      <c r="N612" s="54" t="s">
        <v>117</v>
      </c>
      <c r="O612" s="54">
        <v>8</v>
      </c>
      <c r="P612" s="54">
        <v>3</v>
      </c>
      <c r="Q612" s="289">
        <v>3</v>
      </c>
      <c r="R612" s="290"/>
      <c r="S612" s="289" t="s">
        <v>2502</v>
      </c>
      <c r="T612" s="289"/>
      <c r="U612" s="55"/>
      <c r="V612" s="54" t="s">
        <v>3141</v>
      </c>
      <c r="W612" s="54" t="s">
        <v>3140</v>
      </c>
      <c r="X612" s="54" t="s">
        <v>3139</v>
      </c>
      <c r="Y612" s="54">
        <v>0</v>
      </c>
      <c r="Z612" s="54">
        <v>1</v>
      </c>
    </row>
    <row r="613" spans="1:26" ht="18" x14ac:dyDescent="0.25">
      <c r="A613" s="53" t="str">
        <f t="shared" si="14"/>
        <v>2033313</v>
      </c>
      <c r="B613" s="54" t="s">
        <v>2506</v>
      </c>
      <c r="C613" s="54" t="s">
        <v>2505</v>
      </c>
      <c r="D613" s="54" t="s">
        <v>94</v>
      </c>
      <c r="E613" s="54" t="s">
        <v>94</v>
      </c>
      <c r="F613" s="54" t="s">
        <v>94</v>
      </c>
      <c r="G613" s="54" t="s">
        <v>1178</v>
      </c>
      <c r="H613" s="54" t="s">
        <v>1078</v>
      </c>
      <c r="I613" s="54" t="s">
        <v>2504</v>
      </c>
      <c r="J613" s="56" t="s">
        <v>944</v>
      </c>
      <c r="K613" s="54" t="s">
        <v>2552</v>
      </c>
      <c r="L613" s="54" t="s">
        <v>116</v>
      </c>
      <c r="N613" s="54" t="s">
        <v>117</v>
      </c>
      <c r="O613" s="54">
        <v>5</v>
      </c>
      <c r="P613" s="54">
        <v>3</v>
      </c>
      <c r="Q613" s="289">
        <v>3</v>
      </c>
      <c r="R613" s="290"/>
      <c r="S613" s="289" t="s">
        <v>2502</v>
      </c>
      <c r="T613" s="289"/>
      <c r="U613" s="55"/>
      <c r="V613" s="54" t="s">
        <v>3130</v>
      </c>
      <c r="W613" s="54" t="s">
        <v>3129</v>
      </c>
      <c r="X613" s="54" t="s">
        <v>3128</v>
      </c>
      <c r="Y613" s="54">
        <v>1</v>
      </c>
      <c r="Z613" s="54">
        <v>3</v>
      </c>
    </row>
    <row r="614" spans="1:26" ht="18" x14ac:dyDescent="0.25">
      <c r="A614" s="53" t="str">
        <f t="shared" si="14"/>
        <v>2033317</v>
      </c>
      <c r="B614" s="54" t="s">
        <v>2506</v>
      </c>
      <c r="C614" s="54" t="s">
        <v>2505</v>
      </c>
      <c r="D614" s="54" t="s">
        <v>94</v>
      </c>
      <c r="E614" s="54" t="s">
        <v>94</v>
      </c>
      <c r="F614" s="54" t="s">
        <v>94</v>
      </c>
      <c r="G614" s="54" t="s">
        <v>449</v>
      </c>
      <c r="H614" s="54" t="s">
        <v>1060</v>
      </c>
      <c r="I614" s="54" t="s">
        <v>2504</v>
      </c>
      <c r="J614" s="56" t="s">
        <v>1061</v>
      </c>
      <c r="K614" s="54" t="s">
        <v>2552</v>
      </c>
      <c r="L614" s="54" t="s">
        <v>116</v>
      </c>
      <c r="N614" s="54" t="s">
        <v>117</v>
      </c>
      <c r="O614" s="54">
        <v>8</v>
      </c>
      <c r="P614" s="54">
        <v>3</v>
      </c>
      <c r="Q614" s="289">
        <v>3</v>
      </c>
      <c r="R614" s="290"/>
      <c r="S614" s="289" t="s">
        <v>2502</v>
      </c>
      <c r="T614" s="289"/>
      <c r="U614" s="55"/>
      <c r="V614" s="54" t="s">
        <v>3127</v>
      </c>
      <c r="W614" s="54" t="s">
        <v>3126</v>
      </c>
      <c r="X614" s="54" t="s">
        <v>2524</v>
      </c>
      <c r="Y614" s="54">
        <v>1</v>
      </c>
      <c r="Z614" s="54">
        <v>1</v>
      </c>
    </row>
    <row r="615" spans="1:26" ht="18" x14ac:dyDescent="0.25">
      <c r="A615" s="53" t="str">
        <f t="shared" si="14"/>
        <v>2033318</v>
      </c>
      <c r="B615" s="54" t="s">
        <v>2506</v>
      </c>
      <c r="C615" s="54" t="s">
        <v>2505</v>
      </c>
      <c r="D615" s="54" t="s">
        <v>94</v>
      </c>
      <c r="E615" s="54" t="s">
        <v>94</v>
      </c>
      <c r="F615" s="54" t="s">
        <v>94</v>
      </c>
      <c r="G615" s="54" t="s">
        <v>94</v>
      </c>
      <c r="H615" s="54" t="s">
        <v>1062</v>
      </c>
      <c r="I615" s="54" t="s">
        <v>2504</v>
      </c>
      <c r="J615" s="56" t="s">
        <v>1063</v>
      </c>
      <c r="K615" s="54" t="s">
        <v>2552</v>
      </c>
      <c r="L615" s="54" t="s">
        <v>116</v>
      </c>
      <c r="N615" s="54" t="s">
        <v>117</v>
      </c>
      <c r="O615" s="54">
        <v>8</v>
      </c>
      <c r="P615" s="54">
        <v>2</v>
      </c>
      <c r="Q615" s="289">
        <v>2</v>
      </c>
      <c r="R615" s="290"/>
      <c r="S615" s="289" t="s">
        <v>2502</v>
      </c>
      <c r="T615" s="289"/>
      <c r="U615" s="55"/>
      <c r="V615" s="54" t="s">
        <v>3130</v>
      </c>
      <c r="W615" s="54" t="s">
        <v>3129</v>
      </c>
      <c r="X615" s="54" t="s">
        <v>3128</v>
      </c>
      <c r="Y615" s="54">
        <v>1</v>
      </c>
      <c r="Z615" s="54">
        <v>2</v>
      </c>
    </row>
    <row r="616" spans="1:26" ht="18" x14ac:dyDescent="0.25">
      <c r="A616" s="53" t="str">
        <f t="shared" si="14"/>
        <v>2033319</v>
      </c>
      <c r="B616" s="54" t="s">
        <v>2506</v>
      </c>
      <c r="C616" s="54" t="s">
        <v>2505</v>
      </c>
      <c r="D616" s="54" t="s">
        <v>94</v>
      </c>
      <c r="E616" s="54" t="s">
        <v>94</v>
      </c>
      <c r="F616" s="54" t="s">
        <v>94</v>
      </c>
      <c r="G616" s="54" t="s">
        <v>470</v>
      </c>
      <c r="H616" s="54" t="s">
        <v>1026</v>
      </c>
      <c r="I616" s="54" t="s">
        <v>2504</v>
      </c>
      <c r="J616" s="56" t="s">
        <v>1027</v>
      </c>
      <c r="K616" s="54" t="s">
        <v>2552</v>
      </c>
      <c r="L616" s="54" t="s">
        <v>116</v>
      </c>
      <c r="N616" s="54" t="s">
        <v>117</v>
      </c>
      <c r="O616" s="54">
        <v>9</v>
      </c>
      <c r="P616" s="54">
        <v>3</v>
      </c>
      <c r="Q616" s="289">
        <v>3</v>
      </c>
      <c r="R616" s="290"/>
      <c r="S616" s="289" t="s">
        <v>2502</v>
      </c>
      <c r="T616" s="289"/>
      <c r="U616" s="55"/>
      <c r="V616" s="54" t="s">
        <v>3130</v>
      </c>
      <c r="W616" s="54" t="s">
        <v>3129</v>
      </c>
      <c r="X616" s="54" t="s">
        <v>3128</v>
      </c>
      <c r="Y616" s="54">
        <v>1</v>
      </c>
      <c r="Z616" s="54">
        <v>2</v>
      </c>
    </row>
    <row r="617" spans="1:26" ht="18" x14ac:dyDescent="0.25">
      <c r="A617" s="53" t="str">
        <f t="shared" si="14"/>
        <v>2033321</v>
      </c>
      <c r="B617" s="54" t="s">
        <v>2506</v>
      </c>
      <c r="C617" s="54" t="s">
        <v>2505</v>
      </c>
      <c r="D617" s="54" t="s">
        <v>94</v>
      </c>
      <c r="E617" s="54" t="s">
        <v>94</v>
      </c>
      <c r="F617" s="54" t="s">
        <v>94</v>
      </c>
      <c r="G617" s="54" t="s">
        <v>1145</v>
      </c>
      <c r="H617" s="54" t="s">
        <v>1146</v>
      </c>
      <c r="I617" s="54" t="s">
        <v>2504</v>
      </c>
      <c r="J617" s="56" t="s">
        <v>1147</v>
      </c>
      <c r="K617" s="54" t="s">
        <v>2552</v>
      </c>
      <c r="L617" s="54" t="s">
        <v>116</v>
      </c>
      <c r="N617" s="54" t="s">
        <v>117</v>
      </c>
      <c r="O617" s="54">
        <v>10</v>
      </c>
      <c r="P617" s="54">
        <v>3</v>
      </c>
      <c r="Q617" s="289">
        <v>3</v>
      </c>
      <c r="R617" s="290"/>
      <c r="S617" s="289" t="s">
        <v>2502</v>
      </c>
      <c r="T617" s="289"/>
      <c r="U617" s="55"/>
      <c r="V617" s="54" t="s">
        <v>3122</v>
      </c>
      <c r="W617" s="54" t="s">
        <v>3227</v>
      </c>
      <c r="X617" s="54" t="s">
        <v>2524</v>
      </c>
      <c r="Y617" s="54">
        <v>0</v>
      </c>
      <c r="Z617" s="54">
        <v>1</v>
      </c>
    </row>
    <row r="618" spans="1:26" ht="18" x14ac:dyDescent="0.25">
      <c r="A618" s="53" t="str">
        <f t="shared" si="14"/>
        <v>2034101</v>
      </c>
      <c r="B618" s="54" t="s">
        <v>2506</v>
      </c>
      <c r="C618" s="54" t="s">
        <v>2505</v>
      </c>
      <c r="D618" s="54" t="s">
        <v>94</v>
      </c>
      <c r="E618" s="54" t="s">
        <v>94</v>
      </c>
      <c r="F618" s="54" t="s">
        <v>94</v>
      </c>
      <c r="G618" s="54" t="s">
        <v>1110</v>
      </c>
      <c r="H618" s="54" t="s">
        <v>1111</v>
      </c>
      <c r="I618" s="54" t="s">
        <v>2504</v>
      </c>
      <c r="J618" s="56" t="s">
        <v>1110</v>
      </c>
      <c r="K618" s="54" t="s">
        <v>2552</v>
      </c>
      <c r="L618" s="54" t="s">
        <v>116</v>
      </c>
      <c r="N618" s="54" t="s">
        <v>117</v>
      </c>
      <c r="O618" s="54">
        <v>7</v>
      </c>
      <c r="P618" s="54">
        <v>3</v>
      </c>
      <c r="Q618" s="289">
        <v>3</v>
      </c>
      <c r="R618" s="290"/>
      <c r="S618" s="289" t="s">
        <v>2502</v>
      </c>
      <c r="T618" s="289"/>
      <c r="U618" s="55"/>
      <c r="V618" s="54" t="s">
        <v>3142</v>
      </c>
      <c r="W618" s="54" t="s">
        <v>2525</v>
      </c>
      <c r="X618" s="54" t="s">
        <v>3228</v>
      </c>
      <c r="Y618" s="54">
        <v>1</v>
      </c>
      <c r="Z618" s="54">
        <v>1</v>
      </c>
    </row>
    <row r="619" spans="1:26" ht="18" x14ac:dyDescent="0.25">
      <c r="A619" s="53" t="str">
        <f t="shared" si="14"/>
        <v>2034102</v>
      </c>
      <c r="B619" s="54" t="s">
        <v>2506</v>
      </c>
      <c r="C619" s="54" t="s">
        <v>2505</v>
      </c>
      <c r="D619" s="54" t="s">
        <v>94</v>
      </c>
      <c r="E619" s="54" t="s">
        <v>94</v>
      </c>
      <c r="F619" s="54" t="s">
        <v>94</v>
      </c>
      <c r="G619" s="54" t="s">
        <v>94</v>
      </c>
      <c r="H619" s="54" t="s">
        <v>1052</v>
      </c>
      <c r="I619" s="54" t="s">
        <v>2504</v>
      </c>
      <c r="J619" s="56" t="s">
        <v>1053</v>
      </c>
      <c r="K619" s="54" t="s">
        <v>2552</v>
      </c>
      <c r="L619" s="54" t="s">
        <v>116</v>
      </c>
      <c r="N619" s="54" t="s">
        <v>117</v>
      </c>
      <c r="O619" s="54">
        <v>9</v>
      </c>
      <c r="P619" s="54">
        <v>3</v>
      </c>
      <c r="Q619" s="289">
        <v>3</v>
      </c>
      <c r="R619" s="290"/>
      <c r="S619" s="289" t="s">
        <v>2502</v>
      </c>
      <c r="T619" s="289"/>
      <c r="U619" s="55"/>
      <c r="V619" s="54" t="s">
        <v>3142</v>
      </c>
      <c r="W619" s="54" t="s">
        <v>2525</v>
      </c>
      <c r="X619" s="54" t="s">
        <v>3228</v>
      </c>
      <c r="Y619" s="54">
        <v>1</v>
      </c>
      <c r="Z619" s="54">
        <v>1</v>
      </c>
    </row>
    <row r="620" spans="1:26" ht="18" x14ac:dyDescent="0.25">
      <c r="A620" s="53" t="str">
        <f t="shared" si="14"/>
        <v>2034103</v>
      </c>
      <c r="B620" s="54" t="s">
        <v>2506</v>
      </c>
      <c r="C620" s="54" t="s">
        <v>2505</v>
      </c>
      <c r="D620" s="54" t="s">
        <v>94</v>
      </c>
      <c r="E620" s="54" t="s">
        <v>94</v>
      </c>
      <c r="F620" s="54" t="s">
        <v>94</v>
      </c>
      <c r="G620" s="54" t="s">
        <v>1820</v>
      </c>
      <c r="H620" s="54" t="s">
        <v>1132</v>
      </c>
      <c r="I620" s="54" t="s">
        <v>2504</v>
      </c>
      <c r="J620" s="56" t="s">
        <v>1133</v>
      </c>
      <c r="K620" s="54" t="s">
        <v>2552</v>
      </c>
      <c r="L620" s="54" t="s">
        <v>116</v>
      </c>
      <c r="N620" s="54" t="s">
        <v>117</v>
      </c>
      <c r="O620" s="54">
        <v>5</v>
      </c>
      <c r="P620" s="54">
        <v>3</v>
      </c>
      <c r="Q620" s="289">
        <v>3</v>
      </c>
      <c r="R620" s="290"/>
      <c r="S620" s="289" t="s">
        <v>2502</v>
      </c>
      <c r="T620" s="289"/>
      <c r="U620" s="55"/>
      <c r="V620" s="54" t="s">
        <v>3142</v>
      </c>
      <c r="W620" s="54" t="s">
        <v>2525</v>
      </c>
      <c r="X620" s="54" t="s">
        <v>3228</v>
      </c>
      <c r="Y620" s="54">
        <v>1</v>
      </c>
      <c r="Z620" s="54">
        <v>1</v>
      </c>
    </row>
    <row r="621" spans="1:26" ht="18" x14ac:dyDescent="0.25">
      <c r="A621" s="53" t="str">
        <f t="shared" si="14"/>
        <v>2034105</v>
      </c>
      <c r="B621" s="54" t="s">
        <v>2506</v>
      </c>
      <c r="C621" s="54" t="s">
        <v>2505</v>
      </c>
      <c r="D621" s="54" t="s">
        <v>94</v>
      </c>
      <c r="E621" s="54" t="s">
        <v>94</v>
      </c>
      <c r="F621" s="54" t="s">
        <v>94</v>
      </c>
      <c r="G621" s="54" t="s">
        <v>94</v>
      </c>
      <c r="H621" s="54" t="s">
        <v>1156</v>
      </c>
      <c r="I621" s="54" t="s">
        <v>2504</v>
      </c>
      <c r="J621" s="56" t="s">
        <v>1157</v>
      </c>
      <c r="K621" s="54" t="s">
        <v>2552</v>
      </c>
      <c r="L621" s="54" t="s">
        <v>116</v>
      </c>
      <c r="N621" s="54" t="s">
        <v>117</v>
      </c>
      <c r="O621" s="54">
        <v>10</v>
      </c>
      <c r="P621" s="54">
        <v>3</v>
      </c>
      <c r="Q621" s="289">
        <v>3</v>
      </c>
      <c r="R621" s="290"/>
      <c r="S621" s="289" t="s">
        <v>2502</v>
      </c>
      <c r="T621" s="289"/>
      <c r="U621" s="55"/>
      <c r="V621" s="54" t="s">
        <v>3142</v>
      </c>
      <c r="W621" s="54" t="s">
        <v>2525</v>
      </c>
      <c r="X621" s="54" t="s">
        <v>3230</v>
      </c>
      <c r="Y621" s="54">
        <v>1</v>
      </c>
      <c r="Z621" s="54">
        <v>1</v>
      </c>
    </row>
    <row r="622" spans="1:26" ht="18" x14ac:dyDescent="0.25">
      <c r="A622" s="53" t="str">
        <f t="shared" si="14"/>
        <v>2034110</v>
      </c>
      <c r="B622" s="54" t="s">
        <v>2506</v>
      </c>
      <c r="C622" s="54" t="s">
        <v>2505</v>
      </c>
      <c r="D622" s="54" t="s">
        <v>94</v>
      </c>
      <c r="E622" s="54" t="s">
        <v>94</v>
      </c>
      <c r="F622" s="54" t="s">
        <v>94</v>
      </c>
      <c r="G622" s="54" t="s">
        <v>449</v>
      </c>
      <c r="H622" s="54" t="s">
        <v>1094</v>
      </c>
      <c r="I622" s="54" t="s">
        <v>2504</v>
      </c>
      <c r="J622" s="56" t="s">
        <v>1095</v>
      </c>
      <c r="K622" s="54" t="s">
        <v>2552</v>
      </c>
      <c r="L622" s="54" t="s">
        <v>116</v>
      </c>
      <c r="N622" s="54" t="s">
        <v>117</v>
      </c>
      <c r="O622" s="54">
        <v>8</v>
      </c>
      <c r="P622" s="54">
        <v>3</v>
      </c>
      <c r="Q622" s="289">
        <v>3</v>
      </c>
      <c r="R622" s="290"/>
      <c r="S622" s="289" t="s">
        <v>2502</v>
      </c>
      <c r="T622" s="289"/>
      <c r="U622" s="55"/>
      <c r="V622" s="54" t="s">
        <v>3142</v>
      </c>
      <c r="W622" s="54" t="s">
        <v>2525</v>
      </c>
      <c r="X622" s="54" t="s">
        <v>3229</v>
      </c>
      <c r="Y622" s="54">
        <v>1</v>
      </c>
      <c r="Z622" s="54">
        <v>1</v>
      </c>
    </row>
    <row r="623" spans="1:26" ht="18" x14ac:dyDescent="0.25">
      <c r="A623" s="53" t="str">
        <f t="shared" si="14"/>
        <v>2034111</v>
      </c>
      <c r="B623" s="54" t="s">
        <v>2506</v>
      </c>
      <c r="C623" s="54" t="s">
        <v>2505</v>
      </c>
      <c r="D623" s="54" t="s">
        <v>94</v>
      </c>
      <c r="E623" s="54" t="s">
        <v>94</v>
      </c>
      <c r="F623" s="54" t="s">
        <v>94</v>
      </c>
      <c r="G623" s="54" t="s">
        <v>1131</v>
      </c>
      <c r="H623" s="54" t="s">
        <v>1130</v>
      </c>
      <c r="I623" s="54" t="s">
        <v>2504</v>
      </c>
      <c r="J623" s="56" t="s">
        <v>1131</v>
      </c>
      <c r="K623" s="54" t="s">
        <v>2552</v>
      </c>
      <c r="L623" s="54" t="s">
        <v>116</v>
      </c>
      <c r="N623" s="54" t="s">
        <v>117</v>
      </c>
      <c r="O623" s="54">
        <v>11</v>
      </c>
      <c r="P623" s="54">
        <v>3</v>
      </c>
      <c r="Q623" s="289">
        <v>3</v>
      </c>
      <c r="R623" s="290"/>
      <c r="S623" s="289" t="s">
        <v>2502</v>
      </c>
      <c r="T623" s="289"/>
      <c r="U623" s="55"/>
      <c r="V623" s="54" t="s">
        <v>3142</v>
      </c>
      <c r="W623" s="54" t="s">
        <v>2525</v>
      </c>
      <c r="X623" s="54" t="s">
        <v>3228</v>
      </c>
      <c r="Y623" s="54">
        <v>1</v>
      </c>
      <c r="Z623" s="54">
        <v>1</v>
      </c>
    </row>
    <row r="624" spans="1:26" ht="18" x14ac:dyDescent="0.25">
      <c r="A624" s="53" t="str">
        <f t="shared" si="14"/>
        <v>2034113</v>
      </c>
      <c r="B624" s="54" t="s">
        <v>2506</v>
      </c>
      <c r="C624" s="54" t="s">
        <v>2505</v>
      </c>
      <c r="D624" s="54" t="s">
        <v>94</v>
      </c>
      <c r="E624" s="54" t="s">
        <v>94</v>
      </c>
      <c r="F624" s="54" t="s">
        <v>94</v>
      </c>
      <c r="G624" s="54" t="s">
        <v>2225</v>
      </c>
      <c r="H624" s="54" t="s">
        <v>1073</v>
      </c>
      <c r="I624" s="54" t="s">
        <v>2504</v>
      </c>
      <c r="J624" s="56" t="s">
        <v>454</v>
      </c>
      <c r="K624" s="54" t="s">
        <v>2552</v>
      </c>
      <c r="L624" s="54" t="s">
        <v>116</v>
      </c>
      <c r="N624" s="54" t="s">
        <v>117</v>
      </c>
      <c r="O624" s="54">
        <v>8</v>
      </c>
      <c r="P624" s="54">
        <v>3</v>
      </c>
      <c r="Q624" s="289">
        <v>3</v>
      </c>
      <c r="R624" s="290"/>
      <c r="S624" s="289" t="s">
        <v>2502</v>
      </c>
      <c r="T624" s="289"/>
      <c r="U624" s="55"/>
      <c r="V624" s="54" t="s">
        <v>3142</v>
      </c>
      <c r="W624" s="54" t="s">
        <v>2525</v>
      </c>
      <c r="X624" s="54" t="s">
        <v>3228</v>
      </c>
      <c r="Y624" s="54">
        <v>1</v>
      </c>
      <c r="Z624" s="54">
        <v>1</v>
      </c>
    </row>
    <row r="625" spans="1:26" ht="18" x14ac:dyDescent="0.25">
      <c r="A625" s="53" t="str">
        <f t="shared" si="14"/>
        <v>2034801</v>
      </c>
      <c r="B625" s="54" t="s">
        <v>2506</v>
      </c>
      <c r="C625" s="54" t="s">
        <v>2505</v>
      </c>
      <c r="D625" s="54" t="s">
        <v>94</v>
      </c>
      <c r="E625" s="54" t="s">
        <v>94</v>
      </c>
      <c r="F625" s="54" t="s">
        <v>94</v>
      </c>
      <c r="G625" s="54" t="s">
        <v>2227</v>
      </c>
      <c r="H625" s="54" t="s">
        <v>1006</v>
      </c>
      <c r="I625" s="54" t="s">
        <v>2504</v>
      </c>
      <c r="J625" s="56" t="s">
        <v>1005</v>
      </c>
      <c r="K625" s="54" t="s">
        <v>2552</v>
      </c>
      <c r="L625" s="54" t="s">
        <v>116</v>
      </c>
      <c r="N625" s="54" t="s">
        <v>117</v>
      </c>
      <c r="O625" s="54">
        <v>13</v>
      </c>
      <c r="P625" s="54">
        <v>3</v>
      </c>
      <c r="Q625" s="289">
        <v>3</v>
      </c>
      <c r="R625" s="290"/>
      <c r="S625" s="289" t="s">
        <v>2502</v>
      </c>
      <c r="T625" s="289"/>
      <c r="U625" s="55"/>
      <c r="V625" s="54" t="s">
        <v>3122</v>
      </c>
      <c r="W625" s="54" t="s">
        <v>2525</v>
      </c>
      <c r="X625" s="54" t="s">
        <v>2524</v>
      </c>
      <c r="Y625" s="54">
        <v>0</v>
      </c>
      <c r="Z625" s="54">
        <v>1</v>
      </c>
    </row>
    <row r="626" spans="1:26" ht="18" x14ac:dyDescent="0.25">
      <c r="A626" s="53" t="str">
        <f t="shared" si="14"/>
        <v>2034802</v>
      </c>
      <c r="B626" s="54" t="s">
        <v>2506</v>
      </c>
      <c r="C626" s="54" t="s">
        <v>2505</v>
      </c>
      <c r="D626" s="54" t="s">
        <v>94</v>
      </c>
      <c r="E626" s="54" t="s">
        <v>94</v>
      </c>
      <c r="F626" s="54" t="s">
        <v>94</v>
      </c>
      <c r="G626" s="54" t="s">
        <v>2228</v>
      </c>
      <c r="H626" s="54" t="s">
        <v>1134</v>
      </c>
      <c r="I626" s="54" t="s">
        <v>2504</v>
      </c>
      <c r="J626" s="56" t="s">
        <v>1135</v>
      </c>
      <c r="K626" s="54" t="s">
        <v>2552</v>
      </c>
      <c r="L626" s="54" t="s">
        <v>116</v>
      </c>
      <c r="N626" s="54" t="s">
        <v>117</v>
      </c>
      <c r="O626" s="54">
        <v>17</v>
      </c>
      <c r="P626" s="54">
        <v>3</v>
      </c>
      <c r="Q626" s="289">
        <v>3</v>
      </c>
      <c r="R626" s="290"/>
      <c r="S626" s="289" t="s">
        <v>2502</v>
      </c>
      <c r="T626" s="289"/>
      <c r="U626" s="55"/>
      <c r="V626" s="54" t="s">
        <v>3122</v>
      </c>
      <c r="W626" s="54" t="s">
        <v>2525</v>
      </c>
      <c r="X626" s="54" t="s">
        <v>2524</v>
      </c>
      <c r="Y626" s="54">
        <v>0</v>
      </c>
      <c r="Z626" s="54">
        <v>1</v>
      </c>
    </row>
    <row r="627" spans="1:26" ht="18" x14ac:dyDescent="0.25">
      <c r="A627" s="53" t="str">
        <f t="shared" si="14"/>
        <v>2034803</v>
      </c>
      <c r="B627" s="54" t="s">
        <v>2506</v>
      </c>
      <c r="C627" s="54" t="s">
        <v>2505</v>
      </c>
      <c r="D627" s="54" t="s">
        <v>94</v>
      </c>
      <c r="E627" s="54" t="s">
        <v>94</v>
      </c>
      <c r="F627" s="54" t="s">
        <v>94</v>
      </c>
      <c r="G627" s="54" t="s">
        <v>2230</v>
      </c>
      <c r="H627" s="54" t="s">
        <v>1148</v>
      </c>
      <c r="I627" s="54" t="s">
        <v>2504</v>
      </c>
      <c r="J627" s="56" t="s">
        <v>530</v>
      </c>
      <c r="K627" s="54" t="s">
        <v>2552</v>
      </c>
      <c r="L627" s="54" t="s">
        <v>116</v>
      </c>
      <c r="N627" s="54" t="s">
        <v>117</v>
      </c>
      <c r="O627" s="54">
        <v>12</v>
      </c>
      <c r="P627" s="54">
        <v>3</v>
      </c>
      <c r="Q627" s="289">
        <v>3</v>
      </c>
      <c r="R627" s="290"/>
      <c r="S627" s="289" t="s">
        <v>2502</v>
      </c>
      <c r="T627" s="289"/>
      <c r="U627" s="55"/>
      <c r="V627" s="54" t="s">
        <v>3122</v>
      </c>
      <c r="W627" s="54" t="s">
        <v>3227</v>
      </c>
      <c r="X627" s="54" t="s">
        <v>2524</v>
      </c>
      <c r="Y627" s="54">
        <v>0</v>
      </c>
      <c r="Z627" s="54">
        <v>1</v>
      </c>
    </row>
    <row r="628" spans="1:26" ht="18" x14ac:dyDescent="0.25">
      <c r="A628" s="53" t="str">
        <f t="shared" si="14"/>
        <v>2034807</v>
      </c>
      <c r="B628" s="54" t="s">
        <v>2506</v>
      </c>
      <c r="C628" s="54" t="s">
        <v>2505</v>
      </c>
      <c r="D628" s="54" t="s">
        <v>94</v>
      </c>
      <c r="E628" s="54" t="s">
        <v>94</v>
      </c>
      <c r="F628" s="54" t="s">
        <v>94</v>
      </c>
      <c r="G628" s="54" t="s">
        <v>1009</v>
      </c>
      <c r="H628" s="54" t="s">
        <v>1089</v>
      </c>
      <c r="I628" s="54" t="s">
        <v>2504</v>
      </c>
      <c r="J628" s="56" t="s">
        <v>1009</v>
      </c>
      <c r="K628" s="54" t="s">
        <v>2552</v>
      </c>
      <c r="L628" s="54" t="s">
        <v>116</v>
      </c>
      <c r="N628" s="54" t="s">
        <v>117</v>
      </c>
      <c r="O628" s="54">
        <v>6</v>
      </c>
      <c r="P628" s="54">
        <v>3</v>
      </c>
      <c r="Q628" s="289">
        <v>3</v>
      </c>
      <c r="R628" s="290"/>
      <c r="S628" s="289" t="s">
        <v>2502</v>
      </c>
      <c r="T628" s="289"/>
      <c r="U628" s="55"/>
      <c r="V628" s="54" t="s">
        <v>3122</v>
      </c>
      <c r="W628" s="54" t="s">
        <v>3227</v>
      </c>
      <c r="X628" s="54" t="s">
        <v>2524</v>
      </c>
      <c r="Y628" s="54">
        <v>0</v>
      </c>
      <c r="Z628" s="54">
        <v>1</v>
      </c>
    </row>
    <row r="629" spans="1:26" ht="18" x14ac:dyDescent="0.25">
      <c r="A629" s="53" t="str">
        <f t="shared" si="14"/>
        <v>2034810</v>
      </c>
      <c r="B629" s="54" t="s">
        <v>2506</v>
      </c>
      <c r="C629" s="54" t="s">
        <v>2505</v>
      </c>
      <c r="D629" s="54" t="s">
        <v>94</v>
      </c>
      <c r="E629" s="54" t="s">
        <v>94</v>
      </c>
      <c r="F629" s="54" t="s">
        <v>94</v>
      </c>
      <c r="G629" s="54" t="s">
        <v>2228</v>
      </c>
      <c r="H629" s="54" t="s">
        <v>1175</v>
      </c>
      <c r="I629" s="54" t="s">
        <v>2504</v>
      </c>
      <c r="J629" s="56" t="s">
        <v>1176</v>
      </c>
      <c r="K629" s="54" t="s">
        <v>2552</v>
      </c>
      <c r="L629" s="54" t="s">
        <v>116</v>
      </c>
      <c r="N629" s="54" t="s">
        <v>117</v>
      </c>
      <c r="O629" s="54">
        <v>11</v>
      </c>
      <c r="P629" s="54">
        <v>3</v>
      </c>
      <c r="Q629" s="289">
        <v>3</v>
      </c>
      <c r="R629" s="290"/>
      <c r="S629" s="289" t="s">
        <v>2502</v>
      </c>
      <c r="T629" s="289"/>
      <c r="U629" s="55"/>
      <c r="V629" s="54" t="s">
        <v>3122</v>
      </c>
      <c r="W629" s="54" t="s">
        <v>3227</v>
      </c>
      <c r="X629" s="54" t="s">
        <v>2524</v>
      </c>
      <c r="Y629" s="54">
        <v>0</v>
      </c>
      <c r="Z629" s="54">
        <v>1</v>
      </c>
    </row>
    <row r="630" spans="1:26" ht="18" x14ac:dyDescent="0.25">
      <c r="A630" s="53" t="str">
        <f t="shared" si="14"/>
        <v>2034811</v>
      </c>
      <c r="B630" s="54" t="s">
        <v>2506</v>
      </c>
      <c r="C630" s="54" t="s">
        <v>2505</v>
      </c>
      <c r="D630" s="54" t="s">
        <v>94</v>
      </c>
      <c r="E630" s="54" t="s">
        <v>94</v>
      </c>
      <c r="F630" s="54" t="s">
        <v>94</v>
      </c>
      <c r="G630" s="54" t="s">
        <v>854</v>
      </c>
      <c r="H630" s="54" t="s">
        <v>1149</v>
      </c>
      <c r="I630" s="54" t="s">
        <v>2504</v>
      </c>
      <c r="J630" s="56" t="s">
        <v>854</v>
      </c>
      <c r="K630" s="54" t="s">
        <v>2552</v>
      </c>
      <c r="L630" s="54" t="s">
        <v>116</v>
      </c>
      <c r="N630" s="54" t="s">
        <v>117</v>
      </c>
      <c r="O630" s="54">
        <v>13</v>
      </c>
      <c r="P630" s="54">
        <v>3</v>
      </c>
      <c r="Q630" s="289">
        <v>3</v>
      </c>
      <c r="R630" s="290"/>
      <c r="S630" s="289" t="s">
        <v>2502</v>
      </c>
      <c r="T630" s="289"/>
      <c r="U630" s="55"/>
      <c r="V630" s="54" t="s">
        <v>3122</v>
      </c>
      <c r="W630" s="54" t="s">
        <v>3227</v>
      </c>
      <c r="X630" s="54" t="s">
        <v>2524</v>
      </c>
      <c r="Y630" s="54">
        <v>0</v>
      </c>
      <c r="Z630" s="54">
        <v>1</v>
      </c>
    </row>
    <row r="631" spans="1:26" ht="18" x14ac:dyDescent="0.25">
      <c r="A631" s="53" t="str">
        <f t="shared" si="14"/>
        <v>2034812</v>
      </c>
      <c r="B631" s="54" t="s">
        <v>2506</v>
      </c>
      <c r="C631" s="54" t="s">
        <v>2505</v>
      </c>
      <c r="D631" s="54" t="s">
        <v>94</v>
      </c>
      <c r="E631" s="54" t="s">
        <v>94</v>
      </c>
      <c r="F631" s="54" t="s">
        <v>94</v>
      </c>
      <c r="G631" s="54" t="s">
        <v>1012</v>
      </c>
      <c r="H631" s="54" t="s">
        <v>1074</v>
      </c>
      <c r="I631" s="54" t="s">
        <v>2504</v>
      </c>
      <c r="J631" s="56" t="s">
        <v>1075</v>
      </c>
      <c r="K631" s="54" t="s">
        <v>2552</v>
      </c>
      <c r="L631" s="54" t="s">
        <v>116</v>
      </c>
      <c r="N631" s="54" t="s">
        <v>117</v>
      </c>
      <c r="O631" s="54">
        <v>8</v>
      </c>
      <c r="P631" s="54">
        <v>3</v>
      </c>
      <c r="Q631" s="289">
        <v>3</v>
      </c>
      <c r="R631" s="290"/>
      <c r="S631" s="289" t="s">
        <v>2502</v>
      </c>
      <c r="T631" s="289"/>
      <c r="U631" s="55"/>
      <c r="V631" s="54" t="s">
        <v>3122</v>
      </c>
      <c r="W631" s="54" t="s">
        <v>3227</v>
      </c>
      <c r="X631" s="54" t="s">
        <v>2524</v>
      </c>
      <c r="Y631" s="54">
        <v>0</v>
      </c>
      <c r="Z631" s="54">
        <v>1</v>
      </c>
    </row>
    <row r="632" spans="1:26" ht="18" x14ac:dyDescent="0.25">
      <c r="A632" s="53" t="str">
        <f t="shared" si="14"/>
        <v>2035106</v>
      </c>
      <c r="B632" s="54" t="s">
        <v>2506</v>
      </c>
      <c r="C632" s="54" t="s">
        <v>2505</v>
      </c>
      <c r="D632" s="54" t="s">
        <v>94</v>
      </c>
      <c r="E632" s="54" t="s">
        <v>94</v>
      </c>
      <c r="F632" s="54" t="s">
        <v>94</v>
      </c>
      <c r="G632" s="54" t="s">
        <v>94</v>
      </c>
      <c r="H632" s="54" t="s">
        <v>1167</v>
      </c>
      <c r="I632" s="54" t="s">
        <v>2504</v>
      </c>
      <c r="J632" s="56" t="s">
        <v>1168</v>
      </c>
      <c r="K632" s="54" t="s">
        <v>2552</v>
      </c>
      <c r="L632" s="54" t="s">
        <v>116</v>
      </c>
      <c r="N632" s="54" t="s">
        <v>117</v>
      </c>
      <c r="O632" s="54">
        <v>9</v>
      </c>
      <c r="P632" s="54">
        <v>1</v>
      </c>
      <c r="Q632" s="289">
        <v>1</v>
      </c>
      <c r="R632" s="290"/>
      <c r="S632" s="289" t="s">
        <v>2502</v>
      </c>
      <c r="T632" s="289"/>
      <c r="U632" s="55"/>
      <c r="V632" s="54" t="s">
        <v>3130</v>
      </c>
      <c r="W632" s="54" t="s">
        <v>3129</v>
      </c>
      <c r="X632" s="54" t="s">
        <v>3128</v>
      </c>
      <c r="Y632" s="54">
        <v>1</v>
      </c>
      <c r="Z632" s="54">
        <v>2</v>
      </c>
    </row>
    <row r="633" spans="1:26" ht="18" x14ac:dyDescent="0.25">
      <c r="A633" s="53" t="str">
        <f t="shared" si="14"/>
        <v>2035107</v>
      </c>
      <c r="B633" s="54" t="s">
        <v>2506</v>
      </c>
      <c r="C633" s="54" t="s">
        <v>2505</v>
      </c>
      <c r="D633" s="54" t="s">
        <v>94</v>
      </c>
      <c r="E633" s="54" t="s">
        <v>94</v>
      </c>
      <c r="F633" s="54" t="s">
        <v>94</v>
      </c>
      <c r="G633" s="54" t="s">
        <v>94</v>
      </c>
      <c r="H633" s="54" t="s">
        <v>1087</v>
      </c>
      <c r="I633" s="54" t="s">
        <v>2504</v>
      </c>
      <c r="J633" s="56" t="s">
        <v>512</v>
      </c>
      <c r="K633" s="54" t="s">
        <v>2552</v>
      </c>
      <c r="L633" s="54" t="s">
        <v>116</v>
      </c>
      <c r="N633" s="54" t="s">
        <v>117</v>
      </c>
      <c r="O633" s="54">
        <v>13</v>
      </c>
      <c r="P633" s="54">
        <v>1</v>
      </c>
      <c r="Q633" s="289">
        <v>2</v>
      </c>
      <c r="R633" s="290"/>
      <c r="S633" s="289" t="s">
        <v>2502</v>
      </c>
      <c r="T633" s="289"/>
      <c r="U633" s="55"/>
      <c r="V633" s="54" t="s">
        <v>3119</v>
      </c>
      <c r="W633" s="54" t="s">
        <v>2525</v>
      </c>
      <c r="X633" s="54" t="s">
        <v>3220</v>
      </c>
      <c r="Y633" s="54">
        <v>0</v>
      </c>
      <c r="Z633" s="54">
        <v>1</v>
      </c>
    </row>
    <row r="634" spans="1:26" ht="18" x14ac:dyDescent="0.25">
      <c r="A634" s="53" t="str">
        <f t="shared" si="14"/>
        <v>2035801</v>
      </c>
      <c r="B634" s="54" t="s">
        <v>2506</v>
      </c>
      <c r="C634" s="54" t="s">
        <v>2505</v>
      </c>
      <c r="D634" s="54" t="s">
        <v>94</v>
      </c>
      <c r="E634" s="54" t="s">
        <v>94</v>
      </c>
      <c r="F634" s="54" t="s">
        <v>94</v>
      </c>
      <c r="G634" s="54" t="s">
        <v>2237</v>
      </c>
      <c r="H634" s="54" t="s">
        <v>1114</v>
      </c>
      <c r="I634" s="54" t="s">
        <v>2504</v>
      </c>
      <c r="J634" s="56" t="s">
        <v>1115</v>
      </c>
      <c r="K634" s="54" t="s">
        <v>2552</v>
      </c>
      <c r="L634" s="54" t="s">
        <v>116</v>
      </c>
      <c r="N634" s="54" t="s">
        <v>117</v>
      </c>
      <c r="O634" s="54">
        <v>10</v>
      </c>
      <c r="P634" s="54">
        <v>3</v>
      </c>
      <c r="Q634" s="289">
        <v>3</v>
      </c>
      <c r="R634" s="290"/>
      <c r="S634" s="289" t="s">
        <v>2502</v>
      </c>
      <c r="T634" s="289"/>
      <c r="U634" s="55"/>
      <c r="V634" s="54" t="s">
        <v>3145</v>
      </c>
      <c r="W634" s="54" t="s">
        <v>2525</v>
      </c>
      <c r="X634" s="54" t="s">
        <v>2524</v>
      </c>
      <c r="Y634" s="54">
        <v>0</v>
      </c>
      <c r="Z634" s="54">
        <v>1</v>
      </c>
    </row>
    <row r="635" spans="1:26" ht="18" x14ac:dyDescent="0.25">
      <c r="A635" s="53" t="str">
        <f t="shared" si="14"/>
        <v>2035802</v>
      </c>
      <c r="B635" s="54" t="s">
        <v>2506</v>
      </c>
      <c r="C635" s="54" t="s">
        <v>2505</v>
      </c>
      <c r="D635" s="54" t="s">
        <v>94</v>
      </c>
      <c r="E635" s="54" t="s">
        <v>94</v>
      </c>
      <c r="F635" s="54" t="s">
        <v>94</v>
      </c>
      <c r="G635" s="54" t="s">
        <v>2237</v>
      </c>
      <c r="H635" s="54" t="s">
        <v>1117</v>
      </c>
      <c r="I635" s="54" t="s">
        <v>2504</v>
      </c>
      <c r="J635" s="56" t="s">
        <v>1118</v>
      </c>
      <c r="K635" s="54" t="s">
        <v>2552</v>
      </c>
      <c r="L635" s="54" t="s">
        <v>116</v>
      </c>
      <c r="N635" s="54" t="s">
        <v>117</v>
      </c>
      <c r="O635" s="54">
        <v>17</v>
      </c>
      <c r="P635" s="54">
        <v>3</v>
      </c>
      <c r="Q635" s="289">
        <v>3</v>
      </c>
      <c r="R635" s="290"/>
      <c r="S635" s="289" t="s">
        <v>2502</v>
      </c>
      <c r="T635" s="289"/>
      <c r="U635" s="55"/>
      <c r="V635" s="54" t="s">
        <v>3145</v>
      </c>
      <c r="W635" s="54" t="s">
        <v>2525</v>
      </c>
      <c r="X635" s="54" t="s">
        <v>2524</v>
      </c>
      <c r="Y635" s="54">
        <v>0</v>
      </c>
      <c r="Z635" s="54">
        <v>1</v>
      </c>
    </row>
    <row r="636" spans="1:26" ht="18" x14ac:dyDescent="0.25">
      <c r="A636" s="53" t="str">
        <f t="shared" si="14"/>
        <v>2035809</v>
      </c>
      <c r="B636" s="54" t="s">
        <v>2506</v>
      </c>
      <c r="C636" s="54" t="s">
        <v>2505</v>
      </c>
      <c r="D636" s="54" t="s">
        <v>94</v>
      </c>
      <c r="E636" s="54" t="s">
        <v>94</v>
      </c>
      <c r="F636" s="54" t="s">
        <v>94</v>
      </c>
      <c r="G636" s="54" t="s">
        <v>2237</v>
      </c>
      <c r="H636" s="54" t="s">
        <v>1120</v>
      </c>
      <c r="I636" s="54" t="s">
        <v>2504</v>
      </c>
      <c r="J636" s="56" t="s">
        <v>1121</v>
      </c>
      <c r="K636" s="54" t="s">
        <v>2552</v>
      </c>
      <c r="L636" s="54" t="s">
        <v>116</v>
      </c>
      <c r="N636" s="54" t="s">
        <v>117</v>
      </c>
      <c r="O636" s="54">
        <v>16</v>
      </c>
      <c r="P636" s="54">
        <v>3</v>
      </c>
      <c r="Q636" s="289">
        <v>3</v>
      </c>
      <c r="R636" s="290"/>
      <c r="S636" s="289" t="s">
        <v>2502</v>
      </c>
      <c r="T636" s="289"/>
      <c r="U636" s="55"/>
      <c r="V636" s="54" t="s">
        <v>3145</v>
      </c>
      <c r="W636" s="54" t="s">
        <v>3140</v>
      </c>
      <c r="X636" s="54" t="s">
        <v>3139</v>
      </c>
      <c r="Y636" s="54">
        <v>0</v>
      </c>
      <c r="Z636" s="54">
        <v>1</v>
      </c>
    </row>
    <row r="637" spans="1:26" ht="18" x14ac:dyDescent="0.25">
      <c r="A637" s="53" t="str">
        <f t="shared" si="14"/>
        <v>2035812</v>
      </c>
      <c r="B637" s="54" t="s">
        <v>2506</v>
      </c>
      <c r="C637" s="54" t="s">
        <v>2505</v>
      </c>
      <c r="D637" s="54" t="s">
        <v>94</v>
      </c>
      <c r="E637" s="54" t="s">
        <v>94</v>
      </c>
      <c r="F637" s="54" t="s">
        <v>94</v>
      </c>
      <c r="G637" s="54" t="s">
        <v>1069</v>
      </c>
      <c r="H637" s="54" t="s">
        <v>1068</v>
      </c>
      <c r="I637" s="54" t="s">
        <v>2504</v>
      </c>
      <c r="J637" s="56" t="s">
        <v>1069</v>
      </c>
      <c r="K637" s="54" t="s">
        <v>2552</v>
      </c>
      <c r="L637" s="54" t="s">
        <v>116</v>
      </c>
      <c r="N637" s="54" t="s">
        <v>117</v>
      </c>
      <c r="O637" s="54">
        <v>12</v>
      </c>
      <c r="P637" s="54">
        <v>3</v>
      </c>
      <c r="Q637" s="289">
        <v>3</v>
      </c>
      <c r="R637" s="290"/>
      <c r="S637" s="289" t="s">
        <v>2502</v>
      </c>
      <c r="T637" s="289"/>
      <c r="U637" s="55"/>
      <c r="V637" s="54" t="s">
        <v>3145</v>
      </c>
      <c r="W637" s="54" t="s">
        <v>2525</v>
      </c>
      <c r="X637" s="54" t="s">
        <v>2524</v>
      </c>
      <c r="Y637" s="54">
        <v>0</v>
      </c>
      <c r="Z637" s="54">
        <v>1</v>
      </c>
    </row>
    <row r="638" spans="1:26" ht="18" x14ac:dyDescent="0.25">
      <c r="A638" s="53" t="str">
        <f t="shared" si="14"/>
        <v>2035813</v>
      </c>
      <c r="B638" s="54" t="s">
        <v>2506</v>
      </c>
      <c r="C638" s="54" t="s">
        <v>2505</v>
      </c>
      <c r="D638" s="54" t="s">
        <v>94</v>
      </c>
      <c r="E638" s="54" t="s">
        <v>94</v>
      </c>
      <c r="F638" s="54" t="s">
        <v>94</v>
      </c>
      <c r="G638" s="54" t="s">
        <v>470</v>
      </c>
      <c r="H638" s="54" t="s">
        <v>1028</v>
      </c>
      <c r="I638" s="54" t="s">
        <v>2504</v>
      </c>
      <c r="J638" s="56" t="s">
        <v>1029</v>
      </c>
      <c r="K638" s="54" t="s">
        <v>2552</v>
      </c>
      <c r="L638" s="54" t="s">
        <v>116</v>
      </c>
      <c r="N638" s="54" t="s">
        <v>117</v>
      </c>
      <c r="O638" s="54">
        <v>13</v>
      </c>
      <c r="P638" s="54">
        <v>3</v>
      </c>
      <c r="Q638" s="289">
        <v>3</v>
      </c>
      <c r="R638" s="290"/>
      <c r="S638" s="289" t="s">
        <v>2502</v>
      </c>
      <c r="T638" s="289"/>
      <c r="U638" s="55"/>
      <c r="V638" s="54" t="s">
        <v>3130</v>
      </c>
      <c r="W638" s="54" t="s">
        <v>3226</v>
      </c>
      <c r="X638" s="54" t="s">
        <v>3128</v>
      </c>
      <c r="Y638" s="54">
        <v>1</v>
      </c>
      <c r="Z638" s="54">
        <v>2</v>
      </c>
    </row>
    <row r="639" spans="1:26" ht="27" x14ac:dyDescent="0.25">
      <c r="A639" s="53" t="str">
        <f t="shared" si="14"/>
        <v>2035817</v>
      </c>
      <c r="B639" s="54" t="s">
        <v>2506</v>
      </c>
      <c r="C639" s="54" t="s">
        <v>2505</v>
      </c>
      <c r="D639" s="54" t="s">
        <v>94</v>
      </c>
      <c r="E639" s="54" t="s">
        <v>94</v>
      </c>
      <c r="F639" s="54" t="s">
        <v>94</v>
      </c>
      <c r="G639" s="54" t="s">
        <v>2264</v>
      </c>
      <c r="H639" s="54" t="s">
        <v>1169</v>
      </c>
      <c r="I639" s="54" t="s">
        <v>2504</v>
      </c>
      <c r="J639" s="56" t="s">
        <v>1170</v>
      </c>
      <c r="K639" s="54" t="s">
        <v>2552</v>
      </c>
      <c r="L639" s="54" t="s">
        <v>116</v>
      </c>
      <c r="N639" s="54" t="s">
        <v>117</v>
      </c>
      <c r="O639" s="54">
        <v>4</v>
      </c>
      <c r="P639" s="54">
        <v>3</v>
      </c>
      <c r="Q639" s="289">
        <v>3</v>
      </c>
      <c r="R639" s="290"/>
      <c r="S639" s="289" t="s">
        <v>2502</v>
      </c>
      <c r="T639" s="289"/>
      <c r="U639" s="55"/>
      <c r="V639" s="54" t="s">
        <v>3141</v>
      </c>
      <c r="W639" s="54" t="s">
        <v>3140</v>
      </c>
      <c r="X639" s="54" t="s">
        <v>3225</v>
      </c>
      <c r="Y639" s="54">
        <v>0</v>
      </c>
      <c r="Z639" s="54">
        <v>1</v>
      </c>
    </row>
    <row r="640" spans="1:26" ht="18" x14ac:dyDescent="0.25">
      <c r="A640" s="53" t="str">
        <f t="shared" si="14"/>
        <v>2035818</v>
      </c>
      <c r="B640" s="54" t="s">
        <v>2506</v>
      </c>
      <c r="C640" s="54" t="s">
        <v>2505</v>
      </c>
      <c r="D640" s="54" t="s">
        <v>94</v>
      </c>
      <c r="E640" s="54" t="s">
        <v>94</v>
      </c>
      <c r="F640" s="54" t="s">
        <v>94</v>
      </c>
      <c r="G640" s="54" t="s">
        <v>1046</v>
      </c>
      <c r="H640" s="54" t="s">
        <v>1047</v>
      </c>
      <c r="I640" s="54" t="s">
        <v>2504</v>
      </c>
      <c r="J640" s="56" t="s">
        <v>1048</v>
      </c>
      <c r="K640" s="54" t="s">
        <v>2552</v>
      </c>
      <c r="L640" s="54" t="s">
        <v>116</v>
      </c>
      <c r="N640" s="54" t="s">
        <v>117</v>
      </c>
      <c r="O640" s="54">
        <v>10</v>
      </c>
      <c r="P640" s="54">
        <v>3</v>
      </c>
      <c r="Q640" s="289">
        <v>3</v>
      </c>
      <c r="R640" s="290"/>
      <c r="S640" s="289" t="s">
        <v>2502</v>
      </c>
      <c r="T640" s="289"/>
      <c r="U640" s="55"/>
      <c r="V640" s="54" t="s">
        <v>3127</v>
      </c>
      <c r="W640" s="54" t="s">
        <v>3126</v>
      </c>
      <c r="X640" s="54" t="s">
        <v>2524</v>
      </c>
      <c r="Y640" s="54">
        <v>1</v>
      </c>
      <c r="Z640" s="54">
        <v>1</v>
      </c>
    </row>
    <row r="641" spans="1:26" ht="18" x14ac:dyDescent="0.25">
      <c r="A641" s="53" t="str">
        <f t="shared" si="14"/>
        <v>2036602</v>
      </c>
      <c r="B641" s="54" t="s">
        <v>2506</v>
      </c>
      <c r="C641" s="54" t="s">
        <v>2505</v>
      </c>
      <c r="D641" s="54" t="s">
        <v>94</v>
      </c>
      <c r="E641" s="54" t="s">
        <v>94</v>
      </c>
      <c r="F641" s="54" t="s">
        <v>94</v>
      </c>
      <c r="G641" s="54" t="s">
        <v>94</v>
      </c>
      <c r="H641" s="54" t="s">
        <v>1008</v>
      </c>
      <c r="I641" s="54" t="s">
        <v>2504</v>
      </c>
      <c r="J641" s="56" t="s">
        <v>540</v>
      </c>
      <c r="K641" s="54" t="s">
        <v>2552</v>
      </c>
      <c r="L641" s="54" t="s">
        <v>116</v>
      </c>
      <c r="N641" s="54" t="s">
        <v>117</v>
      </c>
      <c r="O641" s="54">
        <v>12</v>
      </c>
      <c r="P641" s="54">
        <v>3</v>
      </c>
      <c r="Q641" s="289">
        <v>3</v>
      </c>
      <c r="R641" s="290"/>
      <c r="S641" s="289" t="s">
        <v>2502</v>
      </c>
      <c r="T641" s="289"/>
      <c r="U641" s="55"/>
      <c r="V641" s="54" t="s">
        <v>3138</v>
      </c>
      <c r="W641" s="54" t="s">
        <v>2525</v>
      </c>
      <c r="X641" s="54" t="s">
        <v>3136</v>
      </c>
      <c r="Y641" s="54">
        <v>1</v>
      </c>
      <c r="Z641" s="54">
        <v>1</v>
      </c>
    </row>
    <row r="642" spans="1:26" ht="18" x14ac:dyDescent="0.25">
      <c r="A642" s="53" t="str">
        <f t="shared" si="14"/>
        <v>2036603</v>
      </c>
      <c r="B642" s="54" t="s">
        <v>2506</v>
      </c>
      <c r="C642" s="54" t="s">
        <v>2505</v>
      </c>
      <c r="D642" s="54" t="s">
        <v>94</v>
      </c>
      <c r="E642" s="54" t="s">
        <v>94</v>
      </c>
      <c r="F642" s="54" t="s">
        <v>94</v>
      </c>
      <c r="G642" s="54" t="s">
        <v>1016</v>
      </c>
      <c r="H642" s="54" t="s">
        <v>1017</v>
      </c>
      <c r="I642" s="54" t="s">
        <v>2504</v>
      </c>
      <c r="J642" s="56" t="s">
        <v>1016</v>
      </c>
      <c r="K642" s="54" t="s">
        <v>2552</v>
      </c>
      <c r="L642" s="54" t="s">
        <v>116</v>
      </c>
      <c r="N642" s="54" t="s">
        <v>117</v>
      </c>
      <c r="O642" s="54">
        <v>6</v>
      </c>
      <c r="P642" s="54">
        <v>3</v>
      </c>
      <c r="Q642" s="289">
        <v>3</v>
      </c>
      <c r="R642" s="290"/>
      <c r="S642" s="289" t="s">
        <v>2502</v>
      </c>
      <c r="T642" s="289"/>
      <c r="U642" s="55"/>
      <c r="V642" s="54" t="s">
        <v>3138</v>
      </c>
      <c r="W642" s="54" t="s">
        <v>2525</v>
      </c>
      <c r="X642" s="54" t="s">
        <v>3136</v>
      </c>
      <c r="Y642" s="54">
        <v>1</v>
      </c>
      <c r="Z642" s="54">
        <v>1</v>
      </c>
    </row>
    <row r="643" spans="1:26" ht="18" x14ac:dyDescent="0.25">
      <c r="A643" s="53" t="str">
        <f t="shared" si="14"/>
        <v>2036605</v>
      </c>
      <c r="B643" s="54" t="s">
        <v>2506</v>
      </c>
      <c r="C643" s="54" t="s">
        <v>2505</v>
      </c>
      <c r="D643" s="54" t="s">
        <v>94</v>
      </c>
      <c r="E643" s="54" t="s">
        <v>94</v>
      </c>
      <c r="F643" s="54" t="s">
        <v>94</v>
      </c>
      <c r="G643" s="54" t="s">
        <v>2243</v>
      </c>
      <c r="H643" s="54" t="s">
        <v>1030</v>
      </c>
      <c r="I643" s="54" t="s">
        <v>2504</v>
      </c>
      <c r="J643" s="56" t="s">
        <v>397</v>
      </c>
      <c r="K643" s="54" t="s">
        <v>2552</v>
      </c>
      <c r="L643" s="54" t="s">
        <v>116</v>
      </c>
      <c r="N643" s="54" t="s">
        <v>117</v>
      </c>
      <c r="O643" s="54">
        <v>3</v>
      </c>
      <c r="P643" s="54">
        <v>3</v>
      </c>
      <c r="Q643" s="289">
        <v>3</v>
      </c>
      <c r="R643" s="290"/>
      <c r="S643" s="289" t="s">
        <v>2502</v>
      </c>
      <c r="T643" s="289"/>
      <c r="U643" s="55"/>
      <c r="V643" s="54" t="s">
        <v>3138</v>
      </c>
      <c r="W643" s="54" t="s">
        <v>2525</v>
      </c>
      <c r="X643" s="54" t="s">
        <v>3136</v>
      </c>
      <c r="Y643" s="54">
        <v>1</v>
      </c>
      <c r="Z643" s="54">
        <v>1</v>
      </c>
    </row>
    <row r="644" spans="1:26" ht="18" x14ac:dyDescent="0.25">
      <c r="A644" s="53" t="str">
        <f t="shared" si="14"/>
        <v>2036607</v>
      </c>
      <c r="B644" s="54" t="s">
        <v>2506</v>
      </c>
      <c r="C644" s="54" t="s">
        <v>2505</v>
      </c>
      <c r="D644" s="54" t="s">
        <v>94</v>
      </c>
      <c r="E644" s="54" t="s">
        <v>94</v>
      </c>
      <c r="F644" s="54" t="s">
        <v>94</v>
      </c>
      <c r="G644" s="54" t="s">
        <v>481</v>
      </c>
      <c r="H644" s="54" t="s">
        <v>1173</v>
      </c>
      <c r="I644" s="54" t="s">
        <v>2504</v>
      </c>
      <c r="J644" s="56" t="s">
        <v>1174</v>
      </c>
      <c r="K644" s="54" t="s">
        <v>2552</v>
      </c>
      <c r="L644" s="54" t="s">
        <v>116</v>
      </c>
      <c r="N644" s="54" t="s">
        <v>117</v>
      </c>
      <c r="O644" s="54">
        <v>12</v>
      </c>
      <c r="P644" s="54">
        <v>3</v>
      </c>
      <c r="Q644" s="289">
        <v>3</v>
      </c>
      <c r="R644" s="290"/>
      <c r="S644" s="289" t="s">
        <v>2502</v>
      </c>
      <c r="T644" s="289"/>
      <c r="U644" s="55"/>
      <c r="V644" s="54" t="s">
        <v>3138</v>
      </c>
      <c r="W644" s="54" t="s">
        <v>2525</v>
      </c>
      <c r="X644" s="54" t="s">
        <v>3136</v>
      </c>
      <c r="Y644" s="54">
        <v>1</v>
      </c>
      <c r="Z644" s="54">
        <v>1</v>
      </c>
    </row>
    <row r="645" spans="1:26" ht="18" x14ac:dyDescent="0.25">
      <c r="A645" s="53" t="str">
        <f t="shared" si="14"/>
        <v>2036609</v>
      </c>
      <c r="B645" s="54" t="s">
        <v>2506</v>
      </c>
      <c r="C645" s="54" t="s">
        <v>2505</v>
      </c>
      <c r="D645" s="54" t="s">
        <v>94</v>
      </c>
      <c r="E645" s="54" t="s">
        <v>94</v>
      </c>
      <c r="F645" s="54" t="s">
        <v>94</v>
      </c>
      <c r="G645" s="54" t="s">
        <v>94</v>
      </c>
      <c r="H645" s="54" t="s">
        <v>1038</v>
      </c>
      <c r="I645" s="54" t="s">
        <v>2504</v>
      </c>
      <c r="J645" s="56" t="s">
        <v>1039</v>
      </c>
      <c r="K645" s="54" t="s">
        <v>2552</v>
      </c>
      <c r="L645" s="54" t="s">
        <v>116</v>
      </c>
      <c r="N645" s="54" t="s">
        <v>117</v>
      </c>
      <c r="O645" s="54">
        <v>8</v>
      </c>
      <c r="P645" s="54">
        <v>3</v>
      </c>
      <c r="Q645" s="289">
        <v>3</v>
      </c>
      <c r="R645" s="290"/>
      <c r="S645" s="289" t="s">
        <v>2502</v>
      </c>
      <c r="T645" s="289"/>
      <c r="U645" s="55"/>
      <c r="V645" s="54" t="s">
        <v>3138</v>
      </c>
      <c r="W645" s="54" t="s">
        <v>2525</v>
      </c>
      <c r="X645" s="54" t="s">
        <v>3224</v>
      </c>
      <c r="Y645" s="54">
        <v>1</v>
      </c>
      <c r="Z645" s="54">
        <v>1</v>
      </c>
    </row>
    <row r="646" spans="1:26" ht="27" x14ac:dyDescent="0.25">
      <c r="A646" s="53" t="str">
        <f t="shared" si="14"/>
        <v>2036611</v>
      </c>
      <c r="B646" s="54" t="s">
        <v>2506</v>
      </c>
      <c r="C646" s="54" t="s">
        <v>2505</v>
      </c>
      <c r="D646" s="54" t="s">
        <v>94</v>
      </c>
      <c r="E646" s="54" t="s">
        <v>94</v>
      </c>
      <c r="F646" s="54" t="s">
        <v>94</v>
      </c>
      <c r="G646" s="54" t="s">
        <v>2246</v>
      </c>
      <c r="H646" s="54" t="s">
        <v>1040</v>
      </c>
      <c r="I646" s="54" t="s">
        <v>2504</v>
      </c>
      <c r="J646" s="56" t="s">
        <v>1035</v>
      </c>
      <c r="K646" s="54" t="s">
        <v>2552</v>
      </c>
      <c r="L646" s="54" t="s">
        <v>116</v>
      </c>
      <c r="N646" s="54" t="s">
        <v>117</v>
      </c>
      <c r="O646" s="54">
        <v>11</v>
      </c>
      <c r="P646" s="54">
        <v>3</v>
      </c>
      <c r="Q646" s="289">
        <v>3</v>
      </c>
      <c r="R646" s="290"/>
      <c r="S646" s="289" t="s">
        <v>2502</v>
      </c>
      <c r="T646" s="289"/>
      <c r="U646" s="55"/>
      <c r="V646" s="54" t="s">
        <v>3138</v>
      </c>
      <c r="W646" s="54" t="s">
        <v>2525</v>
      </c>
      <c r="X646" s="54" t="s">
        <v>3136</v>
      </c>
      <c r="Y646" s="54">
        <v>1</v>
      </c>
      <c r="Z646" s="54">
        <v>1</v>
      </c>
    </row>
    <row r="647" spans="1:26" ht="18" x14ac:dyDescent="0.25">
      <c r="A647" s="53" t="str">
        <f t="shared" si="14"/>
        <v>2036613</v>
      </c>
      <c r="B647" s="54" t="s">
        <v>2506</v>
      </c>
      <c r="C647" s="54" t="s">
        <v>2505</v>
      </c>
      <c r="D647" s="54" t="s">
        <v>94</v>
      </c>
      <c r="E647" s="54" t="s">
        <v>94</v>
      </c>
      <c r="F647" s="54" t="s">
        <v>94</v>
      </c>
      <c r="G647" s="54" t="s">
        <v>1016</v>
      </c>
      <c r="H647" s="54" t="s">
        <v>1018</v>
      </c>
      <c r="I647" s="54" t="s">
        <v>2504</v>
      </c>
      <c r="J647" s="56" t="s">
        <v>1016</v>
      </c>
      <c r="K647" s="54" t="s">
        <v>2552</v>
      </c>
      <c r="L647" s="54" t="s">
        <v>116</v>
      </c>
      <c r="N647" s="54" t="s">
        <v>117</v>
      </c>
      <c r="O647" s="54">
        <v>8</v>
      </c>
      <c r="P647" s="54">
        <v>1</v>
      </c>
      <c r="Q647" s="289">
        <v>2</v>
      </c>
      <c r="R647" s="290"/>
      <c r="S647" s="289" t="s">
        <v>2502</v>
      </c>
      <c r="T647" s="289"/>
      <c r="U647" s="55"/>
      <c r="V647" s="54" t="s">
        <v>3116</v>
      </c>
      <c r="W647" s="54" t="s">
        <v>3223</v>
      </c>
      <c r="X647" s="54" t="s">
        <v>3132</v>
      </c>
      <c r="Y647" s="54">
        <v>0</v>
      </c>
      <c r="Z647" s="54">
        <v>2</v>
      </c>
    </row>
    <row r="648" spans="1:26" ht="18" x14ac:dyDescent="0.25">
      <c r="A648" s="53" t="str">
        <f t="shared" si="14"/>
        <v>2036615</v>
      </c>
      <c r="B648" s="54" t="s">
        <v>2506</v>
      </c>
      <c r="C648" s="54" t="s">
        <v>2505</v>
      </c>
      <c r="D648" s="54" t="s">
        <v>94</v>
      </c>
      <c r="E648" s="54" t="s">
        <v>94</v>
      </c>
      <c r="F648" s="54" t="s">
        <v>94</v>
      </c>
      <c r="G648" s="54" t="s">
        <v>94</v>
      </c>
      <c r="H648" s="54" t="s">
        <v>1050</v>
      </c>
      <c r="I648" s="54" t="s">
        <v>2504</v>
      </c>
      <c r="J648" s="56" t="s">
        <v>1051</v>
      </c>
      <c r="K648" s="54" t="s">
        <v>2552</v>
      </c>
      <c r="L648" s="54" t="s">
        <v>116</v>
      </c>
      <c r="N648" s="54" t="s">
        <v>117</v>
      </c>
      <c r="O648" s="54">
        <v>10</v>
      </c>
      <c r="P648" s="54">
        <v>1</v>
      </c>
      <c r="Q648" s="289">
        <v>2</v>
      </c>
      <c r="R648" s="290"/>
      <c r="S648" s="289" t="s">
        <v>2502</v>
      </c>
      <c r="T648" s="289"/>
      <c r="U648" s="55"/>
      <c r="V648" s="54" t="s">
        <v>3116</v>
      </c>
      <c r="W648" s="54" t="s">
        <v>2525</v>
      </c>
      <c r="X648" s="54" t="s">
        <v>2524</v>
      </c>
      <c r="Y648" s="54">
        <v>0</v>
      </c>
      <c r="Z648" s="54">
        <v>2</v>
      </c>
    </row>
    <row r="649" spans="1:26" ht="18" x14ac:dyDescent="0.25">
      <c r="A649" s="53" t="str">
        <f t="shared" si="14"/>
        <v>2036617</v>
      </c>
      <c r="B649" s="54" t="s">
        <v>2506</v>
      </c>
      <c r="C649" s="54" t="s">
        <v>2505</v>
      </c>
      <c r="D649" s="54" t="s">
        <v>94</v>
      </c>
      <c r="E649" s="54" t="s">
        <v>94</v>
      </c>
      <c r="F649" s="54" t="s">
        <v>94</v>
      </c>
      <c r="G649" s="54" t="s">
        <v>1122</v>
      </c>
      <c r="H649" s="54" t="s">
        <v>1123</v>
      </c>
      <c r="I649" s="54" t="s">
        <v>2504</v>
      </c>
      <c r="J649" s="56" t="s">
        <v>1124</v>
      </c>
      <c r="K649" s="54" t="s">
        <v>2552</v>
      </c>
      <c r="L649" s="54" t="s">
        <v>116</v>
      </c>
      <c r="N649" s="54" t="s">
        <v>117</v>
      </c>
      <c r="O649" s="54">
        <v>10</v>
      </c>
      <c r="P649" s="54">
        <v>2</v>
      </c>
      <c r="Q649" s="289">
        <v>2</v>
      </c>
      <c r="R649" s="290"/>
      <c r="S649" s="289" t="s">
        <v>2502</v>
      </c>
      <c r="T649" s="289"/>
      <c r="U649" s="55"/>
      <c r="V649" s="54" t="s">
        <v>3130</v>
      </c>
      <c r="W649" s="54" t="s">
        <v>3129</v>
      </c>
      <c r="X649" s="54" t="s">
        <v>3128</v>
      </c>
      <c r="Y649" s="54">
        <v>1</v>
      </c>
      <c r="Z649" s="54">
        <v>2</v>
      </c>
    </row>
    <row r="650" spans="1:26" ht="27" x14ac:dyDescent="0.25">
      <c r="A650" s="53" t="str">
        <f t="shared" si="14"/>
        <v>2036618</v>
      </c>
      <c r="B650" s="54" t="s">
        <v>2506</v>
      </c>
      <c r="C650" s="54" t="s">
        <v>2505</v>
      </c>
      <c r="D650" s="54" t="s">
        <v>94</v>
      </c>
      <c r="E650" s="54" t="s">
        <v>94</v>
      </c>
      <c r="F650" s="54" t="s">
        <v>94</v>
      </c>
      <c r="G650" s="54" t="s">
        <v>2246</v>
      </c>
      <c r="H650" s="54" t="s">
        <v>1036</v>
      </c>
      <c r="I650" s="54" t="s">
        <v>2504</v>
      </c>
      <c r="J650" s="56" t="s">
        <v>1037</v>
      </c>
      <c r="K650" s="54" t="s">
        <v>2552</v>
      </c>
      <c r="L650" s="54" t="s">
        <v>116</v>
      </c>
      <c r="N650" s="54" t="s">
        <v>117</v>
      </c>
      <c r="O650" s="54">
        <v>7</v>
      </c>
      <c r="P650" s="54">
        <v>3</v>
      </c>
      <c r="Q650" s="289">
        <v>3</v>
      </c>
      <c r="R650" s="290"/>
      <c r="S650" s="289" t="s">
        <v>2502</v>
      </c>
      <c r="T650" s="289"/>
      <c r="U650" s="55"/>
      <c r="V650" s="54" t="s">
        <v>3138</v>
      </c>
      <c r="W650" s="54" t="s">
        <v>2525</v>
      </c>
      <c r="X650" s="54" t="s">
        <v>2524</v>
      </c>
      <c r="Y650" s="54">
        <v>1</v>
      </c>
      <c r="Z650" s="54">
        <v>1</v>
      </c>
    </row>
    <row r="651" spans="1:26" ht="18" x14ac:dyDescent="0.25">
      <c r="A651" s="53" t="str">
        <f t="shared" si="14"/>
        <v>2036619</v>
      </c>
      <c r="B651" s="54" t="s">
        <v>2506</v>
      </c>
      <c r="C651" s="54" t="s">
        <v>2505</v>
      </c>
      <c r="D651" s="54" t="s">
        <v>94</v>
      </c>
      <c r="E651" s="54" t="s">
        <v>94</v>
      </c>
      <c r="F651" s="54" t="s">
        <v>94</v>
      </c>
      <c r="G651" s="54" t="s">
        <v>468</v>
      </c>
      <c r="H651" s="54" t="s">
        <v>1164</v>
      </c>
      <c r="I651" s="54" t="s">
        <v>2504</v>
      </c>
      <c r="J651" s="56" t="s">
        <v>468</v>
      </c>
      <c r="K651" s="54" t="s">
        <v>2552</v>
      </c>
      <c r="L651" s="54" t="s">
        <v>116</v>
      </c>
      <c r="N651" s="54" t="s">
        <v>117</v>
      </c>
      <c r="O651" s="54">
        <v>8</v>
      </c>
      <c r="P651" s="54">
        <v>1</v>
      </c>
      <c r="Q651" s="289">
        <v>2</v>
      </c>
      <c r="R651" s="290"/>
      <c r="S651" s="289" t="s">
        <v>2502</v>
      </c>
      <c r="T651" s="289"/>
      <c r="U651" s="55"/>
      <c r="V651" s="54" t="s">
        <v>3116</v>
      </c>
      <c r="W651" s="54" t="s">
        <v>3133</v>
      </c>
      <c r="X651" s="54" t="s">
        <v>3132</v>
      </c>
      <c r="Y651" s="54">
        <v>0</v>
      </c>
      <c r="Z651" s="54">
        <v>2</v>
      </c>
    </row>
    <row r="652" spans="1:26" ht="18" x14ac:dyDescent="0.25">
      <c r="A652" s="53" t="str">
        <f t="shared" si="14"/>
        <v>2037402</v>
      </c>
      <c r="B652" s="54" t="s">
        <v>2506</v>
      </c>
      <c r="C652" s="54" t="s">
        <v>2505</v>
      </c>
      <c r="D652" s="54" t="s">
        <v>94</v>
      </c>
      <c r="E652" s="54" t="s">
        <v>94</v>
      </c>
      <c r="F652" s="54" t="s">
        <v>94</v>
      </c>
      <c r="G652" s="54" t="s">
        <v>110</v>
      </c>
      <c r="H652" s="54" t="s">
        <v>998</v>
      </c>
      <c r="I652" s="54" t="s">
        <v>2504</v>
      </c>
      <c r="J652" s="56" t="s">
        <v>999</v>
      </c>
      <c r="K652" s="54" t="s">
        <v>2552</v>
      </c>
      <c r="L652" s="54" t="s">
        <v>116</v>
      </c>
      <c r="N652" s="54" t="s">
        <v>117</v>
      </c>
      <c r="O652" s="54">
        <v>9</v>
      </c>
      <c r="P652" s="54">
        <v>3</v>
      </c>
      <c r="Q652" s="289">
        <v>3</v>
      </c>
      <c r="R652" s="290"/>
      <c r="S652" s="289" t="s">
        <v>2502</v>
      </c>
      <c r="T652" s="289"/>
      <c r="U652" s="55"/>
      <c r="V652" s="54" t="s">
        <v>3127</v>
      </c>
      <c r="W652" s="54" t="s">
        <v>3126</v>
      </c>
      <c r="X652" s="54" t="s">
        <v>2524</v>
      </c>
      <c r="Y652" s="54">
        <v>1</v>
      </c>
      <c r="Z652" s="54">
        <v>1</v>
      </c>
    </row>
    <row r="653" spans="1:26" ht="18" x14ac:dyDescent="0.25">
      <c r="A653" s="53" t="str">
        <f t="shared" si="14"/>
        <v>2037404</v>
      </c>
      <c r="B653" s="54" t="s">
        <v>2506</v>
      </c>
      <c r="C653" s="54" t="s">
        <v>2505</v>
      </c>
      <c r="D653" s="54" t="s">
        <v>94</v>
      </c>
      <c r="E653" s="54" t="s">
        <v>94</v>
      </c>
      <c r="F653" s="54" t="s">
        <v>94</v>
      </c>
      <c r="G653" s="54" t="s">
        <v>1162</v>
      </c>
      <c r="H653" s="54" t="s">
        <v>1163</v>
      </c>
      <c r="I653" s="54" t="s">
        <v>2504</v>
      </c>
      <c r="J653" s="56" t="s">
        <v>1162</v>
      </c>
      <c r="K653" s="54" t="s">
        <v>2552</v>
      </c>
      <c r="L653" s="54" t="s">
        <v>116</v>
      </c>
      <c r="N653" s="54" t="s">
        <v>117</v>
      </c>
      <c r="O653" s="54">
        <v>9</v>
      </c>
      <c r="P653" s="54">
        <v>3</v>
      </c>
      <c r="Q653" s="289">
        <v>3</v>
      </c>
      <c r="R653" s="290"/>
      <c r="S653" s="289" t="s">
        <v>2502</v>
      </c>
      <c r="T653" s="289"/>
      <c r="U653" s="55"/>
      <c r="V653" s="54" t="s">
        <v>3127</v>
      </c>
      <c r="W653" s="54" t="s">
        <v>3126</v>
      </c>
      <c r="X653" s="54" t="s">
        <v>3222</v>
      </c>
      <c r="Y653" s="54">
        <v>1</v>
      </c>
      <c r="Z653" s="54">
        <v>1</v>
      </c>
    </row>
    <row r="654" spans="1:26" ht="18" x14ac:dyDescent="0.25">
      <c r="A654" s="53" t="str">
        <f t="shared" si="14"/>
        <v>2037409</v>
      </c>
      <c r="B654" s="54" t="s">
        <v>2506</v>
      </c>
      <c r="C654" s="54" t="s">
        <v>2505</v>
      </c>
      <c r="D654" s="54" t="s">
        <v>94</v>
      </c>
      <c r="E654" s="54" t="s">
        <v>94</v>
      </c>
      <c r="F654" s="54" t="s">
        <v>94</v>
      </c>
      <c r="G654" s="54" t="s">
        <v>94</v>
      </c>
      <c r="H654" s="54" t="s">
        <v>1066</v>
      </c>
      <c r="I654" s="54" t="s">
        <v>2504</v>
      </c>
      <c r="J654" s="56" t="s">
        <v>1067</v>
      </c>
      <c r="K654" s="54" t="s">
        <v>2552</v>
      </c>
      <c r="L654" s="54" t="s">
        <v>116</v>
      </c>
      <c r="N654" s="54" t="s">
        <v>117</v>
      </c>
      <c r="O654" s="54">
        <v>9</v>
      </c>
      <c r="P654" s="54">
        <v>3</v>
      </c>
      <c r="Q654" s="289">
        <v>3</v>
      </c>
      <c r="R654" s="290"/>
      <c r="S654" s="289" t="s">
        <v>2502</v>
      </c>
      <c r="T654" s="289"/>
      <c r="U654" s="55"/>
      <c r="V654" s="54" t="s">
        <v>3127</v>
      </c>
      <c r="W654" s="54" t="s">
        <v>3126</v>
      </c>
      <c r="X654" s="54" t="s">
        <v>2524</v>
      </c>
      <c r="Y654" s="54">
        <v>1</v>
      </c>
      <c r="Z654" s="54">
        <v>1</v>
      </c>
    </row>
    <row r="655" spans="1:26" ht="18" x14ac:dyDescent="0.25">
      <c r="A655" s="53" t="str">
        <f t="shared" si="14"/>
        <v>2037434</v>
      </c>
      <c r="B655" s="54" t="s">
        <v>2506</v>
      </c>
      <c r="C655" s="54" t="s">
        <v>2505</v>
      </c>
      <c r="D655" s="54" t="s">
        <v>94</v>
      </c>
      <c r="E655" s="54" t="s">
        <v>94</v>
      </c>
      <c r="F655" s="54" t="s">
        <v>94</v>
      </c>
      <c r="G655" s="54" t="s">
        <v>94</v>
      </c>
      <c r="H655" s="54" t="s">
        <v>1088</v>
      </c>
      <c r="I655" s="54" t="s">
        <v>2504</v>
      </c>
      <c r="J655" s="56" t="s">
        <v>543</v>
      </c>
      <c r="K655" s="54" t="s">
        <v>2552</v>
      </c>
      <c r="L655" s="54" t="s">
        <v>116</v>
      </c>
      <c r="N655" s="54" t="s">
        <v>117</v>
      </c>
      <c r="O655" s="54">
        <v>13</v>
      </c>
      <c r="P655" s="54">
        <v>1</v>
      </c>
      <c r="Q655" s="289">
        <v>1</v>
      </c>
      <c r="R655" s="290"/>
      <c r="S655" s="289" t="s">
        <v>2502</v>
      </c>
      <c r="T655" s="289"/>
      <c r="U655" s="55"/>
      <c r="V655" s="54" t="s">
        <v>3127</v>
      </c>
      <c r="W655" s="54" t="s">
        <v>3126</v>
      </c>
      <c r="X655" s="54" t="s">
        <v>2524</v>
      </c>
      <c r="Y655" s="54">
        <v>1</v>
      </c>
      <c r="Z655" s="54">
        <v>1</v>
      </c>
    </row>
    <row r="656" spans="1:26" ht="18" x14ac:dyDescent="0.25">
      <c r="A656" s="53" t="str">
        <f t="shared" si="14"/>
        <v>2038209</v>
      </c>
      <c r="B656" s="54" t="s">
        <v>2506</v>
      </c>
      <c r="C656" s="54" t="s">
        <v>2505</v>
      </c>
      <c r="D656" s="54" t="s">
        <v>94</v>
      </c>
      <c r="E656" s="54" t="s">
        <v>94</v>
      </c>
      <c r="F656" s="54" t="s">
        <v>94</v>
      </c>
      <c r="G656" s="54" t="s">
        <v>1057</v>
      </c>
      <c r="H656" s="54" t="s">
        <v>1056</v>
      </c>
      <c r="I656" s="54" t="s">
        <v>2504</v>
      </c>
      <c r="J656" s="56" t="s">
        <v>1057</v>
      </c>
      <c r="K656" s="54" t="s">
        <v>2552</v>
      </c>
      <c r="L656" s="54" t="s">
        <v>116</v>
      </c>
      <c r="N656" s="54" t="s">
        <v>117</v>
      </c>
      <c r="O656" s="54">
        <v>13</v>
      </c>
      <c r="P656" s="54">
        <v>1</v>
      </c>
      <c r="Q656" s="289">
        <v>2</v>
      </c>
      <c r="R656" s="290"/>
      <c r="S656" s="289" t="s">
        <v>2502</v>
      </c>
      <c r="T656" s="289"/>
      <c r="U656" s="55"/>
      <c r="V656" s="54" t="s">
        <v>3116</v>
      </c>
      <c r="W656" s="54" t="s">
        <v>2525</v>
      </c>
      <c r="X656" s="54" t="s">
        <v>2524</v>
      </c>
      <c r="Y656" s="54">
        <v>0</v>
      </c>
      <c r="Z656" s="54">
        <v>2</v>
      </c>
    </row>
    <row r="657" spans="1:26" ht="27" x14ac:dyDescent="0.25">
      <c r="A657" s="53" t="str">
        <f t="shared" si="14"/>
        <v>2038915</v>
      </c>
      <c r="B657" s="54" t="s">
        <v>2506</v>
      </c>
      <c r="C657" s="54" t="s">
        <v>2505</v>
      </c>
      <c r="D657" s="54" t="s">
        <v>94</v>
      </c>
      <c r="E657" s="54" t="s">
        <v>94</v>
      </c>
      <c r="F657" s="54" t="s">
        <v>94</v>
      </c>
      <c r="G657" s="54" t="s">
        <v>2207</v>
      </c>
      <c r="H657" s="54" t="s">
        <v>1158</v>
      </c>
      <c r="I657" s="54" t="s">
        <v>2504</v>
      </c>
      <c r="J657" s="56" t="s">
        <v>1159</v>
      </c>
      <c r="K657" s="54" t="s">
        <v>2552</v>
      </c>
      <c r="L657" s="54" t="s">
        <v>116</v>
      </c>
      <c r="N657" s="54" t="s">
        <v>117</v>
      </c>
      <c r="O657" s="54">
        <v>12</v>
      </c>
      <c r="P657" s="54">
        <v>1</v>
      </c>
      <c r="Q657" s="289">
        <v>2</v>
      </c>
      <c r="R657" s="290"/>
      <c r="S657" s="289" t="s">
        <v>2502</v>
      </c>
      <c r="T657" s="289"/>
      <c r="U657" s="55"/>
      <c r="V657" s="54" t="s">
        <v>3115</v>
      </c>
      <c r="W657" s="54" t="s">
        <v>3143</v>
      </c>
      <c r="X657" s="54" t="s">
        <v>3221</v>
      </c>
      <c r="Y657" s="54">
        <v>1</v>
      </c>
      <c r="Z657" s="54">
        <v>1</v>
      </c>
    </row>
    <row r="658" spans="1:26" ht="18" x14ac:dyDescent="0.25">
      <c r="A658" s="53" t="str">
        <f t="shared" si="14"/>
        <v>2038919</v>
      </c>
      <c r="B658" s="54" t="s">
        <v>2506</v>
      </c>
      <c r="C658" s="54" t="s">
        <v>2505</v>
      </c>
      <c r="D658" s="54" t="s">
        <v>94</v>
      </c>
      <c r="E658" s="54" t="s">
        <v>94</v>
      </c>
      <c r="F658" s="54" t="s">
        <v>94</v>
      </c>
      <c r="G658" s="54" t="s">
        <v>1001</v>
      </c>
      <c r="H658" s="54" t="s">
        <v>1000</v>
      </c>
      <c r="I658" s="54" t="s">
        <v>2504</v>
      </c>
      <c r="J658" s="56" t="s">
        <v>1001</v>
      </c>
      <c r="K658" s="54" t="s">
        <v>2552</v>
      </c>
      <c r="L658" s="54" t="s">
        <v>116</v>
      </c>
      <c r="N658" s="54" t="s">
        <v>117</v>
      </c>
      <c r="O658" s="54">
        <v>6</v>
      </c>
      <c r="P658" s="54">
        <v>3</v>
      </c>
      <c r="Q658" s="289">
        <v>3</v>
      </c>
      <c r="R658" s="290"/>
      <c r="S658" s="289" t="s">
        <v>2502</v>
      </c>
      <c r="T658" s="289"/>
      <c r="U658" s="55"/>
      <c r="V658" s="54" t="s">
        <v>3130</v>
      </c>
      <c r="W658" s="54" t="s">
        <v>3129</v>
      </c>
      <c r="X658" s="54" t="s">
        <v>3128</v>
      </c>
      <c r="Y658" s="54">
        <v>1</v>
      </c>
      <c r="Z658" s="54">
        <v>2</v>
      </c>
    </row>
    <row r="659" spans="1:26" ht="27" x14ac:dyDescent="0.25">
      <c r="A659" s="53" t="str">
        <f t="shared" si="14"/>
        <v>2038920</v>
      </c>
      <c r="B659" s="54" t="s">
        <v>2506</v>
      </c>
      <c r="C659" s="54" t="s">
        <v>2505</v>
      </c>
      <c r="D659" s="54" t="s">
        <v>94</v>
      </c>
      <c r="E659" s="54" t="s">
        <v>94</v>
      </c>
      <c r="F659" s="54" t="s">
        <v>94</v>
      </c>
      <c r="G659" s="54" t="s">
        <v>1001</v>
      </c>
      <c r="H659" s="54" t="s">
        <v>1002</v>
      </c>
      <c r="I659" s="54" t="s">
        <v>2504</v>
      </c>
      <c r="J659" s="56" t="s">
        <v>1001</v>
      </c>
      <c r="K659" s="54" t="s">
        <v>2552</v>
      </c>
      <c r="L659" s="54" t="s">
        <v>116</v>
      </c>
      <c r="N659" s="54" t="s">
        <v>117</v>
      </c>
      <c r="O659" s="54">
        <v>9</v>
      </c>
      <c r="P659" s="54">
        <v>1</v>
      </c>
      <c r="Q659" s="289">
        <v>3</v>
      </c>
      <c r="R659" s="290"/>
      <c r="S659" s="289" t="s">
        <v>2502</v>
      </c>
      <c r="T659" s="289"/>
      <c r="U659" s="55"/>
      <c r="V659" s="54" t="s">
        <v>3115</v>
      </c>
      <c r="W659" s="54" t="s">
        <v>3143</v>
      </c>
      <c r="X659" s="54" t="s">
        <v>3120</v>
      </c>
      <c r="Y659" s="54">
        <v>1</v>
      </c>
      <c r="Z659" s="54">
        <v>1</v>
      </c>
    </row>
    <row r="660" spans="1:26" ht="27" x14ac:dyDescent="0.25">
      <c r="A660" s="53" t="str">
        <f t="shared" si="14"/>
        <v>2038922</v>
      </c>
      <c r="B660" s="54" t="s">
        <v>2506</v>
      </c>
      <c r="C660" s="54" t="s">
        <v>2505</v>
      </c>
      <c r="D660" s="54" t="s">
        <v>94</v>
      </c>
      <c r="E660" s="54" t="s">
        <v>94</v>
      </c>
      <c r="F660" s="54" t="s">
        <v>94</v>
      </c>
      <c r="G660" s="54" t="s">
        <v>1001</v>
      </c>
      <c r="H660" s="54" t="s">
        <v>1003</v>
      </c>
      <c r="I660" s="54" t="s">
        <v>2504</v>
      </c>
      <c r="J660" s="56" t="s">
        <v>1004</v>
      </c>
      <c r="K660" s="54" t="s">
        <v>2552</v>
      </c>
      <c r="L660" s="54" t="s">
        <v>116</v>
      </c>
      <c r="N660" s="54" t="s">
        <v>117</v>
      </c>
      <c r="O660" s="54">
        <v>9</v>
      </c>
      <c r="P660" s="54">
        <v>1</v>
      </c>
      <c r="Q660" s="289">
        <v>3</v>
      </c>
      <c r="R660" s="290"/>
      <c r="S660" s="289" t="s">
        <v>2502</v>
      </c>
      <c r="T660" s="289"/>
      <c r="U660" s="55"/>
      <c r="V660" s="54" t="s">
        <v>3115</v>
      </c>
      <c r="W660" s="54" t="s">
        <v>3143</v>
      </c>
      <c r="X660" s="54" t="s">
        <v>3134</v>
      </c>
      <c r="Y660" s="54">
        <v>1</v>
      </c>
      <c r="Z660" s="54">
        <v>1</v>
      </c>
    </row>
    <row r="661" spans="1:26" ht="27" x14ac:dyDescent="0.25">
      <c r="A661" s="53" t="str">
        <f t="shared" si="14"/>
        <v>2038929</v>
      </c>
      <c r="B661" s="54" t="s">
        <v>2506</v>
      </c>
      <c r="C661" s="54" t="s">
        <v>2505</v>
      </c>
      <c r="D661" s="54" t="s">
        <v>94</v>
      </c>
      <c r="E661" s="54" t="s">
        <v>94</v>
      </c>
      <c r="F661" s="54" t="s">
        <v>94</v>
      </c>
      <c r="G661" s="54" t="s">
        <v>2207</v>
      </c>
      <c r="H661" s="54" t="s">
        <v>1160</v>
      </c>
      <c r="I661" s="54" t="s">
        <v>2504</v>
      </c>
      <c r="J661" s="56" t="s">
        <v>1161</v>
      </c>
      <c r="K661" s="54" t="s">
        <v>2552</v>
      </c>
      <c r="L661" s="54" t="s">
        <v>116</v>
      </c>
      <c r="N661" s="54" t="s">
        <v>117</v>
      </c>
      <c r="O661" s="54">
        <v>11</v>
      </c>
      <c r="P661" s="54">
        <v>1</v>
      </c>
      <c r="Q661" s="289">
        <v>2</v>
      </c>
      <c r="R661" s="290"/>
      <c r="S661" s="289" t="s">
        <v>2502</v>
      </c>
      <c r="T661" s="289"/>
      <c r="U661" s="55"/>
      <c r="V661" s="54" t="s">
        <v>3115</v>
      </c>
      <c r="W661" s="54" t="s">
        <v>3143</v>
      </c>
      <c r="X661" s="54" t="s">
        <v>3120</v>
      </c>
      <c r="Y661" s="54">
        <v>0</v>
      </c>
      <c r="Z661" s="54">
        <v>1</v>
      </c>
    </row>
    <row r="662" spans="1:26" ht="18" x14ac:dyDescent="0.25">
      <c r="A662" s="53" t="str">
        <f t="shared" si="14"/>
        <v>2039001</v>
      </c>
      <c r="B662" s="54" t="s">
        <v>2506</v>
      </c>
      <c r="C662" s="54" t="s">
        <v>2505</v>
      </c>
      <c r="D662" s="54" t="s">
        <v>94</v>
      </c>
      <c r="E662" s="54" t="s">
        <v>94</v>
      </c>
      <c r="F662" s="54" t="s">
        <v>94</v>
      </c>
      <c r="G662" s="54" t="s">
        <v>94</v>
      </c>
      <c r="H662" s="54" t="s">
        <v>1116</v>
      </c>
      <c r="I662" s="54" t="s">
        <v>2504</v>
      </c>
      <c r="J662" s="56" t="s">
        <v>1115</v>
      </c>
      <c r="K662" s="54" t="s">
        <v>2552</v>
      </c>
      <c r="L662" s="54" t="s">
        <v>116</v>
      </c>
      <c r="N662" s="54" t="s">
        <v>117</v>
      </c>
      <c r="O662" s="54">
        <v>10</v>
      </c>
      <c r="P662" s="54">
        <v>1</v>
      </c>
      <c r="Q662" s="289">
        <v>2</v>
      </c>
      <c r="R662" s="290"/>
      <c r="S662" s="289" t="s">
        <v>2502</v>
      </c>
      <c r="T662" s="289"/>
      <c r="U662" s="55"/>
      <c r="V662" s="54" t="s">
        <v>3119</v>
      </c>
      <c r="W662" s="54" t="s">
        <v>2525</v>
      </c>
      <c r="X662" s="54" t="s">
        <v>3220</v>
      </c>
      <c r="Y662" s="54">
        <v>1</v>
      </c>
      <c r="Z662" s="54">
        <v>1</v>
      </c>
    </row>
    <row r="663" spans="1:26" ht="18" x14ac:dyDescent="0.25">
      <c r="A663" s="53" t="str">
        <f t="shared" si="14"/>
        <v>2039002</v>
      </c>
      <c r="B663" s="54" t="s">
        <v>2506</v>
      </c>
      <c r="C663" s="54" t="s">
        <v>2505</v>
      </c>
      <c r="D663" s="54" t="s">
        <v>94</v>
      </c>
      <c r="E663" s="54" t="s">
        <v>94</v>
      </c>
      <c r="F663" s="54" t="s">
        <v>94</v>
      </c>
      <c r="G663" s="54" t="s">
        <v>94</v>
      </c>
      <c r="H663" s="54" t="s">
        <v>1119</v>
      </c>
      <c r="I663" s="54" t="s">
        <v>2504</v>
      </c>
      <c r="J663" s="56" t="s">
        <v>1118</v>
      </c>
      <c r="K663" s="54" t="s">
        <v>2552</v>
      </c>
      <c r="L663" s="54" t="s">
        <v>116</v>
      </c>
      <c r="N663" s="54" t="s">
        <v>117</v>
      </c>
      <c r="O663" s="54">
        <v>15</v>
      </c>
      <c r="P663" s="54">
        <v>1</v>
      </c>
      <c r="Q663" s="289">
        <v>3</v>
      </c>
      <c r="R663" s="290"/>
      <c r="S663" s="289" t="s">
        <v>2502</v>
      </c>
      <c r="T663" s="289"/>
      <c r="U663" s="55"/>
      <c r="V663" s="54" t="s">
        <v>3119</v>
      </c>
      <c r="W663" s="54" t="s">
        <v>2525</v>
      </c>
      <c r="X663" s="54" t="s">
        <v>3220</v>
      </c>
      <c r="Y663" s="54">
        <v>0</v>
      </c>
      <c r="Z663" s="54">
        <v>1</v>
      </c>
    </row>
    <row r="664" spans="1:26" ht="18" x14ac:dyDescent="0.25">
      <c r="A664" s="53" t="str">
        <f t="shared" si="14"/>
        <v>2039003</v>
      </c>
      <c r="B664" s="54" t="s">
        <v>2506</v>
      </c>
      <c r="C664" s="54" t="s">
        <v>2505</v>
      </c>
      <c r="D664" s="54" t="s">
        <v>94</v>
      </c>
      <c r="E664" s="54" t="s">
        <v>94</v>
      </c>
      <c r="F664" s="54" t="s">
        <v>94</v>
      </c>
      <c r="G664" s="54" t="s">
        <v>94</v>
      </c>
      <c r="H664" s="54" t="s">
        <v>1126</v>
      </c>
      <c r="I664" s="54" t="s">
        <v>2504</v>
      </c>
      <c r="J664" s="56" t="s">
        <v>1127</v>
      </c>
      <c r="K664" s="54" t="s">
        <v>2552</v>
      </c>
      <c r="L664" s="54" t="s">
        <v>116</v>
      </c>
      <c r="N664" s="54" t="s">
        <v>117</v>
      </c>
      <c r="O664" s="54">
        <v>12</v>
      </c>
      <c r="P664" s="54">
        <v>1</v>
      </c>
      <c r="Q664" s="289">
        <v>3</v>
      </c>
      <c r="R664" s="290"/>
      <c r="S664" s="289" t="s">
        <v>2502</v>
      </c>
      <c r="T664" s="289"/>
      <c r="U664" s="55"/>
      <c r="V664" s="54" t="s">
        <v>3119</v>
      </c>
      <c r="W664" s="54" t="s">
        <v>2525</v>
      </c>
      <c r="X664" s="54" t="s">
        <v>3220</v>
      </c>
      <c r="Y664" s="54">
        <v>0</v>
      </c>
      <c r="Z664" s="54">
        <v>1</v>
      </c>
    </row>
    <row r="665" spans="1:26" ht="18" x14ac:dyDescent="0.25">
      <c r="A665" s="53" t="str">
        <f t="shared" si="14"/>
        <v>2039004</v>
      </c>
      <c r="B665" s="54" t="s">
        <v>2506</v>
      </c>
      <c r="C665" s="54" t="s">
        <v>2505</v>
      </c>
      <c r="D665" s="54" t="s">
        <v>94</v>
      </c>
      <c r="E665" s="54" t="s">
        <v>94</v>
      </c>
      <c r="F665" s="54" t="s">
        <v>94</v>
      </c>
      <c r="G665" s="54" t="s">
        <v>94</v>
      </c>
      <c r="H665" s="54" t="s">
        <v>1128</v>
      </c>
      <c r="I665" s="54" t="s">
        <v>2504</v>
      </c>
      <c r="J665" s="56" t="s">
        <v>1129</v>
      </c>
      <c r="K665" s="54" t="s">
        <v>2552</v>
      </c>
      <c r="L665" s="54" t="s">
        <v>116</v>
      </c>
      <c r="N665" s="54" t="s">
        <v>117</v>
      </c>
      <c r="O665" s="54">
        <v>11</v>
      </c>
      <c r="P665" s="54">
        <v>1</v>
      </c>
      <c r="Q665" s="289">
        <v>3</v>
      </c>
      <c r="R665" s="290"/>
      <c r="S665" s="289" t="s">
        <v>2502</v>
      </c>
      <c r="T665" s="289"/>
      <c r="U665" s="55"/>
      <c r="V665" s="54" t="s">
        <v>3119</v>
      </c>
      <c r="W665" s="54" t="s">
        <v>2525</v>
      </c>
      <c r="X665" s="54" t="s">
        <v>3220</v>
      </c>
      <c r="Y665" s="54">
        <v>0</v>
      </c>
      <c r="Z665" s="54">
        <v>1</v>
      </c>
    </row>
    <row r="666" spans="1:26" ht="18" x14ac:dyDescent="0.25">
      <c r="A666" s="53" t="str">
        <f t="shared" si="14"/>
        <v>2039007</v>
      </c>
      <c r="B666" s="54" t="s">
        <v>2506</v>
      </c>
      <c r="C666" s="54" t="s">
        <v>2505</v>
      </c>
      <c r="D666" s="54" t="s">
        <v>94</v>
      </c>
      <c r="E666" s="54" t="s">
        <v>94</v>
      </c>
      <c r="F666" s="54" t="s">
        <v>94</v>
      </c>
      <c r="G666" s="54" t="s">
        <v>94</v>
      </c>
      <c r="H666" s="54" t="s">
        <v>1165</v>
      </c>
      <c r="I666" s="54" t="s">
        <v>2504</v>
      </c>
      <c r="J666" s="56" t="s">
        <v>1166</v>
      </c>
      <c r="K666" s="54" t="s">
        <v>2552</v>
      </c>
      <c r="L666" s="54" t="s">
        <v>116</v>
      </c>
      <c r="N666" s="54" t="s">
        <v>117</v>
      </c>
      <c r="O666" s="54">
        <v>13</v>
      </c>
      <c r="P666" s="54">
        <v>1</v>
      </c>
      <c r="Q666" s="289">
        <v>2</v>
      </c>
      <c r="R666" s="290"/>
      <c r="S666" s="289" t="s">
        <v>2502</v>
      </c>
      <c r="T666" s="289"/>
      <c r="U666" s="55"/>
      <c r="V666" s="54" t="s">
        <v>3119</v>
      </c>
      <c r="W666" s="54" t="s">
        <v>2525</v>
      </c>
      <c r="X666" s="54" t="s">
        <v>3220</v>
      </c>
      <c r="Y666" s="54">
        <v>0</v>
      </c>
      <c r="Z666" s="54">
        <v>1</v>
      </c>
    </row>
    <row r="667" spans="1:26" ht="18" x14ac:dyDescent="0.25">
      <c r="A667" s="53" t="str">
        <f t="shared" si="14"/>
        <v>2039008</v>
      </c>
      <c r="B667" s="54" t="s">
        <v>2506</v>
      </c>
      <c r="C667" s="54" t="s">
        <v>2505</v>
      </c>
      <c r="D667" s="54" t="s">
        <v>94</v>
      </c>
      <c r="E667" s="54" t="s">
        <v>94</v>
      </c>
      <c r="F667" s="54" t="s">
        <v>94</v>
      </c>
      <c r="G667" s="54" t="s">
        <v>94</v>
      </c>
      <c r="H667" s="54" t="s">
        <v>1138</v>
      </c>
      <c r="I667" s="54" t="s">
        <v>2504</v>
      </c>
      <c r="J667" s="56" t="s">
        <v>481</v>
      </c>
      <c r="K667" s="54" t="s">
        <v>2552</v>
      </c>
      <c r="L667" s="54" t="s">
        <v>116</v>
      </c>
      <c r="N667" s="54" t="s">
        <v>117</v>
      </c>
      <c r="O667" s="54">
        <v>7</v>
      </c>
      <c r="P667" s="54">
        <v>1</v>
      </c>
      <c r="Q667" s="289">
        <v>3</v>
      </c>
      <c r="R667" s="290"/>
      <c r="S667" s="289" t="s">
        <v>2502</v>
      </c>
      <c r="T667" s="289"/>
      <c r="U667" s="55"/>
      <c r="V667" s="54" t="s">
        <v>3119</v>
      </c>
      <c r="W667" s="54" t="s">
        <v>2525</v>
      </c>
      <c r="X667" s="54" t="s">
        <v>3220</v>
      </c>
      <c r="Y667" s="54">
        <v>0</v>
      </c>
      <c r="Z667" s="54">
        <v>1</v>
      </c>
    </row>
    <row r="668" spans="1:26" ht="27" x14ac:dyDescent="0.25">
      <c r="A668" s="53" t="str">
        <f t="shared" si="14"/>
        <v>2039016</v>
      </c>
      <c r="B668" s="54" t="s">
        <v>2506</v>
      </c>
      <c r="C668" s="54" t="s">
        <v>2505</v>
      </c>
      <c r="D668" s="54" t="s">
        <v>94</v>
      </c>
      <c r="E668" s="54" t="s">
        <v>94</v>
      </c>
      <c r="F668" s="54" t="s">
        <v>94</v>
      </c>
      <c r="G668" s="54" t="s">
        <v>1057</v>
      </c>
      <c r="H668" s="54" t="s">
        <v>1098</v>
      </c>
      <c r="I668" s="54" t="s">
        <v>2504</v>
      </c>
      <c r="J668" s="56" t="s">
        <v>1099</v>
      </c>
      <c r="K668" s="54" t="s">
        <v>2552</v>
      </c>
      <c r="L668" s="54" t="s">
        <v>116</v>
      </c>
      <c r="N668" s="54" t="s">
        <v>117</v>
      </c>
      <c r="O668" s="54">
        <v>14</v>
      </c>
      <c r="P668" s="54">
        <v>1</v>
      </c>
      <c r="Q668" s="289">
        <v>1</v>
      </c>
      <c r="R668" s="290"/>
      <c r="S668" s="289" t="s">
        <v>2502</v>
      </c>
      <c r="T668" s="289"/>
      <c r="U668" s="55"/>
      <c r="V668" s="54" t="s">
        <v>3141</v>
      </c>
      <c r="W668" s="54" t="s">
        <v>2525</v>
      </c>
      <c r="X668" s="54" t="s">
        <v>2524</v>
      </c>
      <c r="Y668" s="54">
        <v>0</v>
      </c>
      <c r="Z668" s="54">
        <v>1</v>
      </c>
    </row>
    <row r="669" spans="1:26" ht="18" x14ac:dyDescent="0.25">
      <c r="A669" s="53" t="str">
        <f t="shared" si="14"/>
        <v>2039018</v>
      </c>
      <c r="B669" s="54" t="s">
        <v>2506</v>
      </c>
      <c r="C669" s="54" t="s">
        <v>2505</v>
      </c>
      <c r="D669" s="54" t="s">
        <v>94</v>
      </c>
      <c r="E669" s="54" t="s">
        <v>94</v>
      </c>
      <c r="F669" s="54" t="s">
        <v>94</v>
      </c>
      <c r="G669" s="54" t="s">
        <v>1057</v>
      </c>
      <c r="H669" s="54" t="s">
        <v>1058</v>
      </c>
      <c r="I669" s="54" t="s">
        <v>2504</v>
      </c>
      <c r="J669" s="56" t="s">
        <v>1059</v>
      </c>
      <c r="K669" s="54" t="s">
        <v>2552</v>
      </c>
      <c r="L669" s="54" t="s">
        <v>116</v>
      </c>
      <c r="N669" s="54" t="s">
        <v>117</v>
      </c>
      <c r="O669" s="54">
        <v>8</v>
      </c>
      <c r="P669" s="54">
        <v>1</v>
      </c>
      <c r="Q669" s="289">
        <v>2</v>
      </c>
      <c r="R669" s="290"/>
      <c r="S669" s="289" t="s">
        <v>2502</v>
      </c>
      <c r="T669" s="289"/>
      <c r="U669" s="55"/>
      <c r="V669" s="54" t="s">
        <v>3116</v>
      </c>
      <c r="W669" s="54" t="s">
        <v>3133</v>
      </c>
      <c r="X669" s="54" t="s">
        <v>3132</v>
      </c>
      <c r="Y669" s="54">
        <v>0</v>
      </c>
      <c r="Z669" s="54">
        <v>2</v>
      </c>
    </row>
    <row r="670" spans="1:26" ht="18" x14ac:dyDescent="0.25">
      <c r="A670" s="53" t="str">
        <f t="shared" si="14"/>
        <v>2039021</v>
      </c>
      <c r="B670" s="54" t="s">
        <v>2506</v>
      </c>
      <c r="C670" s="54" t="s">
        <v>2505</v>
      </c>
      <c r="D670" s="54" t="s">
        <v>94</v>
      </c>
      <c r="E670" s="54" t="s">
        <v>94</v>
      </c>
      <c r="F670" s="54" t="s">
        <v>94</v>
      </c>
      <c r="G670" s="54" t="s">
        <v>94</v>
      </c>
      <c r="H670" s="54" t="s">
        <v>1096</v>
      </c>
      <c r="I670" s="54" t="s">
        <v>2504</v>
      </c>
      <c r="J670" s="56" t="s">
        <v>1097</v>
      </c>
      <c r="K670" s="54" t="s">
        <v>2552</v>
      </c>
      <c r="L670" s="54" t="s">
        <v>116</v>
      </c>
      <c r="N670" s="54" t="s">
        <v>117</v>
      </c>
      <c r="O670" s="54">
        <v>10</v>
      </c>
      <c r="P670" s="54">
        <v>1</v>
      </c>
      <c r="Q670" s="289">
        <v>2</v>
      </c>
      <c r="R670" s="290"/>
      <c r="S670" s="289" t="s">
        <v>2502</v>
      </c>
      <c r="T670" s="289"/>
      <c r="U670" s="55"/>
      <c r="V670" s="54" t="s">
        <v>3119</v>
      </c>
      <c r="W670" s="54" t="s">
        <v>2525</v>
      </c>
      <c r="X670" s="54" t="s">
        <v>3219</v>
      </c>
      <c r="Y670" s="54">
        <v>0</v>
      </c>
      <c r="Z670" s="54">
        <v>1</v>
      </c>
    </row>
    <row r="671" spans="1:26" ht="18" x14ac:dyDescent="0.25">
      <c r="A671" s="53" t="str">
        <f t="shared" si="14"/>
        <v>2039023</v>
      </c>
      <c r="B671" s="54" t="s">
        <v>2506</v>
      </c>
      <c r="C671" s="54" t="s">
        <v>2505</v>
      </c>
      <c r="D671" s="54" t="s">
        <v>94</v>
      </c>
      <c r="E671" s="54" t="s">
        <v>94</v>
      </c>
      <c r="F671" s="54" t="s">
        <v>94</v>
      </c>
      <c r="G671" s="54" t="s">
        <v>110</v>
      </c>
      <c r="H671" s="54" t="s">
        <v>1041</v>
      </c>
      <c r="I671" s="54" t="s">
        <v>2504</v>
      </c>
      <c r="J671" s="56" t="s">
        <v>1042</v>
      </c>
      <c r="K671" s="54" t="s">
        <v>2552</v>
      </c>
      <c r="L671" s="54" t="s">
        <v>116</v>
      </c>
      <c r="N671" s="54" t="s">
        <v>117</v>
      </c>
      <c r="O671" s="54">
        <v>13</v>
      </c>
      <c r="P671" s="54">
        <v>1</v>
      </c>
      <c r="Q671" s="289">
        <v>3</v>
      </c>
      <c r="R671" s="290"/>
      <c r="S671" s="289" t="s">
        <v>2502</v>
      </c>
      <c r="T671" s="289"/>
      <c r="U671" s="55"/>
      <c r="V671" s="54" t="s">
        <v>3119</v>
      </c>
      <c r="W671" s="54" t="s">
        <v>2525</v>
      </c>
      <c r="X671" s="54" t="s">
        <v>3219</v>
      </c>
      <c r="Y671" s="54">
        <v>0</v>
      </c>
      <c r="Z671" s="54">
        <v>1</v>
      </c>
    </row>
    <row r="672" spans="1:26" ht="18" x14ac:dyDescent="0.25">
      <c r="A672" s="53" t="str">
        <f t="shared" ref="A672:A673" si="15">+H672</f>
        <v>2039703</v>
      </c>
      <c r="B672" s="54" t="s">
        <v>2506</v>
      </c>
      <c r="C672" s="54" t="s">
        <v>2505</v>
      </c>
      <c r="D672" s="54" t="s">
        <v>94</v>
      </c>
      <c r="E672" s="54" t="s">
        <v>94</v>
      </c>
      <c r="F672" s="54" t="s">
        <v>94</v>
      </c>
      <c r="G672" s="54" t="s">
        <v>1069</v>
      </c>
      <c r="H672" s="54" t="s">
        <v>1070</v>
      </c>
      <c r="I672" s="54" t="s">
        <v>2504</v>
      </c>
      <c r="J672" s="56" t="s">
        <v>1069</v>
      </c>
      <c r="K672" s="54" t="s">
        <v>2552</v>
      </c>
      <c r="L672" s="54" t="s">
        <v>116</v>
      </c>
      <c r="N672" s="54" t="s">
        <v>117</v>
      </c>
      <c r="O672" s="54">
        <v>8</v>
      </c>
      <c r="P672" s="54">
        <v>1</v>
      </c>
      <c r="Q672" s="289">
        <v>3</v>
      </c>
      <c r="R672" s="290"/>
      <c r="S672" s="289" t="s">
        <v>2502</v>
      </c>
      <c r="T672" s="289"/>
      <c r="U672" s="55"/>
      <c r="V672" s="54" t="s">
        <v>3116</v>
      </c>
      <c r="W672" s="54" t="s">
        <v>2525</v>
      </c>
      <c r="X672" s="54" t="s">
        <v>3113</v>
      </c>
      <c r="Y672" s="54">
        <v>1</v>
      </c>
      <c r="Z672" s="54">
        <v>2</v>
      </c>
    </row>
    <row r="673" spans="1:26" ht="18" x14ac:dyDescent="0.25">
      <c r="A673" s="53" t="str">
        <f t="shared" si="15"/>
        <v>2138708</v>
      </c>
      <c r="B673" s="54" t="s">
        <v>2506</v>
      </c>
      <c r="C673" s="54" t="s">
        <v>2505</v>
      </c>
      <c r="D673" s="54" t="s">
        <v>94</v>
      </c>
      <c r="E673" s="54" t="s">
        <v>94</v>
      </c>
      <c r="F673" s="54" t="s">
        <v>94</v>
      </c>
      <c r="G673" s="54" t="s">
        <v>470</v>
      </c>
      <c r="H673" s="54" t="s">
        <v>1025</v>
      </c>
      <c r="I673" s="54" t="s">
        <v>2504</v>
      </c>
      <c r="J673" s="56" t="s">
        <v>470</v>
      </c>
      <c r="K673" s="54" t="s">
        <v>2552</v>
      </c>
      <c r="L673" s="54" t="s">
        <v>116</v>
      </c>
      <c r="N673" s="54" t="s">
        <v>117</v>
      </c>
      <c r="O673" s="54">
        <v>12</v>
      </c>
      <c r="P673" s="54">
        <v>3</v>
      </c>
      <c r="Q673" s="289">
        <v>3</v>
      </c>
      <c r="R673" s="290"/>
      <c r="S673" s="289" t="s">
        <v>2502</v>
      </c>
      <c r="T673" s="289"/>
      <c r="U673" s="55"/>
      <c r="V673" s="54" t="s">
        <v>3145</v>
      </c>
      <c r="W673" s="54" t="s">
        <v>2525</v>
      </c>
      <c r="X673" s="54" t="s">
        <v>2524</v>
      </c>
      <c r="Y673" s="54">
        <v>0</v>
      </c>
      <c r="Z673" s="54">
        <v>1</v>
      </c>
    </row>
    <row r="674" spans="1:26" ht="18" x14ac:dyDescent="0.25">
      <c r="B674" s="54" t="s">
        <v>2506</v>
      </c>
      <c r="C674" s="54" t="s">
        <v>2505</v>
      </c>
      <c r="D674" s="54" t="s">
        <v>94</v>
      </c>
      <c r="E674" s="54" t="s">
        <v>94</v>
      </c>
      <c r="F674" s="54" t="s">
        <v>94</v>
      </c>
      <c r="G674" s="54" t="s">
        <v>94</v>
      </c>
      <c r="H674" s="54" t="s">
        <v>3218</v>
      </c>
      <c r="I674" s="54" t="s">
        <v>2504</v>
      </c>
      <c r="J674" s="56" t="s">
        <v>3217</v>
      </c>
      <c r="K674" s="54" t="s">
        <v>2523</v>
      </c>
      <c r="L674" s="54" t="s">
        <v>116</v>
      </c>
      <c r="N674" s="54" t="s">
        <v>2615</v>
      </c>
      <c r="O674" s="54">
        <v>4</v>
      </c>
      <c r="P674" s="54">
        <v>3</v>
      </c>
      <c r="Q674" s="289">
        <v>3</v>
      </c>
      <c r="R674" s="290"/>
      <c r="S674" s="289" t="s">
        <v>2502</v>
      </c>
      <c r="T674" s="289"/>
      <c r="U674" s="55"/>
      <c r="V674" s="54" t="s">
        <v>3216</v>
      </c>
      <c r="W674" s="54" t="s">
        <v>3215</v>
      </c>
      <c r="X674" s="54" t="s">
        <v>3214</v>
      </c>
      <c r="Y674" s="54">
        <v>0</v>
      </c>
      <c r="Z674" s="54">
        <v>2</v>
      </c>
    </row>
    <row r="675" spans="1:26" ht="18" x14ac:dyDescent="0.25">
      <c r="B675" s="54" t="s">
        <v>2506</v>
      </c>
      <c r="C675" s="54" t="s">
        <v>2505</v>
      </c>
      <c r="D675" s="54" t="s">
        <v>94</v>
      </c>
      <c r="E675" s="54" t="s">
        <v>94</v>
      </c>
      <c r="F675" s="54" t="s">
        <v>94</v>
      </c>
      <c r="G675" s="54" t="s">
        <v>2147</v>
      </c>
      <c r="H675" s="54" t="s">
        <v>3213</v>
      </c>
      <c r="I675" s="54" t="s">
        <v>2504</v>
      </c>
      <c r="J675" s="56" t="s">
        <v>3212</v>
      </c>
      <c r="K675" s="54" t="s">
        <v>2510</v>
      </c>
      <c r="L675" s="54" t="s">
        <v>116</v>
      </c>
      <c r="N675" s="54" t="s">
        <v>2615</v>
      </c>
      <c r="O675" s="54">
        <v>41</v>
      </c>
      <c r="P675" s="54">
        <v>6</v>
      </c>
      <c r="Q675" s="289">
        <v>6</v>
      </c>
      <c r="R675" s="290"/>
      <c r="S675" s="289" t="s">
        <v>2502</v>
      </c>
      <c r="T675" s="289"/>
      <c r="U675" s="55"/>
      <c r="V675" s="54" t="s">
        <v>3211</v>
      </c>
      <c r="W675" s="54" t="s">
        <v>3210</v>
      </c>
      <c r="X675" s="54" t="s">
        <v>3209</v>
      </c>
      <c r="Y675" s="54">
        <v>6</v>
      </c>
      <c r="Z675" s="54">
        <v>9</v>
      </c>
    </row>
    <row r="676" spans="1:26" ht="18" x14ac:dyDescent="0.25">
      <c r="B676" s="54" t="s">
        <v>2506</v>
      </c>
      <c r="C676" s="54" t="s">
        <v>2505</v>
      </c>
      <c r="D676" s="54" t="s">
        <v>94</v>
      </c>
      <c r="E676" s="54" t="s">
        <v>94</v>
      </c>
      <c r="F676" s="54" t="s">
        <v>94</v>
      </c>
      <c r="G676" s="54" t="s">
        <v>2808</v>
      </c>
      <c r="H676" s="54" t="s">
        <v>3208</v>
      </c>
      <c r="I676" s="54" t="s">
        <v>2504</v>
      </c>
      <c r="J676" s="56" t="s">
        <v>3207</v>
      </c>
      <c r="K676" s="54" t="s">
        <v>2510</v>
      </c>
      <c r="L676" s="54" t="s">
        <v>116</v>
      </c>
      <c r="N676" s="54" t="s">
        <v>2615</v>
      </c>
      <c r="O676" s="54">
        <v>52</v>
      </c>
      <c r="P676" s="54">
        <v>6</v>
      </c>
      <c r="Q676" s="289">
        <v>6</v>
      </c>
      <c r="R676" s="290"/>
      <c r="S676" s="289" t="s">
        <v>2502</v>
      </c>
      <c r="T676" s="289"/>
      <c r="U676" s="55"/>
      <c r="V676" s="54" t="s">
        <v>3206</v>
      </c>
      <c r="W676" s="54" t="s">
        <v>3205</v>
      </c>
      <c r="X676" s="54" t="s">
        <v>3204</v>
      </c>
      <c r="Y676" s="54">
        <v>0</v>
      </c>
      <c r="Z676" s="54">
        <v>9</v>
      </c>
    </row>
    <row r="677" spans="1:26" ht="36" x14ac:dyDescent="0.25">
      <c r="B677" s="54" t="s">
        <v>2506</v>
      </c>
      <c r="C677" s="54" t="s">
        <v>2505</v>
      </c>
      <c r="D677" s="54" t="s">
        <v>94</v>
      </c>
      <c r="E677" s="54" t="s">
        <v>94</v>
      </c>
      <c r="F677" s="54" t="s">
        <v>94</v>
      </c>
      <c r="G677" s="54" t="s">
        <v>110</v>
      </c>
      <c r="H677" s="54" t="s">
        <v>3203</v>
      </c>
      <c r="I677" s="54" t="s">
        <v>2504</v>
      </c>
      <c r="J677" s="56" t="s">
        <v>3149</v>
      </c>
      <c r="K677" s="54" t="s">
        <v>2503</v>
      </c>
      <c r="L677" s="54" t="s">
        <v>116</v>
      </c>
      <c r="N677" s="54" t="s">
        <v>2615</v>
      </c>
      <c r="O677" s="54">
        <v>5</v>
      </c>
      <c r="P677" s="54">
        <v>5</v>
      </c>
      <c r="Q677" s="289">
        <v>5</v>
      </c>
      <c r="R677" s="290"/>
      <c r="S677" s="289" t="s">
        <v>2502</v>
      </c>
      <c r="T677" s="289"/>
      <c r="U677" s="55"/>
      <c r="V677" s="54" t="s">
        <v>2855</v>
      </c>
      <c r="W677" s="54" t="s">
        <v>3202</v>
      </c>
      <c r="X677" s="54" t="s">
        <v>3147</v>
      </c>
      <c r="Y677" s="54">
        <v>0</v>
      </c>
      <c r="Z677" s="54">
        <v>10</v>
      </c>
    </row>
    <row r="678" spans="1:26" ht="27" x14ac:dyDescent="0.25">
      <c r="B678" s="54" t="s">
        <v>2506</v>
      </c>
      <c r="C678" s="54" t="s">
        <v>2505</v>
      </c>
      <c r="D678" s="54" t="s">
        <v>94</v>
      </c>
      <c r="E678" s="54" t="s">
        <v>94</v>
      </c>
      <c r="F678" s="54" t="s">
        <v>94</v>
      </c>
      <c r="G678" s="54" t="s">
        <v>1053</v>
      </c>
      <c r="H678" s="54" t="s">
        <v>3201</v>
      </c>
      <c r="I678" s="54" t="s">
        <v>2504</v>
      </c>
      <c r="J678" s="56" t="s">
        <v>3200</v>
      </c>
      <c r="K678" s="54" t="s">
        <v>2510</v>
      </c>
      <c r="L678" s="54" t="s">
        <v>116</v>
      </c>
      <c r="N678" s="54" t="s">
        <v>2615</v>
      </c>
      <c r="O678" s="54">
        <v>29</v>
      </c>
      <c r="P678" s="54">
        <v>6</v>
      </c>
      <c r="Q678" s="289">
        <v>6</v>
      </c>
      <c r="R678" s="290"/>
      <c r="S678" s="289" t="s">
        <v>2502</v>
      </c>
      <c r="T678" s="289"/>
      <c r="U678" s="55"/>
      <c r="V678" s="54" t="s">
        <v>3199</v>
      </c>
      <c r="W678" s="54" t="s">
        <v>3198</v>
      </c>
      <c r="X678" s="54" t="s">
        <v>3197</v>
      </c>
      <c r="Y678" s="54">
        <v>3</v>
      </c>
      <c r="Z678" s="54">
        <v>4</v>
      </c>
    </row>
    <row r="679" spans="1:26" ht="27" x14ac:dyDescent="0.25">
      <c r="A679" s="53" t="str">
        <f>+H679</f>
        <v>1794387</v>
      </c>
      <c r="B679" s="54" t="s">
        <v>2506</v>
      </c>
      <c r="C679" s="54" t="s">
        <v>2505</v>
      </c>
      <c r="D679" s="54" t="s">
        <v>94</v>
      </c>
      <c r="E679" s="54" t="s">
        <v>94</v>
      </c>
      <c r="F679" s="54" t="s">
        <v>94</v>
      </c>
      <c r="G679" s="54" t="s">
        <v>468</v>
      </c>
      <c r="H679" s="54" t="s">
        <v>2075</v>
      </c>
      <c r="I679" s="54" t="s">
        <v>2504</v>
      </c>
      <c r="J679" s="56" t="s">
        <v>2294</v>
      </c>
      <c r="K679" s="54" t="s">
        <v>2722</v>
      </c>
      <c r="L679" s="54" t="s">
        <v>1675</v>
      </c>
      <c r="N679" s="54" t="s">
        <v>117</v>
      </c>
      <c r="O679" s="54">
        <v>8</v>
      </c>
      <c r="P679" s="54">
        <v>1</v>
      </c>
      <c r="Q679" s="289">
        <v>1</v>
      </c>
      <c r="R679" s="290"/>
      <c r="S679" s="289" t="s">
        <v>2502</v>
      </c>
      <c r="T679" s="289"/>
      <c r="U679" s="55"/>
      <c r="V679" s="54" t="s">
        <v>3196</v>
      </c>
      <c r="W679" s="54" t="s">
        <v>2525</v>
      </c>
      <c r="X679" s="54" t="s">
        <v>3195</v>
      </c>
      <c r="Y679" s="54">
        <v>0</v>
      </c>
      <c r="Z679" s="54">
        <v>1</v>
      </c>
    </row>
    <row r="680" spans="1:26" ht="27" x14ac:dyDescent="0.25">
      <c r="B680" s="54" t="s">
        <v>2506</v>
      </c>
      <c r="C680" s="54" t="s">
        <v>2505</v>
      </c>
      <c r="D680" s="54" t="s">
        <v>94</v>
      </c>
      <c r="E680" s="54" t="s">
        <v>94</v>
      </c>
      <c r="F680" s="54" t="s">
        <v>94</v>
      </c>
      <c r="G680" s="54" t="s">
        <v>94</v>
      </c>
      <c r="H680" s="54" t="s">
        <v>3194</v>
      </c>
      <c r="I680" s="54" t="s">
        <v>2504</v>
      </c>
      <c r="J680" s="56" t="s">
        <v>3179</v>
      </c>
      <c r="K680" s="54" t="s">
        <v>2510</v>
      </c>
      <c r="L680" s="54" t="s">
        <v>116</v>
      </c>
      <c r="N680" s="54" t="s">
        <v>2615</v>
      </c>
      <c r="O680" s="54">
        <v>22</v>
      </c>
      <c r="P680" s="54">
        <v>2</v>
      </c>
      <c r="Q680" s="289">
        <v>2</v>
      </c>
      <c r="R680" s="290"/>
      <c r="S680" s="289" t="s">
        <v>2502</v>
      </c>
      <c r="T680" s="289"/>
      <c r="U680" s="55"/>
      <c r="V680" s="54" t="s">
        <v>3178</v>
      </c>
      <c r="W680" s="54" t="s">
        <v>3193</v>
      </c>
      <c r="X680" s="54" t="s">
        <v>3192</v>
      </c>
      <c r="Y680" s="54">
        <v>2</v>
      </c>
      <c r="Z680" s="54">
        <v>4</v>
      </c>
    </row>
    <row r="681" spans="1:26" ht="27" x14ac:dyDescent="0.25">
      <c r="A681" s="53" t="str">
        <f t="shared" ref="A681:A684" si="16">+H681</f>
        <v>1772011</v>
      </c>
      <c r="B681" s="54" t="s">
        <v>2506</v>
      </c>
      <c r="C681" s="54" t="s">
        <v>2505</v>
      </c>
      <c r="D681" s="54" t="s">
        <v>94</v>
      </c>
      <c r="E681" s="54" t="s">
        <v>94</v>
      </c>
      <c r="F681" s="54" t="s">
        <v>94</v>
      </c>
      <c r="G681" s="54" t="s">
        <v>94</v>
      </c>
      <c r="H681" s="54" t="s">
        <v>550</v>
      </c>
      <c r="I681" s="54" t="s">
        <v>2504</v>
      </c>
      <c r="J681" s="56" t="s">
        <v>551</v>
      </c>
      <c r="K681" s="54" t="s">
        <v>2523</v>
      </c>
      <c r="L681" s="54" t="s">
        <v>116</v>
      </c>
      <c r="N681" s="54" t="s">
        <v>117</v>
      </c>
      <c r="O681" s="54">
        <v>13</v>
      </c>
      <c r="P681" s="54">
        <v>3</v>
      </c>
      <c r="Q681" s="289">
        <v>3</v>
      </c>
      <c r="R681" s="290"/>
      <c r="S681" s="289" t="s">
        <v>2502</v>
      </c>
      <c r="T681" s="289"/>
      <c r="U681" s="55"/>
      <c r="V681" s="54" t="s">
        <v>3191</v>
      </c>
      <c r="W681" s="54" t="s">
        <v>3190</v>
      </c>
      <c r="X681" s="54" t="s">
        <v>3189</v>
      </c>
      <c r="Y681" s="54">
        <v>0</v>
      </c>
      <c r="Z681" s="54">
        <v>1</v>
      </c>
    </row>
    <row r="682" spans="1:26" ht="18" x14ac:dyDescent="0.25">
      <c r="A682" s="53" t="str">
        <f t="shared" si="16"/>
        <v>1746270</v>
      </c>
      <c r="B682" s="54" t="s">
        <v>2506</v>
      </c>
      <c r="C682" s="54" t="s">
        <v>2505</v>
      </c>
      <c r="D682" s="54" t="s">
        <v>94</v>
      </c>
      <c r="E682" s="54" t="s">
        <v>94</v>
      </c>
      <c r="F682" s="54" t="s">
        <v>94</v>
      </c>
      <c r="G682" s="54" t="s">
        <v>544</v>
      </c>
      <c r="H682" s="54" t="s">
        <v>545</v>
      </c>
      <c r="I682" s="54" t="s">
        <v>2504</v>
      </c>
      <c r="J682" s="56" t="s">
        <v>544</v>
      </c>
      <c r="K682" s="54" t="s">
        <v>2523</v>
      </c>
      <c r="L682" s="54" t="s">
        <v>116</v>
      </c>
      <c r="N682" s="54" t="s">
        <v>117</v>
      </c>
      <c r="O682" s="54">
        <v>7</v>
      </c>
      <c r="P682" s="54">
        <v>2</v>
      </c>
      <c r="Q682" s="289">
        <v>2</v>
      </c>
      <c r="R682" s="290"/>
      <c r="S682" s="289" t="s">
        <v>2502</v>
      </c>
      <c r="T682" s="289"/>
      <c r="U682" s="55"/>
      <c r="V682" s="54" t="s">
        <v>3188</v>
      </c>
      <c r="W682" s="54" t="s">
        <v>3187</v>
      </c>
      <c r="X682" s="54" t="s">
        <v>3186</v>
      </c>
      <c r="Y682" s="54">
        <v>0</v>
      </c>
      <c r="Z682" s="54">
        <v>1</v>
      </c>
    </row>
    <row r="683" spans="1:26" ht="18" x14ac:dyDescent="0.25">
      <c r="A683" s="53" t="str">
        <f t="shared" si="16"/>
        <v>1746288</v>
      </c>
      <c r="B683" s="54" t="s">
        <v>2506</v>
      </c>
      <c r="C683" s="54" t="s">
        <v>2505</v>
      </c>
      <c r="D683" s="54" t="s">
        <v>94</v>
      </c>
      <c r="E683" s="54" t="s">
        <v>94</v>
      </c>
      <c r="F683" s="54" t="s">
        <v>94</v>
      </c>
      <c r="G683" s="54" t="s">
        <v>481</v>
      </c>
      <c r="H683" s="54" t="s">
        <v>546</v>
      </c>
      <c r="I683" s="54" t="s">
        <v>2504</v>
      </c>
      <c r="J683" s="56" t="s">
        <v>547</v>
      </c>
      <c r="K683" s="54" t="s">
        <v>2523</v>
      </c>
      <c r="L683" s="54" t="s">
        <v>116</v>
      </c>
      <c r="N683" s="54" t="s">
        <v>117</v>
      </c>
      <c r="O683" s="54">
        <v>19</v>
      </c>
      <c r="P683" s="54">
        <v>3</v>
      </c>
      <c r="Q683" s="289">
        <v>3</v>
      </c>
      <c r="R683" s="290"/>
      <c r="S683" s="289" t="s">
        <v>2502</v>
      </c>
      <c r="T683" s="289"/>
      <c r="U683" s="55"/>
      <c r="V683" s="54" t="s">
        <v>3185</v>
      </c>
      <c r="W683" s="54" t="s">
        <v>2525</v>
      </c>
      <c r="X683" s="54" t="s">
        <v>2524</v>
      </c>
      <c r="Y683" s="54">
        <v>1</v>
      </c>
      <c r="Z683" s="54">
        <v>2</v>
      </c>
    </row>
    <row r="684" spans="1:26" ht="27" x14ac:dyDescent="0.25">
      <c r="A684" s="53" t="str">
        <f t="shared" si="16"/>
        <v>1746296</v>
      </c>
      <c r="B684" s="54" t="s">
        <v>2506</v>
      </c>
      <c r="C684" s="54" t="s">
        <v>2505</v>
      </c>
      <c r="D684" s="54" t="s">
        <v>94</v>
      </c>
      <c r="E684" s="54" t="s">
        <v>94</v>
      </c>
      <c r="F684" s="54" t="s">
        <v>94</v>
      </c>
      <c r="G684" s="54" t="s">
        <v>540</v>
      </c>
      <c r="H684" s="54" t="s">
        <v>541</v>
      </c>
      <c r="I684" s="54" t="s">
        <v>2504</v>
      </c>
      <c r="J684" s="56" t="s">
        <v>540</v>
      </c>
      <c r="K684" s="54" t="s">
        <v>2523</v>
      </c>
      <c r="L684" s="54" t="s">
        <v>116</v>
      </c>
      <c r="N684" s="54" t="s">
        <v>117</v>
      </c>
      <c r="O684" s="54">
        <v>11</v>
      </c>
      <c r="P684" s="54">
        <v>3</v>
      </c>
      <c r="Q684" s="289">
        <v>3</v>
      </c>
      <c r="R684" s="290"/>
      <c r="S684" s="289" t="s">
        <v>2502</v>
      </c>
      <c r="T684" s="289"/>
      <c r="U684" s="55"/>
      <c r="V684" s="54" t="s">
        <v>3184</v>
      </c>
      <c r="W684" s="54" t="s">
        <v>2525</v>
      </c>
      <c r="X684" s="54" t="s">
        <v>2524</v>
      </c>
      <c r="Y684" s="54">
        <v>1</v>
      </c>
      <c r="Z684" s="54">
        <v>1</v>
      </c>
    </row>
    <row r="685" spans="1:26" ht="18" x14ac:dyDescent="0.25">
      <c r="B685" s="54" t="s">
        <v>2506</v>
      </c>
      <c r="C685" s="54" t="s">
        <v>2505</v>
      </c>
      <c r="D685" s="54" t="s">
        <v>94</v>
      </c>
      <c r="E685" s="54" t="s">
        <v>94</v>
      </c>
      <c r="F685" s="54" t="s">
        <v>94</v>
      </c>
      <c r="G685" s="54" t="s">
        <v>2653</v>
      </c>
      <c r="H685" s="54" t="s">
        <v>3183</v>
      </c>
      <c r="I685" s="54" t="s">
        <v>2504</v>
      </c>
      <c r="J685" s="56" t="s">
        <v>2752</v>
      </c>
      <c r="K685" s="54" t="s">
        <v>2523</v>
      </c>
      <c r="L685" s="54" t="s">
        <v>116</v>
      </c>
      <c r="N685" s="54" t="s">
        <v>2615</v>
      </c>
      <c r="O685" s="54">
        <v>17</v>
      </c>
      <c r="P685" s="54">
        <v>3</v>
      </c>
      <c r="Q685" s="289">
        <v>3</v>
      </c>
      <c r="R685" s="290"/>
      <c r="S685" s="289" t="s">
        <v>2502</v>
      </c>
      <c r="T685" s="289"/>
      <c r="U685" s="55"/>
      <c r="V685" s="54" t="s">
        <v>2751</v>
      </c>
      <c r="W685" s="54" t="s">
        <v>2750</v>
      </c>
      <c r="X685" s="54" t="s">
        <v>2749</v>
      </c>
      <c r="Y685" s="54">
        <v>3</v>
      </c>
      <c r="Z685" s="54">
        <v>3</v>
      </c>
    </row>
    <row r="686" spans="1:26" ht="18" x14ac:dyDescent="0.25">
      <c r="A686" s="53" t="str">
        <f t="shared" ref="A686:A687" si="17">+H686</f>
        <v>1738277</v>
      </c>
      <c r="B686" s="54" t="s">
        <v>2506</v>
      </c>
      <c r="C686" s="54" t="s">
        <v>2505</v>
      </c>
      <c r="D686" s="54" t="s">
        <v>94</v>
      </c>
      <c r="E686" s="54" t="s">
        <v>94</v>
      </c>
      <c r="F686" s="54" t="s">
        <v>94</v>
      </c>
      <c r="G686" s="54" t="s">
        <v>465</v>
      </c>
      <c r="H686" s="54" t="s">
        <v>1676</v>
      </c>
      <c r="I686" s="54" t="s">
        <v>2504</v>
      </c>
      <c r="J686" s="56" t="s">
        <v>1677</v>
      </c>
      <c r="K686" s="54" t="s">
        <v>3181</v>
      </c>
      <c r="L686" s="54" t="s">
        <v>1675</v>
      </c>
      <c r="N686" s="54" t="s">
        <v>117</v>
      </c>
      <c r="O686" s="54">
        <v>8</v>
      </c>
      <c r="P686" s="54">
        <v>3</v>
      </c>
      <c r="Q686" s="289">
        <v>3</v>
      </c>
      <c r="R686" s="290"/>
      <c r="S686" s="289" t="s">
        <v>2502</v>
      </c>
      <c r="T686" s="289"/>
      <c r="U686" s="55"/>
      <c r="V686" s="54" t="s">
        <v>2945</v>
      </c>
      <c r="W686" s="54" t="s">
        <v>3182</v>
      </c>
      <c r="X686" s="54" t="s">
        <v>2943</v>
      </c>
      <c r="Y686" s="54">
        <v>1</v>
      </c>
      <c r="Z686" s="54">
        <v>21</v>
      </c>
    </row>
    <row r="687" spans="1:26" ht="18" x14ac:dyDescent="0.25">
      <c r="A687" s="53" t="str">
        <f t="shared" si="17"/>
        <v>1738285</v>
      </c>
      <c r="B687" s="54" t="s">
        <v>2506</v>
      </c>
      <c r="C687" s="54" t="s">
        <v>2505</v>
      </c>
      <c r="D687" s="54" t="s">
        <v>94</v>
      </c>
      <c r="E687" s="54" t="s">
        <v>94</v>
      </c>
      <c r="F687" s="54" t="s">
        <v>94</v>
      </c>
      <c r="G687" s="54" t="s">
        <v>475</v>
      </c>
      <c r="H687" s="54" t="s">
        <v>1678</v>
      </c>
      <c r="I687" s="54" t="s">
        <v>2504</v>
      </c>
      <c r="J687" s="56" t="s">
        <v>1679</v>
      </c>
      <c r="K687" s="54" t="s">
        <v>3181</v>
      </c>
      <c r="L687" s="54" t="s">
        <v>1675</v>
      </c>
      <c r="N687" s="54" t="s">
        <v>117</v>
      </c>
      <c r="O687" s="54">
        <v>6</v>
      </c>
      <c r="P687" s="54">
        <v>3</v>
      </c>
      <c r="Q687" s="289">
        <v>3</v>
      </c>
      <c r="R687" s="290"/>
      <c r="S687" s="289" t="s">
        <v>2502</v>
      </c>
      <c r="T687" s="289"/>
      <c r="U687" s="55"/>
      <c r="V687" s="54" t="s">
        <v>2742</v>
      </c>
      <c r="W687" s="54" t="s">
        <v>2741</v>
      </c>
      <c r="X687" s="54" t="s">
        <v>2740</v>
      </c>
      <c r="Y687" s="54">
        <v>2</v>
      </c>
      <c r="Z687" s="54">
        <v>2</v>
      </c>
    </row>
    <row r="688" spans="1:26" ht="27" x14ac:dyDescent="0.25">
      <c r="B688" s="54" t="s">
        <v>2506</v>
      </c>
      <c r="C688" s="54" t="s">
        <v>2505</v>
      </c>
      <c r="D688" s="54" t="s">
        <v>94</v>
      </c>
      <c r="E688" s="54" t="s">
        <v>94</v>
      </c>
      <c r="F688" s="54" t="s">
        <v>94</v>
      </c>
      <c r="G688" s="54" t="s">
        <v>94</v>
      </c>
      <c r="H688" s="54" t="s">
        <v>3180</v>
      </c>
      <c r="I688" s="54" t="s">
        <v>2504</v>
      </c>
      <c r="J688" s="56" t="s">
        <v>3179</v>
      </c>
      <c r="K688" s="54" t="s">
        <v>2523</v>
      </c>
      <c r="L688" s="54" t="s">
        <v>116</v>
      </c>
      <c r="N688" s="54" t="s">
        <v>2615</v>
      </c>
      <c r="O688" s="54">
        <v>27</v>
      </c>
      <c r="P688" s="54">
        <v>3</v>
      </c>
      <c r="Q688" s="289">
        <v>3</v>
      </c>
      <c r="R688" s="290"/>
      <c r="S688" s="289" t="s">
        <v>2502</v>
      </c>
      <c r="T688" s="289"/>
      <c r="U688" s="55"/>
      <c r="V688" s="54" t="s">
        <v>3178</v>
      </c>
      <c r="W688" s="54" t="s">
        <v>3177</v>
      </c>
      <c r="X688" s="54" t="s">
        <v>3176</v>
      </c>
      <c r="Y688" s="54">
        <v>6</v>
      </c>
      <c r="Z688" s="54">
        <v>7</v>
      </c>
    </row>
    <row r="689" spans="1:26" ht="18" x14ac:dyDescent="0.25">
      <c r="B689" s="54" t="s">
        <v>2506</v>
      </c>
      <c r="C689" s="54" t="s">
        <v>2505</v>
      </c>
      <c r="D689" s="54" t="s">
        <v>94</v>
      </c>
      <c r="E689" s="54" t="s">
        <v>94</v>
      </c>
      <c r="F689" s="54" t="s">
        <v>94</v>
      </c>
      <c r="G689" s="54" t="s">
        <v>470</v>
      </c>
      <c r="H689" s="54" t="s">
        <v>3175</v>
      </c>
      <c r="I689" s="54" t="s">
        <v>2504</v>
      </c>
      <c r="J689" s="56" t="s">
        <v>3172</v>
      </c>
      <c r="K689" s="54" t="s">
        <v>2510</v>
      </c>
      <c r="L689" s="54" t="s">
        <v>116</v>
      </c>
      <c r="N689" s="54" t="s">
        <v>2615</v>
      </c>
      <c r="O689" s="54">
        <v>215</v>
      </c>
      <c r="P689" s="54">
        <v>6</v>
      </c>
      <c r="Q689" s="289">
        <v>8</v>
      </c>
      <c r="R689" s="290"/>
      <c r="S689" s="289" t="s">
        <v>2582</v>
      </c>
      <c r="T689" s="289"/>
      <c r="U689" s="55"/>
      <c r="V689" s="54" t="s">
        <v>3171</v>
      </c>
      <c r="W689" s="54" t="s">
        <v>3170</v>
      </c>
      <c r="X689" s="54" t="s">
        <v>3174</v>
      </c>
      <c r="Y689" s="54">
        <v>6</v>
      </c>
      <c r="Z689" s="54">
        <v>1</v>
      </c>
    </row>
    <row r="690" spans="1:26" ht="18" x14ac:dyDescent="0.25">
      <c r="B690" s="54" t="s">
        <v>2506</v>
      </c>
      <c r="C690" s="54" t="s">
        <v>2505</v>
      </c>
      <c r="D690" s="54" t="s">
        <v>94</v>
      </c>
      <c r="E690" s="54" t="s">
        <v>94</v>
      </c>
      <c r="F690" s="54" t="s">
        <v>94</v>
      </c>
      <c r="G690" s="54" t="s">
        <v>470</v>
      </c>
      <c r="H690" s="54" t="s">
        <v>3173</v>
      </c>
      <c r="I690" s="54" t="s">
        <v>2504</v>
      </c>
      <c r="J690" s="56" t="s">
        <v>3172</v>
      </c>
      <c r="K690" s="54" t="s">
        <v>2503</v>
      </c>
      <c r="L690" s="54" t="s">
        <v>116</v>
      </c>
      <c r="N690" s="54" t="s">
        <v>2615</v>
      </c>
      <c r="O690" s="54">
        <v>259</v>
      </c>
      <c r="P690" s="54">
        <v>5</v>
      </c>
      <c r="Q690" s="289">
        <v>9</v>
      </c>
      <c r="R690" s="290"/>
      <c r="S690" s="289" t="s">
        <v>2582</v>
      </c>
      <c r="T690" s="289"/>
      <c r="U690" s="55"/>
      <c r="V690" s="54" t="s">
        <v>3171</v>
      </c>
      <c r="W690" s="54" t="s">
        <v>3170</v>
      </c>
      <c r="X690" s="54" t="s">
        <v>3169</v>
      </c>
      <c r="Y690" s="54">
        <v>7</v>
      </c>
      <c r="Z690" s="54">
        <v>5</v>
      </c>
    </row>
    <row r="691" spans="1:26" ht="18" x14ac:dyDescent="0.25">
      <c r="B691" s="54" t="s">
        <v>2506</v>
      </c>
      <c r="C691" s="54" t="s">
        <v>2505</v>
      </c>
      <c r="D691" s="54" t="s">
        <v>94</v>
      </c>
      <c r="E691" s="54" t="s">
        <v>94</v>
      </c>
      <c r="F691" s="54" t="s">
        <v>94</v>
      </c>
      <c r="G691" s="54" t="s">
        <v>94</v>
      </c>
      <c r="H691" s="54" t="s">
        <v>3168</v>
      </c>
      <c r="I691" s="54" t="s">
        <v>2504</v>
      </c>
      <c r="J691" s="56" t="s">
        <v>3167</v>
      </c>
      <c r="K691" s="54" t="s">
        <v>2510</v>
      </c>
      <c r="L691" s="54" t="s">
        <v>116</v>
      </c>
      <c r="N691" s="54" t="s">
        <v>2615</v>
      </c>
      <c r="O691" s="54">
        <v>27</v>
      </c>
      <c r="P691" s="54">
        <v>6</v>
      </c>
      <c r="Q691" s="289">
        <v>6</v>
      </c>
      <c r="R691" s="290"/>
      <c r="S691" s="289" t="s">
        <v>2582</v>
      </c>
      <c r="T691" s="289"/>
      <c r="U691" s="55"/>
      <c r="V691" s="54" t="s">
        <v>3166</v>
      </c>
      <c r="W691" s="54" t="s">
        <v>3165</v>
      </c>
      <c r="X691" s="54" t="s">
        <v>3164</v>
      </c>
      <c r="Y691" s="54">
        <v>0</v>
      </c>
      <c r="Z691" s="54">
        <v>6</v>
      </c>
    </row>
    <row r="692" spans="1:26" ht="18" x14ac:dyDescent="0.25">
      <c r="B692" s="54" t="s">
        <v>2506</v>
      </c>
      <c r="C692" s="54" t="s">
        <v>2505</v>
      </c>
      <c r="D692" s="54" t="s">
        <v>94</v>
      </c>
      <c r="E692" s="54" t="s">
        <v>94</v>
      </c>
      <c r="F692" s="54" t="s">
        <v>94</v>
      </c>
      <c r="G692" s="54" t="s">
        <v>110</v>
      </c>
      <c r="H692" s="54" t="s">
        <v>3163</v>
      </c>
      <c r="I692" s="54" t="s">
        <v>2504</v>
      </c>
      <c r="J692" s="56" t="s">
        <v>3162</v>
      </c>
      <c r="K692" s="54" t="s">
        <v>2523</v>
      </c>
      <c r="L692" s="54" t="s">
        <v>116</v>
      </c>
      <c r="N692" s="54" t="s">
        <v>2615</v>
      </c>
      <c r="O692" s="54">
        <v>6</v>
      </c>
      <c r="P692" s="54">
        <v>3</v>
      </c>
      <c r="Q692" s="289">
        <v>3</v>
      </c>
      <c r="R692" s="290"/>
      <c r="S692" s="289" t="s">
        <v>2502</v>
      </c>
      <c r="T692" s="289"/>
      <c r="U692" s="55"/>
      <c r="V692" s="54" t="s">
        <v>3161</v>
      </c>
      <c r="W692" s="54" t="s">
        <v>2525</v>
      </c>
      <c r="X692" s="54" t="s">
        <v>3160</v>
      </c>
      <c r="Y692" s="54">
        <v>1</v>
      </c>
      <c r="Z692" s="54">
        <v>2</v>
      </c>
    </row>
    <row r="693" spans="1:26" ht="18" x14ac:dyDescent="0.25">
      <c r="B693" s="54" t="s">
        <v>2506</v>
      </c>
      <c r="C693" s="54" t="s">
        <v>2505</v>
      </c>
      <c r="D693" s="54" t="s">
        <v>94</v>
      </c>
      <c r="E693" s="54" t="s">
        <v>94</v>
      </c>
      <c r="F693" s="54" t="s">
        <v>94</v>
      </c>
      <c r="G693" s="54" t="s">
        <v>94</v>
      </c>
      <c r="H693" s="54" t="s">
        <v>3159</v>
      </c>
      <c r="I693" s="54" t="s">
        <v>2504</v>
      </c>
      <c r="J693" s="56" t="s">
        <v>3157</v>
      </c>
      <c r="K693" s="54" t="s">
        <v>2510</v>
      </c>
      <c r="L693" s="54" t="s">
        <v>116</v>
      </c>
      <c r="N693" s="54" t="s">
        <v>2615</v>
      </c>
      <c r="O693" s="54">
        <v>266</v>
      </c>
      <c r="P693" s="54">
        <v>6</v>
      </c>
      <c r="Q693" s="289">
        <v>12</v>
      </c>
      <c r="R693" s="290"/>
      <c r="S693" s="289" t="s">
        <v>2502</v>
      </c>
      <c r="T693" s="289"/>
      <c r="U693" s="55"/>
      <c r="V693" s="54" t="s">
        <v>3156</v>
      </c>
      <c r="W693" s="54" t="s">
        <v>3155</v>
      </c>
      <c r="X693" s="54" t="s">
        <v>3154</v>
      </c>
      <c r="Y693" s="54">
        <v>6</v>
      </c>
      <c r="Z693" s="54">
        <v>13</v>
      </c>
    </row>
    <row r="694" spans="1:26" ht="18" x14ac:dyDescent="0.25">
      <c r="B694" s="54" t="s">
        <v>2506</v>
      </c>
      <c r="C694" s="54" t="s">
        <v>2505</v>
      </c>
      <c r="D694" s="54" t="s">
        <v>94</v>
      </c>
      <c r="E694" s="54" t="s">
        <v>94</v>
      </c>
      <c r="F694" s="54" t="s">
        <v>94</v>
      </c>
      <c r="G694" s="54" t="s">
        <v>94</v>
      </c>
      <c r="H694" s="54" t="s">
        <v>3158</v>
      </c>
      <c r="I694" s="54" t="s">
        <v>2504</v>
      </c>
      <c r="J694" s="56" t="s">
        <v>3157</v>
      </c>
      <c r="K694" s="54" t="s">
        <v>2503</v>
      </c>
      <c r="L694" s="54" t="s">
        <v>116</v>
      </c>
      <c r="N694" s="54" t="s">
        <v>2615</v>
      </c>
      <c r="O694" s="54">
        <v>211</v>
      </c>
      <c r="P694" s="54">
        <v>5</v>
      </c>
      <c r="Q694" s="289">
        <v>8</v>
      </c>
      <c r="R694" s="290"/>
      <c r="S694" s="289" t="s">
        <v>2502</v>
      </c>
      <c r="T694" s="289"/>
      <c r="U694" s="55"/>
      <c r="V694" s="54" t="s">
        <v>3156</v>
      </c>
      <c r="W694" s="54" t="s">
        <v>3155</v>
      </c>
      <c r="X694" s="54" t="s">
        <v>3154</v>
      </c>
      <c r="Y694" s="54">
        <v>1</v>
      </c>
      <c r="Z694" s="54">
        <v>9</v>
      </c>
    </row>
    <row r="695" spans="1:26" ht="27" x14ac:dyDescent="0.25">
      <c r="A695" s="53" t="str">
        <f>+H695</f>
        <v>1761006</v>
      </c>
      <c r="B695" s="54" t="s">
        <v>2506</v>
      </c>
      <c r="C695" s="54" t="s">
        <v>2505</v>
      </c>
      <c r="D695" s="54" t="s">
        <v>94</v>
      </c>
      <c r="E695" s="54" t="s">
        <v>94</v>
      </c>
      <c r="F695" s="54" t="s">
        <v>94</v>
      </c>
      <c r="G695" s="54" t="s">
        <v>530</v>
      </c>
      <c r="H695" s="54" t="s">
        <v>548</v>
      </c>
      <c r="I695" s="54" t="s">
        <v>2504</v>
      </c>
      <c r="J695" s="56" t="s">
        <v>549</v>
      </c>
      <c r="K695" s="54" t="s">
        <v>2523</v>
      </c>
      <c r="L695" s="54" t="s">
        <v>116</v>
      </c>
      <c r="N695" s="54" t="s">
        <v>117</v>
      </c>
      <c r="O695" s="54">
        <v>61</v>
      </c>
      <c r="P695" s="54">
        <v>3</v>
      </c>
      <c r="Q695" s="289">
        <v>3</v>
      </c>
      <c r="R695" s="290"/>
      <c r="S695" s="289" t="s">
        <v>2502</v>
      </c>
      <c r="T695" s="289"/>
      <c r="U695" s="55"/>
      <c r="V695" s="54" t="s">
        <v>3153</v>
      </c>
      <c r="W695" s="54" t="s">
        <v>3152</v>
      </c>
      <c r="X695" s="54" t="s">
        <v>3151</v>
      </c>
      <c r="Y695" s="54">
        <v>3</v>
      </c>
      <c r="Z695" s="54">
        <v>3</v>
      </c>
    </row>
    <row r="696" spans="1:26" ht="36" x14ac:dyDescent="0.25">
      <c r="B696" s="54" t="s">
        <v>2506</v>
      </c>
      <c r="C696" s="54" t="s">
        <v>2505</v>
      </c>
      <c r="D696" s="54" t="s">
        <v>94</v>
      </c>
      <c r="E696" s="54" t="s">
        <v>94</v>
      </c>
      <c r="F696" s="54" t="s">
        <v>94</v>
      </c>
      <c r="G696" s="54" t="s">
        <v>110</v>
      </c>
      <c r="H696" s="54" t="s">
        <v>3150</v>
      </c>
      <c r="I696" s="54" t="s">
        <v>2504</v>
      </c>
      <c r="J696" s="56" t="s">
        <v>3149</v>
      </c>
      <c r="K696" s="54" t="s">
        <v>2510</v>
      </c>
      <c r="L696" s="54" t="s">
        <v>116</v>
      </c>
      <c r="N696" s="54" t="s">
        <v>2615</v>
      </c>
      <c r="O696" s="54">
        <v>79</v>
      </c>
      <c r="P696" s="54">
        <v>6</v>
      </c>
      <c r="Q696" s="289">
        <v>6</v>
      </c>
      <c r="R696" s="290"/>
      <c r="S696" s="289" t="s">
        <v>2502</v>
      </c>
      <c r="T696" s="289"/>
      <c r="U696" s="55"/>
      <c r="V696" s="54" t="s">
        <v>2855</v>
      </c>
      <c r="W696" s="54" t="s">
        <v>3148</v>
      </c>
      <c r="X696" s="54" t="s">
        <v>3147</v>
      </c>
      <c r="Y696" s="54">
        <v>1</v>
      </c>
      <c r="Z696" s="54">
        <v>10</v>
      </c>
    </row>
    <row r="697" spans="1:26" ht="18" x14ac:dyDescent="0.25">
      <c r="A697" s="53" t="str">
        <f t="shared" ref="A697:A738" si="18">+H697</f>
        <v>3954335</v>
      </c>
      <c r="B697" s="54" t="s">
        <v>2506</v>
      </c>
      <c r="C697" s="54" t="s">
        <v>2505</v>
      </c>
      <c r="D697" s="54" t="s">
        <v>94</v>
      </c>
      <c r="E697" s="54" t="s">
        <v>94</v>
      </c>
      <c r="F697" s="54" t="s">
        <v>94</v>
      </c>
      <c r="G697" s="54" t="s">
        <v>94</v>
      </c>
      <c r="H697" s="54" t="s">
        <v>1083</v>
      </c>
      <c r="I697" s="54" t="s">
        <v>2504</v>
      </c>
      <c r="J697" s="56" t="s">
        <v>1084</v>
      </c>
      <c r="K697" s="54" t="s">
        <v>2552</v>
      </c>
      <c r="L697" s="54" t="s">
        <v>116</v>
      </c>
      <c r="N697" s="54" t="s">
        <v>117</v>
      </c>
      <c r="O697" s="54">
        <v>7</v>
      </c>
      <c r="P697" s="54">
        <v>1</v>
      </c>
      <c r="Q697" s="289">
        <v>2</v>
      </c>
      <c r="R697" s="290"/>
      <c r="S697" s="289" t="s">
        <v>2502</v>
      </c>
      <c r="T697" s="289"/>
      <c r="U697" s="55"/>
      <c r="V697" s="54" t="s">
        <v>3131</v>
      </c>
      <c r="W697" s="54" t="s">
        <v>3121</v>
      </c>
      <c r="X697" s="54" t="s">
        <v>3120</v>
      </c>
      <c r="Y697" s="54">
        <v>0</v>
      </c>
      <c r="Z697" s="54">
        <v>1</v>
      </c>
    </row>
    <row r="698" spans="1:26" ht="27" x14ac:dyDescent="0.25">
      <c r="A698" s="53" t="str">
        <f t="shared" si="18"/>
        <v>3954338</v>
      </c>
      <c r="B698" s="54" t="s">
        <v>2506</v>
      </c>
      <c r="C698" s="54" t="s">
        <v>2505</v>
      </c>
      <c r="D698" s="54" t="s">
        <v>94</v>
      </c>
      <c r="E698" s="54" t="s">
        <v>94</v>
      </c>
      <c r="F698" s="54" t="s">
        <v>94</v>
      </c>
      <c r="G698" s="54" t="s">
        <v>2285</v>
      </c>
      <c r="H698" s="54" t="s">
        <v>1021</v>
      </c>
      <c r="I698" s="54" t="s">
        <v>2504</v>
      </c>
      <c r="J698" s="56" t="s">
        <v>1022</v>
      </c>
      <c r="K698" s="54" t="s">
        <v>2552</v>
      </c>
      <c r="L698" s="54" t="s">
        <v>116</v>
      </c>
      <c r="N698" s="54" t="s">
        <v>117</v>
      </c>
      <c r="O698" s="54">
        <v>8</v>
      </c>
      <c r="P698" s="54">
        <v>1</v>
      </c>
      <c r="Q698" s="289">
        <v>3</v>
      </c>
      <c r="R698" s="290"/>
      <c r="S698" s="289" t="s">
        <v>2502</v>
      </c>
      <c r="T698" s="289"/>
      <c r="U698" s="55"/>
      <c r="V698" s="54" t="s">
        <v>3115</v>
      </c>
      <c r="W698" s="54" t="s">
        <v>3143</v>
      </c>
      <c r="X698" s="54" t="s">
        <v>3146</v>
      </c>
      <c r="Y698" s="54">
        <v>0</v>
      </c>
      <c r="Z698" s="54">
        <v>1</v>
      </c>
    </row>
    <row r="699" spans="1:26" ht="18" x14ac:dyDescent="0.25">
      <c r="A699" s="53" t="str">
        <f t="shared" si="18"/>
        <v>3947757</v>
      </c>
      <c r="B699" s="54" t="s">
        <v>2506</v>
      </c>
      <c r="C699" s="54" t="s">
        <v>2505</v>
      </c>
      <c r="D699" s="54" t="s">
        <v>94</v>
      </c>
      <c r="E699" s="54" t="s">
        <v>94</v>
      </c>
      <c r="F699" s="54" t="s">
        <v>94</v>
      </c>
      <c r="G699" s="54" t="s">
        <v>492</v>
      </c>
      <c r="H699" s="54" t="s">
        <v>1031</v>
      </c>
      <c r="I699" s="54" t="s">
        <v>2504</v>
      </c>
      <c r="J699" s="56" t="s">
        <v>1032</v>
      </c>
      <c r="K699" s="54" t="s">
        <v>2552</v>
      </c>
      <c r="L699" s="54" t="s">
        <v>116</v>
      </c>
      <c r="N699" s="54" t="s">
        <v>117</v>
      </c>
      <c r="O699" s="54">
        <v>11</v>
      </c>
      <c r="P699" s="54">
        <v>1</v>
      </c>
      <c r="Q699" s="289">
        <v>1</v>
      </c>
      <c r="R699" s="290"/>
      <c r="S699" s="289" t="s">
        <v>2502</v>
      </c>
      <c r="T699" s="289"/>
      <c r="U699" s="55"/>
      <c r="V699" s="54" t="s">
        <v>3130</v>
      </c>
      <c r="W699" s="54" t="s">
        <v>3129</v>
      </c>
      <c r="X699" s="54" t="s">
        <v>3128</v>
      </c>
      <c r="Y699" s="54">
        <v>1</v>
      </c>
      <c r="Z699" s="54">
        <v>2</v>
      </c>
    </row>
    <row r="700" spans="1:26" ht="27" x14ac:dyDescent="0.25">
      <c r="A700" s="53" t="str">
        <f t="shared" si="18"/>
        <v>3947761</v>
      </c>
      <c r="B700" s="54" t="s">
        <v>2506</v>
      </c>
      <c r="C700" s="54" t="s">
        <v>2505</v>
      </c>
      <c r="D700" s="54" t="s">
        <v>94</v>
      </c>
      <c r="E700" s="54" t="s">
        <v>94</v>
      </c>
      <c r="F700" s="54" t="s">
        <v>94</v>
      </c>
      <c r="G700" s="54" t="s">
        <v>2289</v>
      </c>
      <c r="H700" s="54" t="s">
        <v>1085</v>
      </c>
      <c r="I700" s="54" t="s">
        <v>2504</v>
      </c>
      <c r="J700" s="56" t="s">
        <v>1086</v>
      </c>
      <c r="K700" s="54" t="s">
        <v>2552</v>
      </c>
      <c r="L700" s="54" t="s">
        <v>116</v>
      </c>
      <c r="N700" s="54" t="s">
        <v>117</v>
      </c>
      <c r="O700" s="54">
        <v>8</v>
      </c>
      <c r="P700" s="54">
        <v>1</v>
      </c>
      <c r="Q700" s="289">
        <v>1</v>
      </c>
      <c r="R700" s="290"/>
      <c r="S700" s="289" t="s">
        <v>2502</v>
      </c>
      <c r="T700" s="289"/>
      <c r="U700" s="55"/>
      <c r="V700" s="54" t="s">
        <v>3145</v>
      </c>
      <c r="W700" s="54" t="s">
        <v>3140</v>
      </c>
      <c r="X700" s="54" t="s">
        <v>3144</v>
      </c>
      <c r="Y700" s="54">
        <v>0</v>
      </c>
      <c r="Z700" s="54">
        <v>1</v>
      </c>
    </row>
    <row r="701" spans="1:26" ht="18" x14ac:dyDescent="0.25">
      <c r="A701" s="53" t="str">
        <f t="shared" si="18"/>
        <v>3947766</v>
      </c>
      <c r="B701" s="54" t="s">
        <v>2506</v>
      </c>
      <c r="C701" s="54" t="s">
        <v>2505</v>
      </c>
      <c r="D701" s="54" t="s">
        <v>94</v>
      </c>
      <c r="E701" s="54" t="s">
        <v>94</v>
      </c>
      <c r="F701" s="54" t="s">
        <v>94</v>
      </c>
      <c r="G701" s="54" t="s">
        <v>2230</v>
      </c>
      <c r="H701" s="54" t="s">
        <v>1151</v>
      </c>
      <c r="I701" s="54" t="s">
        <v>2504</v>
      </c>
      <c r="J701" s="56" t="s">
        <v>1152</v>
      </c>
      <c r="K701" s="54" t="s">
        <v>2552</v>
      </c>
      <c r="L701" s="54" t="s">
        <v>116</v>
      </c>
      <c r="N701" s="54" t="s">
        <v>117</v>
      </c>
      <c r="O701" s="54">
        <v>13</v>
      </c>
      <c r="P701" s="54">
        <v>1</v>
      </c>
      <c r="Q701" s="289">
        <v>3</v>
      </c>
      <c r="R701" s="290"/>
      <c r="S701" s="289" t="s">
        <v>2502</v>
      </c>
      <c r="T701" s="289"/>
      <c r="U701" s="55"/>
      <c r="V701" s="54" t="s">
        <v>3125</v>
      </c>
      <c r="W701" s="54" t="s">
        <v>3124</v>
      </c>
      <c r="X701" s="54" t="s">
        <v>3123</v>
      </c>
      <c r="Y701" s="54">
        <v>0</v>
      </c>
      <c r="Z701" s="54">
        <v>1</v>
      </c>
    </row>
    <row r="702" spans="1:26" ht="18" x14ac:dyDescent="0.25">
      <c r="A702" s="53" t="str">
        <f t="shared" si="18"/>
        <v>3947716</v>
      </c>
      <c r="B702" s="54" t="s">
        <v>2506</v>
      </c>
      <c r="C702" s="54" t="s">
        <v>2505</v>
      </c>
      <c r="D702" s="54" t="s">
        <v>94</v>
      </c>
      <c r="E702" s="54" t="s">
        <v>94</v>
      </c>
      <c r="F702" s="54" t="s">
        <v>94</v>
      </c>
      <c r="G702" s="54" t="s">
        <v>1013</v>
      </c>
      <c r="H702" s="54" t="s">
        <v>1014</v>
      </c>
      <c r="I702" s="54" t="s">
        <v>2504</v>
      </c>
      <c r="J702" s="56" t="s">
        <v>1015</v>
      </c>
      <c r="K702" s="54" t="s">
        <v>2552</v>
      </c>
      <c r="L702" s="54" t="s">
        <v>116</v>
      </c>
      <c r="N702" s="54" t="s">
        <v>117</v>
      </c>
      <c r="O702" s="54">
        <v>9</v>
      </c>
      <c r="P702" s="54">
        <v>1</v>
      </c>
      <c r="Q702" s="289">
        <v>1</v>
      </c>
      <c r="R702" s="290"/>
      <c r="S702" s="289" t="s">
        <v>2502</v>
      </c>
      <c r="T702" s="289"/>
      <c r="U702" s="55"/>
      <c r="V702" s="54" t="s">
        <v>3127</v>
      </c>
      <c r="W702" s="54" t="s">
        <v>3126</v>
      </c>
      <c r="X702" s="54" t="s">
        <v>2524</v>
      </c>
      <c r="Y702" s="54">
        <v>1</v>
      </c>
      <c r="Z702" s="54">
        <v>1</v>
      </c>
    </row>
    <row r="703" spans="1:26" ht="18" x14ac:dyDescent="0.25">
      <c r="A703" s="53" t="str">
        <f t="shared" si="18"/>
        <v>3947717</v>
      </c>
      <c r="B703" s="54" t="s">
        <v>2506</v>
      </c>
      <c r="C703" s="54" t="s">
        <v>2505</v>
      </c>
      <c r="D703" s="54" t="s">
        <v>94</v>
      </c>
      <c r="E703" s="54" t="s">
        <v>94</v>
      </c>
      <c r="F703" s="54" t="s">
        <v>94</v>
      </c>
      <c r="G703" s="54" t="s">
        <v>492</v>
      </c>
      <c r="H703" s="54" t="s">
        <v>1079</v>
      </c>
      <c r="I703" s="54" t="s">
        <v>2504</v>
      </c>
      <c r="J703" s="56" t="s">
        <v>1080</v>
      </c>
      <c r="K703" s="54" t="s">
        <v>2552</v>
      </c>
      <c r="L703" s="54" t="s">
        <v>116</v>
      </c>
      <c r="N703" s="54" t="s">
        <v>117</v>
      </c>
      <c r="O703" s="54">
        <v>10</v>
      </c>
      <c r="P703" s="54">
        <v>1</v>
      </c>
      <c r="Q703" s="289">
        <v>3</v>
      </c>
      <c r="R703" s="290"/>
      <c r="S703" s="289" t="s">
        <v>2502</v>
      </c>
      <c r="T703" s="289"/>
      <c r="U703" s="55"/>
      <c r="V703" s="54" t="s">
        <v>3125</v>
      </c>
      <c r="W703" s="54" t="s">
        <v>3124</v>
      </c>
      <c r="X703" s="54" t="s">
        <v>3123</v>
      </c>
      <c r="Y703" s="54">
        <v>0</v>
      </c>
      <c r="Z703" s="54">
        <v>2</v>
      </c>
    </row>
    <row r="704" spans="1:26" ht="18" x14ac:dyDescent="0.25">
      <c r="A704" s="53" t="str">
        <f t="shared" si="18"/>
        <v>3947718</v>
      </c>
      <c r="B704" s="54" t="s">
        <v>2506</v>
      </c>
      <c r="C704" s="54" t="s">
        <v>2505</v>
      </c>
      <c r="D704" s="54" t="s">
        <v>94</v>
      </c>
      <c r="E704" s="54" t="s">
        <v>94</v>
      </c>
      <c r="F704" s="54" t="s">
        <v>94</v>
      </c>
      <c r="G704" s="54" t="s">
        <v>492</v>
      </c>
      <c r="H704" s="54" t="s">
        <v>1007</v>
      </c>
      <c r="I704" s="54" t="s">
        <v>2504</v>
      </c>
      <c r="J704" s="56" t="s">
        <v>385</v>
      </c>
      <c r="K704" s="54" t="s">
        <v>2552</v>
      </c>
      <c r="L704" s="54" t="s">
        <v>116</v>
      </c>
      <c r="N704" s="54" t="s">
        <v>117</v>
      </c>
      <c r="O704" s="54">
        <v>9</v>
      </c>
      <c r="P704" s="54">
        <v>1</v>
      </c>
      <c r="Q704" s="289">
        <v>3</v>
      </c>
      <c r="R704" s="290"/>
      <c r="S704" s="289" t="s">
        <v>2502</v>
      </c>
      <c r="T704" s="289"/>
      <c r="U704" s="55"/>
      <c r="V704" s="54" t="s">
        <v>3125</v>
      </c>
      <c r="W704" s="54" t="s">
        <v>3124</v>
      </c>
      <c r="X704" s="54" t="s">
        <v>3123</v>
      </c>
      <c r="Y704" s="54">
        <v>0</v>
      </c>
      <c r="Z704" s="54">
        <v>1</v>
      </c>
    </row>
    <row r="705" spans="1:26" ht="18" x14ac:dyDescent="0.25">
      <c r="A705" s="53" t="str">
        <f t="shared" si="18"/>
        <v>3947719</v>
      </c>
      <c r="B705" s="54" t="s">
        <v>2506</v>
      </c>
      <c r="C705" s="54" t="s">
        <v>2505</v>
      </c>
      <c r="D705" s="54" t="s">
        <v>94</v>
      </c>
      <c r="E705" s="54" t="s">
        <v>94</v>
      </c>
      <c r="F705" s="54" t="s">
        <v>94</v>
      </c>
      <c r="G705" s="54" t="s">
        <v>656</v>
      </c>
      <c r="H705" s="54" t="s">
        <v>1076</v>
      </c>
      <c r="I705" s="54" t="s">
        <v>2504</v>
      </c>
      <c r="J705" s="56" t="s">
        <v>1077</v>
      </c>
      <c r="K705" s="54" t="s">
        <v>2552</v>
      </c>
      <c r="L705" s="54" t="s">
        <v>116</v>
      </c>
      <c r="N705" s="54" t="s">
        <v>117</v>
      </c>
      <c r="O705" s="54">
        <v>14</v>
      </c>
      <c r="P705" s="54">
        <v>1</v>
      </c>
      <c r="Q705" s="289">
        <v>3</v>
      </c>
      <c r="R705" s="290"/>
      <c r="S705" s="289" t="s">
        <v>2502</v>
      </c>
      <c r="T705" s="289"/>
      <c r="U705" s="55"/>
      <c r="V705" s="54" t="s">
        <v>3125</v>
      </c>
      <c r="W705" s="54" t="s">
        <v>3124</v>
      </c>
      <c r="X705" s="54" t="s">
        <v>3123</v>
      </c>
      <c r="Y705" s="54">
        <v>0</v>
      </c>
      <c r="Z705" s="54">
        <v>1</v>
      </c>
    </row>
    <row r="706" spans="1:26" ht="18" x14ac:dyDescent="0.25">
      <c r="A706" s="53" t="str">
        <f t="shared" si="18"/>
        <v>3947720</v>
      </c>
      <c r="B706" s="54" t="s">
        <v>2506</v>
      </c>
      <c r="C706" s="54" t="s">
        <v>2505</v>
      </c>
      <c r="D706" s="54" t="s">
        <v>94</v>
      </c>
      <c r="E706" s="54" t="s">
        <v>94</v>
      </c>
      <c r="F706" s="54" t="s">
        <v>94</v>
      </c>
      <c r="G706" s="54" t="s">
        <v>534</v>
      </c>
      <c r="H706" s="54" t="s">
        <v>1023</v>
      </c>
      <c r="I706" s="54" t="s">
        <v>2504</v>
      </c>
      <c r="J706" s="56" t="s">
        <v>1024</v>
      </c>
      <c r="K706" s="54" t="s">
        <v>2552</v>
      </c>
      <c r="L706" s="54" t="s">
        <v>116</v>
      </c>
      <c r="N706" s="54" t="s">
        <v>117</v>
      </c>
      <c r="O706" s="54">
        <v>11</v>
      </c>
      <c r="P706" s="54">
        <v>1</v>
      </c>
      <c r="Q706" s="289">
        <v>2</v>
      </c>
      <c r="R706" s="290"/>
      <c r="S706" s="289" t="s">
        <v>2502</v>
      </c>
      <c r="T706" s="289"/>
      <c r="U706" s="55"/>
      <c r="V706" s="54" t="s">
        <v>3116</v>
      </c>
      <c r="W706" s="54" t="s">
        <v>2525</v>
      </c>
      <c r="X706" s="54" t="s">
        <v>3132</v>
      </c>
      <c r="Y706" s="54">
        <v>0</v>
      </c>
      <c r="Z706" s="54">
        <v>2</v>
      </c>
    </row>
    <row r="707" spans="1:26" ht="27" x14ac:dyDescent="0.25">
      <c r="A707" s="53" t="str">
        <f t="shared" si="18"/>
        <v>3947706</v>
      </c>
      <c r="B707" s="54" t="s">
        <v>2506</v>
      </c>
      <c r="C707" s="54" t="s">
        <v>2505</v>
      </c>
      <c r="D707" s="54" t="s">
        <v>94</v>
      </c>
      <c r="E707" s="54" t="s">
        <v>94</v>
      </c>
      <c r="F707" s="54" t="s">
        <v>94</v>
      </c>
      <c r="G707" s="54" t="s">
        <v>457</v>
      </c>
      <c r="H707" s="54" t="s">
        <v>1090</v>
      </c>
      <c r="I707" s="54" t="s">
        <v>2504</v>
      </c>
      <c r="J707" s="56" t="s">
        <v>1091</v>
      </c>
      <c r="K707" s="54" t="s">
        <v>2552</v>
      </c>
      <c r="L707" s="54" t="s">
        <v>116</v>
      </c>
      <c r="N707" s="54" t="s">
        <v>117</v>
      </c>
      <c r="O707" s="54">
        <v>9</v>
      </c>
      <c r="P707" s="54">
        <v>1</v>
      </c>
      <c r="Q707" s="289">
        <v>3</v>
      </c>
      <c r="R707" s="290"/>
      <c r="S707" s="289" t="s">
        <v>2502</v>
      </c>
      <c r="T707" s="289"/>
      <c r="U707" s="55"/>
      <c r="V707" s="54" t="s">
        <v>3115</v>
      </c>
      <c r="W707" s="54" t="s">
        <v>3143</v>
      </c>
      <c r="X707" s="54" t="s">
        <v>3134</v>
      </c>
      <c r="Y707" s="54">
        <v>0</v>
      </c>
      <c r="Z707" s="54">
        <v>1</v>
      </c>
    </row>
    <row r="708" spans="1:26" ht="27" x14ac:dyDescent="0.25">
      <c r="A708" s="53" t="str">
        <f t="shared" si="18"/>
        <v>3947708</v>
      </c>
      <c r="B708" s="54" t="s">
        <v>2506</v>
      </c>
      <c r="C708" s="54" t="s">
        <v>2505</v>
      </c>
      <c r="D708" s="54" t="s">
        <v>94</v>
      </c>
      <c r="E708" s="54" t="s">
        <v>94</v>
      </c>
      <c r="F708" s="54" t="s">
        <v>94</v>
      </c>
      <c r="G708" s="54" t="s">
        <v>2285</v>
      </c>
      <c r="H708" s="54" t="s">
        <v>1064</v>
      </c>
      <c r="I708" s="54" t="s">
        <v>2504</v>
      </c>
      <c r="J708" s="56" t="s">
        <v>1065</v>
      </c>
      <c r="K708" s="54" t="s">
        <v>2552</v>
      </c>
      <c r="L708" s="54" t="s">
        <v>116</v>
      </c>
      <c r="N708" s="54" t="s">
        <v>117</v>
      </c>
      <c r="O708" s="54">
        <v>10</v>
      </c>
      <c r="P708" s="54">
        <v>1</v>
      </c>
      <c r="Q708" s="289">
        <v>2</v>
      </c>
      <c r="R708" s="290"/>
      <c r="S708" s="289" t="s">
        <v>2502</v>
      </c>
      <c r="T708" s="289"/>
      <c r="U708" s="55"/>
      <c r="V708" s="54" t="s">
        <v>3115</v>
      </c>
      <c r="W708" s="54" t="s">
        <v>3143</v>
      </c>
      <c r="X708" s="54" t="s">
        <v>3134</v>
      </c>
      <c r="Y708" s="54">
        <v>0</v>
      </c>
      <c r="Z708" s="54">
        <v>1</v>
      </c>
    </row>
    <row r="709" spans="1:26" ht="18" x14ac:dyDescent="0.25">
      <c r="A709" s="53" t="str">
        <f t="shared" si="18"/>
        <v>3956872</v>
      </c>
      <c r="B709" s="54" t="s">
        <v>2506</v>
      </c>
      <c r="C709" s="54" t="s">
        <v>2505</v>
      </c>
      <c r="D709" s="54" t="s">
        <v>94</v>
      </c>
      <c r="E709" s="54" t="s">
        <v>94</v>
      </c>
      <c r="F709" s="54" t="s">
        <v>94</v>
      </c>
      <c r="G709" s="54" t="s">
        <v>1179</v>
      </c>
      <c r="H709" s="54" t="s">
        <v>1180</v>
      </c>
      <c r="I709" s="54" t="s">
        <v>2504</v>
      </c>
      <c r="J709" s="56" t="s">
        <v>1181</v>
      </c>
      <c r="K709" s="54" t="s">
        <v>2552</v>
      </c>
      <c r="L709" s="54" t="s">
        <v>116</v>
      </c>
      <c r="N709" s="54" t="s">
        <v>117</v>
      </c>
      <c r="O709" s="54">
        <v>8</v>
      </c>
      <c r="P709" s="54">
        <v>3</v>
      </c>
      <c r="Q709" s="289">
        <v>3</v>
      </c>
      <c r="R709" s="290"/>
      <c r="S709" s="289" t="s">
        <v>2502</v>
      </c>
      <c r="T709" s="289"/>
      <c r="U709" s="55"/>
      <c r="V709" s="54" t="s">
        <v>3142</v>
      </c>
      <c r="W709" s="54" t="s">
        <v>2525</v>
      </c>
      <c r="X709" s="54" t="s">
        <v>2524</v>
      </c>
      <c r="Y709" s="54">
        <v>1</v>
      </c>
      <c r="Z709" s="54">
        <v>1</v>
      </c>
    </row>
    <row r="710" spans="1:26" ht="27" x14ac:dyDescent="0.25">
      <c r="A710" s="53" t="str">
        <f t="shared" si="18"/>
        <v>3965203</v>
      </c>
      <c r="B710" s="54" t="s">
        <v>2506</v>
      </c>
      <c r="C710" s="54" t="s">
        <v>2505</v>
      </c>
      <c r="D710" s="54" t="s">
        <v>94</v>
      </c>
      <c r="E710" s="54" t="s">
        <v>94</v>
      </c>
      <c r="F710" s="54" t="s">
        <v>94</v>
      </c>
      <c r="G710" s="54" t="s">
        <v>1153</v>
      </c>
      <c r="H710" s="54" t="s">
        <v>1154</v>
      </c>
      <c r="I710" s="54" t="s">
        <v>2504</v>
      </c>
      <c r="J710" s="56" t="s">
        <v>1155</v>
      </c>
      <c r="K710" s="54" t="s">
        <v>2552</v>
      </c>
      <c r="L710" s="54" t="s">
        <v>116</v>
      </c>
      <c r="N710" s="54" t="s">
        <v>117</v>
      </c>
      <c r="O710" s="54">
        <v>14</v>
      </c>
      <c r="P710" s="54">
        <v>3</v>
      </c>
      <c r="Q710" s="289">
        <v>3</v>
      </c>
      <c r="R710" s="290"/>
      <c r="S710" s="289" t="s">
        <v>2502</v>
      </c>
      <c r="T710" s="289"/>
      <c r="U710" s="55"/>
      <c r="V710" s="54" t="s">
        <v>3141</v>
      </c>
      <c r="W710" s="54" t="s">
        <v>3140</v>
      </c>
      <c r="X710" s="54" t="s">
        <v>3139</v>
      </c>
      <c r="Y710" s="54">
        <v>0</v>
      </c>
      <c r="Z710" s="54">
        <v>1</v>
      </c>
    </row>
    <row r="711" spans="1:26" ht="18" x14ac:dyDescent="0.25">
      <c r="A711" s="53" t="str">
        <f t="shared" si="18"/>
        <v>3989699</v>
      </c>
      <c r="B711" s="54" t="s">
        <v>2506</v>
      </c>
      <c r="C711" s="54" t="s">
        <v>2505</v>
      </c>
      <c r="D711" s="54" t="s">
        <v>94</v>
      </c>
      <c r="E711" s="54" t="s">
        <v>94</v>
      </c>
      <c r="F711" s="54" t="s">
        <v>94</v>
      </c>
      <c r="G711" s="54" t="s">
        <v>481</v>
      </c>
      <c r="H711" s="54" t="s">
        <v>2304</v>
      </c>
      <c r="I711" s="54" t="s">
        <v>2504</v>
      </c>
      <c r="J711" s="56" t="s">
        <v>2305</v>
      </c>
      <c r="K711" s="54" t="s">
        <v>2552</v>
      </c>
      <c r="L711" s="54" t="s">
        <v>116</v>
      </c>
      <c r="N711" s="54" t="s">
        <v>117</v>
      </c>
      <c r="O711" s="54">
        <v>14</v>
      </c>
      <c r="P711" s="54">
        <v>1</v>
      </c>
      <c r="Q711" s="289">
        <v>2</v>
      </c>
      <c r="R711" s="290"/>
      <c r="S711" s="289" t="s">
        <v>2502</v>
      </c>
      <c r="T711" s="289"/>
      <c r="U711" s="55"/>
      <c r="V711" s="54" t="s">
        <v>2525</v>
      </c>
      <c r="W711" s="54" t="s">
        <v>3121</v>
      </c>
      <c r="X711" s="54" t="s">
        <v>3120</v>
      </c>
      <c r="Y711" s="54">
        <v>0</v>
      </c>
      <c r="Z711" s="54">
        <v>1</v>
      </c>
    </row>
    <row r="712" spans="1:26" ht="27" x14ac:dyDescent="0.25">
      <c r="A712" s="53" t="str">
        <f t="shared" si="18"/>
        <v>3990010</v>
      </c>
      <c r="B712" s="54" t="s">
        <v>2506</v>
      </c>
      <c r="C712" s="54" t="s">
        <v>2505</v>
      </c>
      <c r="D712" s="54" t="s">
        <v>94</v>
      </c>
      <c r="E712" s="54" t="s">
        <v>94</v>
      </c>
      <c r="F712" s="54" t="s">
        <v>94</v>
      </c>
      <c r="G712" s="54" t="s">
        <v>2310</v>
      </c>
      <c r="H712" s="54" t="s">
        <v>2307</v>
      </c>
      <c r="I712" s="54" t="s">
        <v>2504</v>
      </c>
      <c r="J712" s="56" t="s">
        <v>2308</v>
      </c>
      <c r="K712" s="54" t="s">
        <v>2552</v>
      </c>
      <c r="L712" s="54" t="s">
        <v>116</v>
      </c>
      <c r="N712" s="54" t="s">
        <v>117</v>
      </c>
      <c r="O712" s="54">
        <v>14</v>
      </c>
      <c r="P712" s="54">
        <v>1</v>
      </c>
      <c r="Q712" s="289">
        <v>2</v>
      </c>
      <c r="R712" s="290"/>
      <c r="S712" s="289" t="s">
        <v>2502</v>
      </c>
      <c r="T712" s="289"/>
      <c r="U712" s="55"/>
      <c r="V712" s="54" t="s">
        <v>2525</v>
      </c>
      <c r="W712" s="54" t="s">
        <v>3121</v>
      </c>
      <c r="X712" s="54" t="s">
        <v>3120</v>
      </c>
      <c r="Y712" s="54">
        <v>0</v>
      </c>
      <c r="Z712" s="54">
        <v>1</v>
      </c>
    </row>
    <row r="713" spans="1:26" ht="18" x14ac:dyDescent="0.25">
      <c r="A713" s="53" t="str">
        <f t="shared" si="18"/>
        <v>3990011</v>
      </c>
      <c r="B713" s="54" t="s">
        <v>2506</v>
      </c>
      <c r="C713" s="54" t="s">
        <v>2505</v>
      </c>
      <c r="D713" s="54" t="s">
        <v>94</v>
      </c>
      <c r="E713" s="54" t="s">
        <v>94</v>
      </c>
      <c r="F713" s="54" t="s">
        <v>94</v>
      </c>
      <c r="G713" s="54" t="s">
        <v>1012</v>
      </c>
      <c r="H713" s="54" t="s">
        <v>2311</v>
      </c>
      <c r="I713" s="54" t="s">
        <v>2504</v>
      </c>
      <c r="J713" s="56" t="s">
        <v>2312</v>
      </c>
      <c r="K713" s="54" t="s">
        <v>2552</v>
      </c>
      <c r="L713" s="54" t="s">
        <v>116</v>
      </c>
      <c r="N713" s="54" t="s">
        <v>117</v>
      </c>
      <c r="O713" s="54">
        <v>13</v>
      </c>
      <c r="P713" s="54">
        <v>1</v>
      </c>
      <c r="Q713" s="289">
        <v>3</v>
      </c>
      <c r="R713" s="290"/>
      <c r="S713" s="289" t="s">
        <v>2502</v>
      </c>
      <c r="T713" s="289"/>
      <c r="U713" s="55"/>
      <c r="V713" s="54" t="s">
        <v>2525</v>
      </c>
      <c r="W713" s="54" t="s">
        <v>3121</v>
      </c>
      <c r="X713" s="54" t="s">
        <v>3120</v>
      </c>
      <c r="Y713" s="54">
        <v>0</v>
      </c>
      <c r="Z713" s="54">
        <v>1</v>
      </c>
    </row>
    <row r="714" spans="1:26" ht="18" x14ac:dyDescent="0.25">
      <c r="A714" s="53" t="str">
        <f t="shared" si="18"/>
        <v>3990014</v>
      </c>
      <c r="B714" s="54" t="s">
        <v>2506</v>
      </c>
      <c r="C714" s="54" t="s">
        <v>2505</v>
      </c>
      <c r="D714" s="54" t="s">
        <v>94</v>
      </c>
      <c r="E714" s="54" t="s">
        <v>94</v>
      </c>
      <c r="F714" s="54" t="s">
        <v>94</v>
      </c>
      <c r="G714" s="54" t="s">
        <v>2316</v>
      </c>
      <c r="H714" s="54" t="s">
        <v>2314</v>
      </c>
      <c r="I714" s="54" t="s">
        <v>2504</v>
      </c>
      <c r="J714" s="56" t="s">
        <v>2315</v>
      </c>
      <c r="K714" s="54" t="s">
        <v>2552</v>
      </c>
      <c r="L714" s="54" t="s">
        <v>116</v>
      </c>
      <c r="N714" s="54" t="s">
        <v>117</v>
      </c>
      <c r="O714" s="54">
        <v>7</v>
      </c>
      <c r="P714" s="54">
        <v>1</v>
      </c>
      <c r="Q714" s="289">
        <v>3</v>
      </c>
      <c r="R714" s="290"/>
      <c r="S714" s="289" t="s">
        <v>2502</v>
      </c>
      <c r="T714" s="289"/>
      <c r="U714" s="55"/>
      <c r="V714" s="54" t="s">
        <v>2525</v>
      </c>
      <c r="W714" s="54" t="s">
        <v>2525</v>
      </c>
      <c r="X714" s="54" t="s">
        <v>2524</v>
      </c>
      <c r="Y714" s="54">
        <v>0</v>
      </c>
      <c r="Z714" s="54">
        <v>2</v>
      </c>
    </row>
    <row r="715" spans="1:26" ht="18" x14ac:dyDescent="0.25">
      <c r="A715" s="53" t="str">
        <f t="shared" si="18"/>
        <v>3985778</v>
      </c>
      <c r="B715" s="54" t="s">
        <v>2506</v>
      </c>
      <c r="C715" s="54" t="s">
        <v>2505</v>
      </c>
      <c r="D715" s="54" t="s">
        <v>94</v>
      </c>
      <c r="E715" s="54" t="s">
        <v>94</v>
      </c>
      <c r="F715" s="54" t="s">
        <v>94</v>
      </c>
      <c r="G715" s="54" t="s">
        <v>2227</v>
      </c>
      <c r="H715" s="54" t="s">
        <v>2298</v>
      </c>
      <c r="I715" s="54" t="s">
        <v>2504</v>
      </c>
      <c r="J715" s="56" t="s">
        <v>2299</v>
      </c>
      <c r="K715" s="54" t="s">
        <v>2552</v>
      </c>
      <c r="L715" s="54" t="s">
        <v>116</v>
      </c>
      <c r="N715" s="54" t="s">
        <v>117</v>
      </c>
      <c r="O715" s="54">
        <v>5</v>
      </c>
      <c r="P715" s="54">
        <v>1</v>
      </c>
      <c r="Q715" s="289">
        <v>2</v>
      </c>
      <c r="R715" s="290"/>
      <c r="S715" s="289" t="s">
        <v>2502</v>
      </c>
      <c r="T715" s="289"/>
      <c r="U715" s="55"/>
      <c r="V715" s="54" t="s">
        <v>2525</v>
      </c>
      <c r="W715" s="54" t="s">
        <v>3121</v>
      </c>
      <c r="X715" s="54" t="s">
        <v>3120</v>
      </c>
      <c r="Y715" s="54">
        <v>0</v>
      </c>
      <c r="Z715" s="54">
        <v>1</v>
      </c>
    </row>
    <row r="716" spans="1:26" ht="18" x14ac:dyDescent="0.25">
      <c r="A716" s="53" t="str">
        <f t="shared" si="18"/>
        <v>3985789</v>
      </c>
      <c r="B716" s="54" t="s">
        <v>2506</v>
      </c>
      <c r="C716" s="54" t="s">
        <v>2505</v>
      </c>
      <c r="D716" s="54" t="s">
        <v>94</v>
      </c>
      <c r="E716" s="54" t="s">
        <v>94</v>
      </c>
      <c r="F716" s="54" t="s">
        <v>94</v>
      </c>
      <c r="G716" s="54" t="s">
        <v>481</v>
      </c>
      <c r="H716" s="54" t="s">
        <v>2301</v>
      </c>
      <c r="I716" s="54" t="s">
        <v>2504</v>
      </c>
      <c r="J716" s="56" t="s">
        <v>2302</v>
      </c>
      <c r="K716" s="54" t="s">
        <v>2552</v>
      </c>
      <c r="L716" s="54" t="s">
        <v>116</v>
      </c>
      <c r="N716" s="54" t="s">
        <v>117</v>
      </c>
      <c r="O716" s="54">
        <v>12</v>
      </c>
      <c r="P716" s="54">
        <v>1</v>
      </c>
      <c r="Q716" s="289">
        <v>3</v>
      </c>
      <c r="R716" s="290"/>
      <c r="S716" s="289" t="s">
        <v>2502</v>
      </c>
      <c r="T716" s="289"/>
      <c r="U716" s="55"/>
      <c r="V716" s="54" t="s">
        <v>2525</v>
      </c>
      <c r="W716" s="54" t="s">
        <v>2525</v>
      </c>
      <c r="X716" s="54" t="s">
        <v>2524</v>
      </c>
      <c r="Y716" s="54">
        <v>0</v>
      </c>
      <c r="Z716" s="54">
        <v>2</v>
      </c>
    </row>
    <row r="717" spans="1:26" ht="18" x14ac:dyDescent="0.25">
      <c r="A717" s="53" t="str">
        <f t="shared" si="18"/>
        <v>3983990</v>
      </c>
      <c r="B717" s="54" t="s">
        <v>2506</v>
      </c>
      <c r="C717" s="54" t="s">
        <v>2505</v>
      </c>
      <c r="D717" s="54" t="s">
        <v>94</v>
      </c>
      <c r="E717" s="54" t="s">
        <v>94</v>
      </c>
      <c r="F717" s="54" t="s">
        <v>94</v>
      </c>
      <c r="G717" s="54" t="s">
        <v>94</v>
      </c>
      <c r="H717" s="54" t="s">
        <v>2296</v>
      </c>
      <c r="I717" s="54" t="s">
        <v>2504</v>
      </c>
      <c r="J717" s="56" t="s">
        <v>2297</v>
      </c>
      <c r="K717" s="54" t="s">
        <v>2552</v>
      </c>
      <c r="L717" s="54" t="s">
        <v>116</v>
      </c>
      <c r="N717" s="54" t="s">
        <v>117</v>
      </c>
      <c r="O717" s="54">
        <v>4</v>
      </c>
      <c r="P717" s="54">
        <v>3</v>
      </c>
      <c r="Q717" s="289">
        <v>3</v>
      </c>
      <c r="R717" s="290"/>
      <c r="S717" s="289" t="s">
        <v>2502</v>
      </c>
      <c r="T717" s="289"/>
      <c r="U717" s="55"/>
      <c r="V717" s="54" t="s">
        <v>3138</v>
      </c>
      <c r="W717" s="54" t="s">
        <v>3137</v>
      </c>
      <c r="X717" s="54" t="s">
        <v>3136</v>
      </c>
      <c r="Y717" s="54">
        <v>0</v>
      </c>
      <c r="Z717" s="54">
        <v>1</v>
      </c>
    </row>
    <row r="718" spans="1:26" ht="27" x14ac:dyDescent="0.25">
      <c r="A718" s="53" t="str">
        <f t="shared" si="18"/>
        <v>3971063</v>
      </c>
      <c r="B718" s="54" t="s">
        <v>2506</v>
      </c>
      <c r="C718" s="54" t="s">
        <v>2505</v>
      </c>
      <c r="D718" s="54" t="s">
        <v>94</v>
      </c>
      <c r="E718" s="54" t="s">
        <v>94</v>
      </c>
      <c r="F718" s="54" t="s">
        <v>94</v>
      </c>
      <c r="G718" s="54" t="s">
        <v>2289</v>
      </c>
      <c r="H718" s="54" t="s">
        <v>1812</v>
      </c>
      <c r="I718" s="54" t="s">
        <v>2504</v>
      </c>
      <c r="J718" s="56" t="s">
        <v>1813</v>
      </c>
      <c r="K718" s="54" t="s">
        <v>2552</v>
      </c>
      <c r="L718" s="54" t="s">
        <v>116</v>
      </c>
      <c r="N718" s="54" t="s">
        <v>117</v>
      </c>
      <c r="O718" s="54">
        <v>4</v>
      </c>
      <c r="P718" s="54">
        <v>2</v>
      </c>
      <c r="Q718" s="289">
        <v>2</v>
      </c>
      <c r="R718" s="290"/>
      <c r="S718" s="289" t="s">
        <v>2502</v>
      </c>
      <c r="T718" s="289"/>
      <c r="U718" s="55"/>
      <c r="V718" s="54" t="s">
        <v>3115</v>
      </c>
      <c r="W718" s="54" t="s">
        <v>3133</v>
      </c>
      <c r="X718" s="54" t="s">
        <v>3132</v>
      </c>
      <c r="Y718" s="54">
        <v>0</v>
      </c>
      <c r="Z718" s="54">
        <v>1</v>
      </c>
    </row>
    <row r="719" spans="1:26" ht="27" x14ac:dyDescent="0.25">
      <c r="A719" s="53" t="str">
        <f t="shared" si="18"/>
        <v>3971059</v>
      </c>
      <c r="B719" s="54" t="s">
        <v>2506</v>
      </c>
      <c r="C719" s="54" t="s">
        <v>2505</v>
      </c>
      <c r="D719" s="54" t="s">
        <v>94</v>
      </c>
      <c r="E719" s="54" t="s">
        <v>94</v>
      </c>
      <c r="F719" s="54" t="s">
        <v>94</v>
      </c>
      <c r="G719" s="54" t="s">
        <v>1427</v>
      </c>
      <c r="H719" s="54" t="s">
        <v>1816</v>
      </c>
      <c r="I719" s="54" t="s">
        <v>2504</v>
      </c>
      <c r="J719" s="56" t="s">
        <v>1817</v>
      </c>
      <c r="K719" s="54" t="s">
        <v>2552</v>
      </c>
      <c r="L719" s="54" t="s">
        <v>116</v>
      </c>
      <c r="N719" s="54" t="s">
        <v>117</v>
      </c>
      <c r="O719" s="54">
        <v>9</v>
      </c>
      <c r="P719" s="54">
        <v>1</v>
      </c>
      <c r="Q719" s="289">
        <v>2</v>
      </c>
      <c r="R719" s="290"/>
      <c r="S719" s="289" t="s">
        <v>2502</v>
      </c>
      <c r="T719" s="289"/>
      <c r="U719" s="55"/>
      <c r="V719" s="54" t="s">
        <v>3115</v>
      </c>
      <c r="W719" s="54" t="s">
        <v>3135</v>
      </c>
      <c r="X719" s="54" t="s">
        <v>3134</v>
      </c>
      <c r="Y719" s="54">
        <v>0</v>
      </c>
      <c r="Z719" s="54">
        <v>1</v>
      </c>
    </row>
    <row r="720" spans="1:26" ht="27" x14ac:dyDescent="0.25">
      <c r="A720" s="53" t="str">
        <f t="shared" si="18"/>
        <v>3971060</v>
      </c>
      <c r="B720" s="54" t="s">
        <v>2506</v>
      </c>
      <c r="C720" s="54" t="s">
        <v>2505</v>
      </c>
      <c r="D720" s="54" t="s">
        <v>94</v>
      </c>
      <c r="E720" s="54" t="s">
        <v>94</v>
      </c>
      <c r="F720" s="54" t="s">
        <v>94</v>
      </c>
      <c r="G720" s="54" t="s">
        <v>1427</v>
      </c>
      <c r="H720" s="54" t="s">
        <v>1814</v>
      </c>
      <c r="I720" s="54" t="s">
        <v>2504</v>
      </c>
      <c r="J720" s="56" t="s">
        <v>1815</v>
      </c>
      <c r="K720" s="54" t="s">
        <v>2552</v>
      </c>
      <c r="L720" s="54" t="s">
        <v>116</v>
      </c>
      <c r="N720" s="54" t="s">
        <v>117</v>
      </c>
      <c r="O720" s="54">
        <v>9</v>
      </c>
      <c r="P720" s="54">
        <v>1</v>
      </c>
      <c r="Q720" s="289">
        <v>2</v>
      </c>
      <c r="R720" s="290"/>
      <c r="S720" s="289" t="s">
        <v>2502</v>
      </c>
      <c r="T720" s="289"/>
      <c r="U720" s="55"/>
      <c r="V720" s="54" t="s">
        <v>3115</v>
      </c>
      <c r="W720" s="54" t="s">
        <v>3135</v>
      </c>
      <c r="X720" s="54" t="s">
        <v>3134</v>
      </c>
      <c r="Y720" s="54">
        <v>0</v>
      </c>
      <c r="Z720" s="54">
        <v>1</v>
      </c>
    </row>
    <row r="721" spans="1:26" ht="18" x14ac:dyDescent="0.25">
      <c r="A721" s="53" t="str">
        <f t="shared" si="18"/>
        <v>3971061</v>
      </c>
      <c r="B721" s="54" t="s">
        <v>2506</v>
      </c>
      <c r="C721" s="54" t="s">
        <v>2505</v>
      </c>
      <c r="D721" s="54" t="s">
        <v>94</v>
      </c>
      <c r="E721" s="54" t="s">
        <v>94</v>
      </c>
      <c r="F721" s="54" t="s">
        <v>94</v>
      </c>
      <c r="G721" s="54" t="s">
        <v>89</v>
      </c>
      <c r="H721" s="54" t="s">
        <v>1818</v>
      </c>
      <c r="I721" s="54" t="s">
        <v>2504</v>
      </c>
      <c r="J721" s="56" t="s">
        <v>1819</v>
      </c>
      <c r="K721" s="54" t="s">
        <v>2552</v>
      </c>
      <c r="L721" s="54" t="s">
        <v>116</v>
      </c>
      <c r="N721" s="54" t="s">
        <v>117</v>
      </c>
      <c r="O721" s="54">
        <v>12</v>
      </c>
      <c r="P721" s="54">
        <v>1</v>
      </c>
      <c r="Q721" s="289">
        <v>3</v>
      </c>
      <c r="R721" s="290"/>
      <c r="S721" s="289" t="s">
        <v>2502</v>
      </c>
      <c r="T721" s="289"/>
      <c r="U721" s="55"/>
      <c r="V721" s="54" t="s">
        <v>3116</v>
      </c>
      <c r="W721" s="54" t="s">
        <v>3133</v>
      </c>
      <c r="X721" s="54" t="s">
        <v>3132</v>
      </c>
      <c r="Y721" s="54">
        <v>0</v>
      </c>
      <c r="Z721" s="54">
        <v>2</v>
      </c>
    </row>
    <row r="722" spans="1:26" ht="18" x14ac:dyDescent="0.25">
      <c r="A722" s="53" t="str">
        <f t="shared" si="18"/>
        <v>3922310</v>
      </c>
      <c r="B722" s="54" t="s">
        <v>2506</v>
      </c>
      <c r="C722" s="54" t="s">
        <v>2505</v>
      </c>
      <c r="D722" s="54" t="s">
        <v>94</v>
      </c>
      <c r="E722" s="54" t="s">
        <v>94</v>
      </c>
      <c r="F722" s="54" t="s">
        <v>94</v>
      </c>
      <c r="G722" s="54" t="s">
        <v>1009</v>
      </c>
      <c r="H722" s="54" t="s">
        <v>1010</v>
      </c>
      <c r="I722" s="54" t="s">
        <v>2504</v>
      </c>
      <c r="J722" s="56" t="s">
        <v>1011</v>
      </c>
      <c r="K722" s="54" t="s">
        <v>2552</v>
      </c>
      <c r="L722" s="54" t="s">
        <v>116</v>
      </c>
      <c r="N722" s="54" t="s">
        <v>117</v>
      </c>
      <c r="O722" s="54">
        <v>9</v>
      </c>
      <c r="P722" s="54">
        <v>1</v>
      </c>
      <c r="Q722" s="289">
        <v>2</v>
      </c>
      <c r="R722" s="290"/>
      <c r="S722" s="289" t="s">
        <v>2502</v>
      </c>
      <c r="T722" s="289"/>
      <c r="U722" s="55"/>
      <c r="V722" s="54" t="s">
        <v>3131</v>
      </c>
      <c r="W722" s="54" t="s">
        <v>3121</v>
      </c>
      <c r="X722" s="54" t="s">
        <v>3120</v>
      </c>
      <c r="Y722" s="54">
        <v>0</v>
      </c>
      <c r="Z722" s="54">
        <v>1</v>
      </c>
    </row>
    <row r="723" spans="1:26" ht="18" x14ac:dyDescent="0.25">
      <c r="A723" s="53" t="str">
        <f t="shared" si="18"/>
        <v>3922312</v>
      </c>
      <c r="B723" s="54" t="s">
        <v>2506</v>
      </c>
      <c r="C723" s="54" t="s">
        <v>2505</v>
      </c>
      <c r="D723" s="54" t="s">
        <v>94</v>
      </c>
      <c r="E723" s="54" t="s">
        <v>94</v>
      </c>
      <c r="F723" s="54" t="s">
        <v>94</v>
      </c>
      <c r="G723" s="54" t="s">
        <v>2228</v>
      </c>
      <c r="H723" s="54" t="s">
        <v>1106</v>
      </c>
      <c r="I723" s="54" t="s">
        <v>2504</v>
      </c>
      <c r="J723" s="56" t="s">
        <v>1107</v>
      </c>
      <c r="K723" s="54" t="s">
        <v>2552</v>
      </c>
      <c r="L723" s="54" t="s">
        <v>116</v>
      </c>
      <c r="N723" s="54" t="s">
        <v>117</v>
      </c>
      <c r="O723" s="54">
        <v>9</v>
      </c>
      <c r="P723" s="54">
        <v>1</v>
      </c>
      <c r="Q723" s="289">
        <v>3</v>
      </c>
      <c r="R723" s="290"/>
      <c r="S723" s="289" t="s">
        <v>2502</v>
      </c>
      <c r="T723" s="289"/>
      <c r="U723" s="55"/>
      <c r="V723" s="54" t="s">
        <v>3131</v>
      </c>
      <c r="W723" s="54" t="s">
        <v>3121</v>
      </c>
      <c r="X723" s="54" t="s">
        <v>3120</v>
      </c>
      <c r="Y723" s="54">
        <v>0</v>
      </c>
      <c r="Z723" s="54">
        <v>1</v>
      </c>
    </row>
    <row r="724" spans="1:26" ht="18" x14ac:dyDescent="0.25">
      <c r="A724" s="53" t="str">
        <f t="shared" si="18"/>
        <v>3922319</v>
      </c>
      <c r="B724" s="54" t="s">
        <v>2506</v>
      </c>
      <c r="C724" s="54" t="s">
        <v>2505</v>
      </c>
      <c r="D724" s="54" t="s">
        <v>94</v>
      </c>
      <c r="E724" s="54" t="s">
        <v>94</v>
      </c>
      <c r="F724" s="54" t="s">
        <v>94</v>
      </c>
      <c r="G724" s="54" t="s">
        <v>473</v>
      </c>
      <c r="H724" s="54" t="s">
        <v>1102</v>
      </c>
      <c r="I724" s="54" t="s">
        <v>2504</v>
      </c>
      <c r="J724" s="56" t="s">
        <v>1103</v>
      </c>
      <c r="K724" s="54" t="s">
        <v>2552</v>
      </c>
      <c r="L724" s="54" t="s">
        <v>116</v>
      </c>
      <c r="N724" s="54" t="s">
        <v>117</v>
      </c>
      <c r="O724" s="54">
        <v>15</v>
      </c>
      <c r="P724" s="54">
        <v>1</v>
      </c>
      <c r="Q724" s="289">
        <v>3</v>
      </c>
      <c r="R724" s="290"/>
      <c r="S724" s="289" t="s">
        <v>2502</v>
      </c>
      <c r="T724" s="289"/>
      <c r="U724" s="55"/>
      <c r="V724" s="54" t="s">
        <v>3125</v>
      </c>
      <c r="W724" s="54" t="s">
        <v>3124</v>
      </c>
      <c r="X724" s="54" t="s">
        <v>3123</v>
      </c>
      <c r="Y724" s="54">
        <v>0</v>
      </c>
      <c r="Z724" s="54">
        <v>1</v>
      </c>
    </row>
    <row r="725" spans="1:26" ht="18" x14ac:dyDescent="0.25">
      <c r="A725" s="53" t="str">
        <f t="shared" si="18"/>
        <v>3922320</v>
      </c>
      <c r="B725" s="54" t="s">
        <v>2506</v>
      </c>
      <c r="C725" s="54" t="s">
        <v>2505</v>
      </c>
      <c r="D725" s="54" t="s">
        <v>94</v>
      </c>
      <c r="E725" s="54" t="s">
        <v>94</v>
      </c>
      <c r="F725" s="54" t="s">
        <v>94</v>
      </c>
      <c r="G725" s="54" t="s">
        <v>2227</v>
      </c>
      <c r="H725" s="54" t="s">
        <v>1071</v>
      </c>
      <c r="I725" s="54" t="s">
        <v>2504</v>
      </c>
      <c r="J725" s="56" t="s">
        <v>1072</v>
      </c>
      <c r="K725" s="54" t="s">
        <v>2552</v>
      </c>
      <c r="L725" s="54" t="s">
        <v>116</v>
      </c>
      <c r="N725" s="54" t="s">
        <v>117</v>
      </c>
      <c r="O725" s="54">
        <v>12</v>
      </c>
      <c r="P725" s="54">
        <v>1</v>
      </c>
      <c r="Q725" s="289">
        <v>3</v>
      </c>
      <c r="R725" s="290"/>
      <c r="S725" s="289" t="s">
        <v>2502</v>
      </c>
      <c r="T725" s="289"/>
      <c r="U725" s="55"/>
      <c r="V725" s="54" t="s">
        <v>3125</v>
      </c>
      <c r="W725" s="54" t="s">
        <v>3124</v>
      </c>
      <c r="X725" s="54" t="s">
        <v>3123</v>
      </c>
      <c r="Y725" s="54">
        <v>0</v>
      </c>
      <c r="Z725" s="54">
        <v>1</v>
      </c>
    </row>
    <row r="726" spans="1:26" ht="18" x14ac:dyDescent="0.25">
      <c r="A726" s="53" t="str">
        <f t="shared" si="18"/>
        <v>3922322</v>
      </c>
      <c r="B726" s="54" t="s">
        <v>2506</v>
      </c>
      <c r="C726" s="54" t="s">
        <v>2505</v>
      </c>
      <c r="D726" s="54" t="s">
        <v>94</v>
      </c>
      <c r="E726" s="54" t="s">
        <v>94</v>
      </c>
      <c r="F726" s="54" t="s">
        <v>94</v>
      </c>
      <c r="G726" s="54" t="s">
        <v>486</v>
      </c>
      <c r="H726" s="54" t="s">
        <v>1104</v>
      </c>
      <c r="I726" s="54" t="s">
        <v>2504</v>
      </c>
      <c r="J726" s="56" t="s">
        <v>1105</v>
      </c>
      <c r="K726" s="54" t="s">
        <v>2552</v>
      </c>
      <c r="L726" s="54" t="s">
        <v>116</v>
      </c>
      <c r="N726" s="54" t="s">
        <v>117</v>
      </c>
      <c r="O726" s="54">
        <v>11</v>
      </c>
      <c r="P726" s="54">
        <v>1</v>
      </c>
      <c r="Q726" s="289">
        <v>2</v>
      </c>
      <c r="R726" s="290"/>
      <c r="S726" s="289" t="s">
        <v>2502</v>
      </c>
      <c r="T726" s="289"/>
      <c r="U726" s="55"/>
      <c r="V726" s="54" t="s">
        <v>3116</v>
      </c>
      <c r="W726" s="54" t="s">
        <v>3133</v>
      </c>
      <c r="X726" s="54" t="s">
        <v>3132</v>
      </c>
      <c r="Y726" s="54">
        <v>0</v>
      </c>
      <c r="Z726" s="54">
        <v>2</v>
      </c>
    </row>
    <row r="727" spans="1:26" ht="18" x14ac:dyDescent="0.25">
      <c r="A727" s="53" t="str">
        <f t="shared" si="18"/>
        <v>3922323</v>
      </c>
      <c r="B727" s="54" t="s">
        <v>2506</v>
      </c>
      <c r="C727" s="54" t="s">
        <v>2505</v>
      </c>
      <c r="D727" s="54" t="s">
        <v>94</v>
      </c>
      <c r="E727" s="54" t="s">
        <v>94</v>
      </c>
      <c r="F727" s="54" t="s">
        <v>94</v>
      </c>
      <c r="G727" s="54" t="s">
        <v>2228</v>
      </c>
      <c r="H727" s="54" t="s">
        <v>1108</v>
      </c>
      <c r="I727" s="54" t="s">
        <v>2504</v>
      </c>
      <c r="J727" s="56" t="s">
        <v>1109</v>
      </c>
      <c r="K727" s="54" t="s">
        <v>2552</v>
      </c>
      <c r="L727" s="54" t="s">
        <v>116</v>
      </c>
      <c r="N727" s="54" t="s">
        <v>117</v>
      </c>
      <c r="O727" s="54">
        <v>11</v>
      </c>
      <c r="P727" s="54">
        <v>1</v>
      </c>
      <c r="Q727" s="289">
        <v>3</v>
      </c>
      <c r="R727" s="290"/>
      <c r="S727" s="289" t="s">
        <v>2502</v>
      </c>
      <c r="T727" s="289"/>
      <c r="U727" s="55"/>
      <c r="V727" s="54" t="s">
        <v>3131</v>
      </c>
      <c r="W727" s="54" t="s">
        <v>3121</v>
      </c>
      <c r="X727" s="54" t="s">
        <v>3120</v>
      </c>
      <c r="Y727" s="54">
        <v>0</v>
      </c>
      <c r="Z727" s="54">
        <v>1</v>
      </c>
    </row>
    <row r="728" spans="1:26" ht="18" x14ac:dyDescent="0.25">
      <c r="A728" s="53" t="str">
        <f t="shared" si="18"/>
        <v>3922324</v>
      </c>
      <c r="B728" s="54" t="s">
        <v>2506</v>
      </c>
      <c r="C728" s="54" t="s">
        <v>2505</v>
      </c>
      <c r="D728" s="54" t="s">
        <v>94</v>
      </c>
      <c r="E728" s="54" t="s">
        <v>94</v>
      </c>
      <c r="F728" s="54" t="s">
        <v>94</v>
      </c>
      <c r="G728" s="54" t="s">
        <v>2228</v>
      </c>
      <c r="H728" s="54" t="s">
        <v>1033</v>
      </c>
      <c r="I728" s="54" t="s">
        <v>2504</v>
      </c>
      <c r="J728" s="56" t="s">
        <v>1034</v>
      </c>
      <c r="K728" s="54" t="s">
        <v>2552</v>
      </c>
      <c r="L728" s="54" t="s">
        <v>116</v>
      </c>
      <c r="N728" s="54" t="s">
        <v>117</v>
      </c>
      <c r="O728" s="54">
        <v>8</v>
      </c>
      <c r="P728" s="54">
        <v>1</v>
      </c>
      <c r="Q728" s="289">
        <v>3</v>
      </c>
      <c r="R728" s="290"/>
      <c r="S728" s="289" t="s">
        <v>2502</v>
      </c>
      <c r="T728" s="289"/>
      <c r="U728" s="55"/>
      <c r="V728" s="54" t="s">
        <v>3131</v>
      </c>
      <c r="W728" s="54" t="s">
        <v>3121</v>
      </c>
      <c r="X728" s="54" t="s">
        <v>3120</v>
      </c>
      <c r="Y728" s="54">
        <v>0</v>
      </c>
      <c r="Z728" s="54">
        <v>1</v>
      </c>
    </row>
    <row r="729" spans="1:26" ht="18" x14ac:dyDescent="0.25">
      <c r="A729" s="53" t="str">
        <f t="shared" si="18"/>
        <v>3922328</v>
      </c>
      <c r="B729" s="54" t="s">
        <v>2506</v>
      </c>
      <c r="C729" s="54" t="s">
        <v>2505</v>
      </c>
      <c r="D729" s="54" t="s">
        <v>94</v>
      </c>
      <c r="E729" s="54" t="s">
        <v>94</v>
      </c>
      <c r="F729" s="54" t="s">
        <v>94</v>
      </c>
      <c r="G729" s="54" t="s">
        <v>2228</v>
      </c>
      <c r="H729" s="54" t="s">
        <v>1081</v>
      </c>
      <c r="I729" s="54" t="s">
        <v>2504</v>
      </c>
      <c r="J729" s="56" t="s">
        <v>1082</v>
      </c>
      <c r="K729" s="54" t="s">
        <v>2552</v>
      </c>
      <c r="L729" s="54" t="s">
        <v>116</v>
      </c>
      <c r="N729" s="54" t="s">
        <v>117</v>
      </c>
      <c r="O729" s="54">
        <v>9</v>
      </c>
      <c r="P729" s="54">
        <v>1</v>
      </c>
      <c r="Q729" s="289">
        <v>2</v>
      </c>
      <c r="R729" s="290"/>
      <c r="S729" s="289" t="s">
        <v>2502</v>
      </c>
      <c r="T729" s="289"/>
      <c r="U729" s="55"/>
      <c r="V729" s="54" t="s">
        <v>3131</v>
      </c>
      <c r="W729" s="54" t="s">
        <v>3121</v>
      </c>
      <c r="X729" s="54" t="s">
        <v>3120</v>
      </c>
      <c r="Y729" s="54">
        <v>0</v>
      </c>
      <c r="Z729" s="54">
        <v>2</v>
      </c>
    </row>
    <row r="730" spans="1:26" ht="18" x14ac:dyDescent="0.25">
      <c r="A730" s="53" t="str">
        <f t="shared" si="18"/>
        <v>3924642</v>
      </c>
      <c r="B730" s="54" t="s">
        <v>2506</v>
      </c>
      <c r="C730" s="54" t="s">
        <v>2505</v>
      </c>
      <c r="D730" s="54" t="s">
        <v>94</v>
      </c>
      <c r="E730" s="54" t="s">
        <v>94</v>
      </c>
      <c r="F730" s="54" t="s">
        <v>94</v>
      </c>
      <c r="G730" s="54" t="s">
        <v>470</v>
      </c>
      <c r="H730" s="54" t="s">
        <v>1112</v>
      </c>
      <c r="I730" s="54" t="s">
        <v>2504</v>
      </c>
      <c r="J730" s="56" t="s">
        <v>1113</v>
      </c>
      <c r="K730" s="54" t="s">
        <v>2552</v>
      </c>
      <c r="L730" s="54" t="s">
        <v>116</v>
      </c>
      <c r="N730" s="54" t="s">
        <v>117</v>
      </c>
      <c r="O730" s="54">
        <v>10</v>
      </c>
      <c r="P730" s="54">
        <v>1</v>
      </c>
      <c r="Q730" s="289">
        <v>1</v>
      </c>
      <c r="R730" s="290"/>
      <c r="S730" s="289" t="s">
        <v>2502</v>
      </c>
      <c r="T730" s="289"/>
      <c r="U730" s="55"/>
      <c r="V730" s="54" t="s">
        <v>3130</v>
      </c>
      <c r="W730" s="54" t="s">
        <v>3129</v>
      </c>
      <c r="X730" s="54" t="s">
        <v>3128</v>
      </c>
      <c r="Y730" s="54">
        <v>1</v>
      </c>
      <c r="Z730" s="54">
        <v>2</v>
      </c>
    </row>
    <row r="731" spans="1:26" ht="18" x14ac:dyDescent="0.25">
      <c r="A731" s="53" t="str">
        <f t="shared" si="18"/>
        <v>3924643</v>
      </c>
      <c r="B731" s="54" t="s">
        <v>2506</v>
      </c>
      <c r="C731" s="54" t="s">
        <v>2505</v>
      </c>
      <c r="D731" s="54" t="s">
        <v>94</v>
      </c>
      <c r="E731" s="54" t="s">
        <v>94</v>
      </c>
      <c r="F731" s="54" t="s">
        <v>94</v>
      </c>
      <c r="G731" s="54" t="s">
        <v>2228</v>
      </c>
      <c r="H731" s="54" t="s">
        <v>1043</v>
      </c>
      <c r="I731" s="54" t="s">
        <v>2504</v>
      </c>
      <c r="J731" s="56" t="s">
        <v>1044</v>
      </c>
      <c r="K731" s="54" t="s">
        <v>2552</v>
      </c>
      <c r="L731" s="54" t="s">
        <v>116</v>
      </c>
      <c r="N731" s="54" t="s">
        <v>117</v>
      </c>
      <c r="O731" s="54">
        <v>10</v>
      </c>
      <c r="P731" s="54">
        <v>1</v>
      </c>
      <c r="Q731" s="289">
        <v>3</v>
      </c>
      <c r="R731" s="290"/>
      <c r="S731" s="289" t="s">
        <v>2502</v>
      </c>
      <c r="T731" s="289"/>
      <c r="U731" s="55"/>
      <c r="V731" s="54" t="s">
        <v>3125</v>
      </c>
      <c r="W731" s="54" t="s">
        <v>3124</v>
      </c>
      <c r="X731" s="54" t="s">
        <v>3123</v>
      </c>
      <c r="Y731" s="54">
        <v>0</v>
      </c>
      <c r="Z731" s="54">
        <v>1</v>
      </c>
    </row>
    <row r="732" spans="1:26" ht="18" x14ac:dyDescent="0.25">
      <c r="A732" s="53" t="str">
        <f t="shared" si="18"/>
        <v>3916575</v>
      </c>
      <c r="B732" s="54" t="s">
        <v>2506</v>
      </c>
      <c r="C732" s="54" t="s">
        <v>2505</v>
      </c>
      <c r="D732" s="54" t="s">
        <v>94</v>
      </c>
      <c r="E732" s="54" t="s">
        <v>94</v>
      </c>
      <c r="F732" s="54" t="s">
        <v>94</v>
      </c>
      <c r="G732" s="54" t="s">
        <v>481</v>
      </c>
      <c r="H732" s="54" t="s">
        <v>1143</v>
      </c>
      <c r="I732" s="54" t="s">
        <v>2504</v>
      </c>
      <c r="J732" s="56" t="s">
        <v>1144</v>
      </c>
      <c r="K732" s="54" t="s">
        <v>2552</v>
      </c>
      <c r="L732" s="54" t="s">
        <v>116</v>
      </c>
      <c r="N732" s="54" t="s">
        <v>117</v>
      </c>
      <c r="O732" s="54">
        <v>11</v>
      </c>
      <c r="P732" s="54">
        <v>3</v>
      </c>
      <c r="Q732" s="289">
        <v>3</v>
      </c>
      <c r="R732" s="290"/>
      <c r="S732" s="289" t="s">
        <v>2502</v>
      </c>
      <c r="T732" s="289"/>
      <c r="U732" s="55"/>
      <c r="V732" s="54" t="s">
        <v>3127</v>
      </c>
      <c r="W732" s="54" t="s">
        <v>3126</v>
      </c>
      <c r="X732" s="54" t="s">
        <v>2524</v>
      </c>
      <c r="Y732" s="54">
        <v>1</v>
      </c>
      <c r="Z732" s="54">
        <v>1</v>
      </c>
    </row>
    <row r="733" spans="1:26" ht="18" x14ac:dyDescent="0.25">
      <c r="A733" s="53" t="str">
        <f t="shared" si="18"/>
        <v>3916563</v>
      </c>
      <c r="B733" s="54" t="s">
        <v>2506</v>
      </c>
      <c r="C733" s="54" t="s">
        <v>2505</v>
      </c>
      <c r="D733" s="54" t="s">
        <v>94</v>
      </c>
      <c r="E733" s="54" t="s">
        <v>94</v>
      </c>
      <c r="F733" s="54" t="s">
        <v>94</v>
      </c>
      <c r="G733" s="54" t="s">
        <v>656</v>
      </c>
      <c r="H733" s="54" t="s">
        <v>1092</v>
      </c>
      <c r="I733" s="54" t="s">
        <v>2504</v>
      </c>
      <c r="J733" s="56" t="s">
        <v>1093</v>
      </c>
      <c r="K733" s="54" t="s">
        <v>2552</v>
      </c>
      <c r="L733" s="54" t="s">
        <v>116</v>
      </c>
      <c r="N733" s="54" t="s">
        <v>117</v>
      </c>
      <c r="O733" s="54">
        <v>10</v>
      </c>
      <c r="P733" s="54">
        <v>1</v>
      </c>
      <c r="Q733" s="289">
        <v>3</v>
      </c>
      <c r="R733" s="290"/>
      <c r="S733" s="289" t="s">
        <v>2502</v>
      </c>
      <c r="T733" s="289"/>
      <c r="U733" s="55"/>
      <c r="V733" s="54" t="s">
        <v>3125</v>
      </c>
      <c r="W733" s="54" t="s">
        <v>3124</v>
      </c>
      <c r="X733" s="54" t="s">
        <v>3123</v>
      </c>
      <c r="Y733" s="54">
        <v>0</v>
      </c>
      <c r="Z733" s="54">
        <v>1</v>
      </c>
    </row>
    <row r="734" spans="1:26" ht="18" x14ac:dyDescent="0.25">
      <c r="A734" s="53" t="str">
        <f t="shared" si="18"/>
        <v>3916572</v>
      </c>
      <c r="B734" s="54" t="s">
        <v>2506</v>
      </c>
      <c r="C734" s="54" t="s">
        <v>2505</v>
      </c>
      <c r="D734" s="54" t="s">
        <v>94</v>
      </c>
      <c r="E734" s="54" t="s">
        <v>94</v>
      </c>
      <c r="F734" s="54" t="s">
        <v>94</v>
      </c>
      <c r="G734" s="54" t="s">
        <v>1054</v>
      </c>
      <c r="H734" s="54" t="s">
        <v>1055</v>
      </c>
      <c r="I734" s="54" t="s">
        <v>2504</v>
      </c>
      <c r="J734" s="56" t="s">
        <v>1054</v>
      </c>
      <c r="K734" s="54" t="s">
        <v>2552</v>
      </c>
      <c r="L734" s="54" t="s">
        <v>116</v>
      </c>
      <c r="N734" s="54" t="s">
        <v>117</v>
      </c>
      <c r="O734" s="54">
        <v>4</v>
      </c>
      <c r="P734" s="54">
        <v>2</v>
      </c>
      <c r="Q734" s="289">
        <v>2</v>
      </c>
      <c r="R734" s="290"/>
      <c r="S734" s="289" t="s">
        <v>2502</v>
      </c>
      <c r="T734" s="289"/>
      <c r="U734" s="55"/>
      <c r="V734" s="54" t="s">
        <v>3122</v>
      </c>
      <c r="W734" s="54" t="s">
        <v>3121</v>
      </c>
      <c r="X734" s="54" t="s">
        <v>3120</v>
      </c>
      <c r="Y734" s="54">
        <v>0</v>
      </c>
      <c r="Z734" s="54">
        <v>1</v>
      </c>
    </row>
    <row r="735" spans="1:26" ht="18" x14ac:dyDescent="0.25">
      <c r="A735" s="53" t="str">
        <f t="shared" si="18"/>
        <v>3870420</v>
      </c>
      <c r="B735" s="54" t="s">
        <v>2506</v>
      </c>
      <c r="C735" s="54" t="s">
        <v>2505</v>
      </c>
      <c r="D735" s="54" t="s">
        <v>94</v>
      </c>
      <c r="E735" s="54" t="s">
        <v>94</v>
      </c>
      <c r="F735" s="54" t="s">
        <v>94</v>
      </c>
      <c r="G735" s="54" t="s">
        <v>518</v>
      </c>
      <c r="H735" s="54" t="s">
        <v>1139</v>
      </c>
      <c r="I735" s="54" t="s">
        <v>2504</v>
      </c>
      <c r="J735" s="56" t="s">
        <v>1140</v>
      </c>
      <c r="K735" s="54" t="s">
        <v>2552</v>
      </c>
      <c r="L735" s="54" t="s">
        <v>116</v>
      </c>
      <c r="N735" s="54" t="s">
        <v>117</v>
      </c>
      <c r="O735" s="54">
        <v>8</v>
      </c>
      <c r="P735" s="54">
        <v>1</v>
      </c>
      <c r="Q735" s="289">
        <v>2</v>
      </c>
      <c r="R735" s="290"/>
      <c r="S735" s="289" t="s">
        <v>2502</v>
      </c>
      <c r="T735" s="289"/>
      <c r="U735" s="55"/>
      <c r="V735" s="54" t="s">
        <v>3119</v>
      </c>
      <c r="W735" s="54" t="s">
        <v>2525</v>
      </c>
      <c r="X735" s="54" t="s">
        <v>2524</v>
      </c>
      <c r="Y735" s="54">
        <v>0</v>
      </c>
      <c r="Z735" s="54">
        <v>1</v>
      </c>
    </row>
    <row r="736" spans="1:26" ht="18" x14ac:dyDescent="0.25">
      <c r="A736" s="53" t="str">
        <f t="shared" si="18"/>
        <v>3870421</v>
      </c>
      <c r="B736" s="54" t="s">
        <v>2506</v>
      </c>
      <c r="C736" s="54" t="s">
        <v>2505</v>
      </c>
      <c r="D736" s="54" t="s">
        <v>94</v>
      </c>
      <c r="E736" s="54" t="s">
        <v>94</v>
      </c>
      <c r="F736" s="54" t="s">
        <v>94</v>
      </c>
      <c r="G736" s="54" t="s">
        <v>518</v>
      </c>
      <c r="H736" s="54" t="s">
        <v>1141</v>
      </c>
      <c r="I736" s="54" t="s">
        <v>2504</v>
      </c>
      <c r="J736" s="56" t="s">
        <v>1142</v>
      </c>
      <c r="K736" s="54" t="s">
        <v>2552</v>
      </c>
      <c r="L736" s="54" t="s">
        <v>116</v>
      </c>
      <c r="N736" s="54" t="s">
        <v>117</v>
      </c>
      <c r="O736" s="54">
        <v>8</v>
      </c>
      <c r="P736" s="54">
        <v>1</v>
      </c>
      <c r="Q736" s="289">
        <v>3</v>
      </c>
      <c r="R736" s="290"/>
      <c r="S736" s="289" t="s">
        <v>2502</v>
      </c>
      <c r="T736" s="289"/>
      <c r="U736" s="55"/>
      <c r="V736" s="54" t="s">
        <v>3119</v>
      </c>
      <c r="W736" s="54" t="s">
        <v>3118</v>
      </c>
      <c r="X736" s="54" t="s">
        <v>3117</v>
      </c>
      <c r="Y736" s="54">
        <v>0</v>
      </c>
      <c r="Z736" s="54">
        <v>1</v>
      </c>
    </row>
    <row r="737" spans="1:26" ht="18" x14ac:dyDescent="0.25">
      <c r="A737" s="53" t="str">
        <f t="shared" si="18"/>
        <v>3870422</v>
      </c>
      <c r="B737" s="54" t="s">
        <v>2506</v>
      </c>
      <c r="C737" s="54" t="s">
        <v>2505</v>
      </c>
      <c r="D737" s="54" t="s">
        <v>94</v>
      </c>
      <c r="E737" s="54" t="s">
        <v>94</v>
      </c>
      <c r="F737" s="54" t="s">
        <v>94</v>
      </c>
      <c r="G737" s="54" t="s">
        <v>470</v>
      </c>
      <c r="H737" s="54" t="s">
        <v>1019</v>
      </c>
      <c r="I737" s="54" t="s">
        <v>2504</v>
      </c>
      <c r="J737" s="56" t="s">
        <v>1020</v>
      </c>
      <c r="K737" s="54" t="s">
        <v>2552</v>
      </c>
      <c r="L737" s="54" t="s">
        <v>116</v>
      </c>
      <c r="N737" s="54" t="s">
        <v>117</v>
      </c>
      <c r="O737" s="54">
        <v>11</v>
      </c>
      <c r="P737" s="54">
        <v>1</v>
      </c>
      <c r="Q737" s="289">
        <v>2</v>
      </c>
      <c r="R737" s="290"/>
      <c r="S737" s="289" t="s">
        <v>2502</v>
      </c>
      <c r="T737" s="289"/>
      <c r="U737" s="55"/>
      <c r="V737" s="54" t="s">
        <v>3116</v>
      </c>
      <c r="W737" s="54" t="s">
        <v>3114</v>
      </c>
      <c r="X737" s="54" t="s">
        <v>3113</v>
      </c>
      <c r="Y737" s="54">
        <v>0</v>
      </c>
      <c r="Z737" s="54">
        <v>2</v>
      </c>
    </row>
    <row r="738" spans="1:26" ht="27" x14ac:dyDescent="0.25">
      <c r="A738" s="53" t="str">
        <f t="shared" si="18"/>
        <v>3870423</v>
      </c>
      <c r="B738" s="54" t="s">
        <v>2506</v>
      </c>
      <c r="C738" s="54" t="s">
        <v>2505</v>
      </c>
      <c r="D738" s="54" t="s">
        <v>94</v>
      </c>
      <c r="E738" s="54" t="s">
        <v>94</v>
      </c>
      <c r="F738" s="54" t="s">
        <v>94</v>
      </c>
      <c r="G738" s="54" t="s">
        <v>1012</v>
      </c>
      <c r="H738" s="54" t="s">
        <v>1100</v>
      </c>
      <c r="I738" s="54" t="s">
        <v>2504</v>
      </c>
      <c r="J738" s="56" t="s">
        <v>1101</v>
      </c>
      <c r="K738" s="54" t="s">
        <v>2552</v>
      </c>
      <c r="L738" s="54" t="s">
        <v>116</v>
      </c>
      <c r="N738" s="54" t="s">
        <v>117</v>
      </c>
      <c r="O738" s="54">
        <v>11</v>
      </c>
      <c r="P738" s="54">
        <v>1</v>
      </c>
      <c r="Q738" s="289">
        <v>3</v>
      </c>
      <c r="R738" s="290"/>
      <c r="S738" s="289" t="s">
        <v>2502</v>
      </c>
      <c r="T738" s="289"/>
      <c r="U738" s="55"/>
      <c r="V738" s="54" t="s">
        <v>3115</v>
      </c>
      <c r="W738" s="54" t="s">
        <v>3114</v>
      </c>
      <c r="X738" s="54" t="s">
        <v>3113</v>
      </c>
      <c r="Y738" s="54">
        <v>0</v>
      </c>
      <c r="Z738" s="54">
        <v>1</v>
      </c>
    </row>
    <row r="739" spans="1:26" ht="27" x14ac:dyDescent="0.25">
      <c r="B739" s="54" t="s">
        <v>2506</v>
      </c>
      <c r="C739" s="54" t="s">
        <v>2505</v>
      </c>
      <c r="D739" s="54" t="s">
        <v>94</v>
      </c>
      <c r="E739" s="54" t="s">
        <v>94</v>
      </c>
      <c r="F739" s="54" t="s">
        <v>94</v>
      </c>
      <c r="G739" s="54" t="s">
        <v>2139</v>
      </c>
      <c r="H739" s="54" t="s">
        <v>3112</v>
      </c>
      <c r="I739" s="54" t="s">
        <v>2504</v>
      </c>
      <c r="J739" s="56" t="s">
        <v>3010</v>
      </c>
      <c r="K739" s="54" t="s">
        <v>2510</v>
      </c>
      <c r="L739" s="54" t="s">
        <v>116</v>
      </c>
      <c r="N739" s="54" t="s">
        <v>2932</v>
      </c>
      <c r="O739" s="54">
        <v>215</v>
      </c>
      <c r="P739" s="54">
        <v>6</v>
      </c>
      <c r="Q739" s="289">
        <v>10</v>
      </c>
      <c r="R739" s="290"/>
      <c r="S739" s="289" t="s">
        <v>2502</v>
      </c>
      <c r="T739" s="289"/>
      <c r="U739" s="55"/>
      <c r="V739" s="54" t="s">
        <v>3009</v>
      </c>
      <c r="W739" s="54" t="s">
        <v>3111</v>
      </c>
      <c r="X739" s="54" t="s">
        <v>3007</v>
      </c>
      <c r="Y739" s="54">
        <v>12</v>
      </c>
      <c r="Z739" s="54">
        <v>12</v>
      </c>
    </row>
    <row r="740" spans="1:26" ht="18" x14ac:dyDescent="0.25">
      <c r="B740" s="54" t="s">
        <v>2506</v>
      </c>
      <c r="C740" s="54" t="s">
        <v>2505</v>
      </c>
      <c r="D740" s="54" t="s">
        <v>94</v>
      </c>
      <c r="E740" s="54" t="s">
        <v>94</v>
      </c>
      <c r="F740" s="54" t="s">
        <v>94</v>
      </c>
      <c r="G740" s="54" t="s">
        <v>449</v>
      </c>
      <c r="H740" s="54" t="s">
        <v>3110</v>
      </c>
      <c r="I740" s="54" t="s">
        <v>2504</v>
      </c>
      <c r="J740" s="56" t="s">
        <v>2933</v>
      </c>
      <c r="K740" s="54" t="s">
        <v>2510</v>
      </c>
      <c r="L740" s="54" t="s">
        <v>116</v>
      </c>
      <c r="N740" s="54" t="s">
        <v>2932</v>
      </c>
      <c r="O740" s="54">
        <v>559</v>
      </c>
      <c r="P740" s="54">
        <v>6</v>
      </c>
      <c r="Q740" s="289">
        <v>20</v>
      </c>
      <c r="R740" s="290"/>
      <c r="S740" s="289" t="s">
        <v>2502</v>
      </c>
      <c r="T740" s="289"/>
      <c r="U740" s="55"/>
      <c r="V740" s="54" t="s">
        <v>2931</v>
      </c>
      <c r="W740" s="54" t="s">
        <v>2930</v>
      </c>
      <c r="X740" s="54" t="s">
        <v>2929</v>
      </c>
      <c r="Y740" s="54">
        <v>10</v>
      </c>
      <c r="Z740" s="54">
        <v>25</v>
      </c>
    </row>
    <row r="741" spans="1:26" ht="27" x14ac:dyDescent="0.25">
      <c r="B741" s="54" t="s">
        <v>2506</v>
      </c>
      <c r="C741" s="54" t="s">
        <v>2505</v>
      </c>
      <c r="D741" s="54" t="s">
        <v>94</v>
      </c>
      <c r="E741" s="54" t="s">
        <v>94</v>
      </c>
      <c r="F741" s="54" t="s">
        <v>94</v>
      </c>
      <c r="G741" s="54" t="s">
        <v>2147</v>
      </c>
      <c r="H741" s="54" t="s">
        <v>3109</v>
      </c>
      <c r="I741" s="54" t="s">
        <v>2504</v>
      </c>
      <c r="J741" s="56" t="s">
        <v>3092</v>
      </c>
      <c r="K741" s="54" t="s">
        <v>2510</v>
      </c>
      <c r="L741" s="54" t="s">
        <v>116</v>
      </c>
      <c r="N741" s="54" t="s">
        <v>2932</v>
      </c>
      <c r="O741" s="54">
        <v>416</v>
      </c>
      <c r="P741" s="54">
        <v>6</v>
      </c>
      <c r="Q741" s="289">
        <v>15</v>
      </c>
      <c r="R741" s="290"/>
      <c r="S741" s="289" t="s">
        <v>2502</v>
      </c>
      <c r="T741" s="289"/>
      <c r="U741" s="55"/>
      <c r="V741" s="54" t="s">
        <v>3091</v>
      </c>
      <c r="W741" s="54" t="s">
        <v>3090</v>
      </c>
      <c r="X741" s="54" t="s">
        <v>3089</v>
      </c>
      <c r="Y741" s="54">
        <v>19</v>
      </c>
      <c r="Z741" s="54">
        <v>23</v>
      </c>
    </row>
    <row r="742" spans="1:26" ht="27" x14ac:dyDescent="0.25">
      <c r="B742" s="54" t="s">
        <v>2506</v>
      </c>
      <c r="C742" s="54" t="s">
        <v>2505</v>
      </c>
      <c r="D742" s="54" t="s">
        <v>94</v>
      </c>
      <c r="E742" s="54" t="s">
        <v>94</v>
      </c>
      <c r="F742" s="54" t="s">
        <v>94</v>
      </c>
      <c r="G742" s="54" t="s">
        <v>1416</v>
      </c>
      <c r="H742" s="54" t="s">
        <v>3108</v>
      </c>
      <c r="I742" s="54" t="s">
        <v>2504</v>
      </c>
      <c r="J742" s="56" t="s">
        <v>2837</v>
      </c>
      <c r="K742" s="54" t="s">
        <v>2510</v>
      </c>
      <c r="L742" s="54" t="s">
        <v>116</v>
      </c>
      <c r="N742" s="54" t="s">
        <v>2615</v>
      </c>
      <c r="O742" s="54">
        <v>353</v>
      </c>
      <c r="P742" s="54">
        <v>6</v>
      </c>
      <c r="Q742" s="289">
        <v>15</v>
      </c>
      <c r="R742" s="290"/>
      <c r="S742" s="289" t="s">
        <v>2502</v>
      </c>
      <c r="T742" s="289"/>
      <c r="U742" s="55"/>
      <c r="V742" s="54" t="s">
        <v>2836</v>
      </c>
      <c r="W742" s="54" t="s">
        <v>2835</v>
      </c>
      <c r="X742" s="54" t="s">
        <v>2834</v>
      </c>
      <c r="Y742" s="54">
        <v>18</v>
      </c>
      <c r="Z742" s="54">
        <v>19</v>
      </c>
    </row>
    <row r="743" spans="1:26" ht="18" x14ac:dyDescent="0.25">
      <c r="B743" s="54" t="s">
        <v>2506</v>
      </c>
      <c r="C743" s="54" t="s">
        <v>2505</v>
      </c>
      <c r="D743" s="54" t="s">
        <v>94</v>
      </c>
      <c r="E743" s="54" t="s">
        <v>94</v>
      </c>
      <c r="F743" s="54" t="s">
        <v>94</v>
      </c>
      <c r="G743" s="54" t="s">
        <v>2139</v>
      </c>
      <c r="H743" s="54" t="s">
        <v>3107</v>
      </c>
      <c r="I743" s="54" t="s">
        <v>2504</v>
      </c>
      <c r="J743" s="56" t="s">
        <v>2832</v>
      </c>
      <c r="K743" s="54" t="s">
        <v>2510</v>
      </c>
      <c r="L743" s="54" t="s">
        <v>116</v>
      </c>
      <c r="N743" s="54" t="s">
        <v>2615</v>
      </c>
      <c r="O743" s="54">
        <v>245</v>
      </c>
      <c r="P743" s="54">
        <v>6</v>
      </c>
      <c r="Q743" s="289">
        <v>12</v>
      </c>
      <c r="R743" s="290"/>
      <c r="S743" s="289" t="s">
        <v>2502</v>
      </c>
      <c r="T743" s="289"/>
      <c r="U743" s="55"/>
      <c r="V743" s="54" t="s">
        <v>2831</v>
      </c>
      <c r="W743" s="54" t="s">
        <v>2830</v>
      </c>
      <c r="X743" s="54" t="s">
        <v>2829</v>
      </c>
      <c r="Y743" s="54">
        <v>22</v>
      </c>
      <c r="Z743" s="54">
        <v>18</v>
      </c>
    </row>
    <row r="744" spans="1:26" ht="18" x14ac:dyDescent="0.25">
      <c r="A744" s="53" t="str">
        <f t="shared" ref="A744:A747" si="19">+H744</f>
        <v>0227421</v>
      </c>
      <c r="B744" s="54" t="s">
        <v>2506</v>
      </c>
      <c r="C744" s="54" t="s">
        <v>2505</v>
      </c>
      <c r="D744" s="54" t="s">
        <v>94</v>
      </c>
      <c r="E744" s="54" t="s">
        <v>94</v>
      </c>
      <c r="F744" s="54" t="s">
        <v>94</v>
      </c>
      <c r="G744" s="54" t="s">
        <v>1440</v>
      </c>
      <c r="H744" s="54" t="s">
        <v>1441</v>
      </c>
      <c r="I744" s="54" t="s">
        <v>2504</v>
      </c>
      <c r="J744" s="56" t="s">
        <v>1986</v>
      </c>
      <c r="K744" s="54" t="s">
        <v>2510</v>
      </c>
      <c r="L744" s="54" t="s">
        <v>116</v>
      </c>
      <c r="N744" s="54" t="s">
        <v>117</v>
      </c>
      <c r="O744" s="54">
        <v>30</v>
      </c>
      <c r="P744" s="54">
        <v>6</v>
      </c>
      <c r="Q744" s="289">
        <v>6</v>
      </c>
      <c r="R744" s="290"/>
      <c r="S744" s="289" t="s">
        <v>2502</v>
      </c>
      <c r="T744" s="289"/>
      <c r="U744" s="55"/>
      <c r="V744" s="54" t="s">
        <v>3106</v>
      </c>
      <c r="W744" s="54" t="s">
        <v>3105</v>
      </c>
      <c r="X744" s="54" t="s">
        <v>3104</v>
      </c>
      <c r="Y744" s="54">
        <v>3</v>
      </c>
      <c r="Z744" s="54">
        <v>4</v>
      </c>
    </row>
    <row r="745" spans="1:26" ht="18" x14ac:dyDescent="0.25">
      <c r="A745" s="53" t="str">
        <f t="shared" si="19"/>
        <v>0230136</v>
      </c>
      <c r="B745" s="54" t="s">
        <v>2506</v>
      </c>
      <c r="C745" s="54" t="s">
        <v>2505</v>
      </c>
      <c r="D745" s="54" t="s">
        <v>94</v>
      </c>
      <c r="E745" s="54" t="s">
        <v>94</v>
      </c>
      <c r="F745" s="54" t="s">
        <v>94</v>
      </c>
      <c r="G745" s="54" t="s">
        <v>457</v>
      </c>
      <c r="H745" s="54" t="s">
        <v>1450</v>
      </c>
      <c r="I745" s="54" t="s">
        <v>2504</v>
      </c>
      <c r="J745" s="56" t="s">
        <v>1451</v>
      </c>
      <c r="K745" s="54" t="s">
        <v>2510</v>
      </c>
      <c r="L745" s="54" t="s">
        <v>116</v>
      </c>
      <c r="N745" s="54" t="s">
        <v>117</v>
      </c>
      <c r="O745" s="54">
        <v>627</v>
      </c>
      <c r="P745" s="54">
        <v>6</v>
      </c>
      <c r="Q745" s="289">
        <v>29</v>
      </c>
      <c r="R745" s="290"/>
      <c r="S745" s="289" t="s">
        <v>2502</v>
      </c>
      <c r="T745" s="289"/>
      <c r="U745" s="55"/>
      <c r="V745" s="54" t="s">
        <v>3103</v>
      </c>
      <c r="W745" s="54" t="s">
        <v>3102</v>
      </c>
      <c r="X745" s="54" t="s">
        <v>3101</v>
      </c>
      <c r="Y745" s="54">
        <v>50</v>
      </c>
      <c r="Z745" s="54">
        <v>35</v>
      </c>
    </row>
    <row r="746" spans="1:26" ht="27" x14ac:dyDescent="0.25">
      <c r="A746" s="53" t="str">
        <f t="shared" si="19"/>
        <v>0230144</v>
      </c>
      <c r="B746" s="54" t="s">
        <v>2506</v>
      </c>
      <c r="C746" s="54" t="s">
        <v>2505</v>
      </c>
      <c r="D746" s="54" t="s">
        <v>94</v>
      </c>
      <c r="E746" s="54" t="s">
        <v>94</v>
      </c>
      <c r="F746" s="54" t="s">
        <v>94</v>
      </c>
      <c r="G746" s="54" t="s">
        <v>1063</v>
      </c>
      <c r="H746" s="54" t="s">
        <v>1418</v>
      </c>
      <c r="I746" s="54" t="s">
        <v>2504</v>
      </c>
      <c r="J746" s="56" t="s">
        <v>1968</v>
      </c>
      <c r="K746" s="54" t="s">
        <v>2510</v>
      </c>
      <c r="L746" s="54" t="s">
        <v>116</v>
      </c>
      <c r="N746" s="54" t="s">
        <v>117</v>
      </c>
      <c r="O746" s="54">
        <v>46</v>
      </c>
      <c r="P746" s="54">
        <v>6</v>
      </c>
      <c r="Q746" s="289">
        <v>6</v>
      </c>
      <c r="R746" s="290"/>
      <c r="S746" s="289" t="s">
        <v>2502</v>
      </c>
      <c r="T746" s="289"/>
      <c r="U746" s="55"/>
      <c r="V746" s="54" t="s">
        <v>3100</v>
      </c>
      <c r="W746" s="54" t="s">
        <v>3099</v>
      </c>
      <c r="X746" s="54" t="s">
        <v>3098</v>
      </c>
      <c r="Y746" s="54">
        <v>7</v>
      </c>
      <c r="Z746" s="54">
        <v>8</v>
      </c>
    </row>
    <row r="747" spans="1:26" ht="18" x14ac:dyDescent="0.25">
      <c r="A747" s="53" t="str">
        <f t="shared" si="19"/>
        <v>0230151</v>
      </c>
      <c r="B747" s="54" t="s">
        <v>2506</v>
      </c>
      <c r="C747" s="54" t="s">
        <v>2505</v>
      </c>
      <c r="D747" s="54" t="s">
        <v>94</v>
      </c>
      <c r="E747" s="54" t="s">
        <v>94</v>
      </c>
      <c r="F747" s="54" t="s">
        <v>94</v>
      </c>
      <c r="G747" s="54" t="s">
        <v>2147</v>
      </c>
      <c r="H747" s="54" t="s">
        <v>1452</v>
      </c>
      <c r="I747" s="54" t="s">
        <v>2504</v>
      </c>
      <c r="J747" s="56" t="s">
        <v>1453</v>
      </c>
      <c r="K747" s="54" t="s">
        <v>2510</v>
      </c>
      <c r="L747" s="54" t="s">
        <v>116</v>
      </c>
      <c r="N747" s="54" t="s">
        <v>117</v>
      </c>
      <c r="O747" s="54">
        <v>1002</v>
      </c>
      <c r="P747" s="54">
        <v>6</v>
      </c>
      <c r="Q747" s="289">
        <v>36</v>
      </c>
      <c r="R747" s="290"/>
      <c r="S747" s="289" t="s">
        <v>2502</v>
      </c>
      <c r="T747" s="289"/>
      <c r="U747" s="55"/>
      <c r="V747" s="54" t="s">
        <v>3097</v>
      </c>
      <c r="W747" s="54" t="s">
        <v>3096</v>
      </c>
      <c r="X747" s="54" t="s">
        <v>3095</v>
      </c>
      <c r="Y747" s="54">
        <v>47</v>
      </c>
      <c r="Z747" s="54">
        <v>45</v>
      </c>
    </row>
    <row r="748" spans="1:26" ht="27" x14ac:dyDescent="0.25">
      <c r="B748" s="54" t="s">
        <v>2506</v>
      </c>
      <c r="C748" s="54" t="s">
        <v>2505</v>
      </c>
      <c r="D748" s="54" t="s">
        <v>94</v>
      </c>
      <c r="E748" s="54" t="s">
        <v>94</v>
      </c>
      <c r="F748" s="54" t="s">
        <v>94</v>
      </c>
      <c r="G748" s="54" t="s">
        <v>2147</v>
      </c>
      <c r="H748" s="54" t="s">
        <v>3094</v>
      </c>
      <c r="I748" s="54" t="s">
        <v>2504</v>
      </c>
      <c r="J748" s="56" t="s">
        <v>3092</v>
      </c>
      <c r="K748" s="54" t="s">
        <v>2523</v>
      </c>
      <c r="L748" s="54" t="s">
        <v>116</v>
      </c>
      <c r="N748" s="54" t="s">
        <v>2932</v>
      </c>
      <c r="O748" s="54">
        <v>70</v>
      </c>
      <c r="P748" s="54">
        <v>3</v>
      </c>
      <c r="Q748" s="289">
        <v>3</v>
      </c>
      <c r="R748" s="290"/>
      <c r="S748" s="289" t="s">
        <v>2502</v>
      </c>
      <c r="T748" s="289"/>
      <c r="U748" s="55"/>
      <c r="V748" s="54" t="s">
        <v>3091</v>
      </c>
      <c r="W748" s="54" t="s">
        <v>3090</v>
      </c>
      <c r="X748" s="54" t="s">
        <v>3089</v>
      </c>
      <c r="Y748" s="54">
        <v>4</v>
      </c>
      <c r="Z748" s="54">
        <v>5</v>
      </c>
    </row>
    <row r="749" spans="1:26" ht="27" x14ac:dyDescent="0.25">
      <c r="B749" s="54" t="s">
        <v>2506</v>
      </c>
      <c r="C749" s="54" t="s">
        <v>2505</v>
      </c>
      <c r="D749" s="54" t="s">
        <v>94</v>
      </c>
      <c r="E749" s="54" t="s">
        <v>94</v>
      </c>
      <c r="F749" s="54" t="s">
        <v>94</v>
      </c>
      <c r="G749" s="54" t="s">
        <v>2147</v>
      </c>
      <c r="H749" s="54" t="s">
        <v>3093</v>
      </c>
      <c r="I749" s="54" t="s">
        <v>2504</v>
      </c>
      <c r="J749" s="56" t="s">
        <v>3092</v>
      </c>
      <c r="K749" s="54" t="s">
        <v>2503</v>
      </c>
      <c r="L749" s="54" t="s">
        <v>116</v>
      </c>
      <c r="N749" s="54" t="s">
        <v>2932</v>
      </c>
      <c r="O749" s="54">
        <v>279</v>
      </c>
      <c r="P749" s="54">
        <v>5</v>
      </c>
      <c r="Q749" s="289">
        <v>11</v>
      </c>
      <c r="R749" s="290"/>
      <c r="S749" s="289" t="s">
        <v>2502</v>
      </c>
      <c r="T749" s="289"/>
      <c r="U749" s="55"/>
      <c r="V749" s="54" t="s">
        <v>3091</v>
      </c>
      <c r="W749" s="54" t="s">
        <v>3090</v>
      </c>
      <c r="X749" s="54" t="s">
        <v>3089</v>
      </c>
      <c r="Y749" s="54">
        <v>19</v>
      </c>
      <c r="Z749" s="54">
        <v>24</v>
      </c>
    </row>
    <row r="750" spans="1:26" ht="18" x14ac:dyDescent="0.25">
      <c r="A750" s="53" t="str">
        <f t="shared" ref="A750:A779" si="20">+H750</f>
        <v>0229633</v>
      </c>
      <c r="B750" s="54" t="s">
        <v>2506</v>
      </c>
      <c r="C750" s="54" t="s">
        <v>2505</v>
      </c>
      <c r="D750" s="54" t="s">
        <v>94</v>
      </c>
      <c r="E750" s="54" t="s">
        <v>94</v>
      </c>
      <c r="F750" s="54" t="s">
        <v>94</v>
      </c>
      <c r="G750" s="54" t="s">
        <v>452</v>
      </c>
      <c r="H750" s="54" t="s">
        <v>453</v>
      </c>
      <c r="I750" s="54" t="s">
        <v>2504</v>
      </c>
      <c r="J750" s="56" t="s">
        <v>1773</v>
      </c>
      <c r="K750" s="54" t="s">
        <v>2523</v>
      </c>
      <c r="L750" s="54" t="s">
        <v>116</v>
      </c>
      <c r="N750" s="54" t="s">
        <v>117</v>
      </c>
      <c r="O750" s="54">
        <v>5</v>
      </c>
      <c r="P750" s="54">
        <v>3</v>
      </c>
      <c r="Q750" s="289">
        <v>3</v>
      </c>
      <c r="R750" s="290"/>
      <c r="S750" s="289" t="s">
        <v>2502</v>
      </c>
      <c r="T750" s="289"/>
      <c r="U750" s="55"/>
      <c r="V750" s="54" t="s">
        <v>2959</v>
      </c>
      <c r="W750" s="54" t="s">
        <v>2525</v>
      </c>
      <c r="X750" s="54" t="s">
        <v>2957</v>
      </c>
      <c r="Y750" s="54">
        <v>1</v>
      </c>
      <c r="Z750" s="54">
        <v>1</v>
      </c>
    </row>
    <row r="751" spans="1:26" ht="27" x14ac:dyDescent="0.25">
      <c r="A751" s="53" t="str">
        <f t="shared" si="20"/>
        <v>0229559</v>
      </c>
      <c r="B751" s="54" t="s">
        <v>2506</v>
      </c>
      <c r="C751" s="54" t="s">
        <v>2505</v>
      </c>
      <c r="D751" s="54" t="s">
        <v>94</v>
      </c>
      <c r="E751" s="54" t="s">
        <v>94</v>
      </c>
      <c r="F751" s="54" t="s">
        <v>94</v>
      </c>
      <c r="G751" s="54" t="s">
        <v>2139</v>
      </c>
      <c r="H751" s="54" t="s">
        <v>521</v>
      </c>
      <c r="I751" s="54" t="s">
        <v>2504</v>
      </c>
      <c r="J751" s="56" t="s">
        <v>1610</v>
      </c>
      <c r="K751" s="54" t="s">
        <v>2680</v>
      </c>
      <c r="L751" s="54" t="s">
        <v>116</v>
      </c>
      <c r="N751" s="54" t="s">
        <v>117</v>
      </c>
      <c r="O751" s="54">
        <v>288</v>
      </c>
      <c r="P751" s="54">
        <v>4</v>
      </c>
      <c r="Q751" s="289">
        <v>14</v>
      </c>
      <c r="R751" s="290"/>
      <c r="S751" s="289" t="s">
        <v>2502</v>
      </c>
      <c r="T751" s="289"/>
      <c r="U751" s="55"/>
      <c r="V751" s="54" t="s">
        <v>3003</v>
      </c>
      <c r="W751" s="54" t="s">
        <v>3088</v>
      </c>
      <c r="X751" s="54" t="s">
        <v>3087</v>
      </c>
      <c r="Y751" s="54">
        <v>17</v>
      </c>
      <c r="Z751" s="54">
        <v>17</v>
      </c>
    </row>
    <row r="752" spans="1:26" ht="18" x14ac:dyDescent="0.25">
      <c r="A752" s="53" t="str">
        <f t="shared" si="20"/>
        <v>0229567</v>
      </c>
      <c r="B752" s="54" t="s">
        <v>2506</v>
      </c>
      <c r="C752" s="54" t="s">
        <v>2505</v>
      </c>
      <c r="D752" s="54" t="s">
        <v>94</v>
      </c>
      <c r="E752" s="54" t="s">
        <v>94</v>
      </c>
      <c r="F752" s="54" t="s">
        <v>94</v>
      </c>
      <c r="G752" s="54" t="s">
        <v>470</v>
      </c>
      <c r="H752" s="54" t="s">
        <v>522</v>
      </c>
      <c r="I752" s="54" t="s">
        <v>2504</v>
      </c>
      <c r="J752" s="56" t="s">
        <v>1600</v>
      </c>
      <c r="K752" s="54" t="s">
        <v>2523</v>
      </c>
      <c r="L752" s="54" t="s">
        <v>116</v>
      </c>
      <c r="N752" s="54" t="s">
        <v>117</v>
      </c>
      <c r="O752" s="54">
        <v>226</v>
      </c>
      <c r="P752" s="54">
        <v>3</v>
      </c>
      <c r="Q752" s="289">
        <v>9</v>
      </c>
      <c r="R752" s="290"/>
      <c r="S752" s="289" t="s">
        <v>2502</v>
      </c>
      <c r="T752" s="289"/>
      <c r="U752" s="55"/>
      <c r="V752" s="54" t="s">
        <v>3086</v>
      </c>
      <c r="W752" s="54" t="s">
        <v>3085</v>
      </c>
      <c r="X752" s="54" t="s">
        <v>3084</v>
      </c>
      <c r="Y752" s="54">
        <v>11</v>
      </c>
      <c r="Z752" s="54">
        <v>11</v>
      </c>
    </row>
    <row r="753" spans="1:26" ht="18" x14ac:dyDescent="0.25">
      <c r="A753" s="53" t="str">
        <f t="shared" si="20"/>
        <v>0229575</v>
      </c>
      <c r="B753" s="54" t="s">
        <v>2506</v>
      </c>
      <c r="C753" s="54" t="s">
        <v>2505</v>
      </c>
      <c r="D753" s="54" t="s">
        <v>94</v>
      </c>
      <c r="E753" s="54" t="s">
        <v>94</v>
      </c>
      <c r="F753" s="54" t="s">
        <v>94</v>
      </c>
      <c r="G753" s="54" t="s">
        <v>94</v>
      </c>
      <c r="H753" s="54" t="s">
        <v>451</v>
      </c>
      <c r="I753" s="54" t="s">
        <v>2504</v>
      </c>
      <c r="J753" s="56" t="s">
        <v>1743</v>
      </c>
      <c r="K753" s="54" t="s">
        <v>2523</v>
      </c>
      <c r="L753" s="54" t="s">
        <v>116</v>
      </c>
      <c r="N753" s="54" t="s">
        <v>117</v>
      </c>
      <c r="O753" s="54">
        <v>205</v>
      </c>
      <c r="P753" s="54">
        <v>3</v>
      </c>
      <c r="Q753" s="289">
        <v>9</v>
      </c>
      <c r="R753" s="290"/>
      <c r="S753" s="289" t="s">
        <v>2502</v>
      </c>
      <c r="T753" s="289"/>
      <c r="U753" s="55"/>
      <c r="V753" s="54" t="s">
        <v>3083</v>
      </c>
      <c r="W753" s="54" t="s">
        <v>3082</v>
      </c>
      <c r="X753" s="54" t="s">
        <v>3081</v>
      </c>
      <c r="Y753" s="54">
        <v>9</v>
      </c>
      <c r="Z753" s="54">
        <v>9</v>
      </c>
    </row>
    <row r="754" spans="1:26" ht="27" x14ac:dyDescent="0.25">
      <c r="A754" s="53" t="str">
        <f t="shared" si="20"/>
        <v>0229674</v>
      </c>
      <c r="B754" s="54" t="s">
        <v>2506</v>
      </c>
      <c r="C754" s="54" t="s">
        <v>2505</v>
      </c>
      <c r="D754" s="54" t="s">
        <v>94</v>
      </c>
      <c r="E754" s="54" t="s">
        <v>94</v>
      </c>
      <c r="F754" s="54" t="s">
        <v>94</v>
      </c>
      <c r="G754" s="54" t="s">
        <v>1063</v>
      </c>
      <c r="H754" s="54" t="s">
        <v>523</v>
      </c>
      <c r="I754" s="54" t="s">
        <v>2504</v>
      </c>
      <c r="J754" s="56" t="s">
        <v>2113</v>
      </c>
      <c r="K754" s="54" t="s">
        <v>2523</v>
      </c>
      <c r="L754" s="54" t="s">
        <v>116</v>
      </c>
      <c r="N754" s="54" t="s">
        <v>117</v>
      </c>
      <c r="O754" s="54">
        <v>98</v>
      </c>
      <c r="P754" s="54">
        <v>3</v>
      </c>
      <c r="Q754" s="289">
        <v>7</v>
      </c>
      <c r="R754" s="290"/>
      <c r="S754" s="289" t="s">
        <v>2502</v>
      </c>
      <c r="T754" s="289"/>
      <c r="U754" s="55"/>
      <c r="V754" s="54" t="s">
        <v>3080</v>
      </c>
      <c r="W754" s="54" t="s">
        <v>3079</v>
      </c>
      <c r="X754" s="54" t="s">
        <v>2671</v>
      </c>
      <c r="Y754" s="54">
        <v>10</v>
      </c>
      <c r="Z754" s="54">
        <v>7</v>
      </c>
    </row>
    <row r="755" spans="1:26" ht="27" x14ac:dyDescent="0.25">
      <c r="A755" s="53" t="str">
        <f t="shared" si="20"/>
        <v>0229682</v>
      </c>
      <c r="B755" s="54" t="s">
        <v>2506</v>
      </c>
      <c r="C755" s="54" t="s">
        <v>2505</v>
      </c>
      <c r="D755" s="54" t="s">
        <v>94</v>
      </c>
      <c r="E755" s="54" t="s">
        <v>94</v>
      </c>
      <c r="F755" s="54" t="s">
        <v>94</v>
      </c>
      <c r="G755" s="54" t="s">
        <v>454</v>
      </c>
      <c r="H755" s="54" t="s">
        <v>455</v>
      </c>
      <c r="I755" s="54" t="s">
        <v>2504</v>
      </c>
      <c r="J755" s="56" t="s">
        <v>1744</v>
      </c>
      <c r="K755" s="54" t="s">
        <v>2523</v>
      </c>
      <c r="L755" s="54" t="s">
        <v>116</v>
      </c>
      <c r="N755" s="54" t="s">
        <v>117</v>
      </c>
      <c r="O755" s="54">
        <v>142</v>
      </c>
      <c r="P755" s="54">
        <v>3</v>
      </c>
      <c r="Q755" s="289">
        <v>7</v>
      </c>
      <c r="R755" s="290"/>
      <c r="S755" s="289" t="s">
        <v>2502</v>
      </c>
      <c r="T755" s="289"/>
      <c r="U755" s="55"/>
      <c r="V755" s="54" t="s">
        <v>3078</v>
      </c>
      <c r="W755" s="54" t="s">
        <v>3077</v>
      </c>
      <c r="X755" s="54" t="s">
        <v>3076</v>
      </c>
      <c r="Y755" s="54">
        <v>5</v>
      </c>
      <c r="Z755" s="54">
        <v>6</v>
      </c>
    </row>
    <row r="756" spans="1:26" ht="18" x14ac:dyDescent="0.25">
      <c r="A756" s="53" t="str">
        <f t="shared" si="20"/>
        <v>0229526</v>
      </c>
      <c r="B756" s="54" t="s">
        <v>2506</v>
      </c>
      <c r="C756" s="54" t="s">
        <v>2505</v>
      </c>
      <c r="D756" s="54" t="s">
        <v>94</v>
      </c>
      <c r="E756" s="54" t="s">
        <v>94</v>
      </c>
      <c r="F756" s="54" t="s">
        <v>94</v>
      </c>
      <c r="G756" s="54" t="s">
        <v>449</v>
      </c>
      <c r="H756" s="54" t="s">
        <v>450</v>
      </c>
      <c r="I756" s="54" t="s">
        <v>2504</v>
      </c>
      <c r="J756" s="56" t="s">
        <v>1742</v>
      </c>
      <c r="K756" s="54" t="s">
        <v>2523</v>
      </c>
      <c r="L756" s="54" t="s">
        <v>116</v>
      </c>
      <c r="N756" s="54" t="s">
        <v>117</v>
      </c>
      <c r="O756" s="54">
        <v>198</v>
      </c>
      <c r="P756" s="54">
        <v>3</v>
      </c>
      <c r="Q756" s="289">
        <v>9</v>
      </c>
      <c r="R756" s="290"/>
      <c r="S756" s="289" t="s">
        <v>2502</v>
      </c>
      <c r="T756" s="289"/>
      <c r="U756" s="55"/>
      <c r="V756" s="54" t="s">
        <v>3075</v>
      </c>
      <c r="W756" s="54" t="s">
        <v>3074</v>
      </c>
      <c r="X756" s="54" t="s">
        <v>3073</v>
      </c>
      <c r="Y756" s="54">
        <v>10</v>
      </c>
      <c r="Z756" s="54">
        <v>10</v>
      </c>
    </row>
    <row r="757" spans="1:26" ht="27" x14ac:dyDescent="0.25">
      <c r="A757" s="53" t="str">
        <f t="shared" si="20"/>
        <v>0229534</v>
      </c>
      <c r="B757" s="54" t="s">
        <v>2506</v>
      </c>
      <c r="C757" s="54" t="s">
        <v>2505</v>
      </c>
      <c r="D757" s="54" t="s">
        <v>94</v>
      </c>
      <c r="E757" s="54" t="s">
        <v>94</v>
      </c>
      <c r="F757" s="54" t="s">
        <v>94</v>
      </c>
      <c r="G757" s="54" t="s">
        <v>518</v>
      </c>
      <c r="H757" s="54" t="s">
        <v>519</v>
      </c>
      <c r="I757" s="54" t="s">
        <v>2504</v>
      </c>
      <c r="J757" s="56" t="s">
        <v>520</v>
      </c>
      <c r="K757" s="54" t="s">
        <v>2523</v>
      </c>
      <c r="L757" s="54" t="s">
        <v>116</v>
      </c>
      <c r="N757" s="54" t="s">
        <v>117</v>
      </c>
      <c r="O757" s="54">
        <v>268</v>
      </c>
      <c r="P757" s="54">
        <v>3</v>
      </c>
      <c r="Q757" s="289">
        <v>11</v>
      </c>
      <c r="R757" s="290"/>
      <c r="S757" s="289" t="s">
        <v>2502</v>
      </c>
      <c r="T757" s="289"/>
      <c r="U757" s="55"/>
      <c r="V757" s="54" t="s">
        <v>3072</v>
      </c>
      <c r="W757" s="54" t="s">
        <v>3071</v>
      </c>
      <c r="X757" s="54" t="s">
        <v>3070</v>
      </c>
      <c r="Y757" s="54">
        <v>15</v>
      </c>
      <c r="Z757" s="54">
        <v>12</v>
      </c>
    </row>
    <row r="758" spans="1:26" ht="18" x14ac:dyDescent="0.25">
      <c r="A758" s="53" t="str">
        <f t="shared" si="20"/>
        <v>0230979</v>
      </c>
      <c r="B758" s="54" t="s">
        <v>2506</v>
      </c>
      <c r="C758" s="54" t="s">
        <v>2505</v>
      </c>
      <c r="D758" s="54" t="s">
        <v>94</v>
      </c>
      <c r="E758" s="54" t="s">
        <v>94</v>
      </c>
      <c r="F758" s="54" t="s">
        <v>94</v>
      </c>
      <c r="G758" s="54" t="s">
        <v>486</v>
      </c>
      <c r="H758" s="54" t="s">
        <v>1430</v>
      </c>
      <c r="I758" s="54" t="s">
        <v>2504</v>
      </c>
      <c r="J758" s="56" t="s">
        <v>1978</v>
      </c>
      <c r="K758" s="54" t="s">
        <v>2510</v>
      </c>
      <c r="L758" s="54" t="s">
        <v>116</v>
      </c>
      <c r="N758" s="54" t="s">
        <v>117</v>
      </c>
      <c r="O758" s="54">
        <v>47</v>
      </c>
      <c r="P758" s="54">
        <v>6</v>
      </c>
      <c r="Q758" s="289">
        <v>6</v>
      </c>
      <c r="R758" s="290"/>
      <c r="S758" s="289" t="s">
        <v>2502</v>
      </c>
      <c r="T758" s="289"/>
      <c r="U758" s="55"/>
      <c r="V758" s="54" t="s">
        <v>3069</v>
      </c>
      <c r="W758" s="54" t="s">
        <v>3068</v>
      </c>
      <c r="X758" s="54" t="s">
        <v>3067</v>
      </c>
      <c r="Y758" s="54">
        <v>7</v>
      </c>
      <c r="Z758" s="54">
        <v>7</v>
      </c>
    </row>
    <row r="759" spans="1:26" ht="18" x14ac:dyDescent="0.25">
      <c r="A759" s="53" t="str">
        <f t="shared" si="20"/>
        <v>0230888</v>
      </c>
      <c r="B759" s="54" t="s">
        <v>2506</v>
      </c>
      <c r="C759" s="54" t="s">
        <v>2505</v>
      </c>
      <c r="D759" s="54" t="s">
        <v>94</v>
      </c>
      <c r="E759" s="54" t="s">
        <v>94</v>
      </c>
      <c r="F759" s="54" t="s">
        <v>94</v>
      </c>
      <c r="G759" s="54" t="s">
        <v>481</v>
      </c>
      <c r="H759" s="54" t="s">
        <v>1429</v>
      </c>
      <c r="I759" s="54" t="s">
        <v>2504</v>
      </c>
      <c r="J759" s="56" t="s">
        <v>1977</v>
      </c>
      <c r="K759" s="54" t="s">
        <v>2510</v>
      </c>
      <c r="L759" s="54" t="s">
        <v>116</v>
      </c>
      <c r="N759" s="54" t="s">
        <v>117</v>
      </c>
      <c r="O759" s="54">
        <v>105</v>
      </c>
      <c r="P759" s="54">
        <v>6</v>
      </c>
      <c r="Q759" s="289">
        <v>8</v>
      </c>
      <c r="R759" s="290"/>
      <c r="S759" s="289" t="s">
        <v>2502</v>
      </c>
      <c r="T759" s="289"/>
      <c r="U759" s="55"/>
      <c r="V759" s="54" t="s">
        <v>3066</v>
      </c>
      <c r="W759" s="54" t="s">
        <v>3065</v>
      </c>
      <c r="X759" s="54" t="s">
        <v>3064</v>
      </c>
      <c r="Y759" s="54">
        <v>9</v>
      </c>
      <c r="Z759" s="54">
        <v>13</v>
      </c>
    </row>
    <row r="760" spans="1:26" ht="18" x14ac:dyDescent="0.25">
      <c r="A760" s="53" t="str">
        <f t="shared" si="20"/>
        <v>0230722</v>
      </c>
      <c r="B760" s="54" t="s">
        <v>2506</v>
      </c>
      <c r="C760" s="54" t="s">
        <v>2505</v>
      </c>
      <c r="D760" s="54" t="s">
        <v>94</v>
      </c>
      <c r="E760" s="54" t="s">
        <v>94</v>
      </c>
      <c r="F760" s="54" t="s">
        <v>94</v>
      </c>
      <c r="G760" s="54" t="s">
        <v>530</v>
      </c>
      <c r="H760" s="54" t="s">
        <v>1460</v>
      </c>
      <c r="I760" s="54" t="s">
        <v>2504</v>
      </c>
      <c r="J760" s="56" t="s">
        <v>1461</v>
      </c>
      <c r="K760" s="54" t="s">
        <v>2510</v>
      </c>
      <c r="L760" s="54" t="s">
        <v>116</v>
      </c>
      <c r="N760" s="54" t="s">
        <v>117</v>
      </c>
      <c r="O760" s="54">
        <v>91</v>
      </c>
      <c r="P760" s="54">
        <v>6</v>
      </c>
      <c r="Q760" s="289">
        <v>6</v>
      </c>
      <c r="R760" s="290"/>
      <c r="S760" s="289" t="s">
        <v>2502</v>
      </c>
      <c r="T760" s="289"/>
      <c r="U760" s="55"/>
      <c r="V760" s="54" t="s">
        <v>3063</v>
      </c>
      <c r="W760" s="54" t="s">
        <v>3062</v>
      </c>
      <c r="X760" s="54" t="s">
        <v>2524</v>
      </c>
      <c r="Y760" s="54">
        <v>8</v>
      </c>
      <c r="Z760" s="54">
        <v>7</v>
      </c>
    </row>
    <row r="761" spans="1:26" ht="18" x14ac:dyDescent="0.25">
      <c r="A761" s="53" t="str">
        <f t="shared" si="20"/>
        <v>0230573</v>
      </c>
      <c r="B761" s="54" t="s">
        <v>2506</v>
      </c>
      <c r="C761" s="54" t="s">
        <v>2505</v>
      </c>
      <c r="D761" s="54" t="s">
        <v>94</v>
      </c>
      <c r="E761" s="54" t="s">
        <v>94</v>
      </c>
      <c r="F761" s="54" t="s">
        <v>94</v>
      </c>
      <c r="G761" s="54" t="s">
        <v>94</v>
      </c>
      <c r="H761" s="54" t="s">
        <v>1426</v>
      </c>
      <c r="I761" s="54" t="s">
        <v>2504</v>
      </c>
      <c r="J761" s="56" t="s">
        <v>1612</v>
      </c>
      <c r="K761" s="54" t="s">
        <v>2510</v>
      </c>
      <c r="L761" s="54" t="s">
        <v>116</v>
      </c>
      <c r="N761" s="54" t="s">
        <v>117</v>
      </c>
      <c r="O761" s="54">
        <v>107</v>
      </c>
      <c r="P761" s="54">
        <v>6</v>
      </c>
      <c r="Q761" s="289">
        <v>11</v>
      </c>
      <c r="R761" s="290"/>
      <c r="S761" s="289" t="s">
        <v>2502</v>
      </c>
      <c r="T761" s="289"/>
      <c r="U761" s="55"/>
      <c r="V761" s="54" t="s">
        <v>3061</v>
      </c>
      <c r="W761" s="54" t="s">
        <v>3060</v>
      </c>
      <c r="X761" s="54" t="s">
        <v>3059</v>
      </c>
      <c r="Y761" s="54">
        <v>15</v>
      </c>
      <c r="Z761" s="54">
        <v>18</v>
      </c>
    </row>
    <row r="762" spans="1:26" ht="18" x14ac:dyDescent="0.25">
      <c r="A762" s="53" t="str">
        <f t="shared" si="20"/>
        <v>0230599</v>
      </c>
      <c r="B762" s="54" t="s">
        <v>2506</v>
      </c>
      <c r="C762" s="54" t="s">
        <v>2505</v>
      </c>
      <c r="D762" s="54" t="s">
        <v>94</v>
      </c>
      <c r="E762" s="54" t="s">
        <v>94</v>
      </c>
      <c r="F762" s="54" t="s">
        <v>94</v>
      </c>
      <c r="G762" s="54" t="s">
        <v>1427</v>
      </c>
      <c r="H762" s="54" t="s">
        <v>1428</v>
      </c>
      <c r="I762" s="54" t="s">
        <v>2504</v>
      </c>
      <c r="J762" s="56" t="s">
        <v>1976</v>
      </c>
      <c r="K762" s="54" t="s">
        <v>2510</v>
      </c>
      <c r="L762" s="54" t="s">
        <v>116</v>
      </c>
      <c r="N762" s="54" t="s">
        <v>117</v>
      </c>
      <c r="O762" s="54">
        <v>5</v>
      </c>
      <c r="P762" s="54">
        <v>4</v>
      </c>
      <c r="Q762" s="289">
        <v>4</v>
      </c>
      <c r="R762" s="290"/>
      <c r="S762" s="289" t="s">
        <v>2502</v>
      </c>
      <c r="T762" s="289"/>
      <c r="U762" s="55"/>
      <c r="V762" s="54" t="s">
        <v>3058</v>
      </c>
      <c r="W762" s="54" t="s">
        <v>3057</v>
      </c>
      <c r="X762" s="54" t="s">
        <v>3056</v>
      </c>
      <c r="Y762" s="54">
        <v>0</v>
      </c>
      <c r="Z762" s="54">
        <v>1</v>
      </c>
    </row>
    <row r="763" spans="1:26" ht="18" x14ac:dyDescent="0.25">
      <c r="A763" s="53" t="str">
        <f t="shared" si="20"/>
        <v>0230557</v>
      </c>
      <c r="B763" s="54" t="s">
        <v>2506</v>
      </c>
      <c r="C763" s="54" t="s">
        <v>2505</v>
      </c>
      <c r="D763" s="54" t="s">
        <v>94</v>
      </c>
      <c r="E763" s="54" t="s">
        <v>94</v>
      </c>
      <c r="F763" s="54" t="s">
        <v>94</v>
      </c>
      <c r="G763" s="54" t="s">
        <v>465</v>
      </c>
      <c r="H763" s="54" t="s">
        <v>1425</v>
      </c>
      <c r="I763" s="54" t="s">
        <v>2504</v>
      </c>
      <c r="J763" s="56" t="s">
        <v>1975</v>
      </c>
      <c r="K763" s="54" t="s">
        <v>2510</v>
      </c>
      <c r="L763" s="54" t="s">
        <v>116</v>
      </c>
      <c r="N763" s="54" t="s">
        <v>117</v>
      </c>
      <c r="O763" s="54">
        <v>200</v>
      </c>
      <c r="P763" s="54">
        <v>6</v>
      </c>
      <c r="Q763" s="289">
        <v>12</v>
      </c>
      <c r="R763" s="290"/>
      <c r="S763" s="289" t="s">
        <v>2502</v>
      </c>
      <c r="T763" s="289"/>
      <c r="U763" s="55"/>
      <c r="V763" s="54" t="s">
        <v>3055</v>
      </c>
      <c r="W763" s="54" t="s">
        <v>3054</v>
      </c>
      <c r="X763" s="54" t="s">
        <v>3053</v>
      </c>
      <c r="Y763" s="54">
        <v>22</v>
      </c>
      <c r="Z763" s="54">
        <v>19</v>
      </c>
    </row>
    <row r="764" spans="1:26" ht="18" x14ac:dyDescent="0.25">
      <c r="A764" s="53" t="str">
        <f t="shared" si="20"/>
        <v>0230532</v>
      </c>
      <c r="B764" s="54" t="s">
        <v>2506</v>
      </c>
      <c r="C764" s="54" t="s">
        <v>2505</v>
      </c>
      <c r="D764" s="54" t="s">
        <v>94</v>
      </c>
      <c r="E764" s="54" t="s">
        <v>94</v>
      </c>
      <c r="F764" s="54" t="s">
        <v>94</v>
      </c>
      <c r="G764" s="54" t="s">
        <v>1054</v>
      </c>
      <c r="H764" s="54" t="s">
        <v>1424</v>
      </c>
      <c r="I764" s="54" t="s">
        <v>2504</v>
      </c>
      <c r="J764" s="56" t="s">
        <v>1974</v>
      </c>
      <c r="K764" s="54" t="s">
        <v>2510</v>
      </c>
      <c r="L764" s="54" t="s">
        <v>116</v>
      </c>
      <c r="N764" s="54" t="s">
        <v>117</v>
      </c>
      <c r="O764" s="54">
        <v>7</v>
      </c>
      <c r="P764" s="54">
        <v>4</v>
      </c>
      <c r="Q764" s="289">
        <v>4</v>
      </c>
      <c r="R764" s="290"/>
      <c r="S764" s="289" t="s">
        <v>2502</v>
      </c>
      <c r="T764" s="289"/>
      <c r="U764" s="55"/>
      <c r="V764" s="54" t="s">
        <v>3052</v>
      </c>
      <c r="W764" s="54" t="s">
        <v>3051</v>
      </c>
      <c r="X764" s="54" t="s">
        <v>3050</v>
      </c>
      <c r="Y764" s="54">
        <v>0</v>
      </c>
      <c r="Z764" s="54">
        <v>1</v>
      </c>
    </row>
    <row r="765" spans="1:26" ht="18" x14ac:dyDescent="0.25">
      <c r="A765" s="53" t="str">
        <f t="shared" si="20"/>
        <v>0230334</v>
      </c>
      <c r="B765" s="54" t="s">
        <v>2506</v>
      </c>
      <c r="C765" s="54" t="s">
        <v>2505</v>
      </c>
      <c r="D765" s="54" t="s">
        <v>94</v>
      </c>
      <c r="E765" s="54" t="s">
        <v>94</v>
      </c>
      <c r="F765" s="54" t="s">
        <v>94</v>
      </c>
      <c r="G765" s="54" t="s">
        <v>656</v>
      </c>
      <c r="H765" s="54" t="s">
        <v>1420</v>
      </c>
      <c r="I765" s="54" t="s">
        <v>2504</v>
      </c>
      <c r="J765" s="56" t="s">
        <v>1970</v>
      </c>
      <c r="K765" s="54" t="s">
        <v>2510</v>
      </c>
      <c r="L765" s="54" t="s">
        <v>116</v>
      </c>
      <c r="N765" s="54" t="s">
        <v>117</v>
      </c>
      <c r="O765" s="54">
        <v>145</v>
      </c>
      <c r="P765" s="54">
        <v>6</v>
      </c>
      <c r="Q765" s="289">
        <v>9</v>
      </c>
      <c r="R765" s="290"/>
      <c r="S765" s="289" t="s">
        <v>2502</v>
      </c>
      <c r="T765" s="289"/>
      <c r="U765" s="55"/>
      <c r="V765" s="54" t="s">
        <v>3049</v>
      </c>
      <c r="W765" s="54" t="s">
        <v>3048</v>
      </c>
      <c r="X765" s="54" t="s">
        <v>2524</v>
      </c>
      <c r="Y765" s="54">
        <v>13</v>
      </c>
      <c r="Z765" s="54">
        <v>14</v>
      </c>
    </row>
    <row r="766" spans="1:26" ht="18" x14ac:dyDescent="0.25">
      <c r="A766" s="53" t="str">
        <f t="shared" si="20"/>
        <v>0230342</v>
      </c>
      <c r="B766" s="54" t="s">
        <v>2506</v>
      </c>
      <c r="C766" s="54" t="s">
        <v>2505</v>
      </c>
      <c r="D766" s="54" t="s">
        <v>94</v>
      </c>
      <c r="E766" s="54" t="s">
        <v>94</v>
      </c>
      <c r="F766" s="54" t="s">
        <v>94</v>
      </c>
      <c r="G766" s="54" t="s">
        <v>454</v>
      </c>
      <c r="H766" s="54" t="s">
        <v>1421</v>
      </c>
      <c r="I766" s="54" t="s">
        <v>2504</v>
      </c>
      <c r="J766" s="56" t="s">
        <v>1971</v>
      </c>
      <c r="K766" s="54" t="s">
        <v>2510</v>
      </c>
      <c r="L766" s="54" t="s">
        <v>116</v>
      </c>
      <c r="N766" s="54" t="s">
        <v>117</v>
      </c>
      <c r="O766" s="54">
        <v>550</v>
      </c>
      <c r="P766" s="54">
        <v>6</v>
      </c>
      <c r="Q766" s="289">
        <v>25</v>
      </c>
      <c r="R766" s="290"/>
      <c r="S766" s="289" t="s">
        <v>2502</v>
      </c>
      <c r="T766" s="289"/>
      <c r="U766" s="55"/>
      <c r="V766" s="54" t="s">
        <v>3047</v>
      </c>
      <c r="W766" s="54" t="s">
        <v>3046</v>
      </c>
      <c r="X766" s="54" t="s">
        <v>3045</v>
      </c>
      <c r="Y766" s="54">
        <v>50</v>
      </c>
      <c r="Z766" s="54">
        <v>38</v>
      </c>
    </row>
    <row r="767" spans="1:26" ht="18" x14ac:dyDescent="0.25">
      <c r="A767" s="53" t="str">
        <f t="shared" si="20"/>
        <v>0230359</v>
      </c>
      <c r="B767" s="54" t="s">
        <v>2506</v>
      </c>
      <c r="C767" s="54" t="s">
        <v>2505</v>
      </c>
      <c r="D767" s="54" t="s">
        <v>94</v>
      </c>
      <c r="E767" s="54" t="s">
        <v>94</v>
      </c>
      <c r="F767" s="54" t="s">
        <v>94</v>
      </c>
      <c r="G767" s="54" t="s">
        <v>470</v>
      </c>
      <c r="H767" s="54" t="s">
        <v>1457</v>
      </c>
      <c r="I767" s="54" t="s">
        <v>2504</v>
      </c>
      <c r="J767" s="56" t="s">
        <v>1458</v>
      </c>
      <c r="K767" s="54" t="s">
        <v>2510</v>
      </c>
      <c r="L767" s="54" t="s">
        <v>116</v>
      </c>
      <c r="N767" s="54" t="s">
        <v>117</v>
      </c>
      <c r="O767" s="54">
        <v>355</v>
      </c>
      <c r="P767" s="54">
        <v>6</v>
      </c>
      <c r="Q767" s="289">
        <v>23</v>
      </c>
      <c r="R767" s="290"/>
      <c r="S767" s="289" t="s">
        <v>2502</v>
      </c>
      <c r="T767" s="289"/>
      <c r="U767" s="55"/>
      <c r="V767" s="54" t="s">
        <v>3044</v>
      </c>
      <c r="W767" s="54" t="s">
        <v>2525</v>
      </c>
      <c r="X767" s="54" t="s">
        <v>3043</v>
      </c>
      <c r="Y767" s="54">
        <v>28</v>
      </c>
      <c r="Z767" s="54">
        <v>34</v>
      </c>
    </row>
    <row r="768" spans="1:26" ht="27" x14ac:dyDescent="0.25">
      <c r="A768" s="53" t="str">
        <f t="shared" si="20"/>
        <v>0230367</v>
      </c>
      <c r="B768" s="54" t="s">
        <v>2506</v>
      </c>
      <c r="C768" s="54" t="s">
        <v>2505</v>
      </c>
      <c r="D768" s="54" t="s">
        <v>94</v>
      </c>
      <c r="E768" s="54" t="s">
        <v>94</v>
      </c>
      <c r="F768" s="54" t="s">
        <v>94</v>
      </c>
      <c r="G768" s="54" t="s">
        <v>449</v>
      </c>
      <c r="H768" s="54" t="s">
        <v>1422</v>
      </c>
      <c r="I768" s="54" t="s">
        <v>2504</v>
      </c>
      <c r="J768" s="56" t="s">
        <v>1972</v>
      </c>
      <c r="K768" s="54" t="s">
        <v>2510</v>
      </c>
      <c r="L768" s="54" t="s">
        <v>116</v>
      </c>
      <c r="N768" s="54" t="s">
        <v>117</v>
      </c>
      <c r="O768" s="54">
        <v>169</v>
      </c>
      <c r="P768" s="54">
        <v>6</v>
      </c>
      <c r="Q768" s="289">
        <v>12</v>
      </c>
      <c r="R768" s="290"/>
      <c r="S768" s="289" t="s">
        <v>2502</v>
      </c>
      <c r="T768" s="289"/>
      <c r="U768" s="55"/>
      <c r="V768" s="54" t="s">
        <v>3042</v>
      </c>
      <c r="W768" s="54" t="s">
        <v>3041</v>
      </c>
      <c r="X768" s="54" t="s">
        <v>3040</v>
      </c>
      <c r="Y768" s="54">
        <v>27</v>
      </c>
      <c r="Z768" s="54">
        <v>14</v>
      </c>
    </row>
    <row r="769" spans="1:26" ht="18" x14ac:dyDescent="0.25">
      <c r="A769" s="53" t="str">
        <f t="shared" si="20"/>
        <v>0230235</v>
      </c>
      <c r="B769" s="54" t="s">
        <v>2506</v>
      </c>
      <c r="C769" s="54" t="s">
        <v>2505</v>
      </c>
      <c r="D769" s="54" t="s">
        <v>94</v>
      </c>
      <c r="E769" s="54" t="s">
        <v>94</v>
      </c>
      <c r="F769" s="54" t="s">
        <v>94</v>
      </c>
      <c r="G769" s="54" t="s">
        <v>94</v>
      </c>
      <c r="H769" s="54" t="s">
        <v>1419</v>
      </c>
      <c r="I769" s="54" t="s">
        <v>2504</v>
      </c>
      <c r="J769" s="56" t="s">
        <v>1969</v>
      </c>
      <c r="K769" s="54" t="s">
        <v>2510</v>
      </c>
      <c r="L769" s="54" t="s">
        <v>116</v>
      </c>
      <c r="N769" s="54" t="s">
        <v>117</v>
      </c>
      <c r="O769" s="54">
        <v>46</v>
      </c>
      <c r="P769" s="54">
        <v>6</v>
      </c>
      <c r="Q769" s="289">
        <v>6</v>
      </c>
      <c r="R769" s="290"/>
      <c r="S769" s="289" t="s">
        <v>2502</v>
      </c>
      <c r="T769" s="289"/>
      <c r="U769" s="55"/>
      <c r="V769" s="54" t="s">
        <v>3039</v>
      </c>
      <c r="W769" s="54" t="s">
        <v>3038</v>
      </c>
      <c r="X769" s="54" t="s">
        <v>3037</v>
      </c>
      <c r="Y769" s="54">
        <v>6</v>
      </c>
      <c r="Z769" s="54">
        <v>7</v>
      </c>
    </row>
    <row r="770" spans="1:26" ht="18" x14ac:dyDescent="0.25">
      <c r="A770" s="53" t="str">
        <f t="shared" si="20"/>
        <v>0230201</v>
      </c>
      <c r="B770" s="54" t="s">
        <v>2506</v>
      </c>
      <c r="C770" s="54" t="s">
        <v>2505</v>
      </c>
      <c r="D770" s="54" t="s">
        <v>94</v>
      </c>
      <c r="E770" s="54" t="s">
        <v>94</v>
      </c>
      <c r="F770" s="54" t="s">
        <v>94</v>
      </c>
      <c r="G770" s="54" t="s">
        <v>449</v>
      </c>
      <c r="H770" s="54" t="s">
        <v>1454</v>
      </c>
      <c r="I770" s="54" t="s">
        <v>2504</v>
      </c>
      <c r="J770" s="56" t="s">
        <v>1602</v>
      </c>
      <c r="K770" s="54" t="s">
        <v>2510</v>
      </c>
      <c r="L770" s="54" t="s">
        <v>116</v>
      </c>
      <c r="N770" s="54" t="s">
        <v>117</v>
      </c>
      <c r="O770" s="54">
        <v>1055</v>
      </c>
      <c r="P770" s="54">
        <v>6</v>
      </c>
      <c r="Q770" s="289">
        <v>36</v>
      </c>
      <c r="R770" s="290"/>
      <c r="S770" s="289" t="s">
        <v>2502</v>
      </c>
      <c r="T770" s="289"/>
      <c r="U770" s="55"/>
      <c r="V770" s="54" t="s">
        <v>2878</v>
      </c>
      <c r="W770" s="54" t="s">
        <v>3036</v>
      </c>
      <c r="X770" s="54" t="s">
        <v>3035</v>
      </c>
      <c r="Y770" s="54">
        <v>46</v>
      </c>
      <c r="Z770" s="54">
        <v>43</v>
      </c>
    </row>
    <row r="771" spans="1:26" ht="27" x14ac:dyDescent="0.25">
      <c r="A771" s="53" t="str">
        <f t="shared" si="20"/>
        <v>0230391</v>
      </c>
      <c r="B771" s="54" t="s">
        <v>2506</v>
      </c>
      <c r="C771" s="54" t="s">
        <v>2505</v>
      </c>
      <c r="D771" s="54" t="s">
        <v>94</v>
      </c>
      <c r="E771" s="54" t="s">
        <v>94</v>
      </c>
      <c r="F771" s="54" t="s">
        <v>94</v>
      </c>
      <c r="G771" s="54" t="s">
        <v>2139</v>
      </c>
      <c r="H771" s="54" t="s">
        <v>1459</v>
      </c>
      <c r="I771" s="54" t="s">
        <v>2504</v>
      </c>
      <c r="J771" s="56" t="s">
        <v>1610</v>
      </c>
      <c r="K771" s="54" t="s">
        <v>2510</v>
      </c>
      <c r="L771" s="54" t="s">
        <v>116</v>
      </c>
      <c r="N771" s="54" t="s">
        <v>117</v>
      </c>
      <c r="O771" s="54">
        <v>853</v>
      </c>
      <c r="P771" s="54">
        <v>6</v>
      </c>
      <c r="Q771" s="289">
        <v>36</v>
      </c>
      <c r="R771" s="290"/>
      <c r="S771" s="289" t="s">
        <v>2502</v>
      </c>
      <c r="T771" s="289"/>
      <c r="U771" s="55"/>
      <c r="V771" s="54" t="s">
        <v>3003</v>
      </c>
      <c r="W771" s="54" t="s">
        <v>3034</v>
      </c>
      <c r="X771" s="54" t="s">
        <v>3033</v>
      </c>
      <c r="Y771" s="54">
        <v>85</v>
      </c>
      <c r="Z771" s="54">
        <v>58</v>
      </c>
    </row>
    <row r="772" spans="1:26" ht="18" x14ac:dyDescent="0.25">
      <c r="A772" s="53" t="str">
        <f t="shared" si="20"/>
        <v>0230284</v>
      </c>
      <c r="B772" s="54" t="s">
        <v>2506</v>
      </c>
      <c r="C772" s="54" t="s">
        <v>2505</v>
      </c>
      <c r="D772" s="54" t="s">
        <v>94</v>
      </c>
      <c r="E772" s="54" t="s">
        <v>94</v>
      </c>
      <c r="F772" s="54" t="s">
        <v>94</v>
      </c>
      <c r="G772" s="54" t="s">
        <v>1616</v>
      </c>
      <c r="H772" s="54" t="s">
        <v>1455</v>
      </c>
      <c r="I772" s="54" t="s">
        <v>2504</v>
      </c>
      <c r="J772" s="56" t="s">
        <v>1456</v>
      </c>
      <c r="K772" s="54" t="s">
        <v>2510</v>
      </c>
      <c r="L772" s="54" t="s">
        <v>116</v>
      </c>
      <c r="N772" s="54" t="s">
        <v>117</v>
      </c>
      <c r="O772" s="54">
        <v>90</v>
      </c>
      <c r="P772" s="54">
        <v>6</v>
      </c>
      <c r="Q772" s="289">
        <v>6</v>
      </c>
      <c r="R772" s="290"/>
      <c r="S772" s="289" t="s">
        <v>2502</v>
      </c>
      <c r="T772" s="289"/>
      <c r="U772" s="55"/>
      <c r="V772" s="54" t="s">
        <v>3032</v>
      </c>
      <c r="W772" s="54" t="s">
        <v>2985</v>
      </c>
      <c r="X772" s="54" t="s">
        <v>3031</v>
      </c>
      <c r="Y772" s="54">
        <v>9</v>
      </c>
      <c r="Z772" s="54">
        <v>9</v>
      </c>
    </row>
    <row r="773" spans="1:26" ht="18" x14ac:dyDescent="0.25">
      <c r="A773" s="53" t="str">
        <f t="shared" si="20"/>
        <v>0230458</v>
      </c>
      <c r="B773" s="54" t="s">
        <v>2506</v>
      </c>
      <c r="C773" s="54" t="s">
        <v>2505</v>
      </c>
      <c r="D773" s="54" t="s">
        <v>94</v>
      </c>
      <c r="E773" s="54" t="s">
        <v>94</v>
      </c>
      <c r="F773" s="54" t="s">
        <v>94</v>
      </c>
      <c r="G773" s="54" t="s">
        <v>553</v>
      </c>
      <c r="H773" s="54" t="s">
        <v>1423</v>
      </c>
      <c r="I773" s="54" t="s">
        <v>2504</v>
      </c>
      <c r="J773" s="56" t="s">
        <v>1973</v>
      </c>
      <c r="K773" s="54" t="s">
        <v>2510</v>
      </c>
      <c r="L773" s="54" t="s">
        <v>116</v>
      </c>
      <c r="N773" s="54" t="s">
        <v>117</v>
      </c>
      <c r="O773" s="54">
        <v>528</v>
      </c>
      <c r="P773" s="54">
        <v>6</v>
      </c>
      <c r="Q773" s="289">
        <v>25</v>
      </c>
      <c r="R773" s="290"/>
      <c r="S773" s="289" t="s">
        <v>2502</v>
      </c>
      <c r="T773" s="289"/>
      <c r="U773" s="55"/>
      <c r="V773" s="54" t="s">
        <v>3030</v>
      </c>
      <c r="W773" s="54" t="s">
        <v>3029</v>
      </c>
      <c r="X773" s="54" t="s">
        <v>3028</v>
      </c>
      <c r="Y773" s="54">
        <v>38</v>
      </c>
      <c r="Z773" s="54">
        <v>33</v>
      </c>
    </row>
    <row r="774" spans="1:26" ht="18" x14ac:dyDescent="0.25">
      <c r="A774" s="53" t="str">
        <f t="shared" si="20"/>
        <v>0230110</v>
      </c>
      <c r="B774" s="54" t="s">
        <v>2506</v>
      </c>
      <c r="C774" s="54" t="s">
        <v>2505</v>
      </c>
      <c r="D774" s="54" t="s">
        <v>94</v>
      </c>
      <c r="E774" s="54" t="s">
        <v>94</v>
      </c>
      <c r="F774" s="54" t="s">
        <v>94</v>
      </c>
      <c r="G774" s="54" t="s">
        <v>1416</v>
      </c>
      <c r="H774" s="54" t="s">
        <v>1417</v>
      </c>
      <c r="I774" s="54" t="s">
        <v>2504</v>
      </c>
      <c r="J774" s="56" t="s">
        <v>1967</v>
      </c>
      <c r="K774" s="54" t="s">
        <v>2510</v>
      </c>
      <c r="L774" s="54" t="s">
        <v>116</v>
      </c>
      <c r="N774" s="54" t="s">
        <v>117</v>
      </c>
      <c r="O774" s="54">
        <v>556</v>
      </c>
      <c r="P774" s="54">
        <v>6</v>
      </c>
      <c r="Q774" s="289">
        <v>24</v>
      </c>
      <c r="R774" s="290"/>
      <c r="S774" s="289" t="s">
        <v>2502</v>
      </c>
      <c r="T774" s="289"/>
      <c r="U774" s="55"/>
      <c r="V774" s="54" t="s">
        <v>3027</v>
      </c>
      <c r="W774" s="54" t="s">
        <v>3026</v>
      </c>
      <c r="X774" s="54" t="s">
        <v>3025</v>
      </c>
      <c r="Y774" s="54">
        <v>31</v>
      </c>
      <c r="Z774" s="54">
        <v>31</v>
      </c>
    </row>
    <row r="775" spans="1:26" ht="18" x14ac:dyDescent="0.25">
      <c r="A775" s="53" t="str">
        <f t="shared" si="20"/>
        <v>0231670</v>
      </c>
      <c r="B775" s="54" t="s">
        <v>2506</v>
      </c>
      <c r="C775" s="54" t="s">
        <v>2505</v>
      </c>
      <c r="D775" s="54" t="s">
        <v>94</v>
      </c>
      <c r="E775" s="54" t="s">
        <v>94</v>
      </c>
      <c r="F775" s="54" t="s">
        <v>94</v>
      </c>
      <c r="G775" s="54" t="s">
        <v>463</v>
      </c>
      <c r="H775" s="54" t="s">
        <v>1434</v>
      </c>
      <c r="I775" s="54" t="s">
        <v>2504</v>
      </c>
      <c r="J775" s="56" t="s">
        <v>1772</v>
      </c>
      <c r="K775" s="54" t="s">
        <v>2510</v>
      </c>
      <c r="L775" s="54" t="s">
        <v>116</v>
      </c>
      <c r="N775" s="54" t="s">
        <v>117</v>
      </c>
      <c r="O775" s="54">
        <v>22</v>
      </c>
      <c r="P775" s="54">
        <v>6</v>
      </c>
      <c r="Q775" s="289">
        <v>6</v>
      </c>
      <c r="R775" s="290"/>
      <c r="S775" s="289" t="s">
        <v>2502</v>
      </c>
      <c r="T775" s="289"/>
      <c r="U775" s="55"/>
      <c r="V775" s="54" t="s">
        <v>3024</v>
      </c>
      <c r="W775" s="54" t="s">
        <v>3023</v>
      </c>
      <c r="X775" s="54" t="s">
        <v>3022</v>
      </c>
      <c r="Y775" s="54">
        <v>3</v>
      </c>
      <c r="Z775" s="54">
        <v>3</v>
      </c>
    </row>
    <row r="776" spans="1:26" ht="18" x14ac:dyDescent="0.25">
      <c r="A776" s="53" t="str">
        <f t="shared" si="20"/>
        <v>0231712</v>
      </c>
      <c r="B776" s="54" t="s">
        <v>2506</v>
      </c>
      <c r="C776" s="54" t="s">
        <v>2505</v>
      </c>
      <c r="D776" s="54" t="s">
        <v>94</v>
      </c>
      <c r="E776" s="54" t="s">
        <v>94</v>
      </c>
      <c r="F776" s="54" t="s">
        <v>94</v>
      </c>
      <c r="G776" s="54" t="s">
        <v>397</v>
      </c>
      <c r="H776" s="54" t="s">
        <v>1435</v>
      </c>
      <c r="I776" s="54" t="s">
        <v>2504</v>
      </c>
      <c r="J776" s="56" t="s">
        <v>1981</v>
      </c>
      <c r="K776" s="54" t="s">
        <v>2510</v>
      </c>
      <c r="L776" s="54" t="s">
        <v>116</v>
      </c>
      <c r="N776" s="54" t="s">
        <v>117</v>
      </c>
      <c r="O776" s="54">
        <v>17</v>
      </c>
      <c r="P776" s="54">
        <v>6</v>
      </c>
      <c r="Q776" s="289">
        <v>6</v>
      </c>
      <c r="R776" s="290"/>
      <c r="S776" s="289" t="s">
        <v>2502</v>
      </c>
      <c r="T776" s="289"/>
      <c r="U776" s="55"/>
      <c r="V776" s="54" t="s">
        <v>3021</v>
      </c>
      <c r="W776" s="54" t="s">
        <v>3020</v>
      </c>
      <c r="X776" s="54" t="s">
        <v>3019</v>
      </c>
      <c r="Y776" s="54">
        <v>0</v>
      </c>
      <c r="Z776" s="54">
        <v>2</v>
      </c>
    </row>
    <row r="777" spans="1:26" ht="18" x14ac:dyDescent="0.25">
      <c r="A777" s="53" t="str">
        <f t="shared" si="20"/>
        <v>0231043</v>
      </c>
      <c r="B777" s="54" t="s">
        <v>2506</v>
      </c>
      <c r="C777" s="54" t="s">
        <v>2505</v>
      </c>
      <c r="D777" s="54" t="s">
        <v>94</v>
      </c>
      <c r="E777" s="54" t="s">
        <v>94</v>
      </c>
      <c r="F777" s="54" t="s">
        <v>94</v>
      </c>
      <c r="G777" s="54" t="s">
        <v>1110</v>
      </c>
      <c r="H777" s="54" t="s">
        <v>1433</v>
      </c>
      <c r="I777" s="54" t="s">
        <v>2504</v>
      </c>
      <c r="J777" s="56" t="s">
        <v>1980</v>
      </c>
      <c r="K777" s="54" t="s">
        <v>2510</v>
      </c>
      <c r="L777" s="54" t="s">
        <v>116</v>
      </c>
      <c r="N777" s="54" t="s">
        <v>117</v>
      </c>
      <c r="O777" s="54">
        <v>22</v>
      </c>
      <c r="P777" s="54">
        <v>6</v>
      </c>
      <c r="Q777" s="289">
        <v>6</v>
      </c>
      <c r="R777" s="290"/>
      <c r="S777" s="289" t="s">
        <v>2502</v>
      </c>
      <c r="T777" s="289"/>
      <c r="U777" s="55"/>
      <c r="V777" s="54" t="s">
        <v>3018</v>
      </c>
      <c r="W777" s="54" t="s">
        <v>2525</v>
      </c>
      <c r="X777" s="54" t="s">
        <v>2524</v>
      </c>
      <c r="Y777" s="54">
        <v>2</v>
      </c>
      <c r="Z777" s="54">
        <v>3</v>
      </c>
    </row>
    <row r="778" spans="1:26" ht="27" x14ac:dyDescent="0.25">
      <c r="A778" s="53" t="str">
        <f t="shared" si="20"/>
        <v>0230995</v>
      </c>
      <c r="B778" s="54" t="s">
        <v>2506</v>
      </c>
      <c r="C778" s="54" t="s">
        <v>2505</v>
      </c>
      <c r="D778" s="54" t="s">
        <v>94</v>
      </c>
      <c r="E778" s="54" t="s">
        <v>94</v>
      </c>
      <c r="F778" s="54" t="s">
        <v>94</v>
      </c>
      <c r="G778" s="54" t="s">
        <v>1431</v>
      </c>
      <c r="H778" s="54" t="s">
        <v>1432</v>
      </c>
      <c r="I778" s="54" t="s">
        <v>2504</v>
      </c>
      <c r="J778" s="56" t="s">
        <v>1979</v>
      </c>
      <c r="K778" s="54" t="s">
        <v>2510</v>
      </c>
      <c r="L778" s="54" t="s">
        <v>116</v>
      </c>
      <c r="N778" s="54" t="s">
        <v>117</v>
      </c>
      <c r="O778" s="54">
        <v>37</v>
      </c>
      <c r="P778" s="54">
        <v>6</v>
      </c>
      <c r="Q778" s="289">
        <v>6</v>
      </c>
      <c r="R778" s="290"/>
      <c r="S778" s="289" t="s">
        <v>2502</v>
      </c>
      <c r="T778" s="289"/>
      <c r="U778" s="55"/>
      <c r="V778" s="54" t="s">
        <v>3017</v>
      </c>
      <c r="W778" s="54" t="s">
        <v>3016</v>
      </c>
      <c r="X778" s="54" t="s">
        <v>3015</v>
      </c>
      <c r="Y778" s="54">
        <v>6</v>
      </c>
      <c r="Z778" s="54">
        <v>8</v>
      </c>
    </row>
    <row r="779" spans="1:26" ht="18" x14ac:dyDescent="0.25">
      <c r="A779" s="53" t="str">
        <f t="shared" si="20"/>
        <v>0239798</v>
      </c>
      <c r="B779" s="54" t="s">
        <v>2506</v>
      </c>
      <c r="C779" s="54" t="s">
        <v>2505</v>
      </c>
      <c r="D779" s="54" t="s">
        <v>94</v>
      </c>
      <c r="E779" s="54" t="s">
        <v>94</v>
      </c>
      <c r="F779" s="54" t="s">
        <v>94</v>
      </c>
      <c r="G779" s="54" t="s">
        <v>481</v>
      </c>
      <c r="H779" s="54" t="s">
        <v>1617</v>
      </c>
      <c r="I779" s="54" t="s">
        <v>2504</v>
      </c>
      <c r="J779" s="56" t="s">
        <v>1618</v>
      </c>
      <c r="K779" s="54" t="s">
        <v>2503</v>
      </c>
      <c r="L779" s="54" t="s">
        <v>116</v>
      </c>
      <c r="N779" s="54" t="s">
        <v>117</v>
      </c>
      <c r="O779" s="54">
        <v>231</v>
      </c>
      <c r="P779" s="54">
        <v>5</v>
      </c>
      <c r="Q779" s="289">
        <v>18</v>
      </c>
      <c r="R779" s="290"/>
      <c r="S779" s="289" t="s">
        <v>2502</v>
      </c>
      <c r="T779" s="289"/>
      <c r="U779" s="55"/>
      <c r="V779" s="54" t="s">
        <v>3014</v>
      </c>
      <c r="W779" s="54" t="s">
        <v>3013</v>
      </c>
      <c r="X779" s="54" t="s">
        <v>3012</v>
      </c>
      <c r="Y779" s="54">
        <v>65</v>
      </c>
      <c r="Z779" s="54">
        <v>46</v>
      </c>
    </row>
    <row r="780" spans="1:26" ht="27" x14ac:dyDescent="0.25">
      <c r="B780" s="54" t="s">
        <v>2506</v>
      </c>
      <c r="C780" s="54" t="s">
        <v>2505</v>
      </c>
      <c r="D780" s="54" t="s">
        <v>94</v>
      </c>
      <c r="E780" s="54" t="s">
        <v>94</v>
      </c>
      <c r="F780" s="54" t="s">
        <v>94</v>
      </c>
      <c r="G780" s="54" t="s">
        <v>2139</v>
      </c>
      <c r="H780" s="54" t="s">
        <v>3011</v>
      </c>
      <c r="I780" s="54" t="s">
        <v>2504</v>
      </c>
      <c r="J780" s="56" t="s">
        <v>3010</v>
      </c>
      <c r="K780" s="54" t="s">
        <v>2503</v>
      </c>
      <c r="L780" s="54" t="s">
        <v>116</v>
      </c>
      <c r="N780" s="54" t="s">
        <v>2932</v>
      </c>
      <c r="O780" s="54">
        <v>150</v>
      </c>
      <c r="P780" s="54">
        <v>5</v>
      </c>
      <c r="Q780" s="289">
        <v>7</v>
      </c>
      <c r="R780" s="290"/>
      <c r="S780" s="289" t="s">
        <v>2502</v>
      </c>
      <c r="T780" s="289"/>
      <c r="U780" s="55"/>
      <c r="V780" s="54" t="s">
        <v>3009</v>
      </c>
      <c r="W780" s="54" t="s">
        <v>3008</v>
      </c>
      <c r="X780" s="54" t="s">
        <v>3007</v>
      </c>
      <c r="Y780" s="54">
        <v>16</v>
      </c>
      <c r="Z780" s="54">
        <v>16</v>
      </c>
    </row>
    <row r="781" spans="1:26" ht="18" x14ac:dyDescent="0.25">
      <c r="A781" s="53" t="str">
        <f t="shared" ref="A781:A792" si="21">+H781</f>
        <v>0240259</v>
      </c>
      <c r="B781" s="54" t="s">
        <v>2506</v>
      </c>
      <c r="C781" s="54" t="s">
        <v>2505</v>
      </c>
      <c r="D781" s="54" t="s">
        <v>94</v>
      </c>
      <c r="E781" s="54" t="s">
        <v>94</v>
      </c>
      <c r="F781" s="54" t="s">
        <v>94</v>
      </c>
      <c r="G781" s="54" t="s">
        <v>1620</v>
      </c>
      <c r="H781" s="54" t="s">
        <v>1621</v>
      </c>
      <c r="I781" s="54" t="s">
        <v>2504</v>
      </c>
      <c r="J781" s="56" t="s">
        <v>382</v>
      </c>
      <c r="K781" s="54" t="s">
        <v>2503</v>
      </c>
      <c r="L781" s="54" t="s">
        <v>116</v>
      </c>
      <c r="N781" s="54" t="s">
        <v>117</v>
      </c>
      <c r="O781" s="54">
        <v>990</v>
      </c>
      <c r="P781" s="54">
        <v>5</v>
      </c>
      <c r="Q781" s="289">
        <v>35</v>
      </c>
      <c r="R781" s="290"/>
      <c r="S781" s="289" t="s">
        <v>2502</v>
      </c>
      <c r="T781" s="289"/>
      <c r="U781" s="55"/>
      <c r="V781" s="54" t="s">
        <v>3006</v>
      </c>
      <c r="W781" s="54" t="s">
        <v>3005</v>
      </c>
      <c r="X781" s="54" t="s">
        <v>3004</v>
      </c>
      <c r="Y781" s="54">
        <v>99</v>
      </c>
      <c r="Z781" s="54">
        <v>85</v>
      </c>
    </row>
    <row r="782" spans="1:26" ht="27" x14ac:dyDescent="0.25">
      <c r="A782" s="53" t="str">
        <f t="shared" si="21"/>
        <v>0240267</v>
      </c>
      <c r="B782" s="54" t="s">
        <v>2506</v>
      </c>
      <c r="C782" s="54" t="s">
        <v>2505</v>
      </c>
      <c r="D782" s="54" t="s">
        <v>94</v>
      </c>
      <c r="E782" s="54" t="s">
        <v>94</v>
      </c>
      <c r="F782" s="54" t="s">
        <v>94</v>
      </c>
      <c r="G782" s="54" t="s">
        <v>2139</v>
      </c>
      <c r="H782" s="54" t="s">
        <v>1609</v>
      </c>
      <c r="I782" s="54" t="s">
        <v>2504</v>
      </c>
      <c r="J782" s="56" t="s">
        <v>1610</v>
      </c>
      <c r="K782" s="54" t="s">
        <v>2503</v>
      </c>
      <c r="L782" s="54" t="s">
        <v>116</v>
      </c>
      <c r="N782" s="54" t="s">
        <v>117</v>
      </c>
      <c r="O782" s="54">
        <v>812</v>
      </c>
      <c r="P782" s="54">
        <v>5</v>
      </c>
      <c r="Q782" s="289">
        <v>36</v>
      </c>
      <c r="R782" s="290"/>
      <c r="S782" s="289" t="s">
        <v>2502</v>
      </c>
      <c r="T782" s="289"/>
      <c r="U782" s="55"/>
      <c r="V782" s="54" t="s">
        <v>3003</v>
      </c>
      <c r="W782" s="54" t="s">
        <v>3002</v>
      </c>
      <c r="X782" s="54" t="s">
        <v>3001</v>
      </c>
      <c r="Y782" s="54">
        <v>248</v>
      </c>
      <c r="Z782" s="54">
        <v>82</v>
      </c>
    </row>
    <row r="783" spans="1:26" ht="18" x14ac:dyDescent="0.25">
      <c r="A783" s="53" t="str">
        <f t="shared" si="21"/>
        <v>0240176</v>
      </c>
      <c r="B783" s="54" t="s">
        <v>2506</v>
      </c>
      <c r="C783" s="54" t="s">
        <v>2505</v>
      </c>
      <c r="D783" s="54" t="s">
        <v>94</v>
      </c>
      <c r="E783" s="54" t="s">
        <v>94</v>
      </c>
      <c r="F783" s="54" t="s">
        <v>94</v>
      </c>
      <c r="G783" s="54" t="s">
        <v>449</v>
      </c>
      <c r="H783" s="54" t="s">
        <v>1601</v>
      </c>
      <c r="I783" s="54" t="s">
        <v>2504</v>
      </c>
      <c r="J783" s="56" t="s">
        <v>1602</v>
      </c>
      <c r="K783" s="54" t="s">
        <v>2503</v>
      </c>
      <c r="L783" s="54" t="s">
        <v>116</v>
      </c>
      <c r="N783" s="54" t="s">
        <v>117</v>
      </c>
      <c r="O783" s="54">
        <v>1660</v>
      </c>
      <c r="P783" s="54">
        <v>5</v>
      </c>
      <c r="Q783" s="289">
        <v>64</v>
      </c>
      <c r="R783" s="290"/>
      <c r="S783" s="289" t="s">
        <v>2502</v>
      </c>
      <c r="T783" s="289"/>
      <c r="U783" s="55"/>
      <c r="V783" s="54" t="s">
        <v>2878</v>
      </c>
      <c r="W783" s="54" t="s">
        <v>3000</v>
      </c>
      <c r="X783" s="54" t="s">
        <v>2524</v>
      </c>
      <c r="Y783" s="54">
        <v>295</v>
      </c>
      <c r="Z783" s="54">
        <v>137</v>
      </c>
    </row>
    <row r="784" spans="1:26" ht="18" x14ac:dyDescent="0.25">
      <c r="A784" s="53" t="str">
        <f t="shared" si="21"/>
        <v>0240184</v>
      </c>
      <c r="B784" s="54" t="s">
        <v>2506</v>
      </c>
      <c r="C784" s="54" t="s">
        <v>2505</v>
      </c>
      <c r="D784" s="54" t="s">
        <v>94</v>
      </c>
      <c r="E784" s="54" t="s">
        <v>94</v>
      </c>
      <c r="F784" s="54" t="s">
        <v>94</v>
      </c>
      <c r="G784" s="54" t="s">
        <v>94</v>
      </c>
      <c r="H784" s="54" t="s">
        <v>1599</v>
      </c>
      <c r="I784" s="54" t="s">
        <v>2504</v>
      </c>
      <c r="J784" s="56" t="s">
        <v>1600</v>
      </c>
      <c r="K784" s="54" t="s">
        <v>2503</v>
      </c>
      <c r="L784" s="54" t="s">
        <v>116</v>
      </c>
      <c r="N784" s="54" t="s">
        <v>117</v>
      </c>
      <c r="O784" s="54">
        <v>1136</v>
      </c>
      <c r="P784" s="54">
        <v>5</v>
      </c>
      <c r="Q784" s="289">
        <v>42</v>
      </c>
      <c r="R784" s="290"/>
      <c r="S784" s="289" t="s">
        <v>2502</v>
      </c>
      <c r="T784" s="289"/>
      <c r="U784" s="55"/>
      <c r="V784" s="54" t="s">
        <v>2986</v>
      </c>
      <c r="W784" s="54" t="s">
        <v>2999</v>
      </c>
      <c r="X784" s="54" t="s">
        <v>2998</v>
      </c>
      <c r="Y784" s="54">
        <v>128</v>
      </c>
      <c r="Z784" s="54">
        <v>101</v>
      </c>
    </row>
    <row r="785" spans="1:26" ht="27" x14ac:dyDescent="0.25">
      <c r="A785" s="53" t="str">
        <f t="shared" si="21"/>
        <v>0239814</v>
      </c>
      <c r="B785" s="54" t="s">
        <v>2506</v>
      </c>
      <c r="C785" s="54" t="s">
        <v>2505</v>
      </c>
      <c r="D785" s="54" t="s">
        <v>94</v>
      </c>
      <c r="E785" s="54" t="s">
        <v>94</v>
      </c>
      <c r="F785" s="54" t="s">
        <v>94</v>
      </c>
      <c r="G785" s="54" t="s">
        <v>2147</v>
      </c>
      <c r="H785" s="54" t="s">
        <v>1593</v>
      </c>
      <c r="I785" s="54" t="s">
        <v>2504</v>
      </c>
      <c r="J785" s="56" t="s">
        <v>1594</v>
      </c>
      <c r="K785" s="54" t="s">
        <v>2503</v>
      </c>
      <c r="L785" s="54" t="s">
        <v>116</v>
      </c>
      <c r="N785" s="54" t="s">
        <v>117</v>
      </c>
      <c r="O785" s="54">
        <v>964</v>
      </c>
      <c r="P785" s="54">
        <v>5</v>
      </c>
      <c r="Q785" s="289">
        <v>31</v>
      </c>
      <c r="R785" s="290"/>
      <c r="S785" s="289" t="s">
        <v>2502</v>
      </c>
      <c r="T785" s="289"/>
      <c r="U785" s="55"/>
      <c r="V785" s="54" t="s">
        <v>2997</v>
      </c>
      <c r="W785" s="54" t="s">
        <v>2525</v>
      </c>
      <c r="X785" s="54" t="s">
        <v>2996</v>
      </c>
      <c r="Y785" s="54">
        <v>104</v>
      </c>
      <c r="Z785" s="54">
        <v>62</v>
      </c>
    </row>
    <row r="786" spans="1:26" ht="18" x14ac:dyDescent="0.25">
      <c r="A786" s="53" t="str">
        <f t="shared" si="21"/>
        <v>0239822</v>
      </c>
      <c r="B786" s="54" t="s">
        <v>2506</v>
      </c>
      <c r="C786" s="54" t="s">
        <v>2505</v>
      </c>
      <c r="D786" s="54" t="s">
        <v>94</v>
      </c>
      <c r="E786" s="54" t="s">
        <v>94</v>
      </c>
      <c r="F786" s="54" t="s">
        <v>94</v>
      </c>
      <c r="G786" s="54" t="s">
        <v>221</v>
      </c>
      <c r="H786" s="54" t="s">
        <v>1592</v>
      </c>
      <c r="I786" s="54" t="s">
        <v>2504</v>
      </c>
      <c r="J786" s="56" t="s">
        <v>2015</v>
      </c>
      <c r="K786" s="54" t="s">
        <v>2503</v>
      </c>
      <c r="L786" s="54" t="s">
        <v>116</v>
      </c>
      <c r="N786" s="54" t="s">
        <v>117</v>
      </c>
      <c r="O786" s="54">
        <v>600</v>
      </c>
      <c r="P786" s="54">
        <v>5</v>
      </c>
      <c r="Q786" s="289">
        <v>31</v>
      </c>
      <c r="R786" s="290"/>
      <c r="S786" s="289" t="s">
        <v>2502</v>
      </c>
      <c r="T786" s="289"/>
      <c r="U786" s="55"/>
      <c r="V786" s="54" t="s">
        <v>2995</v>
      </c>
      <c r="W786" s="54" t="s">
        <v>2994</v>
      </c>
      <c r="X786" s="54" t="s">
        <v>2993</v>
      </c>
      <c r="Y786" s="54">
        <v>131</v>
      </c>
      <c r="Z786" s="54">
        <v>71</v>
      </c>
    </row>
    <row r="787" spans="1:26" ht="18" x14ac:dyDescent="0.25">
      <c r="A787" s="53" t="str">
        <f t="shared" si="21"/>
        <v>0239079</v>
      </c>
      <c r="B787" s="54" t="s">
        <v>2506</v>
      </c>
      <c r="C787" s="54" t="s">
        <v>2505</v>
      </c>
      <c r="D787" s="54" t="s">
        <v>94</v>
      </c>
      <c r="E787" s="54" t="s">
        <v>94</v>
      </c>
      <c r="F787" s="54" t="s">
        <v>94</v>
      </c>
      <c r="G787" s="54" t="s">
        <v>452</v>
      </c>
      <c r="H787" s="54" t="s">
        <v>1445</v>
      </c>
      <c r="I787" s="54" t="s">
        <v>2504</v>
      </c>
      <c r="J787" s="56" t="s">
        <v>1773</v>
      </c>
      <c r="K787" s="54" t="s">
        <v>2510</v>
      </c>
      <c r="L787" s="54" t="s">
        <v>116</v>
      </c>
      <c r="N787" s="54" t="s">
        <v>117</v>
      </c>
      <c r="O787" s="54">
        <v>14</v>
      </c>
      <c r="P787" s="54">
        <v>6</v>
      </c>
      <c r="Q787" s="289">
        <v>6</v>
      </c>
      <c r="R787" s="290"/>
      <c r="S787" s="289" t="s">
        <v>2502</v>
      </c>
      <c r="T787" s="289"/>
      <c r="U787" s="55"/>
      <c r="V787" s="54" t="s">
        <v>2959</v>
      </c>
      <c r="W787" s="54" t="s">
        <v>2958</v>
      </c>
      <c r="X787" s="54" t="s">
        <v>2957</v>
      </c>
      <c r="Y787" s="54">
        <v>2</v>
      </c>
      <c r="Z787" s="54">
        <v>2</v>
      </c>
    </row>
    <row r="788" spans="1:26" ht="18" x14ac:dyDescent="0.25">
      <c r="A788" s="53" t="str">
        <f t="shared" si="21"/>
        <v>0243840</v>
      </c>
      <c r="B788" s="54" t="s">
        <v>2506</v>
      </c>
      <c r="C788" s="54" t="s">
        <v>2505</v>
      </c>
      <c r="D788" s="54" t="s">
        <v>94</v>
      </c>
      <c r="E788" s="54" t="s">
        <v>94</v>
      </c>
      <c r="F788" s="54" t="s">
        <v>94</v>
      </c>
      <c r="G788" s="54" t="s">
        <v>468</v>
      </c>
      <c r="H788" s="54" t="s">
        <v>1436</v>
      </c>
      <c r="I788" s="54" t="s">
        <v>2504</v>
      </c>
      <c r="J788" s="56" t="s">
        <v>1982</v>
      </c>
      <c r="K788" s="54" t="s">
        <v>2510</v>
      </c>
      <c r="L788" s="54" t="s">
        <v>116</v>
      </c>
      <c r="N788" s="54" t="s">
        <v>117</v>
      </c>
      <c r="O788" s="54">
        <v>84</v>
      </c>
      <c r="P788" s="54">
        <v>6</v>
      </c>
      <c r="Q788" s="289">
        <v>6</v>
      </c>
      <c r="R788" s="290"/>
      <c r="S788" s="289" t="s">
        <v>2502</v>
      </c>
      <c r="T788" s="289"/>
      <c r="U788" s="55"/>
      <c r="V788" s="54" t="s">
        <v>2992</v>
      </c>
      <c r="W788" s="54" t="s">
        <v>2991</v>
      </c>
      <c r="X788" s="54" t="s">
        <v>2990</v>
      </c>
      <c r="Y788" s="54">
        <v>9</v>
      </c>
      <c r="Z788" s="54">
        <v>9</v>
      </c>
    </row>
    <row r="789" spans="1:26" ht="18" x14ac:dyDescent="0.25">
      <c r="A789" s="53" t="str">
        <f t="shared" si="21"/>
        <v>0243857</v>
      </c>
      <c r="B789" s="54" t="s">
        <v>2506</v>
      </c>
      <c r="C789" s="54" t="s">
        <v>2505</v>
      </c>
      <c r="D789" s="54" t="s">
        <v>94</v>
      </c>
      <c r="E789" s="54" t="s">
        <v>94</v>
      </c>
      <c r="F789" s="54" t="s">
        <v>94</v>
      </c>
      <c r="G789" s="54" t="s">
        <v>449</v>
      </c>
      <c r="H789" s="54" t="s">
        <v>1467</v>
      </c>
      <c r="I789" s="54" t="s">
        <v>2504</v>
      </c>
      <c r="J789" s="56" t="s">
        <v>1468</v>
      </c>
      <c r="K789" s="54" t="s">
        <v>2510</v>
      </c>
      <c r="L789" s="54" t="s">
        <v>116</v>
      </c>
      <c r="N789" s="54" t="s">
        <v>117</v>
      </c>
      <c r="O789" s="54">
        <v>1002</v>
      </c>
      <c r="P789" s="54">
        <v>6</v>
      </c>
      <c r="Q789" s="289">
        <v>37</v>
      </c>
      <c r="R789" s="290"/>
      <c r="S789" s="289" t="s">
        <v>2502</v>
      </c>
      <c r="T789" s="289"/>
      <c r="U789" s="55"/>
      <c r="V789" s="54" t="s">
        <v>2989</v>
      </c>
      <c r="W789" s="54" t="s">
        <v>2988</v>
      </c>
      <c r="X789" s="54" t="s">
        <v>2987</v>
      </c>
      <c r="Y789" s="54">
        <v>45</v>
      </c>
      <c r="Z789" s="54">
        <v>50</v>
      </c>
    </row>
    <row r="790" spans="1:26" ht="18" x14ac:dyDescent="0.25">
      <c r="A790" s="53" t="str">
        <f t="shared" si="21"/>
        <v>0243972</v>
      </c>
      <c r="B790" s="54" t="s">
        <v>2506</v>
      </c>
      <c r="C790" s="54" t="s">
        <v>2505</v>
      </c>
      <c r="D790" s="54" t="s">
        <v>94</v>
      </c>
      <c r="E790" s="54" t="s">
        <v>94</v>
      </c>
      <c r="F790" s="54" t="s">
        <v>94</v>
      </c>
      <c r="G790" s="54" t="s">
        <v>470</v>
      </c>
      <c r="H790" s="54" t="s">
        <v>1469</v>
      </c>
      <c r="I790" s="54" t="s">
        <v>2504</v>
      </c>
      <c r="J790" s="56" t="s">
        <v>1600</v>
      </c>
      <c r="K790" s="54" t="s">
        <v>2510</v>
      </c>
      <c r="L790" s="54" t="s">
        <v>116</v>
      </c>
      <c r="N790" s="54" t="s">
        <v>117</v>
      </c>
      <c r="O790" s="54">
        <v>1049</v>
      </c>
      <c r="P790" s="54">
        <v>6</v>
      </c>
      <c r="Q790" s="289">
        <v>37</v>
      </c>
      <c r="R790" s="290"/>
      <c r="S790" s="289" t="s">
        <v>2502</v>
      </c>
      <c r="T790" s="289"/>
      <c r="U790" s="55"/>
      <c r="V790" s="54" t="s">
        <v>2986</v>
      </c>
      <c r="W790" s="54" t="s">
        <v>2985</v>
      </c>
      <c r="X790" s="54" t="s">
        <v>2984</v>
      </c>
      <c r="Y790" s="54">
        <v>48</v>
      </c>
      <c r="Z790" s="54">
        <v>46</v>
      </c>
    </row>
    <row r="791" spans="1:26" ht="18" x14ac:dyDescent="0.25">
      <c r="A791" s="53" t="str">
        <f t="shared" si="21"/>
        <v>0474353</v>
      </c>
      <c r="B791" s="54" t="s">
        <v>2506</v>
      </c>
      <c r="C791" s="54" t="s">
        <v>2505</v>
      </c>
      <c r="D791" s="54" t="s">
        <v>94</v>
      </c>
      <c r="E791" s="54" t="s">
        <v>94</v>
      </c>
      <c r="F791" s="54" t="s">
        <v>94</v>
      </c>
      <c r="G791" s="54" t="s">
        <v>524</v>
      </c>
      <c r="H791" s="54" t="s">
        <v>525</v>
      </c>
      <c r="I791" s="54" t="s">
        <v>2504</v>
      </c>
      <c r="J791" s="56" t="s">
        <v>526</v>
      </c>
      <c r="K791" s="54" t="s">
        <v>2523</v>
      </c>
      <c r="L791" s="54" t="s">
        <v>116</v>
      </c>
      <c r="N791" s="54" t="s">
        <v>117</v>
      </c>
      <c r="O791" s="54">
        <v>63</v>
      </c>
      <c r="P791" s="54">
        <v>3</v>
      </c>
      <c r="Q791" s="289">
        <v>5</v>
      </c>
      <c r="R791" s="290"/>
      <c r="S791" s="289" t="s">
        <v>2502</v>
      </c>
      <c r="T791" s="289"/>
      <c r="U791" s="55"/>
      <c r="V791" s="54" t="s">
        <v>2983</v>
      </c>
      <c r="W791" s="54" t="s">
        <v>2525</v>
      </c>
      <c r="X791" s="54" t="s">
        <v>2982</v>
      </c>
      <c r="Y791" s="54">
        <v>5</v>
      </c>
      <c r="Z791" s="54">
        <v>6</v>
      </c>
    </row>
    <row r="792" spans="1:26" ht="27" x14ac:dyDescent="0.25">
      <c r="A792" s="53" t="str">
        <f t="shared" si="21"/>
        <v>0474361</v>
      </c>
      <c r="B792" s="54" t="s">
        <v>2506</v>
      </c>
      <c r="C792" s="54" t="s">
        <v>2505</v>
      </c>
      <c r="D792" s="54" t="s">
        <v>94</v>
      </c>
      <c r="E792" s="54" t="s">
        <v>94</v>
      </c>
      <c r="F792" s="54" t="s">
        <v>94</v>
      </c>
      <c r="G792" s="54" t="s">
        <v>382</v>
      </c>
      <c r="H792" s="54" t="s">
        <v>1437</v>
      </c>
      <c r="I792" s="54" t="s">
        <v>2504</v>
      </c>
      <c r="J792" s="56" t="s">
        <v>1983</v>
      </c>
      <c r="K792" s="54" t="s">
        <v>2510</v>
      </c>
      <c r="L792" s="54" t="s">
        <v>116</v>
      </c>
      <c r="N792" s="54" t="s">
        <v>117</v>
      </c>
      <c r="O792" s="54">
        <v>353</v>
      </c>
      <c r="P792" s="54">
        <v>6</v>
      </c>
      <c r="Q792" s="289">
        <v>21</v>
      </c>
      <c r="R792" s="290"/>
      <c r="S792" s="289" t="s">
        <v>2502</v>
      </c>
      <c r="T792" s="289"/>
      <c r="U792" s="55"/>
      <c r="V792" s="54" t="s">
        <v>2981</v>
      </c>
      <c r="W792" s="54" t="s">
        <v>2980</v>
      </c>
      <c r="X792" s="54" t="s">
        <v>2979</v>
      </c>
      <c r="Y792" s="54">
        <v>45</v>
      </c>
      <c r="Z792" s="54">
        <v>31</v>
      </c>
    </row>
    <row r="793" spans="1:26" ht="18" x14ac:dyDescent="0.25">
      <c r="B793" s="54" t="s">
        <v>2506</v>
      </c>
      <c r="C793" s="54" t="s">
        <v>2505</v>
      </c>
      <c r="D793" s="54" t="s">
        <v>94</v>
      </c>
      <c r="E793" s="54" t="s">
        <v>94</v>
      </c>
      <c r="F793" s="54" t="s">
        <v>94</v>
      </c>
      <c r="G793" s="54" t="s">
        <v>449</v>
      </c>
      <c r="H793" s="54" t="s">
        <v>2978</v>
      </c>
      <c r="I793" s="54" t="s">
        <v>2504</v>
      </c>
      <c r="J793" s="56" t="s">
        <v>2933</v>
      </c>
      <c r="K793" s="54" t="s">
        <v>2503</v>
      </c>
      <c r="L793" s="54" t="s">
        <v>116</v>
      </c>
      <c r="N793" s="54" t="s">
        <v>2932</v>
      </c>
      <c r="O793" s="54">
        <v>445</v>
      </c>
      <c r="P793" s="54">
        <v>5</v>
      </c>
      <c r="Q793" s="289">
        <v>15</v>
      </c>
      <c r="R793" s="290"/>
      <c r="S793" s="289" t="s">
        <v>2502</v>
      </c>
      <c r="T793" s="289"/>
      <c r="U793" s="55"/>
      <c r="V793" s="54" t="s">
        <v>2931</v>
      </c>
      <c r="W793" s="54" t="s">
        <v>2930</v>
      </c>
      <c r="X793" s="54" t="s">
        <v>2977</v>
      </c>
      <c r="Y793" s="54">
        <v>14</v>
      </c>
      <c r="Z793" s="54">
        <v>24</v>
      </c>
    </row>
    <row r="794" spans="1:26" ht="18" x14ac:dyDescent="0.25">
      <c r="A794" s="53" t="str">
        <f t="shared" ref="A794:A798" si="22">+H794</f>
        <v>0506832</v>
      </c>
      <c r="B794" s="54" t="s">
        <v>2506</v>
      </c>
      <c r="C794" s="54" t="s">
        <v>2505</v>
      </c>
      <c r="D794" s="54" t="s">
        <v>94</v>
      </c>
      <c r="E794" s="54" t="s">
        <v>94</v>
      </c>
      <c r="F794" s="54" t="s">
        <v>94</v>
      </c>
      <c r="G794" s="54" t="s">
        <v>465</v>
      </c>
      <c r="H794" s="54" t="s">
        <v>466</v>
      </c>
      <c r="I794" s="54" t="s">
        <v>2504</v>
      </c>
      <c r="J794" s="56" t="s">
        <v>1750</v>
      </c>
      <c r="K794" s="54" t="s">
        <v>2523</v>
      </c>
      <c r="L794" s="54" t="s">
        <v>116</v>
      </c>
      <c r="N794" s="54" t="s">
        <v>117</v>
      </c>
      <c r="O794" s="54">
        <v>15</v>
      </c>
      <c r="P794" s="54">
        <v>2</v>
      </c>
      <c r="Q794" s="289">
        <v>2</v>
      </c>
      <c r="R794" s="290"/>
      <c r="S794" s="289" t="s">
        <v>2502</v>
      </c>
      <c r="T794" s="289"/>
      <c r="U794" s="55"/>
      <c r="V794" s="54" t="s">
        <v>2976</v>
      </c>
      <c r="W794" s="54" t="s">
        <v>2975</v>
      </c>
      <c r="X794" s="54" t="s">
        <v>2974</v>
      </c>
      <c r="Y794" s="54">
        <v>0</v>
      </c>
      <c r="Z794" s="54">
        <v>1</v>
      </c>
    </row>
    <row r="795" spans="1:26" ht="18" x14ac:dyDescent="0.25">
      <c r="A795" s="53" t="str">
        <f t="shared" si="22"/>
        <v>0506931</v>
      </c>
      <c r="B795" s="54" t="s">
        <v>2506</v>
      </c>
      <c r="C795" s="54" t="s">
        <v>2505</v>
      </c>
      <c r="D795" s="54" t="s">
        <v>94</v>
      </c>
      <c r="E795" s="54" t="s">
        <v>94</v>
      </c>
      <c r="F795" s="54" t="s">
        <v>94</v>
      </c>
      <c r="G795" s="54" t="s">
        <v>461</v>
      </c>
      <c r="H795" s="54" t="s">
        <v>462</v>
      </c>
      <c r="I795" s="54" t="s">
        <v>2504</v>
      </c>
      <c r="J795" s="56" t="s">
        <v>1748</v>
      </c>
      <c r="K795" s="54" t="s">
        <v>2523</v>
      </c>
      <c r="L795" s="54" t="s">
        <v>116</v>
      </c>
      <c r="N795" s="54" t="s">
        <v>117</v>
      </c>
      <c r="O795" s="54">
        <v>120</v>
      </c>
      <c r="P795" s="54">
        <v>3</v>
      </c>
      <c r="Q795" s="289">
        <v>7</v>
      </c>
      <c r="R795" s="290"/>
      <c r="S795" s="289" t="s">
        <v>2502</v>
      </c>
      <c r="T795" s="289"/>
      <c r="U795" s="55"/>
      <c r="V795" s="54" t="s">
        <v>2973</v>
      </c>
      <c r="W795" s="54" t="s">
        <v>2972</v>
      </c>
      <c r="X795" s="54" t="s">
        <v>2971</v>
      </c>
      <c r="Y795" s="54">
        <v>8</v>
      </c>
      <c r="Z795" s="54">
        <v>7</v>
      </c>
    </row>
    <row r="796" spans="1:26" ht="18" x14ac:dyDescent="0.25">
      <c r="A796" s="53" t="str">
        <f t="shared" si="22"/>
        <v>0506733</v>
      </c>
      <c r="B796" s="54" t="s">
        <v>2506</v>
      </c>
      <c r="C796" s="54" t="s">
        <v>2505</v>
      </c>
      <c r="D796" s="54" t="s">
        <v>94</v>
      </c>
      <c r="E796" s="54" t="s">
        <v>94</v>
      </c>
      <c r="F796" s="54" t="s">
        <v>94</v>
      </c>
      <c r="G796" s="54" t="s">
        <v>1616</v>
      </c>
      <c r="H796" s="54" t="s">
        <v>456</v>
      </c>
      <c r="I796" s="54" t="s">
        <v>2504</v>
      </c>
      <c r="J796" s="56" t="s">
        <v>1745</v>
      </c>
      <c r="K796" s="54" t="s">
        <v>2523</v>
      </c>
      <c r="L796" s="54" t="s">
        <v>116</v>
      </c>
      <c r="N796" s="54" t="s">
        <v>117</v>
      </c>
      <c r="O796" s="54">
        <v>175</v>
      </c>
      <c r="P796" s="54">
        <v>3</v>
      </c>
      <c r="Q796" s="289">
        <v>8</v>
      </c>
      <c r="R796" s="290"/>
      <c r="S796" s="289" t="s">
        <v>2502</v>
      </c>
      <c r="T796" s="289"/>
      <c r="U796" s="55"/>
      <c r="V796" s="54" t="s">
        <v>2970</v>
      </c>
      <c r="W796" s="54" t="s">
        <v>2969</v>
      </c>
      <c r="X796" s="54" t="s">
        <v>2968</v>
      </c>
      <c r="Y796" s="54">
        <v>9</v>
      </c>
      <c r="Z796" s="54">
        <v>10</v>
      </c>
    </row>
    <row r="797" spans="1:26" ht="18" x14ac:dyDescent="0.25">
      <c r="A797" s="53" t="str">
        <f t="shared" si="22"/>
        <v>0578773</v>
      </c>
      <c r="B797" s="54" t="s">
        <v>2506</v>
      </c>
      <c r="C797" s="54" t="s">
        <v>2505</v>
      </c>
      <c r="D797" s="54" t="s">
        <v>94</v>
      </c>
      <c r="E797" s="54" t="s">
        <v>94</v>
      </c>
      <c r="F797" s="54" t="s">
        <v>94</v>
      </c>
      <c r="G797" s="54" t="s">
        <v>470</v>
      </c>
      <c r="H797" s="54" t="s">
        <v>1605</v>
      </c>
      <c r="I797" s="54" t="s">
        <v>2504</v>
      </c>
      <c r="J797" s="56" t="s">
        <v>1555</v>
      </c>
      <c r="K797" s="54" t="s">
        <v>2503</v>
      </c>
      <c r="L797" s="54" t="s">
        <v>116</v>
      </c>
      <c r="N797" s="54" t="s">
        <v>117</v>
      </c>
      <c r="O797" s="54">
        <v>554</v>
      </c>
      <c r="P797" s="54">
        <v>5</v>
      </c>
      <c r="Q797" s="289">
        <v>24</v>
      </c>
      <c r="R797" s="290"/>
      <c r="S797" s="289" t="s">
        <v>2502</v>
      </c>
      <c r="T797" s="289"/>
      <c r="U797" s="55"/>
      <c r="V797" s="54" t="s">
        <v>2967</v>
      </c>
      <c r="W797" s="54" t="s">
        <v>2966</v>
      </c>
      <c r="X797" s="54" t="s">
        <v>2965</v>
      </c>
      <c r="Y797" s="54">
        <v>78</v>
      </c>
      <c r="Z797" s="54">
        <v>49</v>
      </c>
    </row>
    <row r="798" spans="1:26" ht="18" x14ac:dyDescent="0.25">
      <c r="A798" s="53" t="str">
        <f t="shared" si="22"/>
        <v>0578799</v>
      </c>
      <c r="B798" s="54" t="s">
        <v>2506</v>
      </c>
      <c r="C798" s="54" t="s">
        <v>2505</v>
      </c>
      <c r="D798" s="54" t="s">
        <v>94</v>
      </c>
      <c r="E798" s="54" t="s">
        <v>94</v>
      </c>
      <c r="F798" s="54" t="s">
        <v>94</v>
      </c>
      <c r="G798" s="54" t="s">
        <v>1063</v>
      </c>
      <c r="H798" s="54" t="s">
        <v>1606</v>
      </c>
      <c r="I798" s="54" t="s">
        <v>2504</v>
      </c>
      <c r="J798" s="56" t="s">
        <v>1063</v>
      </c>
      <c r="K798" s="54" t="s">
        <v>2503</v>
      </c>
      <c r="L798" s="54" t="s">
        <v>116</v>
      </c>
      <c r="N798" s="54" t="s">
        <v>117</v>
      </c>
      <c r="O798" s="54">
        <v>138</v>
      </c>
      <c r="P798" s="54">
        <v>5</v>
      </c>
      <c r="Q798" s="289">
        <v>11</v>
      </c>
      <c r="R798" s="290"/>
      <c r="S798" s="289" t="s">
        <v>2502</v>
      </c>
      <c r="T798" s="289"/>
      <c r="U798" s="55"/>
      <c r="V798" s="54" t="s">
        <v>2964</v>
      </c>
      <c r="W798" s="54" t="s">
        <v>2963</v>
      </c>
      <c r="X798" s="54" t="s">
        <v>2962</v>
      </c>
      <c r="Y798" s="54">
        <v>26</v>
      </c>
      <c r="Z798" s="54">
        <v>22</v>
      </c>
    </row>
    <row r="799" spans="1:26" ht="27" x14ac:dyDescent="0.25">
      <c r="B799" s="54" t="s">
        <v>2506</v>
      </c>
      <c r="C799" s="54" t="s">
        <v>2505</v>
      </c>
      <c r="D799" s="54" t="s">
        <v>94</v>
      </c>
      <c r="E799" s="54" t="s">
        <v>94</v>
      </c>
      <c r="F799" s="54" t="s">
        <v>94</v>
      </c>
      <c r="G799" s="54" t="s">
        <v>1416</v>
      </c>
      <c r="H799" s="54" t="s">
        <v>2961</v>
      </c>
      <c r="I799" s="54" t="s">
        <v>2504</v>
      </c>
      <c r="J799" s="56" t="s">
        <v>2837</v>
      </c>
      <c r="K799" s="54" t="s">
        <v>2503</v>
      </c>
      <c r="L799" s="54" t="s">
        <v>116</v>
      </c>
      <c r="N799" s="54" t="s">
        <v>2615</v>
      </c>
      <c r="O799" s="54">
        <v>305</v>
      </c>
      <c r="P799" s="54">
        <v>5</v>
      </c>
      <c r="Q799" s="289">
        <v>11</v>
      </c>
      <c r="R799" s="290"/>
      <c r="S799" s="289" t="s">
        <v>2502</v>
      </c>
      <c r="T799" s="289"/>
      <c r="U799" s="55"/>
      <c r="V799" s="54" t="s">
        <v>2836</v>
      </c>
      <c r="W799" s="54" t="s">
        <v>2835</v>
      </c>
      <c r="X799" s="54" t="s">
        <v>2960</v>
      </c>
      <c r="Y799" s="54">
        <v>20</v>
      </c>
      <c r="Z799" s="54">
        <v>23</v>
      </c>
    </row>
    <row r="800" spans="1:26" ht="18" x14ac:dyDescent="0.25">
      <c r="A800" s="53" t="str">
        <f t="shared" ref="A800:A802" si="23">+H800</f>
        <v>0578815</v>
      </c>
      <c r="B800" s="54" t="s">
        <v>2506</v>
      </c>
      <c r="C800" s="54" t="s">
        <v>2505</v>
      </c>
      <c r="D800" s="54" t="s">
        <v>94</v>
      </c>
      <c r="E800" s="54" t="s">
        <v>94</v>
      </c>
      <c r="F800" s="54" t="s">
        <v>94</v>
      </c>
      <c r="G800" s="54" t="s">
        <v>452</v>
      </c>
      <c r="H800" s="54" t="s">
        <v>1598</v>
      </c>
      <c r="I800" s="54" t="s">
        <v>2504</v>
      </c>
      <c r="J800" s="56" t="s">
        <v>1773</v>
      </c>
      <c r="K800" s="54" t="s">
        <v>2503</v>
      </c>
      <c r="L800" s="54" t="s">
        <v>116</v>
      </c>
      <c r="N800" s="54" t="s">
        <v>117</v>
      </c>
      <c r="O800" s="54">
        <v>17</v>
      </c>
      <c r="P800" s="54">
        <v>5</v>
      </c>
      <c r="Q800" s="289">
        <v>5</v>
      </c>
      <c r="R800" s="290"/>
      <c r="S800" s="289" t="s">
        <v>2502</v>
      </c>
      <c r="T800" s="289"/>
      <c r="U800" s="55"/>
      <c r="V800" s="54" t="s">
        <v>2959</v>
      </c>
      <c r="W800" s="54" t="s">
        <v>2958</v>
      </c>
      <c r="X800" s="54" t="s">
        <v>2957</v>
      </c>
      <c r="Y800" s="54">
        <v>7</v>
      </c>
      <c r="Z800" s="54">
        <v>8</v>
      </c>
    </row>
    <row r="801" spans="1:26" ht="18" x14ac:dyDescent="0.25">
      <c r="A801" s="53" t="str">
        <f t="shared" si="23"/>
        <v>0578823</v>
      </c>
      <c r="B801" s="54" t="s">
        <v>2506</v>
      </c>
      <c r="C801" s="54" t="s">
        <v>2505</v>
      </c>
      <c r="D801" s="54" t="s">
        <v>94</v>
      </c>
      <c r="E801" s="54" t="s">
        <v>94</v>
      </c>
      <c r="F801" s="54" t="s">
        <v>94</v>
      </c>
      <c r="G801" s="54" t="s">
        <v>94</v>
      </c>
      <c r="H801" s="54" t="s">
        <v>1596</v>
      </c>
      <c r="I801" s="54" t="s">
        <v>2504</v>
      </c>
      <c r="J801" s="56" t="s">
        <v>1597</v>
      </c>
      <c r="K801" s="54" t="s">
        <v>2503</v>
      </c>
      <c r="L801" s="54" t="s">
        <v>116</v>
      </c>
      <c r="N801" s="54" t="s">
        <v>117</v>
      </c>
      <c r="O801" s="54">
        <v>403</v>
      </c>
      <c r="P801" s="54">
        <v>5</v>
      </c>
      <c r="Q801" s="289">
        <v>16</v>
      </c>
      <c r="R801" s="290"/>
      <c r="S801" s="289" t="s">
        <v>2502</v>
      </c>
      <c r="T801" s="289"/>
      <c r="U801" s="55"/>
      <c r="V801" s="54" t="s">
        <v>2956</v>
      </c>
      <c r="W801" s="54" t="s">
        <v>2955</v>
      </c>
      <c r="X801" s="54" t="s">
        <v>2954</v>
      </c>
      <c r="Y801" s="54">
        <v>52</v>
      </c>
      <c r="Z801" s="54">
        <v>35</v>
      </c>
    </row>
    <row r="802" spans="1:26" ht="18" x14ac:dyDescent="0.25">
      <c r="A802" s="53" t="str">
        <f t="shared" si="23"/>
        <v>0574913</v>
      </c>
      <c r="B802" s="54" t="s">
        <v>2506</v>
      </c>
      <c r="C802" s="54" t="s">
        <v>2505</v>
      </c>
      <c r="D802" s="54" t="s">
        <v>94</v>
      </c>
      <c r="E802" s="54" t="s">
        <v>94</v>
      </c>
      <c r="F802" s="54" t="s">
        <v>94</v>
      </c>
      <c r="G802" s="54" t="s">
        <v>470</v>
      </c>
      <c r="H802" s="54" t="s">
        <v>471</v>
      </c>
      <c r="I802" s="54" t="s">
        <v>2504</v>
      </c>
      <c r="J802" s="56" t="s">
        <v>1753</v>
      </c>
      <c r="K802" s="54" t="s">
        <v>2523</v>
      </c>
      <c r="L802" s="54" t="s">
        <v>116</v>
      </c>
      <c r="N802" s="54" t="s">
        <v>117</v>
      </c>
      <c r="O802" s="54">
        <v>144</v>
      </c>
      <c r="P802" s="54">
        <v>3</v>
      </c>
      <c r="Q802" s="289">
        <v>6</v>
      </c>
      <c r="R802" s="290"/>
      <c r="S802" s="289" t="s">
        <v>2502</v>
      </c>
      <c r="T802" s="289"/>
      <c r="U802" s="55"/>
      <c r="V802" s="54" t="s">
        <v>2953</v>
      </c>
      <c r="W802" s="54" t="s">
        <v>2952</v>
      </c>
      <c r="X802" s="54" t="s">
        <v>2951</v>
      </c>
      <c r="Y802" s="54">
        <v>14</v>
      </c>
      <c r="Z802" s="54">
        <v>6</v>
      </c>
    </row>
    <row r="803" spans="1:26" ht="27" x14ac:dyDescent="0.25">
      <c r="B803" s="54" t="s">
        <v>2506</v>
      </c>
      <c r="C803" s="54" t="s">
        <v>2505</v>
      </c>
      <c r="D803" s="54" t="s">
        <v>94</v>
      </c>
      <c r="E803" s="54" t="s">
        <v>94</v>
      </c>
      <c r="F803" s="54" t="s">
        <v>94</v>
      </c>
      <c r="G803" s="54" t="s">
        <v>94</v>
      </c>
      <c r="H803" s="54" t="s">
        <v>2950</v>
      </c>
      <c r="I803" s="54" t="s">
        <v>2504</v>
      </c>
      <c r="J803" s="56" t="s">
        <v>2822</v>
      </c>
      <c r="K803" s="54" t="s">
        <v>2523</v>
      </c>
      <c r="L803" s="54" t="s">
        <v>116</v>
      </c>
      <c r="N803" s="54" t="s">
        <v>2615</v>
      </c>
      <c r="O803" s="54">
        <v>71</v>
      </c>
      <c r="P803" s="54">
        <v>3</v>
      </c>
      <c r="Q803" s="289">
        <v>5</v>
      </c>
      <c r="R803" s="290"/>
      <c r="S803" s="289" t="s">
        <v>2502</v>
      </c>
      <c r="T803" s="289"/>
      <c r="U803" s="55"/>
      <c r="V803" s="54" t="s">
        <v>2821</v>
      </c>
      <c r="W803" s="54" t="s">
        <v>2820</v>
      </c>
      <c r="X803" s="54" t="s">
        <v>2949</v>
      </c>
      <c r="Y803" s="54">
        <v>5</v>
      </c>
      <c r="Z803" s="54">
        <v>5</v>
      </c>
    </row>
    <row r="804" spans="1:26" ht="27" x14ac:dyDescent="0.25">
      <c r="A804" s="53" t="str">
        <f>+H804</f>
        <v>0574970</v>
      </c>
      <c r="B804" s="54" t="s">
        <v>2506</v>
      </c>
      <c r="C804" s="54" t="s">
        <v>2505</v>
      </c>
      <c r="D804" s="54" t="s">
        <v>94</v>
      </c>
      <c r="E804" s="54" t="s">
        <v>94</v>
      </c>
      <c r="F804" s="54" t="s">
        <v>94</v>
      </c>
      <c r="G804" s="54" t="s">
        <v>465</v>
      </c>
      <c r="H804" s="54" t="s">
        <v>467</v>
      </c>
      <c r="I804" s="54" t="s">
        <v>2504</v>
      </c>
      <c r="J804" s="56" t="s">
        <v>1751</v>
      </c>
      <c r="K804" s="54" t="s">
        <v>2523</v>
      </c>
      <c r="L804" s="54" t="s">
        <v>116</v>
      </c>
      <c r="N804" s="54" t="s">
        <v>117</v>
      </c>
      <c r="O804" s="54">
        <v>251</v>
      </c>
      <c r="P804" s="54">
        <v>3</v>
      </c>
      <c r="Q804" s="289">
        <v>11</v>
      </c>
      <c r="R804" s="290"/>
      <c r="S804" s="289" t="s">
        <v>2502</v>
      </c>
      <c r="T804" s="289"/>
      <c r="U804" s="55"/>
      <c r="V804" s="54" t="s">
        <v>2948</v>
      </c>
      <c r="W804" s="54" t="s">
        <v>2947</v>
      </c>
      <c r="X804" s="54" t="s">
        <v>2946</v>
      </c>
      <c r="Y804" s="54">
        <v>10</v>
      </c>
      <c r="Z804" s="54">
        <v>11</v>
      </c>
    </row>
    <row r="805" spans="1:26" ht="18" x14ac:dyDescent="0.25">
      <c r="A805" s="53" t="str">
        <f>+H805</f>
        <v>0521195</v>
      </c>
      <c r="B805" s="54" t="s">
        <v>2506</v>
      </c>
      <c r="C805" s="54" t="s">
        <v>2505</v>
      </c>
      <c r="D805" s="54" t="s">
        <v>94</v>
      </c>
      <c r="E805" s="54" t="s">
        <v>94</v>
      </c>
      <c r="F805" s="54" t="s">
        <v>94</v>
      </c>
      <c r="G805" s="54" t="s">
        <v>465</v>
      </c>
      <c r="H805" s="54" t="s">
        <v>1680</v>
      </c>
      <c r="I805" s="54" t="s">
        <v>2504</v>
      </c>
      <c r="J805" s="56" t="s">
        <v>1677</v>
      </c>
      <c r="K805" s="54" t="s">
        <v>2743</v>
      </c>
      <c r="L805" s="54" t="s">
        <v>1675</v>
      </c>
      <c r="N805" s="54" t="s">
        <v>117</v>
      </c>
      <c r="O805" s="54">
        <v>36</v>
      </c>
      <c r="P805" s="54">
        <v>6</v>
      </c>
      <c r="Q805" s="289">
        <v>6</v>
      </c>
      <c r="R805" s="290"/>
      <c r="S805" s="289" t="s">
        <v>2502</v>
      </c>
      <c r="T805" s="289"/>
      <c r="U805" s="55"/>
      <c r="V805" s="54" t="s">
        <v>2945</v>
      </c>
      <c r="W805" s="54" t="s">
        <v>2944</v>
      </c>
      <c r="X805" s="54" t="s">
        <v>2943</v>
      </c>
      <c r="Y805" s="54">
        <v>5</v>
      </c>
      <c r="Z805" s="54">
        <v>22</v>
      </c>
    </row>
    <row r="806" spans="1:26" ht="18" x14ac:dyDescent="0.25">
      <c r="A806" s="53" t="str">
        <f t="shared" ref="A806:A808" si="24">+H806</f>
        <v>0520130</v>
      </c>
      <c r="B806" s="54" t="s">
        <v>2506</v>
      </c>
      <c r="C806" s="54" t="s">
        <v>2505</v>
      </c>
      <c r="D806" s="54" t="s">
        <v>94</v>
      </c>
      <c r="E806" s="54" t="s">
        <v>94</v>
      </c>
      <c r="F806" s="54" t="s">
        <v>94</v>
      </c>
      <c r="G806" s="54" t="s">
        <v>463</v>
      </c>
      <c r="H806" s="54" t="s">
        <v>464</v>
      </c>
      <c r="I806" s="54" t="s">
        <v>2504</v>
      </c>
      <c r="J806" s="56" t="s">
        <v>1749</v>
      </c>
      <c r="K806" s="54" t="s">
        <v>2523</v>
      </c>
      <c r="L806" s="54" t="s">
        <v>116</v>
      </c>
      <c r="N806" s="54" t="s">
        <v>117</v>
      </c>
      <c r="O806" s="54">
        <v>8</v>
      </c>
      <c r="P806" s="54">
        <v>3</v>
      </c>
      <c r="Q806" s="289">
        <v>3</v>
      </c>
      <c r="R806" s="290"/>
      <c r="S806" s="289" t="s">
        <v>2502</v>
      </c>
      <c r="T806" s="289"/>
      <c r="U806" s="55"/>
      <c r="V806" s="54" t="s">
        <v>2942</v>
      </c>
      <c r="W806" s="54" t="s">
        <v>2941</v>
      </c>
      <c r="X806" s="54" t="s">
        <v>2940</v>
      </c>
      <c r="Y806" s="54">
        <v>0</v>
      </c>
      <c r="Z806" s="54">
        <v>1</v>
      </c>
    </row>
    <row r="807" spans="1:26" ht="18" x14ac:dyDescent="0.25">
      <c r="A807" s="53" t="str">
        <f t="shared" si="24"/>
        <v>0539056</v>
      </c>
      <c r="B807" s="54" t="s">
        <v>2506</v>
      </c>
      <c r="C807" s="54" t="s">
        <v>2505</v>
      </c>
      <c r="D807" s="54" t="s">
        <v>94</v>
      </c>
      <c r="E807" s="54" t="s">
        <v>94</v>
      </c>
      <c r="F807" s="54" t="s">
        <v>94</v>
      </c>
      <c r="G807" s="54" t="s">
        <v>495</v>
      </c>
      <c r="H807" s="54" t="s">
        <v>496</v>
      </c>
      <c r="I807" s="54" t="s">
        <v>2504</v>
      </c>
      <c r="J807" s="56" t="s">
        <v>1771</v>
      </c>
      <c r="K807" s="54" t="s">
        <v>2523</v>
      </c>
      <c r="L807" s="54" t="s">
        <v>116</v>
      </c>
      <c r="N807" s="54" t="s">
        <v>117</v>
      </c>
      <c r="O807" s="54">
        <v>19</v>
      </c>
      <c r="P807" s="54">
        <v>3</v>
      </c>
      <c r="Q807" s="289">
        <v>3</v>
      </c>
      <c r="R807" s="290"/>
      <c r="S807" s="289" t="s">
        <v>2502</v>
      </c>
      <c r="T807" s="289"/>
      <c r="U807" s="55"/>
      <c r="V807" s="54" t="s">
        <v>2939</v>
      </c>
      <c r="W807" s="54" t="s">
        <v>2525</v>
      </c>
      <c r="X807" s="54" t="s">
        <v>2938</v>
      </c>
      <c r="Y807" s="54">
        <v>2</v>
      </c>
      <c r="Z807" s="54">
        <v>3</v>
      </c>
    </row>
    <row r="808" spans="1:26" ht="18" x14ac:dyDescent="0.25">
      <c r="A808" s="53" t="str">
        <f t="shared" si="24"/>
        <v>0539353</v>
      </c>
      <c r="B808" s="54" t="s">
        <v>2506</v>
      </c>
      <c r="C808" s="54" t="s">
        <v>2505</v>
      </c>
      <c r="D808" s="54" t="s">
        <v>94</v>
      </c>
      <c r="E808" s="54" t="s">
        <v>94</v>
      </c>
      <c r="F808" s="54" t="s">
        <v>94</v>
      </c>
      <c r="G808" s="54" t="s">
        <v>468</v>
      </c>
      <c r="H808" s="54" t="s">
        <v>469</v>
      </c>
      <c r="I808" s="54" t="s">
        <v>2504</v>
      </c>
      <c r="J808" s="56" t="s">
        <v>1752</v>
      </c>
      <c r="K808" s="54" t="s">
        <v>2523</v>
      </c>
      <c r="L808" s="54" t="s">
        <v>116</v>
      </c>
      <c r="N808" s="54" t="s">
        <v>117</v>
      </c>
      <c r="O808" s="54">
        <v>47</v>
      </c>
      <c r="P808" s="54">
        <v>3</v>
      </c>
      <c r="Q808" s="289">
        <v>3</v>
      </c>
      <c r="R808" s="290"/>
      <c r="S808" s="289" t="s">
        <v>2502</v>
      </c>
      <c r="T808" s="289"/>
      <c r="U808" s="55"/>
      <c r="V808" s="54" t="s">
        <v>2937</v>
      </c>
      <c r="W808" s="54" t="s">
        <v>2936</v>
      </c>
      <c r="X808" s="54" t="s">
        <v>2935</v>
      </c>
      <c r="Y808" s="54">
        <v>0</v>
      </c>
      <c r="Z808" s="54">
        <v>3</v>
      </c>
    </row>
    <row r="809" spans="1:26" ht="18" x14ac:dyDescent="0.25">
      <c r="B809" s="54" t="s">
        <v>2506</v>
      </c>
      <c r="C809" s="54" t="s">
        <v>2505</v>
      </c>
      <c r="D809" s="54" t="s">
        <v>94</v>
      </c>
      <c r="E809" s="54" t="s">
        <v>94</v>
      </c>
      <c r="F809" s="54" t="s">
        <v>94</v>
      </c>
      <c r="G809" s="54" t="s">
        <v>449</v>
      </c>
      <c r="H809" s="54" t="s">
        <v>2934</v>
      </c>
      <c r="I809" s="54" t="s">
        <v>2504</v>
      </c>
      <c r="J809" s="56" t="s">
        <v>2933</v>
      </c>
      <c r="K809" s="54" t="s">
        <v>2523</v>
      </c>
      <c r="L809" s="54" t="s">
        <v>116</v>
      </c>
      <c r="N809" s="54" t="s">
        <v>2932</v>
      </c>
      <c r="O809" s="54">
        <v>153</v>
      </c>
      <c r="P809" s="54">
        <v>3</v>
      </c>
      <c r="Q809" s="289">
        <v>6</v>
      </c>
      <c r="R809" s="290"/>
      <c r="S809" s="289" t="s">
        <v>2502</v>
      </c>
      <c r="T809" s="289"/>
      <c r="U809" s="55"/>
      <c r="V809" s="54" t="s">
        <v>2931</v>
      </c>
      <c r="W809" s="54" t="s">
        <v>2930</v>
      </c>
      <c r="X809" s="54" t="s">
        <v>2929</v>
      </c>
      <c r="Y809" s="54">
        <v>11</v>
      </c>
      <c r="Z809" s="54">
        <v>7</v>
      </c>
    </row>
    <row r="810" spans="1:26" ht="18" x14ac:dyDescent="0.25">
      <c r="A810" s="53" t="str">
        <f t="shared" ref="A810:A820" si="25">+H810</f>
        <v>0548610</v>
      </c>
      <c r="B810" s="54" t="s">
        <v>2506</v>
      </c>
      <c r="C810" s="54" t="s">
        <v>2505</v>
      </c>
      <c r="D810" s="54" t="s">
        <v>94</v>
      </c>
      <c r="E810" s="54" t="s">
        <v>94</v>
      </c>
      <c r="F810" s="54" t="s">
        <v>94</v>
      </c>
      <c r="G810" s="54" t="s">
        <v>459</v>
      </c>
      <c r="H810" s="54" t="s">
        <v>460</v>
      </c>
      <c r="I810" s="54" t="s">
        <v>2504</v>
      </c>
      <c r="J810" s="56" t="s">
        <v>1747</v>
      </c>
      <c r="K810" s="54" t="s">
        <v>2523</v>
      </c>
      <c r="L810" s="54" t="s">
        <v>116</v>
      </c>
      <c r="N810" s="54" t="s">
        <v>117</v>
      </c>
      <c r="O810" s="54">
        <v>6</v>
      </c>
      <c r="P810" s="54">
        <v>2</v>
      </c>
      <c r="Q810" s="289">
        <v>2</v>
      </c>
      <c r="R810" s="290"/>
      <c r="S810" s="289" t="s">
        <v>2502</v>
      </c>
      <c r="T810" s="289"/>
      <c r="U810" s="55"/>
      <c r="V810" s="54" t="s">
        <v>2928</v>
      </c>
      <c r="W810" s="54" t="s">
        <v>2927</v>
      </c>
      <c r="X810" s="54" t="s">
        <v>2926</v>
      </c>
      <c r="Y810" s="54">
        <v>0</v>
      </c>
      <c r="Z810" s="54">
        <v>1</v>
      </c>
    </row>
    <row r="811" spans="1:26" ht="27" x14ac:dyDescent="0.25">
      <c r="A811" s="53" t="str">
        <f t="shared" si="25"/>
        <v>0548511</v>
      </c>
      <c r="B811" s="54" t="s">
        <v>2506</v>
      </c>
      <c r="C811" s="54" t="s">
        <v>2505</v>
      </c>
      <c r="D811" s="54" t="s">
        <v>94</v>
      </c>
      <c r="E811" s="54" t="s">
        <v>94</v>
      </c>
      <c r="F811" s="54" t="s">
        <v>94</v>
      </c>
      <c r="G811" s="54" t="s">
        <v>457</v>
      </c>
      <c r="H811" s="54" t="s">
        <v>458</v>
      </c>
      <c r="I811" s="54" t="s">
        <v>2504</v>
      </c>
      <c r="J811" s="56" t="s">
        <v>1746</v>
      </c>
      <c r="K811" s="54" t="s">
        <v>2523</v>
      </c>
      <c r="L811" s="54" t="s">
        <v>116</v>
      </c>
      <c r="N811" s="54" t="s">
        <v>117</v>
      </c>
      <c r="O811" s="54">
        <v>94</v>
      </c>
      <c r="P811" s="54">
        <v>3</v>
      </c>
      <c r="Q811" s="289">
        <v>4</v>
      </c>
      <c r="R811" s="290"/>
      <c r="S811" s="289" t="s">
        <v>2502</v>
      </c>
      <c r="T811" s="289"/>
      <c r="U811" s="55"/>
      <c r="V811" s="54" t="s">
        <v>2925</v>
      </c>
      <c r="W811" s="54" t="s">
        <v>2924</v>
      </c>
      <c r="X811" s="54" t="s">
        <v>2923</v>
      </c>
      <c r="Y811" s="54">
        <v>4</v>
      </c>
      <c r="Z811" s="54">
        <v>4</v>
      </c>
    </row>
    <row r="812" spans="1:26" ht="18" x14ac:dyDescent="0.25">
      <c r="A812" s="53" t="str">
        <f t="shared" si="25"/>
        <v>0618389</v>
      </c>
      <c r="B812" s="54" t="s">
        <v>2506</v>
      </c>
      <c r="C812" s="54" t="s">
        <v>2505</v>
      </c>
      <c r="D812" s="54" t="s">
        <v>94</v>
      </c>
      <c r="E812" s="54" t="s">
        <v>94</v>
      </c>
      <c r="F812" s="54" t="s">
        <v>94</v>
      </c>
      <c r="G812" s="54" t="s">
        <v>475</v>
      </c>
      <c r="H812" s="54" t="s">
        <v>476</v>
      </c>
      <c r="I812" s="54" t="s">
        <v>2504</v>
      </c>
      <c r="J812" s="56" t="s">
        <v>1756</v>
      </c>
      <c r="K812" s="54" t="s">
        <v>2523</v>
      </c>
      <c r="L812" s="54" t="s">
        <v>116</v>
      </c>
      <c r="N812" s="54" t="s">
        <v>117</v>
      </c>
      <c r="O812" s="54">
        <v>70</v>
      </c>
      <c r="P812" s="54">
        <v>3</v>
      </c>
      <c r="Q812" s="289">
        <v>4</v>
      </c>
      <c r="R812" s="290"/>
      <c r="S812" s="289" t="s">
        <v>2502</v>
      </c>
      <c r="T812" s="289"/>
      <c r="U812" s="55"/>
      <c r="V812" s="54" t="s">
        <v>2922</v>
      </c>
      <c r="W812" s="54" t="s">
        <v>2917</v>
      </c>
      <c r="X812" s="54" t="s">
        <v>2916</v>
      </c>
      <c r="Y812" s="54">
        <v>2</v>
      </c>
      <c r="Z812" s="54">
        <v>4</v>
      </c>
    </row>
    <row r="813" spans="1:26" ht="18" x14ac:dyDescent="0.25">
      <c r="A813" s="53" t="str">
        <f t="shared" si="25"/>
        <v>0618397</v>
      </c>
      <c r="B813" s="54" t="s">
        <v>2506</v>
      </c>
      <c r="C813" s="54" t="s">
        <v>2505</v>
      </c>
      <c r="D813" s="54" t="s">
        <v>94</v>
      </c>
      <c r="E813" s="54" t="s">
        <v>94</v>
      </c>
      <c r="F813" s="54" t="s">
        <v>94</v>
      </c>
      <c r="G813" s="54" t="s">
        <v>89</v>
      </c>
      <c r="H813" s="54" t="s">
        <v>477</v>
      </c>
      <c r="I813" s="54" t="s">
        <v>2504</v>
      </c>
      <c r="J813" s="56" t="s">
        <v>1757</v>
      </c>
      <c r="K813" s="54" t="s">
        <v>2523</v>
      </c>
      <c r="L813" s="54" t="s">
        <v>116</v>
      </c>
      <c r="N813" s="54" t="s">
        <v>117</v>
      </c>
      <c r="O813" s="54">
        <v>106</v>
      </c>
      <c r="P813" s="54">
        <v>3</v>
      </c>
      <c r="Q813" s="289">
        <v>5</v>
      </c>
      <c r="R813" s="290"/>
      <c r="S813" s="289" t="s">
        <v>2502</v>
      </c>
      <c r="T813" s="289"/>
      <c r="U813" s="55"/>
      <c r="V813" s="54" t="s">
        <v>2921</v>
      </c>
      <c r="W813" s="54" t="s">
        <v>2920</v>
      </c>
      <c r="X813" s="54" t="s">
        <v>2919</v>
      </c>
      <c r="Y813" s="54">
        <v>6</v>
      </c>
      <c r="Z813" s="54">
        <v>7</v>
      </c>
    </row>
    <row r="814" spans="1:26" ht="18" x14ac:dyDescent="0.25">
      <c r="A814" s="53" t="str">
        <f t="shared" si="25"/>
        <v>0618405</v>
      </c>
      <c r="B814" s="54" t="s">
        <v>2506</v>
      </c>
      <c r="C814" s="54" t="s">
        <v>2505</v>
      </c>
      <c r="D814" s="54" t="s">
        <v>94</v>
      </c>
      <c r="E814" s="54" t="s">
        <v>94</v>
      </c>
      <c r="F814" s="54" t="s">
        <v>94</v>
      </c>
      <c r="G814" s="54" t="s">
        <v>1758</v>
      </c>
      <c r="H814" s="54" t="s">
        <v>478</v>
      </c>
      <c r="I814" s="54" t="s">
        <v>2504</v>
      </c>
      <c r="J814" s="56" t="s">
        <v>1759</v>
      </c>
      <c r="K814" s="54" t="s">
        <v>2523</v>
      </c>
      <c r="L814" s="54" t="s">
        <v>116</v>
      </c>
      <c r="N814" s="54" t="s">
        <v>117</v>
      </c>
      <c r="O814" s="54">
        <v>71</v>
      </c>
      <c r="P814" s="54">
        <v>3</v>
      </c>
      <c r="Q814" s="289">
        <v>5</v>
      </c>
      <c r="R814" s="290"/>
      <c r="S814" s="289" t="s">
        <v>2502</v>
      </c>
      <c r="T814" s="289"/>
      <c r="U814" s="55"/>
      <c r="V814" s="54" t="s">
        <v>2918</v>
      </c>
      <c r="W814" s="54" t="s">
        <v>2917</v>
      </c>
      <c r="X814" s="54" t="s">
        <v>2916</v>
      </c>
      <c r="Y814" s="54">
        <v>4</v>
      </c>
      <c r="Z814" s="54">
        <v>7</v>
      </c>
    </row>
    <row r="815" spans="1:26" ht="18" x14ac:dyDescent="0.25">
      <c r="A815" s="53" t="str">
        <f t="shared" si="25"/>
        <v>0618413</v>
      </c>
      <c r="B815" s="54" t="s">
        <v>2506</v>
      </c>
      <c r="C815" s="54" t="s">
        <v>2505</v>
      </c>
      <c r="D815" s="54" t="s">
        <v>94</v>
      </c>
      <c r="E815" s="54" t="s">
        <v>94</v>
      </c>
      <c r="F815" s="54" t="s">
        <v>94</v>
      </c>
      <c r="G815" s="54" t="s">
        <v>495</v>
      </c>
      <c r="H815" s="54" t="s">
        <v>1462</v>
      </c>
      <c r="I815" s="54" t="s">
        <v>2504</v>
      </c>
      <c r="J815" s="56" t="s">
        <v>1463</v>
      </c>
      <c r="K815" s="54" t="s">
        <v>2510</v>
      </c>
      <c r="L815" s="54" t="s">
        <v>116</v>
      </c>
      <c r="N815" s="54" t="s">
        <v>117</v>
      </c>
      <c r="O815" s="54">
        <v>29</v>
      </c>
      <c r="P815" s="54">
        <v>6</v>
      </c>
      <c r="Q815" s="289">
        <v>6</v>
      </c>
      <c r="R815" s="290"/>
      <c r="S815" s="289" t="s">
        <v>2502</v>
      </c>
      <c r="T815" s="289"/>
      <c r="U815" s="55"/>
      <c r="V815" s="54" t="s">
        <v>2915</v>
      </c>
      <c r="W815" s="54" t="s">
        <v>2914</v>
      </c>
      <c r="X815" s="54" t="s">
        <v>2913</v>
      </c>
      <c r="Y815" s="54">
        <v>8</v>
      </c>
      <c r="Z815" s="54">
        <v>7</v>
      </c>
    </row>
    <row r="816" spans="1:26" ht="18" x14ac:dyDescent="0.25">
      <c r="A816" s="53" t="str">
        <f t="shared" si="25"/>
        <v>0618421</v>
      </c>
      <c r="B816" s="54" t="s">
        <v>2506</v>
      </c>
      <c r="C816" s="54" t="s">
        <v>2505</v>
      </c>
      <c r="D816" s="54" t="s">
        <v>94</v>
      </c>
      <c r="E816" s="54" t="s">
        <v>94</v>
      </c>
      <c r="F816" s="54" t="s">
        <v>94</v>
      </c>
      <c r="G816" s="54" t="s">
        <v>1135</v>
      </c>
      <c r="H816" s="54" t="s">
        <v>1438</v>
      </c>
      <c r="I816" s="54" t="s">
        <v>2504</v>
      </c>
      <c r="J816" s="56" t="s">
        <v>1984</v>
      </c>
      <c r="K816" s="54" t="s">
        <v>2510</v>
      </c>
      <c r="L816" s="54" t="s">
        <v>116</v>
      </c>
      <c r="N816" s="54" t="s">
        <v>117</v>
      </c>
      <c r="O816" s="54">
        <v>52</v>
      </c>
      <c r="P816" s="54">
        <v>6</v>
      </c>
      <c r="Q816" s="289">
        <v>6</v>
      </c>
      <c r="R816" s="290"/>
      <c r="S816" s="289" t="s">
        <v>2502</v>
      </c>
      <c r="T816" s="289"/>
      <c r="U816" s="55"/>
      <c r="V816" s="54" t="s">
        <v>2912</v>
      </c>
      <c r="W816" s="54" t="s">
        <v>2911</v>
      </c>
      <c r="X816" s="54" t="s">
        <v>2910</v>
      </c>
      <c r="Y816" s="54">
        <v>7</v>
      </c>
      <c r="Z816" s="54">
        <v>9</v>
      </c>
    </row>
    <row r="817" spans="1:26" ht="27" x14ac:dyDescent="0.25">
      <c r="A817" s="53" t="str">
        <f t="shared" si="25"/>
        <v>0618439</v>
      </c>
      <c r="B817" s="54" t="s">
        <v>2506</v>
      </c>
      <c r="C817" s="54" t="s">
        <v>2505</v>
      </c>
      <c r="D817" s="54" t="s">
        <v>94</v>
      </c>
      <c r="E817" s="54" t="s">
        <v>94</v>
      </c>
      <c r="F817" s="54" t="s">
        <v>94</v>
      </c>
      <c r="G817" s="54" t="s">
        <v>94</v>
      </c>
      <c r="H817" s="54" t="s">
        <v>1439</v>
      </c>
      <c r="I817" s="54" t="s">
        <v>2504</v>
      </c>
      <c r="J817" s="56" t="s">
        <v>1985</v>
      </c>
      <c r="K817" s="54" t="s">
        <v>2510</v>
      </c>
      <c r="L817" s="54" t="s">
        <v>116</v>
      </c>
      <c r="N817" s="54" t="s">
        <v>117</v>
      </c>
      <c r="O817" s="54">
        <v>20</v>
      </c>
      <c r="P817" s="54">
        <v>6</v>
      </c>
      <c r="Q817" s="289">
        <v>6</v>
      </c>
      <c r="R817" s="290"/>
      <c r="S817" s="289" t="s">
        <v>2502</v>
      </c>
      <c r="T817" s="289"/>
      <c r="U817" s="55"/>
      <c r="V817" s="54" t="s">
        <v>2909</v>
      </c>
      <c r="W817" s="54" t="s">
        <v>2908</v>
      </c>
      <c r="X817" s="54" t="s">
        <v>2907</v>
      </c>
      <c r="Y817" s="54">
        <v>1</v>
      </c>
      <c r="Z817" s="54">
        <v>5</v>
      </c>
    </row>
    <row r="818" spans="1:26" ht="27" x14ac:dyDescent="0.25">
      <c r="A818" s="53" t="str">
        <f t="shared" si="25"/>
        <v>0618447</v>
      </c>
      <c r="B818" s="54" t="s">
        <v>2506</v>
      </c>
      <c r="C818" s="54" t="s">
        <v>2505</v>
      </c>
      <c r="D818" s="54" t="s">
        <v>94</v>
      </c>
      <c r="E818" s="54" t="s">
        <v>94</v>
      </c>
      <c r="F818" s="54" t="s">
        <v>94</v>
      </c>
      <c r="G818" s="54" t="s">
        <v>94</v>
      </c>
      <c r="H818" s="54" t="s">
        <v>1611</v>
      </c>
      <c r="I818" s="54" t="s">
        <v>2504</v>
      </c>
      <c r="J818" s="56" t="s">
        <v>1612</v>
      </c>
      <c r="K818" s="54" t="s">
        <v>2503</v>
      </c>
      <c r="L818" s="54" t="s">
        <v>116</v>
      </c>
      <c r="N818" s="54" t="s">
        <v>117</v>
      </c>
      <c r="O818" s="54">
        <v>131</v>
      </c>
      <c r="P818" s="54">
        <v>5</v>
      </c>
      <c r="Q818" s="289">
        <v>10</v>
      </c>
      <c r="R818" s="290"/>
      <c r="S818" s="289" t="s">
        <v>2502</v>
      </c>
      <c r="T818" s="289"/>
      <c r="U818" s="55"/>
      <c r="V818" s="54" t="s">
        <v>2906</v>
      </c>
      <c r="W818" s="54" t="s">
        <v>2525</v>
      </c>
      <c r="X818" s="54" t="s">
        <v>2524</v>
      </c>
      <c r="Y818" s="54">
        <v>56</v>
      </c>
      <c r="Z818" s="54">
        <v>30</v>
      </c>
    </row>
    <row r="819" spans="1:26" ht="27" x14ac:dyDescent="0.25">
      <c r="A819" s="53" t="str">
        <f t="shared" si="25"/>
        <v>0618363</v>
      </c>
      <c r="B819" s="54" t="s">
        <v>2506</v>
      </c>
      <c r="C819" s="54" t="s">
        <v>2505</v>
      </c>
      <c r="D819" s="54" t="s">
        <v>94</v>
      </c>
      <c r="E819" s="54" t="s">
        <v>94</v>
      </c>
      <c r="F819" s="54" t="s">
        <v>94</v>
      </c>
      <c r="G819" s="54" t="s">
        <v>454</v>
      </c>
      <c r="H819" s="54" t="s">
        <v>472</v>
      </c>
      <c r="I819" s="54" t="s">
        <v>2504</v>
      </c>
      <c r="J819" s="56" t="s">
        <v>1754</v>
      </c>
      <c r="K819" s="54" t="s">
        <v>2523</v>
      </c>
      <c r="L819" s="54" t="s">
        <v>116</v>
      </c>
      <c r="N819" s="54" t="s">
        <v>117</v>
      </c>
      <c r="O819" s="54">
        <v>81</v>
      </c>
      <c r="P819" s="54">
        <v>3</v>
      </c>
      <c r="Q819" s="289">
        <v>5</v>
      </c>
      <c r="R819" s="290"/>
      <c r="S819" s="289" t="s">
        <v>2502</v>
      </c>
      <c r="T819" s="289"/>
      <c r="U819" s="55"/>
      <c r="V819" s="54" t="s">
        <v>2905</v>
      </c>
      <c r="W819" s="54" t="s">
        <v>2904</v>
      </c>
      <c r="X819" s="54" t="s">
        <v>2903</v>
      </c>
      <c r="Y819" s="54">
        <v>6</v>
      </c>
      <c r="Z819" s="54">
        <v>5</v>
      </c>
    </row>
    <row r="820" spans="1:26" ht="18" x14ac:dyDescent="0.25">
      <c r="A820" s="53" t="str">
        <f t="shared" si="25"/>
        <v>0618371</v>
      </c>
      <c r="B820" s="54" t="s">
        <v>2506</v>
      </c>
      <c r="C820" s="54" t="s">
        <v>2505</v>
      </c>
      <c r="D820" s="54" t="s">
        <v>94</v>
      </c>
      <c r="E820" s="54" t="s">
        <v>94</v>
      </c>
      <c r="F820" s="54" t="s">
        <v>94</v>
      </c>
      <c r="G820" s="54" t="s">
        <v>473</v>
      </c>
      <c r="H820" s="54" t="s">
        <v>474</v>
      </c>
      <c r="I820" s="54" t="s">
        <v>2504</v>
      </c>
      <c r="J820" s="56" t="s">
        <v>1755</v>
      </c>
      <c r="K820" s="54" t="s">
        <v>2523</v>
      </c>
      <c r="L820" s="54" t="s">
        <v>116</v>
      </c>
      <c r="N820" s="54" t="s">
        <v>117</v>
      </c>
      <c r="O820" s="54">
        <v>72</v>
      </c>
      <c r="P820" s="54">
        <v>3</v>
      </c>
      <c r="Q820" s="289">
        <v>3</v>
      </c>
      <c r="R820" s="290"/>
      <c r="S820" s="289" t="s">
        <v>2502</v>
      </c>
      <c r="T820" s="289"/>
      <c r="U820" s="55"/>
      <c r="V820" s="54" t="s">
        <v>2902</v>
      </c>
      <c r="W820" s="54" t="s">
        <v>2901</v>
      </c>
      <c r="X820" s="54" t="s">
        <v>2900</v>
      </c>
      <c r="Y820" s="54">
        <v>1</v>
      </c>
      <c r="Z820" s="54">
        <v>4</v>
      </c>
    </row>
    <row r="821" spans="1:26" ht="18" x14ac:dyDescent="0.25">
      <c r="B821" s="54" t="s">
        <v>2506</v>
      </c>
      <c r="C821" s="54" t="s">
        <v>2505</v>
      </c>
      <c r="D821" s="54" t="s">
        <v>94</v>
      </c>
      <c r="E821" s="54" t="s">
        <v>94</v>
      </c>
      <c r="F821" s="54" t="s">
        <v>94</v>
      </c>
      <c r="G821" s="54" t="s">
        <v>2139</v>
      </c>
      <c r="H821" s="54" t="s">
        <v>2899</v>
      </c>
      <c r="I821" s="54" t="s">
        <v>2504</v>
      </c>
      <c r="J821" s="56" t="s">
        <v>2832</v>
      </c>
      <c r="K821" s="54" t="s">
        <v>2503</v>
      </c>
      <c r="L821" s="54" t="s">
        <v>116</v>
      </c>
      <c r="N821" s="54" t="s">
        <v>2615</v>
      </c>
      <c r="O821" s="54">
        <v>252</v>
      </c>
      <c r="P821" s="54">
        <v>5</v>
      </c>
      <c r="Q821" s="289">
        <v>11</v>
      </c>
      <c r="R821" s="290"/>
      <c r="S821" s="289" t="s">
        <v>2502</v>
      </c>
      <c r="T821" s="289"/>
      <c r="U821" s="55"/>
      <c r="V821" s="54" t="s">
        <v>2831</v>
      </c>
      <c r="W821" s="54" t="s">
        <v>2898</v>
      </c>
      <c r="X821" s="54" t="s">
        <v>2829</v>
      </c>
      <c r="Y821" s="54">
        <v>22</v>
      </c>
      <c r="Z821" s="54">
        <v>17</v>
      </c>
    </row>
    <row r="822" spans="1:26" ht="18" x14ac:dyDescent="0.25">
      <c r="A822" s="53" t="str">
        <f t="shared" ref="A822:A834" si="26">+H822</f>
        <v>0660258</v>
      </c>
      <c r="B822" s="54" t="s">
        <v>2506</v>
      </c>
      <c r="C822" s="54" t="s">
        <v>2505</v>
      </c>
      <c r="D822" s="54" t="s">
        <v>94</v>
      </c>
      <c r="E822" s="54" t="s">
        <v>94</v>
      </c>
      <c r="F822" s="54" t="s">
        <v>94</v>
      </c>
      <c r="G822" s="54" t="s">
        <v>530</v>
      </c>
      <c r="H822" s="54" t="s">
        <v>531</v>
      </c>
      <c r="I822" s="54" t="s">
        <v>2504</v>
      </c>
      <c r="J822" s="56" t="s">
        <v>532</v>
      </c>
      <c r="K822" s="54" t="s">
        <v>2523</v>
      </c>
      <c r="L822" s="54" t="s">
        <v>116</v>
      </c>
      <c r="N822" s="54" t="s">
        <v>117</v>
      </c>
      <c r="O822" s="54">
        <v>62</v>
      </c>
      <c r="P822" s="54">
        <v>3</v>
      </c>
      <c r="Q822" s="289">
        <v>5</v>
      </c>
      <c r="R822" s="290"/>
      <c r="S822" s="289" t="s">
        <v>2502</v>
      </c>
      <c r="T822" s="289"/>
      <c r="U822" s="55"/>
      <c r="V822" s="54" t="s">
        <v>2897</v>
      </c>
      <c r="W822" s="54" t="s">
        <v>2896</v>
      </c>
      <c r="X822" s="54" t="s">
        <v>2895</v>
      </c>
      <c r="Y822" s="54">
        <v>3</v>
      </c>
      <c r="Z822" s="54">
        <v>4</v>
      </c>
    </row>
    <row r="823" spans="1:26" ht="18" x14ac:dyDescent="0.25">
      <c r="A823" s="53" t="str">
        <f t="shared" si="26"/>
        <v>0804286</v>
      </c>
      <c r="B823" s="54" t="s">
        <v>2506</v>
      </c>
      <c r="C823" s="54" t="s">
        <v>2505</v>
      </c>
      <c r="D823" s="54" t="s">
        <v>94</v>
      </c>
      <c r="E823" s="54" t="s">
        <v>94</v>
      </c>
      <c r="F823" s="54" t="s">
        <v>94</v>
      </c>
      <c r="G823" s="54" t="s">
        <v>1762</v>
      </c>
      <c r="H823" s="54" t="s">
        <v>1442</v>
      </c>
      <c r="I823" s="54" t="s">
        <v>2504</v>
      </c>
      <c r="J823" s="56" t="s">
        <v>1987</v>
      </c>
      <c r="K823" s="54" t="s">
        <v>2510</v>
      </c>
      <c r="L823" s="54" t="s">
        <v>116</v>
      </c>
      <c r="N823" s="54" t="s">
        <v>117</v>
      </c>
      <c r="O823" s="54">
        <v>86</v>
      </c>
      <c r="P823" s="54">
        <v>6</v>
      </c>
      <c r="Q823" s="289">
        <v>6</v>
      </c>
      <c r="R823" s="290"/>
      <c r="S823" s="289" t="s">
        <v>2502</v>
      </c>
      <c r="T823" s="289"/>
      <c r="U823" s="55"/>
      <c r="V823" s="54" t="s">
        <v>2894</v>
      </c>
      <c r="W823" s="54" t="s">
        <v>2893</v>
      </c>
      <c r="X823" s="54" t="s">
        <v>2892</v>
      </c>
      <c r="Y823" s="54">
        <v>8</v>
      </c>
      <c r="Z823" s="54">
        <v>8</v>
      </c>
    </row>
    <row r="824" spans="1:26" ht="18" x14ac:dyDescent="0.25">
      <c r="A824" s="53" t="str">
        <f t="shared" si="26"/>
        <v>0804294</v>
      </c>
      <c r="B824" s="54" t="s">
        <v>2506</v>
      </c>
      <c r="C824" s="54" t="s">
        <v>2505</v>
      </c>
      <c r="D824" s="54" t="s">
        <v>94</v>
      </c>
      <c r="E824" s="54" t="s">
        <v>94</v>
      </c>
      <c r="F824" s="54" t="s">
        <v>94</v>
      </c>
      <c r="G824" s="54" t="s">
        <v>534</v>
      </c>
      <c r="H824" s="54" t="s">
        <v>1443</v>
      </c>
      <c r="I824" s="54" t="s">
        <v>2504</v>
      </c>
      <c r="J824" s="56" t="s">
        <v>534</v>
      </c>
      <c r="K824" s="54" t="s">
        <v>2510</v>
      </c>
      <c r="L824" s="54" t="s">
        <v>116</v>
      </c>
      <c r="N824" s="54" t="s">
        <v>117</v>
      </c>
      <c r="O824" s="54">
        <v>139</v>
      </c>
      <c r="P824" s="54">
        <v>6</v>
      </c>
      <c r="Q824" s="289">
        <v>12</v>
      </c>
      <c r="R824" s="290"/>
      <c r="S824" s="289" t="s">
        <v>2502</v>
      </c>
      <c r="T824" s="289"/>
      <c r="U824" s="55"/>
      <c r="V824" s="54" t="s">
        <v>2707</v>
      </c>
      <c r="W824" s="54" t="s">
        <v>2891</v>
      </c>
      <c r="X824" s="54" t="s">
        <v>2890</v>
      </c>
      <c r="Y824" s="54">
        <v>19</v>
      </c>
      <c r="Z824" s="54">
        <v>20</v>
      </c>
    </row>
    <row r="825" spans="1:26" ht="18" x14ac:dyDescent="0.25">
      <c r="A825" s="53" t="str">
        <f t="shared" si="26"/>
        <v>0701557</v>
      </c>
      <c r="B825" s="54" t="s">
        <v>2506</v>
      </c>
      <c r="C825" s="54" t="s">
        <v>2505</v>
      </c>
      <c r="D825" s="54" t="s">
        <v>94</v>
      </c>
      <c r="E825" s="54" t="s">
        <v>94</v>
      </c>
      <c r="F825" s="54" t="s">
        <v>94</v>
      </c>
      <c r="G825" s="54" t="s">
        <v>94</v>
      </c>
      <c r="H825" s="54" t="s">
        <v>1615</v>
      </c>
      <c r="I825" s="54" t="s">
        <v>2504</v>
      </c>
      <c r="J825" s="56" t="s">
        <v>1616</v>
      </c>
      <c r="K825" s="54" t="s">
        <v>2503</v>
      </c>
      <c r="L825" s="54" t="s">
        <v>116</v>
      </c>
      <c r="N825" s="54" t="s">
        <v>117</v>
      </c>
      <c r="O825" s="54">
        <v>86</v>
      </c>
      <c r="P825" s="54">
        <v>5</v>
      </c>
      <c r="Q825" s="289">
        <v>5</v>
      </c>
      <c r="R825" s="290"/>
      <c r="S825" s="289" t="s">
        <v>2502</v>
      </c>
      <c r="T825" s="289"/>
      <c r="U825" s="55"/>
      <c r="V825" s="54" t="s">
        <v>2889</v>
      </c>
      <c r="W825" s="54" t="s">
        <v>2888</v>
      </c>
      <c r="X825" s="54" t="s">
        <v>2887</v>
      </c>
      <c r="Y825" s="54">
        <v>12</v>
      </c>
      <c r="Z825" s="54">
        <v>13</v>
      </c>
    </row>
    <row r="826" spans="1:26" ht="18" x14ac:dyDescent="0.25">
      <c r="A826" s="53" t="str">
        <f t="shared" si="26"/>
        <v>0701482</v>
      </c>
      <c r="B826" s="54" t="s">
        <v>2506</v>
      </c>
      <c r="C826" s="54" t="s">
        <v>2505</v>
      </c>
      <c r="D826" s="54" t="s">
        <v>94</v>
      </c>
      <c r="E826" s="54" t="s">
        <v>94</v>
      </c>
      <c r="F826" s="54" t="s">
        <v>94</v>
      </c>
      <c r="G826" s="54" t="s">
        <v>382</v>
      </c>
      <c r="H826" s="54" t="s">
        <v>488</v>
      </c>
      <c r="I826" s="54" t="s">
        <v>2504</v>
      </c>
      <c r="J826" s="56" t="s">
        <v>1766</v>
      </c>
      <c r="K826" s="54" t="s">
        <v>2523</v>
      </c>
      <c r="L826" s="54" t="s">
        <v>116</v>
      </c>
      <c r="N826" s="54" t="s">
        <v>117</v>
      </c>
      <c r="O826" s="54">
        <v>81</v>
      </c>
      <c r="P826" s="54">
        <v>3</v>
      </c>
      <c r="Q826" s="289">
        <v>4</v>
      </c>
      <c r="R826" s="290"/>
      <c r="S826" s="289" t="s">
        <v>2502</v>
      </c>
      <c r="T826" s="289"/>
      <c r="U826" s="55"/>
      <c r="V826" s="54" t="s">
        <v>2886</v>
      </c>
      <c r="W826" s="54" t="s">
        <v>2885</v>
      </c>
      <c r="X826" s="54" t="s">
        <v>2884</v>
      </c>
      <c r="Y826" s="54">
        <v>3</v>
      </c>
      <c r="Z826" s="54">
        <v>5</v>
      </c>
    </row>
    <row r="827" spans="1:26" ht="27" x14ac:dyDescent="0.25">
      <c r="A827" s="53" t="str">
        <f t="shared" si="26"/>
        <v>0701490</v>
      </c>
      <c r="B827" s="54" t="s">
        <v>2506</v>
      </c>
      <c r="C827" s="54" t="s">
        <v>2505</v>
      </c>
      <c r="D827" s="54" t="s">
        <v>94</v>
      </c>
      <c r="E827" s="54" t="s">
        <v>94</v>
      </c>
      <c r="F827" s="54" t="s">
        <v>94</v>
      </c>
      <c r="G827" s="54" t="s">
        <v>479</v>
      </c>
      <c r="H827" s="54" t="s">
        <v>480</v>
      </c>
      <c r="I827" s="54" t="s">
        <v>2504</v>
      </c>
      <c r="J827" s="56" t="s">
        <v>1760</v>
      </c>
      <c r="K827" s="54" t="s">
        <v>2523</v>
      </c>
      <c r="L827" s="54" t="s">
        <v>116</v>
      </c>
      <c r="N827" s="54" t="s">
        <v>117</v>
      </c>
      <c r="O827" s="54">
        <v>84</v>
      </c>
      <c r="P827" s="54">
        <v>3</v>
      </c>
      <c r="Q827" s="289">
        <v>4</v>
      </c>
      <c r="R827" s="290"/>
      <c r="S827" s="289" t="s">
        <v>2502</v>
      </c>
      <c r="T827" s="289"/>
      <c r="U827" s="55"/>
      <c r="V827" s="54" t="s">
        <v>2883</v>
      </c>
      <c r="W827" s="54" t="s">
        <v>2525</v>
      </c>
      <c r="X827" s="54" t="s">
        <v>2882</v>
      </c>
      <c r="Y827" s="54">
        <v>3</v>
      </c>
      <c r="Z827" s="54">
        <v>4</v>
      </c>
    </row>
    <row r="828" spans="1:26" ht="18" x14ac:dyDescent="0.25">
      <c r="A828" s="53" t="str">
        <f t="shared" si="26"/>
        <v>0701508</v>
      </c>
      <c r="B828" s="54" t="s">
        <v>2506</v>
      </c>
      <c r="C828" s="54" t="s">
        <v>2505</v>
      </c>
      <c r="D828" s="54" t="s">
        <v>94</v>
      </c>
      <c r="E828" s="54" t="s">
        <v>94</v>
      </c>
      <c r="F828" s="54" t="s">
        <v>94</v>
      </c>
      <c r="G828" s="54" t="s">
        <v>1762</v>
      </c>
      <c r="H828" s="54" t="s">
        <v>483</v>
      </c>
      <c r="I828" s="54" t="s">
        <v>2504</v>
      </c>
      <c r="J828" s="56" t="s">
        <v>1763</v>
      </c>
      <c r="K828" s="54" t="s">
        <v>2523</v>
      </c>
      <c r="L828" s="54" t="s">
        <v>116</v>
      </c>
      <c r="N828" s="54" t="s">
        <v>117</v>
      </c>
      <c r="O828" s="54">
        <v>62</v>
      </c>
      <c r="P828" s="54">
        <v>3</v>
      </c>
      <c r="Q828" s="289">
        <v>4</v>
      </c>
      <c r="R828" s="290"/>
      <c r="S828" s="289" t="s">
        <v>2502</v>
      </c>
      <c r="T828" s="289"/>
      <c r="U828" s="55"/>
      <c r="V828" s="54" t="s">
        <v>2881</v>
      </c>
      <c r="W828" s="54" t="s">
        <v>2880</v>
      </c>
      <c r="X828" s="54" t="s">
        <v>2879</v>
      </c>
      <c r="Y828" s="54">
        <v>3</v>
      </c>
      <c r="Z828" s="54">
        <v>4</v>
      </c>
    </row>
    <row r="829" spans="1:26" ht="18" x14ac:dyDescent="0.25">
      <c r="A829" s="53" t="str">
        <f t="shared" si="26"/>
        <v>0706507</v>
      </c>
      <c r="B829" s="54" t="s">
        <v>2506</v>
      </c>
      <c r="C829" s="54" t="s">
        <v>2505</v>
      </c>
      <c r="D829" s="54" t="s">
        <v>94</v>
      </c>
      <c r="E829" s="54" t="s">
        <v>94</v>
      </c>
      <c r="F829" s="54" t="s">
        <v>94</v>
      </c>
      <c r="G829" s="54" t="s">
        <v>449</v>
      </c>
      <c r="H829" s="54" t="s">
        <v>533</v>
      </c>
      <c r="I829" s="54" t="s">
        <v>2504</v>
      </c>
      <c r="J829" s="56" t="s">
        <v>1602</v>
      </c>
      <c r="K829" s="54" t="s">
        <v>2523</v>
      </c>
      <c r="L829" s="54" t="s">
        <v>116</v>
      </c>
      <c r="N829" s="54" t="s">
        <v>117</v>
      </c>
      <c r="O829" s="54">
        <v>230</v>
      </c>
      <c r="P829" s="54">
        <v>3</v>
      </c>
      <c r="Q829" s="289">
        <v>9</v>
      </c>
      <c r="R829" s="290"/>
      <c r="S829" s="289" t="s">
        <v>2502</v>
      </c>
      <c r="T829" s="289"/>
      <c r="U829" s="55"/>
      <c r="V829" s="54" t="s">
        <v>2878</v>
      </c>
      <c r="W829" s="54" t="s">
        <v>2525</v>
      </c>
      <c r="X829" s="54" t="s">
        <v>2671</v>
      </c>
      <c r="Y829" s="54">
        <v>15</v>
      </c>
      <c r="Z829" s="54">
        <v>15</v>
      </c>
    </row>
    <row r="830" spans="1:26" ht="27" x14ac:dyDescent="0.25">
      <c r="A830" s="53" t="str">
        <f t="shared" si="26"/>
        <v>1556323</v>
      </c>
      <c r="B830" s="54" t="s">
        <v>2506</v>
      </c>
      <c r="C830" s="54" t="s">
        <v>2505</v>
      </c>
      <c r="D830" s="54" t="s">
        <v>94</v>
      </c>
      <c r="E830" s="54" t="s">
        <v>94</v>
      </c>
      <c r="F830" s="54" t="s">
        <v>94</v>
      </c>
      <c r="G830" s="54" t="s">
        <v>486</v>
      </c>
      <c r="H830" s="54" t="s">
        <v>504</v>
      </c>
      <c r="I830" s="54" t="s">
        <v>2504</v>
      </c>
      <c r="J830" s="56" t="s">
        <v>505</v>
      </c>
      <c r="K830" s="54" t="s">
        <v>2523</v>
      </c>
      <c r="L830" s="54" t="s">
        <v>116</v>
      </c>
      <c r="N830" s="54" t="s">
        <v>117</v>
      </c>
      <c r="O830" s="54">
        <v>72</v>
      </c>
      <c r="P830" s="54">
        <v>3</v>
      </c>
      <c r="Q830" s="289">
        <v>4</v>
      </c>
      <c r="R830" s="290"/>
      <c r="S830" s="289" t="s">
        <v>2502</v>
      </c>
      <c r="T830" s="289"/>
      <c r="U830" s="55"/>
      <c r="V830" s="54" t="s">
        <v>2877</v>
      </c>
      <c r="W830" s="54" t="s">
        <v>2876</v>
      </c>
      <c r="X830" s="54" t="s">
        <v>2875</v>
      </c>
      <c r="Y830" s="54">
        <v>1</v>
      </c>
      <c r="Z830" s="54">
        <v>4</v>
      </c>
    </row>
    <row r="831" spans="1:26" ht="27" x14ac:dyDescent="0.25">
      <c r="A831" s="53" t="str">
        <f t="shared" si="26"/>
        <v>1556398</v>
      </c>
      <c r="B831" s="54" t="s">
        <v>2506</v>
      </c>
      <c r="C831" s="54" t="s">
        <v>2505</v>
      </c>
      <c r="D831" s="54" t="s">
        <v>94</v>
      </c>
      <c r="E831" s="54" t="s">
        <v>94</v>
      </c>
      <c r="F831" s="54" t="s">
        <v>94</v>
      </c>
      <c r="G831" s="54" t="s">
        <v>506</v>
      </c>
      <c r="H831" s="54" t="s">
        <v>507</v>
      </c>
      <c r="I831" s="54" t="s">
        <v>2504</v>
      </c>
      <c r="J831" s="56" t="s">
        <v>508</v>
      </c>
      <c r="K831" s="54" t="s">
        <v>2523</v>
      </c>
      <c r="L831" s="54" t="s">
        <v>116</v>
      </c>
      <c r="N831" s="54" t="s">
        <v>117</v>
      </c>
      <c r="O831" s="54">
        <v>16</v>
      </c>
      <c r="P831" s="54">
        <v>3</v>
      </c>
      <c r="Q831" s="289">
        <v>3</v>
      </c>
      <c r="R831" s="290"/>
      <c r="S831" s="289" t="s">
        <v>2502</v>
      </c>
      <c r="T831" s="289"/>
      <c r="U831" s="55"/>
      <c r="V831" s="54" t="s">
        <v>2874</v>
      </c>
      <c r="W831" s="54" t="s">
        <v>2873</v>
      </c>
      <c r="X831" s="54" t="s">
        <v>2872</v>
      </c>
      <c r="Y831" s="54">
        <v>2</v>
      </c>
      <c r="Z831" s="54">
        <v>3</v>
      </c>
    </row>
    <row r="832" spans="1:26" ht="27" x14ac:dyDescent="0.25">
      <c r="A832" s="53" t="str">
        <f t="shared" si="26"/>
        <v>1556257</v>
      </c>
      <c r="B832" s="54" t="s">
        <v>2506</v>
      </c>
      <c r="C832" s="54" t="s">
        <v>2505</v>
      </c>
      <c r="D832" s="54" t="s">
        <v>94</v>
      </c>
      <c r="E832" s="54" t="s">
        <v>94</v>
      </c>
      <c r="F832" s="54" t="s">
        <v>94</v>
      </c>
      <c r="G832" s="54" t="s">
        <v>94</v>
      </c>
      <c r="H832" s="54" t="s">
        <v>498</v>
      </c>
      <c r="I832" s="54" t="s">
        <v>2504</v>
      </c>
      <c r="J832" s="56" t="s">
        <v>1774</v>
      </c>
      <c r="K832" s="54" t="s">
        <v>2523</v>
      </c>
      <c r="L832" s="54" t="s">
        <v>116</v>
      </c>
      <c r="N832" s="54" t="s">
        <v>117</v>
      </c>
      <c r="O832" s="54">
        <v>16</v>
      </c>
      <c r="P832" s="54">
        <v>3</v>
      </c>
      <c r="Q832" s="289">
        <v>3</v>
      </c>
      <c r="R832" s="290"/>
      <c r="S832" s="289" t="s">
        <v>2502</v>
      </c>
      <c r="T832" s="289"/>
      <c r="U832" s="55"/>
      <c r="V832" s="54" t="s">
        <v>2871</v>
      </c>
      <c r="W832" s="54" t="s">
        <v>2525</v>
      </c>
      <c r="X832" s="54" t="s">
        <v>2870</v>
      </c>
      <c r="Y832" s="54">
        <v>0</v>
      </c>
      <c r="Z832" s="54">
        <v>1</v>
      </c>
    </row>
    <row r="833" spans="1:26" ht="18" x14ac:dyDescent="0.25">
      <c r="A833" s="53" t="str">
        <f t="shared" si="26"/>
        <v>1540210</v>
      </c>
      <c r="B833" s="54" t="s">
        <v>2506</v>
      </c>
      <c r="C833" s="54" t="s">
        <v>2505</v>
      </c>
      <c r="D833" s="54" t="s">
        <v>94</v>
      </c>
      <c r="E833" s="54" t="s">
        <v>94</v>
      </c>
      <c r="F833" s="54" t="s">
        <v>94</v>
      </c>
      <c r="G833" s="54" t="s">
        <v>1740</v>
      </c>
      <c r="H833" s="54" t="s">
        <v>497</v>
      </c>
      <c r="I833" s="54" t="s">
        <v>2504</v>
      </c>
      <c r="J833" s="56" t="s">
        <v>1741</v>
      </c>
      <c r="K833" s="54" t="s">
        <v>2523</v>
      </c>
      <c r="L833" s="54" t="s">
        <v>116</v>
      </c>
      <c r="N833" s="54" t="s">
        <v>117</v>
      </c>
      <c r="O833" s="54">
        <v>33</v>
      </c>
      <c r="P833" s="54">
        <v>3</v>
      </c>
      <c r="Q833" s="289">
        <v>3</v>
      </c>
      <c r="R833" s="290"/>
      <c r="S833" s="289" t="s">
        <v>2502</v>
      </c>
      <c r="T833" s="289"/>
      <c r="U833" s="55"/>
      <c r="V833" s="54" t="s">
        <v>2869</v>
      </c>
      <c r="W833" s="54" t="s">
        <v>2868</v>
      </c>
      <c r="X833" s="54" t="s">
        <v>2867</v>
      </c>
      <c r="Y833" s="54">
        <v>1</v>
      </c>
      <c r="Z833" s="54">
        <v>2</v>
      </c>
    </row>
    <row r="834" spans="1:26" ht="18" x14ac:dyDescent="0.25">
      <c r="A834" s="53" t="str">
        <f t="shared" si="26"/>
        <v>1578483</v>
      </c>
      <c r="B834" s="54" t="s">
        <v>2506</v>
      </c>
      <c r="C834" s="54" t="s">
        <v>2505</v>
      </c>
      <c r="D834" s="54" t="s">
        <v>94</v>
      </c>
      <c r="E834" s="54" t="s">
        <v>94</v>
      </c>
      <c r="F834" s="54" t="s">
        <v>94</v>
      </c>
      <c r="G834" s="54" t="s">
        <v>110</v>
      </c>
      <c r="H834" s="54" t="s">
        <v>509</v>
      </c>
      <c r="I834" s="54" t="s">
        <v>2504</v>
      </c>
      <c r="J834" s="56" t="s">
        <v>675</v>
      </c>
      <c r="K834" s="54" t="s">
        <v>2523</v>
      </c>
      <c r="L834" s="54" t="s">
        <v>116</v>
      </c>
      <c r="N834" s="54" t="s">
        <v>117</v>
      </c>
      <c r="O834" s="54">
        <v>46</v>
      </c>
      <c r="P834" s="54">
        <v>3</v>
      </c>
      <c r="Q834" s="289">
        <v>3</v>
      </c>
      <c r="R834" s="290"/>
      <c r="S834" s="289" t="s">
        <v>2502</v>
      </c>
      <c r="T834" s="289"/>
      <c r="U834" s="55"/>
      <c r="V834" s="54" t="s">
        <v>2866</v>
      </c>
      <c r="W834" s="54" t="s">
        <v>2865</v>
      </c>
      <c r="X834" s="54" t="s">
        <v>2864</v>
      </c>
      <c r="Y834" s="54">
        <v>2</v>
      </c>
      <c r="Z834" s="54">
        <v>3</v>
      </c>
    </row>
    <row r="835" spans="1:26" ht="18" x14ac:dyDescent="0.25">
      <c r="B835" s="54" t="s">
        <v>2506</v>
      </c>
      <c r="C835" s="54" t="s">
        <v>2505</v>
      </c>
      <c r="D835" s="54" t="s">
        <v>94</v>
      </c>
      <c r="E835" s="54" t="s">
        <v>94</v>
      </c>
      <c r="F835" s="54" t="s">
        <v>94</v>
      </c>
      <c r="G835" s="54" t="s">
        <v>534</v>
      </c>
      <c r="H835" s="54" t="s">
        <v>2863</v>
      </c>
      <c r="I835" s="54" t="s">
        <v>2504</v>
      </c>
      <c r="J835" s="56" t="s">
        <v>2862</v>
      </c>
      <c r="K835" s="54" t="s">
        <v>2523</v>
      </c>
      <c r="L835" s="54" t="s">
        <v>116</v>
      </c>
      <c r="N835" s="54" t="s">
        <v>2615</v>
      </c>
      <c r="O835" s="54">
        <v>17</v>
      </c>
      <c r="P835" s="54">
        <v>3</v>
      </c>
      <c r="Q835" s="289">
        <v>3</v>
      </c>
      <c r="R835" s="290"/>
      <c r="S835" s="289" t="s">
        <v>2502</v>
      </c>
      <c r="T835" s="289"/>
      <c r="U835" s="55"/>
      <c r="V835" s="54" t="s">
        <v>2861</v>
      </c>
      <c r="W835" s="54" t="s">
        <v>2860</v>
      </c>
      <c r="X835" s="54" t="s">
        <v>2859</v>
      </c>
      <c r="Y835" s="54">
        <v>3</v>
      </c>
      <c r="Z835" s="54">
        <v>2</v>
      </c>
    </row>
    <row r="836" spans="1:26" ht="18" x14ac:dyDescent="0.25">
      <c r="B836" s="54" t="s">
        <v>2506</v>
      </c>
      <c r="C836" s="54" t="s">
        <v>2505</v>
      </c>
      <c r="D836" s="54" t="s">
        <v>94</v>
      </c>
      <c r="E836" s="54" t="s">
        <v>94</v>
      </c>
      <c r="F836" s="54" t="s">
        <v>94</v>
      </c>
      <c r="G836" s="54" t="s">
        <v>1131</v>
      </c>
      <c r="H836" s="54" t="s">
        <v>2858</v>
      </c>
      <c r="I836" s="54" t="s">
        <v>2504</v>
      </c>
      <c r="J836" s="56" t="s">
        <v>2780</v>
      </c>
      <c r="K836" s="54" t="s">
        <v>2510</v>
      </c>
      <c r="L836" s="54" t="s">
        <v>116</v>
      </c>
      <c r="N836" s="54" t="s">
        <v>2615</v>
      </c>
      <c r="O836" s="54">
        <v>46</v>
      </c>
      <c r="P836" s="54">
        <v>6</v>
      </c>
      <c r="Q836" s="289">
        <v>6</v>
      </c>
      <c r="R836" s="290"/>
      <c r="S836" s="289" t="s">
        <v>2502</v>
      </c>
      <c r="T836" s="289"/>
      <c r="U836" s="55"/>
      <c r="V836" s="54" t="s">
        <v>2779</v>
      </c>
      <c r="W836" s="54" t="s">
        <v>2778</v>
      </c>
      <c r="X836" s="54" t="s">
        <v>2777</v>
      </c>
      <c r="Y836" s="54">
        <v>2</v>
      </c>
      <c r="Z836" s="54">
        <v>8</v>
      </c>
    </row>
    <row r="837" spans="1:26" ht="36" x14ac:dyDescent="0.25">
      <c r="B837" s="54" t="s">
        <v>2506</v>
      </c>
      <c r="C837" s="54" t="s">
        <v>2505</v>
      </c>
      <c r="D837" s="54" t="s">
        <v>94</v>
      </c>
      <c r="E837" s="54" t="s">
        <v>94</v>
      </c>
      <c r="F837" s="54" t="s">
        <v>94</v>
      </c>
      <c r="G837" s="54" t="s">
        <v>2147</v>
      </c>
      <c r="H837" s="54" t="s">
        <v>2857</v>
      </c>
      <c r="I837" s="54" t="s">
        <v>2504</v>
      </c>
      <c r="J837" s="56" t="s">
        <v>2856</v>
      </c>
      <c r="K837" s="54" t="s">
        <v>2680</v>
      </c>
      <c r="L837" s="54" t="s">
        <v>116</v>
      </c>
      <c r="N837" s="54" t="s">
        <v>2615</v>
      </c>
      <c r="O837" s="54">
        <v>55</v>
      </c>
      <c r="P837" s="54">
        <v>4</v>
      </c>
      <c r="Q837" s="289">
        <v>4</v>
      </c>
      <c r="R837" s="290"/>
      <c r="S837" s="289" t="s">
        <v>2502</v>
      </c>
      <c r="T837" s="289"/>
      <c r="U837" s="55"/>
      <c r="V837" s="54" t="s">
        <v>2855</v>
      </c>
      <c r="W837" s="54" t="s">
        <v>2854</v>
      </c>
      <c r="X837" s="54" t="s">
        <v>2853</v>
      </c>
      <c r="Y837" s="54">
        <v>0</v>
      </c>
      <c r="Z837" s="54">
        <v>6</v>
      </c>
    </row>
    <row r="838" spans="1:26" ht="18" x14ac:dyDescent="0.25">
      <c r="A838" s="53" t="str">
        <f>+H838</f>
        <v>1571462</v>
      </c>
      <c r="B838" s="54" t="s">
        <v>2506</v>
      </c>
      <c r="C838" s="54" t="s">
        <v>2505</v>
      </c>
      <c r="D838" s="54" t="s">
        <v>94</v>
      </c>
      <c r="E838" s="54" t="s">
        <v>94</v>
      </c>
      <c r="F838" s="54" t="s">
        <v>94</v>
      </c>
      <c r="G838" s="54" t="s">
        <v>527</v>
      </c>
      <c r="H838" s="54" t="s">
        <v>528</v>
      </c>
      <c r="I838" s="54" t="s">
        <v>2504</v>
      </c>
      <c r="J838" s="56" t="s">
        <v>529</v>
      </c>
      <c r="K838" s="54" t="s">
        <v>2523</v>
      </c>
      <c r="L838" s="54" t="s">
        <v>116</v>
      </c>
      <c r="N838" s="54" t="s">
        <v>117</v>
      </c>
      <c r="O838" s="54">
        <v>9</v>
      </c>
      <c r="P838" s="54">
        <v>3</v>
      </c>
      <c r="Q838" s="289">
        <v>3</v>
      </c>
      <c r="R838" s="290"/>
      <c r="S838" s="289" t="s">
        <v>2502</v>
      </c>
      <c r="T838" s="289"/>
      <c r="U838" s="55"/>
      <c r="V838" s="54" t="s">
        <v>2852</v>
      </c>
      <c r="W838" s="54" t="s">
        <v>2525</v>
      </c>
      <c r="X838" s="54" t="s">
        <v>2851</v>
      </c>
      <c r="Y838" s="54">
        <v>0</v>
      </c>
      <c r="Z838" s="54">
        <v>1</v>
      </c>
    </row>
    <row r="839" spans="1:26" ht="18" x14ac:dyDescent="0.25">
      <c r="B839" s="54" t="s">
        <v>2506</v>
      </c>
      <c r="C839" s="54" t="s">
        <v>2505</v>
      </c>
      <c r="D839" s="54" t="s">
        <v>94</v>
      </c>
      <c r="E839" s="54" t="s">
        <v>94</v>
      </c>
      <c r="F839" s="54" t="s">
        <v>94</v>
      </c>
      <c r="G839" s="54" t="s">
        <v>1131</v>
      </c>
      <c r="H839" s="54" t="s">
        <v>2850</v>
      </c>
      <c r="I839" s="54" t="s">
        <v>2504</v>
      </c>
      <c r="J839" s="56" t="s">
        <v>2780</v>
      </c>
      <c r="K839" s="54" t="s">
        <v>2523</v>
      </c>
      <c r="L839" s="54" t="s">
        <v>116</v>
      </c>
      <c r="N839" s="54" t="s">
        <v>2615</v>
      </c>
      <c r="O839" s="54">
        <v>12</v>
      </c>
      <c r="P839" s="54">
        <v>3</v>
      </c>
      <c r="Q839" s="289">
        <v>3</v>
      </c>
      <c r="R839" s="290"/>
      <c r="S839" s="289" t="s">
        <v>2502</v>
      </c>
      <c r="T839" s="289"/>
      <c r="U839" s="55"/>
      <c r="V839" s="54" t="s">
        <v>2779</v>
      </c>
      <c r="W839" s="54" t="s">
        <v>2778</v>
      </c>
      <c r="X839" s="54" t="s">
        <v>2849</v>
      </c>
      <c r="Y839" s="54">
        <v>0</v>
      </c>
      <c r="Z839" s="54">
        <v>5</v>
      </c>
    </row>
    <row r="840" spans="1:26" ht="18" x14ac:dyDescent="0.25">
      <c r="B840" s="54" t="s">
        <v>2506</v>
      </c>
      <c r="C840" s="54" t="s">
        <v>2505</v>
      </c>
      <c r="D840" s="54" t="s">
        <v>94</v>
      </c>
      <c r="E840" s="54" t="s">
        <v>94</v>
      </c>
      <c r="F840" s="54" t="s">
        <v>94</v>
      </c>
      <c r="G840" s="54" t="s">
        <v>454</v>
      </c>
      <c r="H840" s="54" t="s">
        <v>2848</v>
      </c>
      <c r="I840" s="54" t="s">
        <v>2504</v>
      </c>
      <c r="J840" s="56" t="s">
        <v>2845</v>
      </c>
      <c r="K840" s="54" t="s">
        <v>2523</v>
      </c>
      <c r="L840" s="54" t="s">
        <v>116</v>
      </c>
      <c r="N840" s="54" t="s">
        <v>2615</v>
      </c>
      <c r="O840" s="54">
        <v>7</v>
      </c>
      <c r="P840" s="54">
        <v>3</v>
      </c>
      <c r="Q840" s="289">
        <v>3</v>
      </c>
      <c r="R840" s="290"/>
      <c r="S840" s="289" t="s">
        <v>2502</v>
      </c>
      <c r="T840" s="289"/>
      <c r="U840" s="55"/>
      <c r="V840" s="54" t="s">
        <v>2844</v>
      </c>
      <c r="W840" s="54" t="s">
        <v>2843</v>
      </c>
      <c r="X840" s="54" t="s">
        <v>2842</v>
      </c>
      <c r="Y840" s="54">
        <v>0</v>
      </c>
      <c r="Z840" s="54">
        <v>1</v>
      </c>
    </row>
    <row r="841" spans="1:26" ht="18" x14ac:dyDescent="0.25">
      <c r="B841" s="54" t="s">
        <v>2506</v>
      </c>
      <c r="C841" s="54" t="s">
        <v>2505</v>
      </c>
      <c r="D841" s="54" t="s">
        <v>94</v>
      </c>
      <c r="E841" s="54" t="s">
        <v>94</v>
      </c>
      <c r="F841" s="54" t="s">
        <v>94</v>
      </c>
      <c r="G841" s="54" t="s">
        <v>454</v>
      </c>
      <c r="H841" s="54" t="s">
        <v>2847</v>
      </c>
      <c r="I841" s="54" t="s">
        <v>2504</v>
      </c>
      <c r="J841" s="56" t="s">
        <v>2845</v>
      </c>
      <c r="K841" s="54" t="s">
        <v>2510</v>
      </c>
      <c r="L841" s="54" t="s">
        <v>116</v>
      </c>
      <c r="N841" s="54" t="s">
        <v>2615</v>
      </c>
      <c r="O841" s="54">
        <v>28</v>
      </c>
      <c r="P841" s="54">
        <v>6</v>
      </c>
      <c r="Q841" s="289">
        <v>6</v>
      </c>
      <c r="R841" s="290"/>
      <c r="S841" s="289" t="s">
        <v>2502</v>
      </c>
      <c r="T841" s="289"/>
      <c r="U841" s="55"/>
      <c r="V841" s="54" t="s">
        <v>2844</v>
      </c>
      <c r="W841" s="54" t="s">
        <v>2843</v>
      </c>
      <c r="X841" s="54" t="s">
        <v>2842</v>
      </c>
      <c r="Y841" s="54">
        <v>5</v>
      </c>
      <c r="Z841" s="54">
        <v>1</v>
      </c>
    </row>
    <row r="842" spans="1:26" ht="18" x14ac:dyDescent="0.25">
      <c r="B842" s="54" t="s">
        <v>2506</v>
      </c>
      <c r="C842" s="54" t="s">
        <v>2505</v>
      </c>
      <c r="D842" s="54" t="s">
        <v>94</v>
      </c>
      <c r="E842" s="54" t="s">
        <v>94</v>
      </c>
      <c r="F842" s="54" t="s">
        <v>94</v>
      </c>
      <c r="G842" s="54" t="s">
        <v>454</v>
      </c>
      <c r="H842" s="54" t="s">
        <v>2846</v>
      </c>
      <c r="I842" s="54" t="s">
        <v>2504</v>
      </c>
      <c r="J842" s="56" t="s">
        <v>2845</v>
      </c>
      <c r="K842" s="54" t="s">
        <v>2503</v>
      </c>
      <c r="L842" s="54" t="s">
        <v>116</v>
      </c>
      <c r="N842" s="54" t="s">
        <v>2615</v>
      </c>
      <c r="O842" s="54">
        <v>15</v>
      </c>
      <c r="P842" s="54">
        <v>5</v>
      </c>
      <c r="Q842" s="289">
        <v>5</v>
      </c>
      <c r="R842" s="290"/>
      <c r="S842" s="289" t="s">
        <v>2502</v>
      </c>
      <c r="T842" s="289"/>
      <c r="U842" s="55"/>
      <c r="V842" s="54" t="s">
        <v>2844</v>
      </c>
      <c r="W842" s="54" t="s">
        <v>2843</v>
      </c>
      <c r="X842" s="54" t="s">
        <v>2842</v>
      </c>
      <c r="Y842" s="54">
        <v>11</v>
      </c>
      <c r="Z842" s="54">
        <v>2</v>
      </c>
    </row>
    <row r="843" spans="1:26" ht="27" x14ac:dyDescent="0.25">
      <c r="B843" s="54" t="s">
        <v>2506</v>
      </c>
      <c r="C843" s="54" t="s">
        <v>2505</v>
      </c>
      <c r="D843" s="54" t="s">
        <v>94</v>
      </c>
      <c r="E843" s="54" t="s">
        <v>94</v>
      </c>
      <c r="F843" s="54" t="s">
        <v>94</v>
      </c>
      <c r="G843" s="54" t="s">
        <v>94</v>
      </c>
      <c r="H843" s="54" t="s">
        <v>2841</v>
      </c>
      <c r="I843" s="54" t="s">
        <v>2504</v>
      </c>
      <c r="J843" s="56" t="s">
        <v>2789</v>
      </c>
      <c r="K843" s="54" t="s">
        <v>2503</v>
      </c>
      <c r="L843" s="54" t="s">
        <v>116</v>
      </c>
      <c r="N843" s="54" t="s">
        <v>2615</v>
      </c>
      <c r="O843" s="54">
        <v>459</v>
      </c>
      <c r="P843" s="54">
        <v>5</v>
      </c>
      <c r="Q843" s="289">
        <v>15</v>
      </c>
      <c r="R843" s="290"/>
      <c r="S843" s="289" t="s">
        <v>2582</v>
      </c>
      <c r="T843" s="289"/>
      <c r="U843" s="55"/>
      <c r="V843" s="54" t="s">
        <v>2788</v>
      </c>
      <c r="W843" s="54" t="s">
        <v>2840</v>
      </c>
      <c r="X843" s="54" t="s">
        <v>2839</v>
      </c>
      <c r="Y843" s="54">
        <v>4</v>
      </c>
      <c r="Z843" s="54">
        <v>36</v>
      </c>
    </row>
    <row r="844" spans="1:26" ht="27" x14ac:dyDescent="0.25">
      <c r="B844" s="54" t="s">
        <v>2506</v>
      </c>
      <c r="C844" s="54" t="s">
        <v>2505</v>
      </c>
      <c r="D844" s="54" t="s">
        <v>94</v>
      </c>
      <c r="E844" s="54" t="s">
        <v>94</v>
      </c>
      <c r="F844" s="54" t="s">
        <v>94</v>
      </c>
      <c r="G844" s="54" t="s">
        <v>1416</v>
      </c>
      <c r="H844" s="54" t="s">
        <v>2838</v>
      </c>
      <c r="I844" s="54" t="s">
        <v>2504</v>
      </c>
      <c r="J844" s="56" t="s">
        <v>2837</v>
      </c>
      <c r="K844" s="54" t="s">
        <v>2523</v>
      </c>
      <c r="L844" s="54" t="s">
        <v>116</v>
      </c>
      <c r="N844" s="54" t="s">
        <v>2615</v>
      </c>
      <c r="O844" s="54">
        <v>117</v>
      </c>
      <c r="P844" s="54">
        <v>3</v>
      </c>
      <c r="Q844" s="289">
        <v>6</v>
      </c>
      <c r="R844" s="290"/>
      <c r="S844" s="289" t="s">
        <v>2502</v>
      </c>
      <c r="T844" s="289"/>
      <c r="U844" s="55"/>
      <c r="V844" s="54" t="s">
        <v>2836</v>
      </c>
      <c r="W844" s="54" t="s">
        <v>2835</v>
      </c>
      <c r="X844" s="54" t="s">
        <v>2834</v>
      </c>
      <c r="Y844" s="54">
        <v>12</v>
      </c>
      <c r="Z844" s="54">
        <v>12</v>
      </c>
    </row>
    <row r="845" spans="1:26" ht="18" x14ac:dyDescent="0.25">
      <c r="B845" s="54" t="s">
        <v>2506</v>
      </c>
      <c r="C845" s="54" t="s">
        <v>2505</v>
      </c>
      <c r="D845" s="54" t="s">
        <v>94</v>
      </c>
      <c r="E845" s="54" t="s">
        <v>94</v>
      </c>
      <c r="F845" s="54" t="s">
        <v>94</v>
      </c>
      <c r="G845" s="54" t="s">
        <v>2139</v>
      </c>
      <c r="H845" s="54" t="s">
        <v>2833</v>
      </c>
      <c r="I845" s="54" t="s">
        <v>2504</v>
      </c>
      <c r="J845" s="56" t="s">
        <v>2832</v>
      </c>
      <c r="K845" s="54" t="s">
        <v>2523</v>
      </c>
      <c r="L845" s="54" t="s">
        <v>116</v>
      </c>
      <c r="N845" s="54" t="s">
        <v>2615</v>
      </c>
      <c r="O845" s="54">
        <v>48</v>
      </c>
      <c r="P845" s="54">
        <v>3</v>
      </c>
      <c r="Q845" s="289">
        <v>3</v>
      </c>
      <c r="R845" s="290"/>
      <c r="S845" s="289" t="s">
        <v>2502</v>
      </c>
      <c r="T845" s="289"/>
      <c r="U845" s="55"/>
      <c r="V845" s="54" t="s">
        <v>2831</v>
      </c>
      <c r="W845" s="54" t="s">
        <v>2830</v>
      </c>
      <c r="X845" s="54" t="s">
        <v>2829</v>
      </c>
      <c r="Y845" s="54">
        <v>9</v>
      </c>
      <c r="Z845" s="54">
        <v>9</v>
      </c>
    </row>
    <row r="846" spans="1:26" ht="18" x14ac:dyDescent="0.25">
      <c r="B846" s="54" t="s">
        <v>2506</v>
      </c>
      <c r="C846" s="54" t="s">
        <v>2505</v>
      </c>
      <c r="D846" s="54" t="s">
        <v>94</v>
      </c>
      <c r="E846" s="54" t="s">
        <v>94</v>
      </c>
      <c r="F846" s="54" t="s">
        <v>94</v>
      </c>
      <c r="G846" s="54" t="s">
        <v>518</v>
      </c>
      <c r="H846" s="54" t="s">
        <v>2828</v>
      </c>
      <c r="I846" s="54" t="s">
        <v>2504</v>
      </c>
      <c r="J846" s="56" t="s">
        <v>2785</v>
      </c>
      <c r="K846" s="54" t="s">
        <v>2510</v>
      </c>
      <c r="L846" s="54" t="s">
        <v>116</v>
      </c>
      <c r="N846" s="54" t="s">
        <v>2615</v>
      </c>
      <c r="O846" s="54">
        <v>259</v>
      </c>
      <c r="P846" s="54">
        <v>6</v>
      </c>
      <c r="Q846" s="289">
        <v>12</v>
      </c>
      <c r="R846" s="290"/>
      <c r="S846" s="289" t="s">
        <v>2502</v>
      </c>
      <c r="T846" s="289"/>
      <c r="U846" s="55"/>
      <c r="V846" s="54" t="s">
        <v>2784</v>
      </c>
      <c r="W846" s="54" t="s">
        <v>2783</v>
      </c>
      <c r="X846" s="54" t="s">
        <v>2782</v>
      </c>
      <c r="Y846" s="54">
        <v>2</v>
      </c>
      <c r="Z846" s="54">
        <v>14</v>
      </c>
    </row>
    <row r="847" spans="1:26" ht="27" x14ac:dyDescent="0.25">
      <c r="B847" s="54" t="s">
        <v>2506</v>
      </c>
      <c r="C847" s="54" t="s">
        <v>2505</v>
      </c>
      <c r="D847" s="54" t="s">
        <v>94</v>
      </c>
      <c r="E847" s="54" t="s">
        <v>94</v>
      </c>
      <c r="F847" s="54" t="s">
        <v>94</v>
      </c>
      <c r="G847" s="54" t="s">
        <v>486</v>
      </c>
      <c r="H847" s="54" t="s">
        <v>2827</v>
      </c>
      <c r="I847" s="54" t="s">
        <v>2504</v>
      </c>
      <c r="J847" s="56" t="s">
        <v>2625</v>
      </c>
      <c r="K847" s="54" t="s">
        <v>2680</v>
      </c>
      <c r="L847" s="54" t="s">
        <v>116</v>
      </c>
      <c r="N847" s="54" t="s">
        <v>2615</v>
      </c>
      <c r="O847" s="54">
        <v>45</v>
      </c>
      <c r="P847" s="54">
        <v>3</v>
      </c>
      <c r="Q847" s="289">
        <v>3</v>
      </c>
      <c r="R847" s="290"/>
      <c r="S847" s="289" t="s">
        <v>2502</v>
      </c>
      <c r="T847" s="289"/>
      <c r="U847" s="55"/>
      <c r="V847" s="54" t="s">
        <v>2624</v>
      </c>
      <c r="W847" s="54" t="s">
        <v>2826</v>
      </c>
      <c r="X847" s="54" t="s">
        <v>2825</v>
      </c>
      <c r="Y847" s="54">
        <v>23</v>
      </c>
      <c r="Z847" s="54">
        <v>3</v>
      </c>
    </row>
    <row r="848" spans="1:26" ht="27" x14ac:dyDescent="0.25">
      <c r="B848" s="54" t="s">
        <v>2506</v>
      </c>
      <c r="C848" s="54" t="s">
        <v>2505</v>
      </c>
      <c r="D848" s="54" t="s">
        <v>94</v>
      </c>
      <c r="E848" s="54" t="s">
        <v>94</v>
      </c>
      <c r="F848" s="54" t="s">
        <v>94</v>
      </c>
      <c r="G848" s="54" t="s">
        <v>94</v>
      </c>
      <c r="H848" s="54" t="s">
        <v>2824</v>
      </c>
      <c r="I848" s="54" t="s">
        <v>2504</v>
      </c>
      <c r="J848" s="56" t="s">
        <v>2789</v>
      </c>
      <c r="K848" s="54" t="s">
        <v>2510</v>
      </c>
      <c r="L848" s="54" t="s">
        <v>116</v>
      </c>
      <c r="N848" s="54" t="s">
        <v>2615</v>
      </c>
      <c r="O848" s="54">
        <v>278</v>
      </c>
      <c r="P848" s="54">
        <v>6</v>
      </c>
      <c r="Q848" s="289">
        <v>11</v>
      </c>
      <c r="R848" s="290"/>
      <c r="S848" s="289" t="s">
        <v>2502</v>
      </c>
      <c r="T848" s="289"/>
      <c r="U848" s="55"/>
      <c r="V848" s="54" t="s">
        <v>2788</v>
      </c>
      <c r="W848" s="54" t="s">
        <v>2525</v>
      </c>
      <c r="X848" s="54" t="s">
        <v>2787</v>
      </c>
      <c r="Y848" s="54">
        <v>0</v>
      </c>
      <c r="Z848" s="54">
        <v>17</v>
      </c>
    </row>
    <row r="849" spans="1:26" ht="27" x14ac:dyDescent="0.25">
      <c r="B849" s="54" t="s">
        <v>2506</v>
      </c>
      <c r="C849" s="54" t="s">
        <v>2505</v>
      </c>
      <c r="D849" s="54" t="s">
        <v>94</v>
      </c>
      <c r="E849" s="54" t="s">
        <v>94</v>
      </c>
      <c r="F849" s="54" t="s">
        <v>94</v>
      </c>
      <c r="G849" s="54" t="s">
        <v>94</v>
      </c>
      <c r="H849" s="54" t="s">
        <v>2823</v>
      </c>
      <c r="I849" s="54" t="s">
        <v>2504</v>
      </c>
      <c r="J849" s="56" t="s">
        <v>2822</v>
      </c>
      <c r="K849" s="54" t="s">
        <v>2510</v>
      </c>
      <c r="L849" s="54" t="s">
        <v>116</v>
      </c>
      <c r="N849" s="54" t="s">
        <v>2615</v>
      </c>
      <c r="O849" s="54">
        <v>127</v>
      </c>
      <c r="P849" s="54">
        <v>6</v>
      </c>
      <c r="Q849" s="289">
        <v>7</v>
      </c>
      <c r="R849" s="290"/>
      <c r="S849" s="289" t="s">
        <v>2502</v>
      </c>
      <c r="T849" s="289"/>
      <c r="U849" s="55"/>
      <c r="V849" s="54" t="s">
        <v>2821</v>
      </c>
      <c r="W849" s="54" t="s">
        <v>2820</v>
      </c>
      <c r="X849" s="54" t="s">
        <v>2819</v>
      </c>
      <c r="Y849" s="54">
        <v>7</v>
      </c>
      <c r="Z849" s="54">
        <v>7</v>
      </c>
    </row>
    <row r="850" spans="1:26" ht="18" x14ac:dyDescent="0.25">
      <c r="B850" s="54" t="s">
        <v>2506</v>
      </c>
      <c r="C850" s="54" t="s">
        <v>2505</v>
      </c>
      <c r="D850" s="54" t="s">
        <v>94</v>
      </c>
      <c r="E850" s="54" t="s">
        <v>94</v>
      </c>
      <c r="F850" s="54" t="s">
        <v>94</v>
      </c>
      <c r="G850" s="54" t="s">
        <v>2147</v>
      </c>
      <c r="H850" s="54" t="s">
        <v>2818</v>
      </c>
      <c r="I850" s="54" t="s">
        <v>2504</v>
      </c>
      <c r="J850" s="56" t="s">
        <v>2817</v>
      </c>
      <c r="K850" s="54" t="s">
        <v>2523</v>
      </c>
      <c r="L850" s="54" t="s">
        <v>116</v>
      </c>
      <c r="N850" s="54" t="s">
        <v>2615</v>
      </c>
      <c r="O850" s="54">
        <v>37</v>
      </c>
      <c r="P850" s="54">
        <v>3</v>
      </c>
      <c r="Q850" s="289">
        <v>3</v>
      </c>
      <c r="R850" s="290"/>
      <c r="S850" s="289" t="s">
        <v>2502</v>
      </c>
      <c r="T850" s="289"/>
      <c r="U850" s="55"/>
      <c r="V850" s="54" t="s">
        <v>2816</v>
      </c>
      <c r="W850" s="54" t="s">
        <v>2525</v>
      </c>
      <c r="X850" s="54" t="s">
        <v>2524</v>
      </c>
      <c r="Y850" s="54">
        <v>0</v>
      </c>
      <c r="Z850" s="54">
        <v>3</v>
      </c>
    </row>
    <row r="851" spans="1:26" ht="18" x14ac:dyDescent="0.25">
      <c r="B851" s="54" t="s">
        <v>2506</v>
      </c>
      <c r="C851" s="54" t="s">
        <v>2505</v>
      </c>
      <c r="D851" s="54" t="s">
        <v>94</v>
      </c>
      <c r="E851" s="54" t="s">
        <v>94</v>
      </c>
      <c r="F851" s="54" t="s">
        <v>94</v>
      </c>
      <c r="G851" s="54" t="s">
        <v>1053</v>
      </c>
      <c r="H851" s="54" t="s">
        <v>2815</v>
      </c>
      <c r="I851" s="54" t="s">
        <v>2504</v>
      </c>
      <c r="J851" s="56" t="s">
        <v>2811</v>
      </c>
      <c r="K851" s="54" t="s">
        <v>2523</v>
      </c>
      <c r="L851" s="54" t="s">
        <v>116</v>
      </c>
      <c r="N851" s="54" t="s">
        <v>2615</v>
      </c>
      <c r="O851" s="54">
        <v>9</v>
      </c>
      <c r="P851" s="54">
        <v>3</v>
      </c>
      <c r="Q851" s="289">
        <v>3</v>
      </c>
      <c r="R851" s="290"/>
      <c r="S851" s="289" t="s">
        <v>2502</v>
      </c>
      <c r="T851" s="289"/>
      <c r="U851" s="55"/>
      <c r="V851" s="54" t="s">
        <v>2810</v>
      </c>
      <c r="W851" s="54" t="s">
        <v>2814</v>
      </c>
      <c r="X851" s="54" t="s">
        <v>2813</v>
      </c>
      <c r="Y851" s="54">
        <v>3</v>
      </c>
      <c r="Z851" s="54">
        <v>3</v>
      </c>
    </row>
    <row r="852" spans="1:26" ht="18" x14ac:dyDescent="0.25">
      <c r="B852" s="54" t="s">
        <v>2506</v>
      </c>
      <c r="C852" s="54" t="s">
        <v>2505</v>
      </c>
      <c r="D852" s="54" t="s">
        <v>94</v>
      </c>
      <c r="E852" s="54" t="s">
        <v>94</v>
      </c>
      <c r="F852" s="54" t="s">
        <v>94</v>
      </c>
      <c r="G852" s="54" t="s">
        <v>1053</v>
      </c>
      <c r="H852" s="54" t="s">
        <v>2812</v>
      </c>
      <c r="I852" s="54" t="s">
        <v>2504</v>
      </c>
      <c r="J852" s="56" t="s">
        <v>2811</v>
      </c>
      <c r="K852" s="54" t="s">
        <v>2510</v>
      </c>
      <c r="L852" s="54" t="s">
        <v>116</v>
      </c>
      <c r="N852" s="54" t="s">
        <v>2615</v>
      </c>
      <c r="O852" s="54">
        <v>18</v>
      </c>
      <c r="P852" s="54">
        <v>6</v>
      </c>
      <c r="Q852" s="289">
        <v>6</v>
      </c>
      <c r="R852" s="290"/>
      <c r="S852" s="289" t="s">
        <v>2502</v>
      </c>
      <c r="T852" s="289"/>
      <c r="U852" s="55"/>
      <c r="V852" s="54" t="s">
        <v>2810</v>
      </c>
      <c r="W852" s="54" t="s">
        <v>2525</v>
      </c>
      <c r="X852" s="54" t="s">
        <v>2524</v>
      </c>
      <c r="Y852" s="54">
        <v>6</v>
      </c>
      <c r="Z852" s="54">
        <v>1</v>
      </c>
    </row>
    <row r="853" spans="1:26" ht="18" x14ac:dyDescent="0.25">
      <c r="B853" s="54" t="s">
        <v>2506</v>
      </c>
      <c r="C853" s="54" t="s">
        <v>2505</v>
      </c>
      <c r="D853" s="54" t="s">
        <v>94</v>
      </c>
      <c r="E853" s="54" t="s">
        <v>94</v>
      </c>
      <c r="F853" s="54" t="s">
        <v>94</v>
      </c>
      <c r="G853" s="54" t="s">
        <v>2808</v>
      </c>
      <c r="H853" s="54" t="s">
        <v>2809</v>
      </c>
      <c r="I853" s="54" t="s">
        <v>2504</v>
      </c>
      <c r="J853" s="56" t="s">
        <v>2806</v>
      </c>
      <c r="K853" s="54" t="s">
        <v>2510</v>
      </c>
      <c r="L853" s="54" t="s">
        <v>116</v>
      </c>
      <c r="N853" s="54" t="s">
        <v>2615</v>
      </c>
      <c r="O853" s="54">
        <v>23</v>
      </c>
      <c r="P853" s="54">
        <v>6</v>
      </c>
      <c r="Q853" s="289">
        <v>6</v>
      </c>
      <c r="R853" s="290"/>
      <c r="S853" s="289" t="s">
        <v>2502</v>
      </c>
      <c r="T853" s="289"/>
      <c r="U853" s="55"/>
      <c r="V853" s="54" t="s">
        <v>2805</v>
      </c>
      <c r="W853" s="54" t="s">
        <v>2804</v>
      </c>
      <c r="X853" s="54" t="s">
        <v>2803</v>
      </c>
      <c r="Y853" s="54">
        <v>6</v>
      </c>
      <c r="Z853" s="54">
        <v>6</v>
      </c>
    </row>
    <row r="854" spans="1:26" ht="18" x14ac:dyDescent="0.25">
      <c r="B854" s="54" t="s">
        <v>2506</v>
      </c>
      <c r="C854" s="54" t="s">
        <v>2505</v>
      </c>
      <c r="D854" s="54" t="s">
        <v>94</v>
      </c>
      <c r="E854" s="54" t="s">
        <v>94</v>
      </c>
      <c r="F854" s="54" t="s">
        <v>94</v>
      </c>
      <c r="G854" s="54" t="s">
        <v>2808</v>
      </c>
      <c r="H854" s="54" t="s">
        <v>2807</v>
      </c>
      <c r="I854" s="54" t="s">
        <v>2504</v>
      </c>
      <c r="J854" s="56" t="s">
        <v>2806</v>
      </c>
      <c r="K854" s="54" t="s">
        <v>2503</v>
      </c>
      <c r="L854" s="54" t="s">
        <v>116</v>
      </c>
      <c r="N854" s="54" t="s">
        <v>2615</v>
      </c>
      <c r="O854" s="54">
        <v>82</v>
      </c>
      <c r="P854" s="54">
        <v>5</v>
      </c>
      <c r="Q854" s="289">
        <v>5</v>
      </c>
      <c r="R854" s="290"/>
      <c r="S854" s="289" t="s">
        <v>2502</v>
      </c>
      <c r="T854" s="289"/>
      <c r="U854" s="55"/>
      <c r="V854" s="54" t="s">
        <v>2805</v>
      </c>
      <c r="W854" s="54" t="s">
        <v>2804</v>
      </c>
      <c r="X854" s="54" t="s">
        <v>2803</v>
      </c>
      <c r="Y854" s="54">
        <v>12</v>
      </c>
      <c r="Z854" s="54">
        <v>7</v>
      </c>
    </row>
    <row r="855" spans="1:26" ht="18" x14ac:dyDescent="0.25">
      <c r="B855" s="54" t="s">
        <v>2506</v>
      </c>
      <c r="C855" s="54" t="s">
        <v>2505</v>
      </c>
      <c r="D855" s="54" t="s">
        <v>94</v>
      </c>
      <c r="E855" s="54" t="s">
        <v>94</v>
      </c>
      <c r="F855" s="54" t="s">
        <v>94</v>
      </c>
      <c r="G855" s="54" t="s">
        <v>470</v>
      </c>
      <c r="H855" s="54" t="s">
        <v>2802</v>
      </c>
      <c r="I855" s="54" t="s">
        <v>2504</v>
      </c>
      <c r="J855" s="56" t="s">
        <v>2785</v>
      </c>
      <c r="K855" s="54" t="s">
        <v>2503</v>
      </c>
      <c r="L855" s="54" t="s">
        <v>116</v>
      </c>
      <c r="N855" s="54" t="s">
        <v>2615</v>
      </c>
      <c r="O855" s="54">
        <v>218</v>
      </c>
      <c r="P855" s="54">
        <v>5</v>
      </c>
      <c r="Q855" s="289">
        <v>9</v>
      </c>
      <c r="R855" s="290"/>
      <c r="S855" s="289" t="s">
        <v>2502</v>
      </c>
      <c r="T855" s="289"/>
      <c r="U855" s="55"/>
      <c r="V855" s="54" t="s">
        <v>2784</v>
      </c>
      <c r="W855" s="54" t="s">
        <v>2783</v>
      </c>
      <c r="X855" s="54" t="s">
        <v>2782</v>
      </c>
      <c r="Y855" s="54">
        <v>7</v>
      </c>
      <c r="Z855" s="54">
        <v>16</v>
      </c>
    </row>
    <row r="856" spans="1:26" ht="18" x14ac:dyDescent="0.25">
      <c r="B856" s="54" t="s">
        <v>2506</v>
      </c>
      <c r="C856" s="54" t="s">
        <v>2505</v>
      </c>
      <c r="D856" s="54" t="s">
        <v>94</v>
      </c>
      <c r="E856" s="54" t="s">
        <v>94</v>
      </c>
      <c r="F856" s="54" t="s">
        <v>94</v>
      </c>
      <c r="G856" s="54" t="s">
        <v>94</v>
      </c>
      <c r="H856" s="54" t="s">
        <v>2801</v>
      </c>
      <c r="I856" s="54" t="s">
        <v>2504</v>
      </c>
      <c r="J856" s="56" t="s">
        <v>2800</v>
      </c>
      <c r="K856" s="54" t="s">
        <v>2503</v>
      </c>
      <c r="L856" s="54" t="s">
        <v>116</v>
      </c>
      <c r="N856" s="54" t="s">
        <v>2615</v>
      </c>
      <c r="O856" s="54">
        <v>80</v>
      </c>
      <c r="P856" s="54">
        <v>5</v>
      </c>
      <c r="Q856" s="289">
        <v>5</v>
      </c>
      <c r="R856" s="290"/>
      <c r="S856" s="289" t="s">
        <v>2502</v>
      </c>
      <c r="T856" s="289"/>
      <c r="U856" s="55"/>
      <c r="V856" s="54" t="s">
        <v>2799</v>
      </c>
      <c r="W856" s="54" t="s">
        <v>2798</v>
      </c>
      <c r="X856" s="54" t="s">
        <v>2797</v>
      </c>
      <c r="Y856" s="54">
        <v>15</v>
      </c>
      <c r="Z856" s="54">
        <v>1</v>
      </c>
    </row>
    <row r="857" spans="1:26" ht="18" x14ac:dyDescent="0.25">
      <c r="A857" s="53" t="str">
        <f t="shared" ref="A857:A858" si="27">+H857</f>
        <v>1470970</v>
      </c>
      <c r="B857" s="54" t="s">
        <v>2506</v>
      </c>
      <c r="C857" s="54" t="s">
        <v>2505</v>
      </c>
      <c r="D857" s="54" t="s">
        <v>94</v>
      </c>
      <c r="E857" s="54" t="s">
        <v>94</v>
      </c>
      <c r="F857" s="54" t="s">
        <v>94</v>
      </c>
      <c r="G857" s="54" t="s">
        <v>656</v>
      </c>
      <c r="H857" s="54" t="s">
        <v>500</v>
      </c>
      <c r="I857" s="54" t="s">
        <v>2504</v>
      </c>
      <c r="J857" s="56" t="s">
        <v>501</v>
      </c>
      <c r="K857" s="54" t="s">
        <v>2523</v>
      </c>
      <c r="L857" s="54" t="s">
        <v>116</v>
      </c>
      <c r="N857" s="54" t="s">
        <v>117</v>
      </c>
      <c r="O857" s="54">
        <v>57</v>
      </c>
      <c r="P857" s="54">
        <v>3</v>
      </c>
      <c r="Q857" s="289">
        <v>4</v>
      </c>
      <c r="R857" s="290"/>
      <c r="S857" s="289" t="s">
        <v>2502</v>
      </c>
      <c r="T857" s="289"/>
      <c r="U857" s="55"/>
      <c r="V857" s="54" t="s">
        <v>2796</v>
      </c>
      <c r="W857" s="54" t="s">
        <v>2795</v>
      </c>
      <c r="X857" s="54" t="s">
        <v>2794</v>
      </c>
      <c r="Y857" s="54">
        <v>6</v>
      </c>
      <c r="Z857" s="54">
        <v>5</v>
      </c>
    </row>
    <row r="858" spans="1:26" ht="27" x14ac:dyDescent="0.25">
      <c r="A858" s="53" t="str">
        <f t="shared" si="27"/>
        <v>1525591</v>
      </c>
      <c r="B858" s="54" t="s">
        <v>2506</v>
      </c>
      <c r="C858" s="54" t="s">
        <v>2505</v>
      </c>
      <c r="D858" s="54" t="s">
        <v>94</v>
      </c>
      <c r="E858" s="54" t="s">
        <v>94</v>
      </c>
      <c r="F858" s="54" t="s">
        <v>94</v>
      </c>
      <c r="G858" s="54" t="s">
        <v>449</v>
      </c>
      <c r="H858" s="54" t="s">
        <v>502</v>
      </c>
      <c r="I858" s="54" t="s">
        <v>2504</v>
      </c>
      <c r="J858" s="56" t="s">
        <v>503</v>
      </c>
      <c r="K858" s="54" t="s">
        <v>2523</v>
      </c>
      <c r="L858" s="54" t="s">
        <v>116</v>
      </c>
      <c r="N858" s="54" t="s">
        <v>117</v>
      </c>
      <c r="O858" s="54">
        <v>119</v>
      </c>
      <c r="P858" s="54">
        <v>3</v>
      </c>
      <c r="Q858" s="289">
        <v>6</v>
      </c>
      <c r="R858" s="290"/>
      <c r="S858" s="289" t="s">
        <v>2502</v>
      </c>
      <c r="T858" s="289"/>
      <c r="U858" s="55"/>
      <c r="V858" s="54" t="s">
        <v>2793</v>
      </c>
      <c r="W858" s="54" t="s">
        <v>2792</v>
      </c>
      <c r="X858" s="54" t="s">
        <v>2791</v>
      </c>
      <c r="Y858" s="54">
        <v>6</v>
      </c>
      <c r="Z858" s="54">
        <v>8</v>
      </c>
    </row>
    <row r="859" spans="1:26" ht="27" x14ac:dyDescent="0.25">
      <c r="B859" s="54" t="s">
        <v>2506</v>
      </c>
      <c r="C859" s="54" t="s">
        <v>2505</v>
      </c>
      <c r="D859" s="54" t="s">
        <v>94</v>
      </c>
      <c r="E859" s="54" t="s">
        <v>94</v>
      </c>
      <c r="F859" s="54" t="s">
        <v>94</v>
      </c>
      <c r="G859" s="54" t="s">
        <v>94</v>
      </c>
      <c r="H859" s="54" t="s">
        <v>2790</v>
      </c>
      <c r="I859" s="54" t="s">
        <v>2504</v>
      </c>
      <c r="J859" s="56" t="s">
        <v>2789</v>
      </c>
      <c r="K859" s="54" t="s">
        <v>2523</v>
      </c>
      <c r="L859" s="54" t="s">
        <v>116</v>
      </c>
      <c r="N859" s="54" t="s">
        <v>2615</v>
      </c>
      <c r="O859" s="54">
        <v>67</v>
      </c>
      <c r="P859" s="54">
        <v>3</v>
      </c>
      <c r="Q859" s="289">
        <v>3</v>
      </c>
      <c r="R859" s="290"/>
      <c r="S859" s="289" t="s">
        <v>2502</v>
      </c>
      <c r="T859" s="289"/>
      <c r="U859" s="55"/>
      <c r="V859" s="54" t="s">
        <v>2788</v>
      </c>
      <c r="W859" s="54" t="s">
        <v>2525</v>
      </c>
      <c r="X859" s="54" t="s">
        <v>2787</v>
      </c>
      <c r="Y859" s="54">
        <v>0</v>
      </c>
      <c r="Z859" s="54">
        <v>5</v>
      </c>
    </row>
    <row r="860" spans="1:26" ht="18" x14ac:dyDescent="0.25">
      <c r="B860" s="54" t="s">
        <v>2506</v>
      </c>
      <c r="C860" s="54" t="s">
        <v>2505</v>
      </c>
      <c r="D860" s="54" t="s">
        <v>94</v>
      </c>
      <c r="E860" s="54" t="s">
        <v>94</v>
      </c>
      <c r="F860" s="54" t="s">
        <v>94</v>
      </c>
      <c r="G860" s="54" t="s">
        <v>518</v>
      </c>
      <c r="H860" s="54" t="s">
        <v>2786</v>
      </c>
      <c r="I860" s="54" t="s">
        <v>2504</v>
      </c>
      <c r="J860" s="56" t="s">
        <v>2785</v>
      </c>
      <c r="K860" s="54" t="s">
        <v>2523</v>
      </c>
      <c r="L860" s="54" t="s">
        <v>116</v>
      </c>
      <c r="N860" s="54" t="s">
        <v>2615</v>
      </c>
      <c r="O860" s="54">
        <v>47</v>
      </c>
      <c r="P860" s="54">
        <v>3</v>
      </c>
      <c r="Q860" s="289">
        <v>3</v>
      </c>
      <c r="R860" s="290"/>
      <c r="S860" s="289" t="s">
        <v>2502</v>
      </c>
      <c r="T860" s="289"/>
      <c r="U860" s="55"/>
      <c r="V860" s="54" t="s">
        <v>2784</v>
      </c>
      <c r="W860" s="54" t="s">
        <v>2783</v>
      </c>
      <c r="X860" s="54" t="s">
        <v>2782</v>
      </c>
      <c r="Y860" s="54">
        <v>2</v>
      </c>
      <c r="Z860" s="54">
        <v>4</v>
      </c>
    </row>
    <row r="861" spans="1:26" ht="18" x14ac:dyDescent="0.25">
      <c r="B861" s="54" t="s">
        <v>2506</v>
      </c>
      <c r="C861" s="54" t="s">
        <v>2505</v>
      </c>
      <c r="D861" s="54" t="s">
        <v>94</v>
      </c>
      <c r="E861" s="54" t="s">
        <v>94</v>
      </c>
      <c r="F861" s="54" t="s">
        <v>94</v>
      </c>
      <c r="G861" s="54" t="s">
        <v>1131</v>
      </c>
      <c r="H861" s="54" t="s">
        <v>2781</v>
      </c>
      <c r="I861" s="54" t="s">
        <v>2504</v>
      </c>
      <c r="J861" s="56" t="s">
        <v>2780</v>
      </c>
      <c r="K861" s="54" t="s">
        <v>2503</v>
      </c>
      <c r="L861" s="54" t="s">
        <v>116</v>
      </c>
      <c r="N861" s="54" t="s">
        <v>2615</v>
      </c>
      <c r="O861" s="54">
        <v>31</v>
      </c>
      <c r="P861" s="54">
        <v>5</v>
      </c>
      <c r="Q861" s="289">
        <v>5</v>
      </c>
      <c r="R861" s="290"/>
      <c r="S861" s="289" t="s">
        <v>2502</v>
      </c>
      <c r="T861" s="289"/>
      <c r="U861" s="55"/>
      <c r="V861" s="54" t="s">
        <v>2779</v>
      </c>
      <c r="W861" s="54" t="s">
        <v>2778</v>
      </c>
      <c r="X861" s="54" t="s">
        <v>2777</v>
      </c>
      <c r="Y861" s="54">
        <v>6</v>
      </c>
      <c r="Z861" s="54">
        <v>12</v>
      </c>
    </row>
    <row r="862" spans="1:26" ht="27" x14ac:dyDescent="0.25">
      <c r="B862" s="54" t="s">
        <v>2506</v>
      </c>
      <c r="C862" s="54" t="s">
        <v>2505</v>
      </c>
      <c r="D862" s="54" t="s">
        <v>94</v>
      </c>
      <c r="E862" s="54" t="s">
        <v>94</v>
      </c>
      <c r="F862" s="54" t="s">
        <v>94</v>
      </c>
      <c r="G862" s="54" t="s">
        <v>2230</v>
      </c>
      <c r="H862" s="54" t="s">
        <v>2776</v>
      </c>
      <c r="I862" s="54" t="s">
        <v>2504</v>
      </c>
      <c r="J862" s="56" t="s">
        <v>2772</v>
      </c>
      <c r="K862" s="54" t="s">
        <v>2510</v>
      </c>
      <c r="L862" s="54" t="s">
        <v>116</v>
      </c>
      <c r="N862" s="54" t="s">
        <v>2615</v>
      </c>
      <c r="O862" s="54">
        <v>235</v>
      </c>
      <c r="P862" s="54">
        <v>6</v>
      </c>
      <c r="Q862" s="289">
        <v>10</v>
      </c>
      <c r="R862" s="290"/>
      <c r="S862" s="289" t="s">
        <v>2502</v>
      </c>
      <c r="T862" s="289"/>
      <c r="U862" s="55"/>
      <c r="V862" s="54" t="s">
        <v>2771</v>
      </c>
      <c r="W862" s="54" t="s">
        <v>2775</v>
      </c>
      <c r="X862" s="54" t="s">
        <v>2774</v>
      </c>
      <c r="Y862" s="54">
        <v>0</v>
      </c>
      <c r="Z862" s="54">
        <v>13</v>
      </c>
    </row>
    <row r="863" spans="1:26" ht="18" x14ac:dyDescent="0.25">
      <c r="B863" s="54" t="s">
        <v>2506</v>
      </c>
      <c r="C863" s="54" t="s">
        <v>2505</v>
      </c>
      <c r="D863" s="54" t="s">
        <v>94</v>
      </c>
      <c r="E863" s="54" t="s">
        <v>94</v>
      </c>
      <c r="F863" s="54" t="s">
        <v>94</v>
      </c>
      <c r="G863" s="54" t="s">
        <v>2230</v>
      </c>
      <c r="H863" s="54" t="s">
        <v>2773</v>
      </c>
      <c r="I863" s="54" t="s">
        <v>2504</v>
      </c>
      <c r="J863" s="56" t="s">
        <v>2772</v>
      </c>
      <c r="K863" s="54" t="s">
        <v>2503</v>
      </c>
      <c r="L863" s="54" t="s">
        <v>116</v>
      </c>
      <c r="N863" s="54" t="s">
        <v>2615</v>
      </c>
      <c r="O863" s="54">
        <v>250</v>
      </c>
      <c r="P863" s="54">
        <v>5</v>
      </c>
      <c r="Q863" s="289">
        <v>10</v>
      </c>
      <c r="R863" s="290"/>
      <c r="S863" s="289" t="s">
        <v>2502</v>
      </c>
      <c r="T863" s="289"/>
      <c r="U863" s="55"/>
      <c r="V863" s="54" t="s">
        <v>2771</v>
      </c>
      <c r="W863" s="54" t="s">
        <v>2770</v>
      </c>
      <c r="X863" s="54" t="s">
        <v>2769</v>
      </c>
      <c r="Y863" s="54">
        <v>10</v>
      </c>
      <c r="Z863" s="54">
        <v>20</v>
      </c>
    </row>
    <row r="864" spans="1:26" ht="18" x14ac:dyDescent="0.25">
      <c r="B864" s="54" t="s">
        <v>2506</v>
      </c>
      <c r="C864" s="54" t="s">
        <v>2505</v>
      </c>
      <c r="D864" s="54" t="s">
        <v>94</v>
      </c>
      <c r="E864" s="54" t="s">
        <v>94</v>
      </c>
      <c r="F864" s="54" t="s">
        <v>94</v>
      </c>
      <c r="G864" s="54" t="s">
        <v>2768</v>
      </c>
      <c r="H864" s="54" t="s">
        <v>2767</v>
      </c>
      <c r="I864" s="54" t="s">
        <v>2504</v>
      </c>
      <c r="J864" s="56" t="s">
        <v>2766</v>
      </c>
      <c r="K864" s="54" t="s">
        <v>2523</v>
      </c>
      <c r="L864" s="54" t="s">
        <v>116</v>
      </c>
      <c r="N864" s="54" t="s">
        <v>2615</v>
      </c>
      <c r="O864" s="54">
        <v>23</v>
      </c>
      <c r="P864" s="54">
        <v>3</v>
      </c>
      <c r="Q864" s="289">
        <v>3</v>
      </c>
      <c r="R864" s="290"/>
      <c r="S864" s="289" t="s">
        <v>2502</v>
      </c>
      <c r="T864" s="289"/>
      <c r="U864" s="55"/>
      <c r="V864" s="54" t="s">
        <v>2765</v>
      </c>
      <c r="W864" s="54" t="s">
        <v>2764</v>
      </c>
      <c r="X864" s="54" t="s">
        <v>2763</v>
      </c>
      <c r="Y864" s="54">
        <v>2</v>
      </c>
      <c r="Z864" s="54">
        <v>5</v>
      </c>
    </row>
    <row r="865" spans="1:26" ht="18" x14ac:dyDescent="0.25">
      <c r="A865" s="53" t="str">
        <f t="shared" ref="A865:A866" si="28">+H865</f>
        <v>1024074</v>
      </c>
      <c r="B865" s="54" t="s">
        <v>2506</v>
      </c>
      <c r="C865" s="54" t="s">
        <v>2505</v>
      </c>
      <c r="D865" s="54" t="s">
        <v>94</v>
      </c>
      <c r="E865" s="54" t="s">
        <v>94</v>
      </c>
      <c r="F865" s="54" t="s">
        <v>94</v>
      </c>
      <c r="G865" s="54" t="s">
        <v>486</v>
      </c>
      <c r="H865" s="54" t="s">
        <v>1595</v>
      </c>
      <c r="I865" s="54" t="s">
        <v>2504</v>
      </c>
      <c r="J865" s="56" t="s">
        <v>1499</v>
      </c>
      <c r="K865" s="54" t="s">
        <v>2503</v>
      </c>
      <c r="L865" s="54" t="s">
        <v>116</v>
      </c>
      <c r="N865" s="54" t="s">
        <v>117</v>
      </c>
      <c r="O865" s="54">
        <v>26</v>
      </c>
      <c r="P865" s="54">
        <v>5</v>
      </c>
      <c r="Q865" s="289">
        <v>5</v>
      </c>
      <c r="R865" s="290"/>
      <c r="S865" s="289" t="s">
        <v>2502</v>
      </c>
      <c r="T865" s="289"/>
      <c r="U865" s="55"/>
      <c r="V865" s="54" t="s">
        <v>2762</v>
      </c>
      <c r="W865" s="54" t="s">
        <v>2761</v>
      </c>
      <c r="X865" s="54" t="s">
        <v>2708</v>
      </c>
      <c r="Y865" s="54">
        <v>10</v>
      </c>
      <c r="Z865" s="54">
        <v>11</v>
      </c>
    </row>
    <row r="866" spans="1:26" ht="27" x14ac:dyDescent="0.25">
      <c r="A866" s="53" t="str">
        <f t="shared" si="28"/>
        <v>1024033</v>
      </c>
      <c r="B866" s="54" t="s">
        <v>2506</v>
      </c>
      <c r="C866" s="54" t="s">
        <v>2505</v>
      </c>
      <c r="D866" s="54" t="s">
        <v>94</v>
      </c>
      <c r="E866" s="54" t="s">
        <v>94</v>
      </c>
      <c r="F866" s="54" t="s">
        <v>94</v>
      </c>
      <c r="G866" s="54" t="s">
        <v>461</v>
      </c>
      <c r="H866" s="54" t="s">
        <v>1607</v>
      </c>
      <c r="I866" s="54" t="s">
        <v>2504</v>
      </c>
      <c r="J866" s="56" t="s">
        <v>1608</v>
      </c>
      <c r="K866" s="54" t="s">
        <v>2503</v>
      </c>
      <c r="L866" s="54" t="s">
        <v>116</v>
      </c>
      <c r="N866" s="54" t="s">
        <v>117</v>
      </c>
      <c r="O866" s="54">
        <v>334</v>
      </c>
      <c r="P866" s="54">
        <v>5</v>
      </c>
      <c r="Q866" s="289">
        <v>13</v>
      </c>
      <c r="R866" s="290"/>
      <c r="S866" s="289" t="s">
        <v>2502</v>
      </c>
      <c r="T866" s="289"/>
      <c r="U866" s="55"/>
      <c r="V866" s="54" t="s">
        <v>2760</v>
      </c>
      <c r="W866" s="54" t="s">
        <v>2759</v>
      </c>
      <c r="X866" s="54" t="s">
        <v>2758</v>
      </c>
      <c r="Y866" s="54">
        <v>26</v>
      </c>
      <c r="Z866" s="54">
        <v>26</v>
      </c>
    </row>
    <row r="867" spans="1:26" ht="18" x14ac:dyDescent="0.25">
      <c r="B867" s="54" t="s">
        <v>2506</v>
      </c>
      <c r="C867" s="54" t="s">
        <v>2505</v>
      </c>
      <c r="D867" s="54" t="s">
        <v>94</v>
      </c>
      <c r="E867" s="54" t="s">
        <v>94</v>
      </c>
      <c r="F867" s="54" t="s">
        <v>94</v>
      </c>
      <c r="G867" s="54" t="s">
        <v>2147</v>
      </c>
      <c r="H867" s="54" t="s">
        <v>2757</v>
      </c>
      <c r="I867" s="54" t="s">
        <v>2504</v>
      </c>
      <c r="J867" s="56" t="s">
        <v>2735</v>
      </c>
      <c r="K867" s="54" t="s">
        <v>2510</v>
      </c>
      <c r="L867" s="54" t="s">
        <v>116</v>
      </c>
      <c r="N867" s="54" t="s">
        <v>2615</v>
      </c>
      <c r="O867" s="54">
        <v>60</v>
      </c>
      <c r="P867" s="54">
        <v>6</v>
      </c>
      <c r="Q867" s="289">
        <v>6</v>
      </c>
      <c r="R867" s="290"/>
      <c r="S867" s="289" t="s">
        <v>2502</v>
      </c>
      <c r="T867" s="289"/>
      <c r="U867" s="55"/>
      <c r="V867" s="54" t="s">
        <v>2756</v>
      </c>
      <c r="W867" s="54" t="s">
        <v>2755</v>
      </c>
      <c r="X867" s="54" t="s">
        <v>2754</v>
      </c>
      <c r="Y867" s="54">
        <v>0</v>
      </c>
      <c r="Z867" s="54">
        <v>2</v>
      </c>
    </row>
    <row r="868" spans="1:26" ht="18" x14ac:dyDescent="0.25">
      <c r="B868" s="54" t="s">
        <v>2506</v>
      </c>
      <c r="C868" s="54" t="s">
        <v>2505</v>
      </c>
      <c r="D868" s="54" t="s">
        <v>94</v>
      </c>
      <c r="E868" s="54" t="s">
        <v>94</v>
      </c>
      <c r="F868" s="54" t="s">
        <v>94</v>
      </c>
      <c r="G868" s="54" t="s">
        <v>2653</v>
      </c>
      <c r="H868" s="54" t="s">
        <v>2753</v>
      </c>
      <c r="I868" s="54" t="s">
        <v>2504</v>
      </c>
      <c r="J868" s="56" t="s">
        <v>2752</v>
      </c>
      <c r="K868" s="54" t="s">
        <v>2510</v>
      </c>
      <c r="L868" s="54" t="s">
        <v>116</v>
      </c>
      <c r="N868" s="54" t="s">
        <v>2615</v>
      </c>
      <c r="O868" s="54">
        <v>96</v>
      </c>
      <c r="P868" s="54">
        <v>6</v>
      </c>
      <c r="Q868" s="289">
        <v>6</v>
      </c>
      <c r="R868" s="290"/>
      <c r="S868" s="289" t="s">
        <v>2502</v>
      </c>
      <c r="T868" s="289"/>
      <c r="U868" s="55"/>
      <c r="V868" s="54" t="s">
        <v>2751</v>
      </c>
      <c r="W868" s="54" t="s">
        <v>2750</v>
      </c>
      <c r="X868" s="54" t="s">
        <v>2749</v>
      </c>
      <c r="Y868" s="54">
        <v>0</v>
      </c>
      <c r="Z868" s="54">
        <v>9</v>
      </c>
    </row>
    <row r="869" spans="1:26" ht="18" x14ac:dyDescent="0.25">
      <c r="B869" s="54" t="s">
        <v>2506</v>
      </c>
      <c r="C869" s="54" t="s">
        <v>2505</v>
      </c>
      <c r="D869" s="54" t="s">
        <v>94</v>
      </c>
      <c r="E869" s="54" t="s">
        <v>94</v>
      </c>
      <c r="F869" s="54" t="s">
        <v>94</v>
      </c>
      <c r="G869" s="54" t="s">
        <v>2653</v>
      </c>
      <c r="H869" s="54" t="s">
        <v>2748</v>
      </c>
      <c r="I869" s="54" t="s">
        <v>2504</v>
      </c>
      <c r="J869" s="56" t="s">
        <v>2651</v>
      </c>
      <c r="K869" s="54" t="s">
        <v>2510</v>
      </c>
      <c r="L869" s="54" t="s">
        <v>116</v>
      </c>
      <c r="N869" s="54" t="s">
        <v>2615</v>
      </c>
      <c r="O869" s="54">
        <v>156</v>
      </c>
      <c r="P869" s="54">
        <v>6</v>
      </c>
      <c r="Q869" s="289">
        <v>7</v>
      </c>
      <c r="R869" s="290"/>
      <c r="S869" s="289" t="s">
        <v>2502</v>
      </c>
      <c r="T869" s="289"/>
      <c r="U869" s="55"/>
      <c r="V869" s="54" t="s">
        <v>2650</v>
      </c>
      <c r="W869" s="54" t="s">
        <v>2525</v>
      </c>
      <c r="X869" s="54" t="s">
        <v>2648</v>
      </c>
      <c r="Y869" s="54">
        <v>1</v>
      </c>
      <c r="Z869" s="54">
        <v>2</v>
      </c>
    </row>
    <row r="870" spans="1:26" ht="18" x14ac:dyDescent="0.25">
      <c r="B870" s="54" t="s">
        <v>2506</v>
      </c>
      <c r="C870" s="54" t="s">
        <v>2505</v>
      </c>
      <c r="D870" s="54" t="s">
        <v>94</v>
      </c>
      <c r="E870" s="54" t="s">
        <v>94</v>
      </c>
      <c r="F870" s="54" t="s">
        <v>94</v>
      </c>
      <c r="G870" s="54" t="s">
        <v>94</v>
      </c>
      <c r="H870" s="54" t="s">
        <v>2747</v>
      </c>
      <c r="I870" s="54" t="s">
        <v>2504</v>
      </c>
      <c r="J870" s="56" t="s">
        <v>2746</v>
      </c>
      <c r="K870" s="54" t="s">
        <v>2510</v>
      </c>
      <c r="L870" s="54" t="s">
        <v>116</v>
      </c>
      <c r="N870" s="54" t="s">
        <v>2615</v>
      </c>
      <c r="O870" s="54">
        <v>44</v>
      </c>
      <c r="P870" s="54">
        <v>6</v>
      </c>
      <c r="Q870" s="289">
        <v>6</v>
      </c>
      <c r="R870" s="290"/>
      <c r="S870" s="289" t="s">
        <v>2502</v>
      </c>
      <c r="T870" s="289"/>
      <c r="U870" s="55"/>
      <c r="V870" s="54" t="s">
        <v>2627</v>
      </c>
      <c r="W870" s="54" t="s">
        <v>2745</v>
      </c>
      <c r="X870" s="54" t="s">
        <v>2744</v>
      </c>
      <c r="Y870" s="54">
        <v>7</v>
      </c>
      <c r="Z870" s="54">
        <v>5</v>
      </c>
    </row>
    <row r="871" spans="1:26" ht="18" x14ac:dyDescent="0.25">
      <c r="A871" s="53" t="str">
        <f>+H871</f>
        <v>1024595</v>
      </c>
      <c r="B871" s="54" t="s">
        <v>2506</v>
      </c>
      <c r="C871" s="54" t="s">
        <v>2505</v>
      </c>
      <c r="D871" s="54" t="s">
        <v>94</v>
      </c>
      <c r="E871" s="54" t="s">
        <v>94</v>
      </c>
      <c r="F871" s="54" t="s">
        <v>94</v>
      </c>
      <c r="G871" s="54" t="s">
        <v>475</v>
      </c>
      <c r="H871" s="54" t="s">
        <v>1681</v>
      </c>
      <c r="I871" s="54" t="s">
        <v>2504</v>
      </c>
      <c r="J871" s="56" t="s">
        <v>1679</v>
      </c>
      <c r="K871" s="54" t="s">
        <v>2743</v>
      </c>
      <c r="L871" s="54" t="s">
        <v>1675</v>
      </c>
      <c r="N871" s="54" t="s">
        <v>117</v>
      </c>
      <c r="O871" s="54">
        <v>22</v>
      </c>
      <c r="P871" s="54">
        <v>6</v>
      </c>
      <c r="Q871" s="289">
        <v>6</v>
      </c>
      <c r="R871" s="290"/>
      <c r="S871" s="289" t="s">
        <v>2502</v>
      </c>
      <c r="T871" s="289"/>
      <c r="U871" s="55"/>
      <c r="V871" s="54" t="s">
        <v>2742</v>
      </c>
      <c r="W871" s="54" t="s">
        <v>2741</v>
      </c>
      <c r="X871" s="54" t="s">
        <v>2740</v>
      </c>
      <c r="Y871" s="54">
        <v>0</v>
      </c>
      <c r="Z871" s="54">
        <v>3</v>
      </c>
    </row>
    <row r="872" spans="1:26" ht="27" x14ac:dyDescent="0.25">
      <c r="B872" s="54" t="s">
        <v>2506</v>
      </c>
      <c r="C872" s="54" t="s">
        <v>2505</v>
      </c>
      <c r="D872" s="54" t="s">
        <v>94</v>
      </c>
      <c r="E872" s="54" t="s">
        <v>94</v>
      </c>
      <c r="F872" s="54" t="s">
        <v>94</v>
      </c>
      <c r="G872" s="54" t="s">
        <v>94</v>
      </c>
      <c r="H872" s="54" t="s">
        <v>2739</v>
      </c>
      <c r="I872" s="54" t="s">
        <v>2504</v>
      </c>
      <c r="J872" s="56" t="s">
        <v>2738</v>
      </c>
      <c r="K872" s="54" t="s">
        <v>2503</v>
      </c>
      <c r="L872" s="54" t="s">
        <v>116</v>
      </c>
      <c r="N872" s="54" t="s">
        <v>2615</v>
      </c>
      <c r="O872" s="54">
        <v>137</v>
      </c>
      <c r="P872" s="54">
        <v>5</v>
      </c>
      <c r="Q872" s="289">
        <v>5</v>
      </c>
      <c r="R872" s="290"/>
      <c r="S872" s="289" t="s">
        <v>2502</v>
      </c>
      <c r="T872" s="289"/>
      <c r="U872" s="55"/>
      <c r="V872" s="54" t="s">
        <v>2686</v>
      </c>
      <c r="W872" s="54" t="s">
        <v>2525</v>
      </c>
      <c r="X872" s="54" t="s">
        <v>2737</v>
      </c>
      <c r="Y872" s="54">
        <v>1</v>
      </c>
      <c r="Z872" s="54">
        <v>14</v>
      </c>
    </row>
    <row r="873" spans="1:26" ht="18" x14ac:dyDescent="0.25">
      <c r="B873" s="54" t="s">
        <v>2506</v>
      </c>
      <c r="C873" s="54" t="s">
        <v>2505</v>
      </c>
      <c r="D873" s="54" t="s">
        <v>94</v>
      </c>
      <c r="E873" s="54" t="s">
        <v>94</v>
      </c>
      <c r="F873" s="54" t="s">
        <v>94</v>
      </c>
      <c r="G873" s="54" t="s">
        <v>2147</v>
      </c>
      <c r="H873" s="54" t="s">
        <v>2736</v>
      </c>
      <c r="I873" s="54" t="s">
        <v>2504</v>
      </c>
      <c r="J873" s="56" t="s">
        <v>2735</v>
      </c>
      <c r="K873" s="54" t="s">
        <v>2503</v>
      </c>
      <c r="L873" s="54" t="s">
        <v>116</v>
      </c>
      <c r="N873" s="54" t="s">
        <v>2615</v>
      </c>
      <c r="O873" s="54">
        <v>61</v>
      </c>
      <c r="P873" s="54">
        <v>5</v>
      </c>
      <c r="Q873" s="289">
        <v>5</v>
      </c>
      <c r="R873" s="290"/>
      <c r="S873" s="289" t="s">
        <v>2502</v>
      </c>
      <c r="T873" s="289"/>
      <c r="U873" s="55"/>
      <c r="V873" s="54" t="s">
        <v>2734</v>
      </c>
      <c r="W873" s="54" t="s">
        <v>2733</v>
      </c>
      <c r="X873" s="54" t="s">
        <v>2732</v>
      </c>
      <c r="Y873" s="54">
        <v>1</v>
      </c>
      <c r="Z873" s="54">
        <v>3</v>
      </c>
    </row>
    <row r="874" spans="1:26" ht="18" x14ac:dyDescent="0.25">
      <c r="A874" s="53" t="str">
        <f t="shared" ref="A874:A876" si="29">+H874</f>
        <v>1025758</v>
      </c>
      <c r="B874" s="54" t="s">
        <v>2506</v>
      </c>
      <c r="C874" s="54" t="s">
        <v>2505</v>
      </c>
      <c r="D874" s="54" t="s">
        <v>94</v>
      </c>
      <c r="E874" s="54" t="s">
        <v>94</v>
      </c>
      <c r="F874" s="54" t="s">
        <v>94</v>
      </c>
      <c r="G874" s="54" t="s">
        <v>2188</v>
      </c>
      <c r="H874" s="54" t="s">
        <v>1464</v>
      </c>
      <c r="I874" s="54" t="s">
        <v>2504</v>
      </c>
      <c r="J874" s="56" t="s">
        <v>1465</v>
      </c>
      <c r="K874" s="54" t="s">
        <v>2510</v>
      </c>
      <c r="L874" s="54" t="s">
        <v>116</v>
      </c>
      <c r="N874" s="54" t="s">
        <v>117</v>
      </c>
      <c r="O874" s="54">
        <v>68</v>
      </c>
      <c r="P874" s="54">
        <v>6</v>
      </c>
      <c r="Q874" s="289">
        <v>6</v>
      </c>
      <c r="R874" s="290"/>
      <c r="S874" s="289" t="s">
        <v>2502</v>
      </c>
      <c r="T874" s="289"/>
      <c r="U874" s="55"/>
      <c r="V874" s="54" t="s">
        <v>2731</v>
      </c>
      <c r="W874" s="54" t="s">
        <v>2730</v>
      </c>
      <c r="X874" s="54" t="s">
        <v>2729</v>
      </c>
      <c r="Y874" s="54">
        <v>7</v>
      </c>
      <c r="Z874" s="54">
        <v>8</v>
      </c>
    </row>
    <row r="875" spans="1:26" ht="18" x14ac:dyDescent="0.25">
      <c r="A875" s="53" t="str">
        <f t="shared" si="29"/>
        <v>1025766</v>
      </c>
      <c r="B875" s="54" t="s">
        <v>2506</v>
      </c>
      <c r="C875" s="54" t="s">
        <v>2505</v>
      </c>
      <c r="D875" s="54" t="s">
        <v>94</v>
      </c>
      <c r="E875" s="54" t="s">
        <v>94</v>
      </c>
      <c r="F875" s="54" t="s">
        <v>94</v>
      </c>
      <c r="G875" s="54" t="s">
        <v>1811</v>
      </c>
      <c r="H875" s="54" t="s">
        <v>1446</v>
      </c>
      <c r="I875" s="54" t="s">
        <v>2504</v>
      </c>
      <c r="J875" s="56" t="s">
        <v>1990</v>
      </c>
      <c r="K875" s="54" t="s">
        <v>2510</v>
      </c>
      <c r="L875" s="54" t="s">
        <v>116</v>
      </c>
      <c r="N875" s="54" t="s">
        <v>117</v>
      </c>
      <c r="O875" s="54">
        <v>15</v>
      </c>
      <c r="P875" s="54">
        <v>6</v>
      </c>
      <c r="Q875" s="289">
        <v>6</v>
      </c>
      <c r="R875" s="290"/>
      <c r="S875" s="289" t="s">
        <v>2502</v>
      </c>
      <c r="T875" s="289"/>
      <c r="U875" s="55"/>
      <c r="V875" s="54" t="s">
        <v>2728</v>
      </c>
      <c r="W875" s="54" t="s">
        <v>2727</v>
      </c>
      <c r="X875" s="54" t="s">
        <v>2726</v>
      </c>
      <c r="Y875" s="54">
        <v>2</v>
      </c>
      <c r="Z875" s="54">
        <v>2</v>
      </c>
    </row>
    <row r="876" spans="1:26" ht="18" x14ac:dyDescent="0.25">
      <c r="A876" s="53" t="str">
        <f t="shared" si="29"/>
        <v>1025774</v>
      </c>
      <c r="B876" s="54" t="s">
        <v>2506</v>
      </c>
      <c r="C876" s="54" t="s">
        <v>2505</v>
      </c>
      <c r="D876" s="54" t="s">
        <v>94</v>
      </c>
      <c r="E876" s="54" t="s">
        <v>94</v>
      </c>
      <c r="F876" s="54" t="s">
        <v>94</v>
      </c>
      <c r="G876" s="54" t="s">
        <v>468</v>
      </c>
      <c r="H876" s="54" t="s">
        <v>1622</v>
      </c>
      <c r="I876" s="54" t="s">
        <v>2504</v>
      </c>
      <c r="J876" s="56" t="s">
        <v>468</v>
      </c>
      <c r="K876" s="54" t="s">
        <v>2503</v>
      </c>
      <c r="L876" s="54" t="s">
        <v>116</v>
      </c>
      <c r="N876" s="54" t="s">
        <v>117</v>
      </c>
      <c r="O876" s="54">
        <v>46</v>
      </c>
      <c r="P876" s="54">
        <v>5</v>
      </c>
      <c r="Q876" s="289">
        <v>5</v>
      </c>
      <c r="R876" s="290"/>
      <c r="S876" s="289" t="s">
        <v>2502</v>
      </c>
      <c r="T876" s="289"/>
      <c r="U876" s="55"/>
      <c r="V876" s="54" t="s">
        <v>2725</v>
      </c>
      <c r="W876" s="54" t="s">
        <v>2724</v>
      </c>
      <c r="X876" s="54" t="s">
        <v>2723</v>
      </c>
      <c r="Y876" s="54">
        <v>9</v>
      </c>
      <c r="Z876" s="54">
        <v>8</v>
      </c>
    </row>
    <row r="877" spans="1:26" ht="18" x14ac:dyDescent="0.25">
      <c r="A877" s="53" t="str">
        <f>+H877</f>
        <v>1025881</v>
      </c>
      <c r="B877" s="54" t="s">
        <v>2506</v>
      </c>
      <c r="C877" s="54" t="s">
        <v>2505</v>
      </c>
      <c r="D877" s="54" t="s">
        <v>94</v>
      </c>
      <c r="E877" s="54" t="s">
        <v>94</v>
      </c>
      <c r="F877" s="54" t="s">
        <v>94</v>
      </c>
      <c r="G877" s="54" t="s">
        <v>537</v>
      </c>
      <c r="H877" s="54" t="s">
        <v>1673</v>
      </c>
      <c r="I877" s="54" t="s">
        <v>2504</v>
      </c>
      <c r="J877" s="56" t="s">
        <v>1674</v>
      </c>
      <c r="K877" s="54" t="s">
        <v>2722</v>
      </c>
      <c r="L877" s="54" t="s">
        <v>1675</v>
      </c>
      <c r="N877" s="54" t="s">
        <v>117</v>
      </c>
      <c r="O877" s="54">
        <v>79</v>
      </c>
      <c r="P877" s="54">
        <v>1</v>
      </c>
      <c r="Q877" s="289">
        <v>6</v>
      </c>
      <c r="R877" s="290"/>
      <c r="S877" s="289" t="s">
        <v>2502</v>
      </c>
      <c r="T877" s="289"/>
      <c r="U877" s="55"/>
      <c r="V877" s="54" t="s">
        <v>2721</v>
      </c>
      <c r="W877" s="54" t="s">
        <v>2720</v>
      </c>
      <c r="X877" s="54" t="s">
        <v>2719</v>
      </c>
      <c r="Y877" s="54">
        <v>7</v>
      </c>
      <c r="Z877" s="54">
        <v>7</v>
      </c>
    </row>
    <row r="878" spans="1:26" ht="27" x14ac:dyDescent="0.25">
      <c r="A878" s="53" t="str">
        <f t="shared" ref="A878:A879" si="30">+H878</f>
        <v>1025576</v>
      </c>
      <c r="B878" s="54" t="s">
        <v>2506</v>
      </c>
      <c r="C878" s="54" t="s">
        <v>2505</v>
      </c>
      <c r="D878" s="54" t="s">
        <v>94</v>
      </c>
      <c r="E878" s="54" t="s">
        <v>94</v>
      </c>
      <c r="F878" s="54" t="s">
        <v>94</v>
      </c>
      <c r="G878" s="54" t="s">
        <v>492</v>
      </c>
      <c r="H878" s="54" t="s">
        <v>493</v>
      </c>
      <c r="I878" s="54" t="s">
        <v>2504</v>
      </c>
      <c r="J878" s="56" t="s">
        <v>1769</v>
      </c>
      <c r="K878" s="54" t="s">
        <v>2523</v>
      </c>
      <c r="L878" s="54" t="s">
        <v>116</v>
      </c>
      <c r="N878" s="54" t="s">
        <v>117</v>
      </c>
      <c r="O878" s="54">
        <v>59</v>
      </c>
      <c r="P878" s="54">
        <v>3</v>
      </c>
      <c r="Q878" s="289">
        <v>3</v>
      </c>
      <c r="R878" s="290"/>
      <c r="S878" s="289" t="s">
        <v>2502</v>
      </c>
      <c r="T878" s="289"/>
      <c r="U878" s="55"/>
      <c r="V878" s="54" t="s">
        <v>2718</v>
      </c>
      <c r="W878" s="54" t="s">
        <v>2717</v>
      </c>
      <c r="X878" s="54" t="s">
        <v>2716</v>
      </c>
      <c r="Y878" s="54">
        <v>2</v>
      </c>
      <c r="Z878" s="54">
        <v>4</v>
      </c>
    </row>
    <row r="879" spans="1:26" ht="18" x14ac:dyDescent="0.25">
      <c r="A879" s="53" t="str">
        <f t="shared" si="30"/>
        <v>1029974</v>
      </c>
      <c r="B879" s="54" t="s">
        <v>2506</v>
      </c>
      <c r="C879" s="54" t="s">
        <v>2505</v>
      </c>
      <c r="D879" s="54" t="s">
        <v>94</v>
      </c>
      <c r="E879" s="54" t="s">
        <v>94</v>
      </c>
      <c r="F879" s="54" t="s">
        <v>94</v>
      </c>
      <c r="G879" s="54" t="s">
        <v>518</v>
      </c>
      <c r="H879" s="54" t="s">
        <v>1613</v>
      </c>
      <c r="I879" s="54" t="s">
        <v>2504</v>
      </c>
      <c r="J879" s="56" t="s">
        <v>1614</v>
      </c>
      <c r="K879" s="54" t="s">
        <v>2503</v>
      </c>
      <c r="L879" s="54" t="s">
        <v>116</v>
      </c>
      <c r="N879" s="54" t="s">
        <v>117</v>
      </c>
      <c r="O879" s="54">
        <v>107</v>
      </c>
      <c r="P879" s="54">
        <v>5</v>
      </c>
      <c r="Q879" s="289">
        <v>5</v>
      </c>
      <c r="R879" s="290"/>
      <c r="S879" s="289" t="s">
        <v>2502</v>
      </c>
      <c r="T879" s="289"/>
      <c r="U879" s="55"/>
      <c r="V879" s="54" t="s">
        <v>2710</v>
      </c>
      <c r="W879" s="54" t="s">
        <v>2525</v>
      </c>
      <c r="X879" s="54" t="s">
        <v>2708</v>
      </c>
      <c r="Y879" s="54">
        <v>12</v>
      </c>
      <c r="Z879" s="54">
        <v>13</v>
      </c>
    </row>
    <row r="880" spans="1:26" ht="18" x14ac:dyDescent="0.25">
      <c r="B880" s="54" t="s">
        <v>2506</v>
      </c>
      <c r="C880" s="54" t="s">
        <v>2505</v>
      </c>
      <c r="D880" s="54" t="s">
        <v>94</v>
      </c>
      <c r="E880" s="54" t="s">
        <v>94</v>
      </c>
      <c r="F880" s="54" t="s">
        <v>94</v>
      </c>
      <c r="G880" s="54" t="s">
        <v>2653</v>
      </c>
      <c r="H880" s="54" t="s">
        <v>2715</v>
      </c>
      <c r="I880" s="54" t="s">
        <v>2504</v>
      </c>
      <c r="J880" s="56" t="s">
        <v>2651</v>
      </c>
      <c r="K880" s="54" t="s">
        <v>2523</v>
      </c>
      <c r="L880" s="54" t="s">
        <v>116</v>
      </c>
      <c r="N880" s="54" t="s">
        <v>2615</v>
      </c>
      <c r="O880" s="54">
        <v>35</v>
      </c>
      <c r="P880" s="54">
        <v>3</v>
      </c>
      <c r="Q880" s="289">
        <v>3</v>
      </c>
      <c r="R880" s="290"/>
      <c r="S880" s="289" t="s">
        <v>2502</v>
      </c>
      <c r="T880" s="289"/>
      <c r="U880" s="55"/>
      <c r="V880" s="54" t="s">
        <v>2650</v>
      </c>
      <c r="W880" s="54" t="s">
        <v>2714</v>
      </c>
      <c r="X880" s="54" t="s">
        <v>2648</v>
      </c>
      <c r="Y880" s="54">
        <v>0</v>
      </c>
      <c r="Z880" s="54">
        <v>1</v>
      </c>
    </row>
    <row r="881" spans="1:26" ht="27" x14ac:dyDescent="0.25">
      <c r="A881" s="53" t="str">
        <f t="shared" ref="A881:A883" si="31">+H881</f>
        <v>1029958</v>
      </c>
      <c r="B881" s="54" t="s">
        <v>2506</v>
      </c>
      <c r="C881" s="54" t="s">
        <v>2505</v>
      </c>
      <c r="D881" s="54" t="s">
        <v>94</v>
      </c>
      <c r="E881" s="54" t="s">
        <v>94</v>
      </c>
      <c r="F881" s="54" t="s">
        <v>94</v>
      </c>
      <c r="G881" s="54" t="s">
        <v>1447</v>
      </c>
      <c r="H881" s="54" t="s">
        <v>1448</v>
      </c>
      <c r="I881" s="54" t="s">
        <v>2504</v>
      </c>
      <c r="J881" s="56" t="s">
        <v>1991</v>
      </c>
      <c r="K881" s="54" t="s">
        <v>2510</v>
      </c>
      <c r="L881" s="54" t="s">
        <v>116</v>
      </c>
      <c r="N881" s="54" t="s">
        <v>117</v>
      </c>
      <c r="O881" s="54">
        <v>3</v>
      </c>
      <c r="P881" s="54">
        <v>6</v>
      </c>
      <c r="Q881" s="289">
        <v>6</v>
      </c>
      <c r="R881" s="290"/>
      <c r="S881" s="289" t="s">
        <v>2502</v>
      </c>
      <c r="T881" s="289"/>
      <c r="U881" s="55"/>
      <c r="V881" s="54" t="s">
        <v>2713</v>
      </c>
      <c r="W881" s="54" t="s">
        <v>2712</v>
      </c>
      <c r="X881" s="54" t="s">
        <v>2711</v>
      </c>
      <c r="Y881" s="54">
        <v>0</v>
      </c>
      <c r="Z881" s="54">
        <v>1</v>
      </c>
    </row>
    <row r="882" spans="1:26" ht="18" x14ac:dyDescent="0.25">
      <c r="A882" s="53" t="str">
        <f t="shared" si="31"/>
        <v>1029818</v>
      </c>
      <c r="B882" s="54" t="s">
        <v>2506</v>
      </c>
      <c r="C882" s="54" t="s">
        <v>2505</v>
      </c>
      <c r="D882" s="54" t="s">
        <v>94</v>
      </c>
      <c r="E882" s="54" t="s">
        <v>94</v>
      </c>
      <c r="F882" s="54" t="s">
        <v>94</v>
      </c>
      <c r="G882" s="54" t="s">
        <v>518</v>
      </c>
      <c r="H882" s="54" t="s">
        <v>1466</v>
      </c>
      <c r="I882" s="54" t="s">
        <v>2504</v>
      </c>
      <c r="J882" s="56" t="s">
        <v>1614</v>
      </c>
      <c r="K882" s="54" t="s">
        <v>2510</v>
      </c>
      <c r="L882" s="54" t="s">
        <v>116</v>
      </c>
      <c r="N882" s="54" t="s">
        <v>117</v>
      </c>
      <c r="O882" s="54">
        <v>74</v>
      </c>
      <c r="P882" s="54">
        <v>6</v>
      </c>
      <c r="Q882" s="289">
        <v>6</v>
      </c>
      <c r="R882" s="290"/>
      <c r="S882" s="289" t="s">
        <v>2502</v>
      </c>
      <c r="T882" s="289"/>
      <c r="U882" s="55"/>
      <c r="V882" s="54" t="s">
        <v>2710</v>
      </c>
      <c r="W882" s="54" t="s">
        <v>2709</v>
      </c>
      <c r="X882" s="54" t="s">
        <v>2708</v>
      </c>
      <c r="Y882" s="54">
        <v>5</v>
      </c>
      <c r="Z882" s="54">
        <v>7</v>
      </c>
    </row>
    <row r="883" spans="1:26" ht="18" x14ac:dyDescent="0.25">
      <c r="A883" s="53" t="str">
        <f t="shared" si="31"/>
        <v>1029644</v>
      </c>
      <c r="B883" s="54" t="s">
        <v>2506</v>
      </c>
      <c r="C883" s="54" t="s">
        <v>2505</v>
      </c>
      <c r="D883" s="54" t="s">
        <v>94</v>
      </c>
      <c r="E883" s="54" t="s">
        <v>94</v>
      </c>
      <c r="F883" s="54" t="s">
        <v>94</v>
      </c>
      <c r="G883" s="54" t="s">
        <v>534</v>
      </c>
      <c r="H883" s="54" t="s">
        <v>1623</v>
      </c>
      <c r="I883" s="54" t="s">
        <v>2504</v>
      </c>
      <c r="J883" s="56" t="s">
        <v>534</v>
      </c>
      <c r="K883" s="54" t="s">
        <v>2503</v>
      </c>
      <c r="L883" s="54" t="s">
        <v>116</v>
      </c>
      <c r="N883" s="54" t="s">
        <v>117</v>
      </c>
      <c r="O883" s="54">
        <v>188</v>
      </c>
      <c r="P883" s="54">
        <v>5</v>
      </c>
      <c r="Q883" s="289">
        <v>10</v>
      </c>
      <c r="R883" s="290"/>
      <c r="S883" s="289" t="s">
        <v>2502</v>
      </c>
      <c r="T883" s="289"/>
      <c r="U883" s="55"/>
      <c r="V883" s="54" t="s">
        <v>2707</v>
      </c>
      <c r="W883" s="54" t="s">
        <v>2706</v>
      </c>
      <c r="X883" s="54" t="s">
        <v>2705</v>
      </c>
      <c r="Y883" s="54">
        <v>41</v>
      </c>
      <c r="Z883" s="54">
        <v>28</v>
      </c>
    </row>
    <row r="884" spans="1:26" ht="18" x14ac:dyDescent="0.25">
      <c r="B884" s="54" t="s">
        <v>2506</v>
      </c>
      <c r="C884" s="54" t="s">
        <v>2505</v>
      </c>
      <c r="D884" s="54" t="s">
        <v>94</v>
      </c>
      <c r="E884" s="54" t="s">
        <v>94</v>
      </c>
      <c r="F884" s="54" t="s">
        <v>94</v>
      </c>
      <c r="G884" s="54" t="s">
        <v>2653</v>
      </c>
      <c r="H884" s="54" t="s">
        <v>2704</v>
      </c>
      <c r="I884" s="54" t="s">
        <v>2504</v>
      </c>
      <c r="J884" s="56" t="s">
        <v>2703</v>
      </c>
      <c r="K884" s="54" t="s">
        <v>2510</v>
      </c>
      <c r="L884" s="54" t="s">
        <v>116</v>
      </c>
      <c r="N884" s="54" t="s">
        <v>2615</v>
      </c>
      <c r="O884" s="54">
        <v>53</v>
      </c>
      <c r="P884" s="54">
        <v>6</v>
      </c>
      <c r="Q884" s="289">
        <v>6</v>
      </c>
      <c r="R884" s="290"/>
      <c r="S884" s="289" t="s">
        <v>2502</v>
      </c>
      <c r="T884" s="289"/>
      <c r="U884" s="55"/>
      <c r="V884" s="54" t="s">
        <v>2702</v>
      </c>
      <c r="W884" s="54" t="s">
        <v>2701</v>
      </c>
      <c r="X884" s="54" t="s">
        <v>2700</v>
      </c>
      <c r="Y884" s="54">
        <v>7</v>
      </c>
      <c r="Z884" s="54">
        <v>9</v>
      </c>
    </row>
    <row r="885" spans="1:26" ht="27" x14ac:dyDescent="0.25">
      <c r="B885" s="54" t="s">
        <v>2506</v>
      </c>
      <c r="C885" s="54" t="s">
        <v>2505</v>
      </c>
      <c r="D885" s="54" t="s">
        <v>94</v>
      </c>
      <c r="E885" s="54" t="s">
        <v>94</v>
      </c>
      <c r="F885" s="54" t="s">
        <v>94</v>
      </c>
      <c r="G885" s="54" t="s">
        <v>449</v>
      </c>
      <c r="H885" s="54" t="s">
        <v>2699</v>
      </c>
      <c r="I885" s="54" t="s">
        <v>2504</v>
      </c>
      <c r="J885" s="56" t="s">
        <v>2687</v>
      </c>
      <c r="K885" s="54" t="s">
        <v>2510</v>
      </c>
      <c r="L885" s="54" t="s">
        <v>116</v>
      </c>
      <c r="N885" s="54" t="s">
        <v>2615</v>
      </c>
      <c r="O885" s="54">
        <v>114</v>
      </c>
      <c r="P885" s="54">
        <v>6</v>
      </c>
      <c r="Q885" s="289">
        <v>6</v>
      </c>
      <c r="R885" s="290"/>
      <c r="S885" s="289" t="s">
        <v>2502</v>
      </c>
      <c r="T885" s="289"/>
      <c r="U885" s="55"/>
      <c r="V885" s="54" t="s">
        <v>2686</v>
      </c>
      <c r="W885" s="54" t="s">
        <v>2685</v>
      </c>
      <c r="X885" s="54" t="s">
        <v>2698</v>
      </c>
      <c r="Y885" s="54">
        <v>8</v>
      </c>
      <c r="Z885" s="54">
        <v>9</v>
      </c>
    </row>
    <row r="886" spans="1:26" ht="18" x14ac:dyDescent="0.25">
      <c r="B886" s="54" t="s">
        <v>2506</v>
      </c>
      <c r="C886" s="54" t="s">
        <v>2505</v>
      </c>
      <c r="D886" s="54" t="s">
        <v>94</v>
      </c>
      <c r="E886" s="54" t="s">
        <v>94</v>
      </c>
      <c r="F886" s="54" t="s">
        <v>94</v>
      </c>
      <c r="G886" s="54" t="s">
        <v>2697</v>
      </c>
      <c r="H886" s="54" t="s">
        <v>2696</v>
      </c>
      <c r="I886" s="54" t="s">
        <v>2504</v>
      </c>
      <c r="J886" s="56" t="s">
        <v>2695</v>
      </c>
      <c r="K886" s="54" t="s">
        <v>2510</v>
      </c>
      <c r="L886" s="54" t="s">
        <v>116</v>
      </c>
      <c r="N886" s="54" t="s">
        <v>2615</v>
      </c>
      <c r="O886" s="54">
        <v>34</v>
      </c>
      <c r="P886" s="54">
        <v>6</v>
      </c>
      <c r="Q886" s="289">
        <v>6</v>
      </c>
      <c r="R886" s="290"/>
      <c r="S886" s="289" t="s">
        <v>2502</v>
      </c>
      <c r="T886" s="289"/>
      <c r="U886" s="55"/>
      <c r="V886" s="54" t="s">
        <v>2694</v>
      </c>
      <c r="W886" s="54" t="s">
        <v>2693</v>
      </c>
      <c r="X886" s="54" t="s">
        <v>2692</v>
      </c>
      <c r="Y886" s="54">
        <v>0</v>
      </c>
      <c r="Z886" s="54">
        <v>2</v>
      </c>
    </row>
    <row r="887" spans="1:26" ht="18" x14ac:dyDescent="0.25">
      <c r="A887" s="53" t="str">
        <f>+H887</f>
        <v>1023753</v>
      </c>
      <c r="B887" s="54" t="s">
        <v>2506</v>
      </c>
      <c r="C887" s="54" t="s">
        <v>2505</v>
      </c>
      <c r="D887" s="54" t="s">
        <v>94</v>
      </c>
      <c r="E887" s="54" t="s">
        <v>94</v>
      </c>
      <c r="F887" s="54" t="s">
        <v>94</v>
      </c>
      <c r="G887" s="54" t="s">
        <v>1988</v>
      </c>
      <c r="H887" s="54" t="s">
        <v>1444</v>
      </c>
      <c r="I887" s="54" t="s">
        <v>2504</v>
      </c>
      <c r="J887" s="56" t="s">
        <v>1989</v>
      </c>
      <c r="K887" s="54" t="s">
        <v>2510</v>
      </c>
      <c r="L887" s="54" t="s">
        <v>116</v>
      </c>
      <c r="N887" s="54" t="s">
        <v>117</v>
      </c>
      <c r="O887" s="54">
        <v>15</v>
      </c>
      <c r="P887" s="54">
        <v>6</v>
      </c>
      <c r="Q887" s="289">
        <v>6</v>
      </c>
      <c r="R887" s="290"/>
      <c r="S887" s="289" t="s">
        <v>2502</v>
      </c>
      <c r="T887" s="289"/>
      <c r="U887" s="55"/>
      <c r="V887" s="54" t="s">
        <v>2691</v>
      </c>
      <c r="W887" s="54" t="s">
        <v>2690</v>
      </c>
      <c r="X887" s="54" t="s">
        <v>2689</v>
      </c>
      <c r="Y887" s="54">
        <v>0</v>
      </c>
      <c r="Z887" s="54">
        <v>2</v>
      </c>
    </row>
    <row r="888" spans="1:26" ht="27" x14ac:dyDescent="0.25">
      <c r="B888" s="54" t="s">
        <v>2506</v>
      </c>
      <c r="C888" s="54" t="s">
        <v>2505</v>
      </c>
      <c r="D888" s="54" t="s">
        <v>94</v>
      </c>
      <c r="E888" s="54" t="s">
        <v>94</v>
      </c>
      <c r="F888" s="54" t="s">
        <v>94</v>
      </c>
      <c r="G888" s="54" t="s">
        <v>449</v>
      </c>
      <c r="H888" s="54" t="s">
        <v>2688</v>
      </c>
      <c r="I888" s="54" t="s">
        <v>2504</v>
      </c>
      <c r="J888" s="56" t="s">
        <v>2687</v>
      </c>
      <c r="K888" s="54" t="s">
        <v>2523</v>
      </c>
      <c r="L888" s="54" t="s">
        <v>116</v>
      </c>
      <c r="N888" s="54" t="s">
        <v>2615</v>
      </c>
      <c r="O888" s="54">
        <v>23</v>
      </c>
      <c r="P888" s="54">
        <v>3</v>
      </c>
      <c r="Q888" s="289">
        <v>3</v>
      </c>
      <c r="R888" s="290"/>
      <c r="S888" s="289" t="s">
        <v>2502</v>
      </c>
      <c r="T888" s="289"/>
      <c r="U888" s="55"/>
      <c r="V888" s="54" t="s">
        <v>2686</v>
      </c>
      <c r="W888" s="54" t="s">
        <v>2685</v>
      </c>
      <c r="X888" s="54" t="s">
        <v>2684</v>
      </c>
      <c r="Y888" s="54">
        <v>0</v>
      </c>
      <c r="Z888" s="54">
        <v>5</v>
      </c>
    </row>
    <row r="889" spans="1:26" ht="18" x14ac:dyDescent="0.25">
      <c r="A889" s="53" t="str">
        <f t="shared" ref="A889:A895" si="32">+H889</f>
        <v>1023431</v>
      </c>
      <c r="B889" s="54" t="s">
        <v>2506</v>
      </c>
      <c r="C889" s="54" t="s">
        <v>2505</v>
      </c>
      <c r="D889" s="54" t="s">
        <v>94</v>
      </c>
      <c r="E889" s="54" t="s">
        <v>94</v>
      </c>
      <c r="F889" s="54" t="s">
        <v>94</v>
      </c>
      <c r="G889" s="54" t="s">
        <v>2188</v>
      </c>
      <c r="H889" s="54" t="s">
        <v>491</v>
      </c>
      <c r="I889" s="54" t="s">
        <v>2504</v>
      </c>
      <c r="J889" s="56" t="s">
        <v>1768</v>
      </c>
      <c r="K889" s="54" t="s">
        <v>2523</v>
      </c>
      <c r="L889" s="54" t="s">
        <v>116</v>
      </c>
      <c r="N889" s="54" t="s">
        <v>117</v>
      </c>
      <c r="O889" s="54">
        <v>52</v>
      </c>
      <c r="P889" s="54">
        <v>3</v>
      </c>
      <c r="Q889" s="289">
        <v>3</v>
      </c>
      <c r="R889" s="290"/>
      <c r="S889" s="289" t="s">
        <v>2502</v>
      </c>
      <c r="T889" s="289"/>
      <c r="U889" s="55"/>
      <c r="V889" s="54" t="s">
        <v>2683</v>
      </c>
      <c r="W889" s="54" t="s">
        <v>2682</v>
      </c>
      <c r="X889" s="54" t="s">
        <v>2681</v>
      </c>
      <c r="Y889" s="54">
        <v>6</v>
      </c>
      <c r="Z889" s="54">
        <v>4</v>
      </c>
    </row>
    <row r="890" spans="1:26" ht="18" x14ac:dyDescent="0.25">
      <c r="A890" s="53" t="str">
        <f t="shared" si="32"/>
        <v>1023399</v>
      </c>
      <c r="B890" s="54" t="s">
        <v>2506</v>
      </c>
      <c r="C890" s="54" t="s">
        <v>2505</v>
      </c>
      <c r="D890" s="54" t="s">
        <v>94</v>
      </c>
      <c r="E890" s="54" t="s">
        <v>94</v>
      </c>
      <c r="F890" s="54" t="s">
        <v>94</v>
      </c>
      <c r="G890" s="54" t="s">
        <v>537</v>
      </c>
      <c r="H890" s="54" t="s">
        <v>538</v>
      </c>
      <c r="I890" s="54" t="s">
        <v>2504</v>
      </c>
      <c r="J890" s="56" t="s">
        <v>539</v>
      </c>
      <c r="K890" s="54" t="s">
        <v>2680</v>
      </c>
      <c r="L890" s="54" t="s">
        <v>116</v>
      </c>
      <c r="N890" s="54" t="s">
        <v>117</v>
      </c>
      <c r="O890" s="54">
        <v>209</v>
      </c>
      <c r="P890" s="54">
        <v>4</v>
      </c>
      <c r="Q890" s="289">
        <v>10</v>
      </c>
      <c r="R890" s="290"/>
      <c r="S890" s="289" t="s">
        <v>2502</v>
      </c>
      <c r="T890" s="289"/>
      <c r="U890" s="55"/>
      <c r="V890" s="54" t="s">
        <v>2679</v>
      </c>
      <c r="W890" s="54" t="s">
        <v>2678</v>
      </c>
      <c r="X890" s="54" t="s">
        <v>2677</v>
      </c>
      <c r="Y890" s="54">
        <v>13</v>
      </c>
      <c r="Z890" s="54">
        <v>16</v>
      </c>
    </row>
    <row r="891" spans="1:26" ht="18" x14ac:dyDescent="0.25">
      <c r="A891" s="53" t="str">
        <f t="shared" si="32"/>
        <v>1023357</v>
      </c>
      <c r="B891" s="54" t="s">
        <v>2506</v>
      </c>
      <c r="C891" s="54" t="s">
        <v>2505</v>
      </c>
      <c r="D891" s="54" t="s">
        <v>94</v>
      </c>
      <c r="E891" s="54" t="s">
        <v>94</v>
      </c>
      <c r="F891" s="54" t="s">
        <v>94</v>
      </c>
      <c r="G891" s="54" t="s">
        <v>489</v>
      </c>
      <c r="H891" s="54" t="s">
        <v>490</v>
      </c>
      <c r="I891" s="54" t="s">
        <v>2504</v>
      </c>
      <c r="J891" s="56" t="s">
        <v>1767</v>
      </c>
      <c r="K891" s="54" t="s">
        <v>2523</v>
      </c>
      <c r="L891" s="54" t="s">
        <v>116</v>
      </c>
      <c r="N891" s="54" t="s">
        <v>117</v>
      </c>
      <c r="O891" s="54">
        <v>21</v>
      </c>
      <c r="P891" s="54">
        <v>3</v>
      </c>
      <c r="Q891" s="289">
        <v>3</v>
      </c>
      <c r="R891" s="290"/>
      <c r="S891" s="289" t="s">
        <v>2502</v>
      </c>
      <c r="T891" s="289"/>
      <c r="U891" s="55"/>
      <c r="V891" s="54" t="s">
        <v>2676</v>
      </c>
      <c r="W891" s="54" t="s">
        <v>2675</v>
      </c>
      <c r="X891" s="54" t="s">
        <v>2674</v>
      </c>
      <c r="Y891" s="54">
        <v>1</v>
      </c>
      <c r="Z891" s="54">
        <v>2</v>
      </c>
    </row>
    <row r="892" spans="1:26" ht="27" x14ac:dyDescent="0.25">
      <c r="A892" s="53" t="str">
        <f t="shared" si="32"/>
        <v>1023316</v>
      </c>
      <c r="B892" s="54" t="s">
        <v>2506</v>
      </c>
      <c r="C892" s="54" t="s">
        <v>2505</v>
      </c>
      <c r="D892" s="54" t="s">
        <v>94</v>
      </c>
      <c r="E892" s="54" t="s">
        <v>94</v>
      </c>
      <c r="F892" s="54" t="s">
        <v>94</v>
      </c>
      <c r="G892" s="54" t="s">
        <v>534</v>
      </c>
      <c r="H892" s="54" t="s">
        <v>535</v>
      </c>
      <c r="I892" s="54" t="s">
        <v>2504</v>
      </c>
      <c r="J892" s="56" t="s">
        <v>536</v>
      </c>
      <c r="K892" s="54" t="s">
        <v>2523</v>
      </c>
      <c r="L892" s="54" t="s">
        <v>116</v>
      </c>
      <c r="N892" s="54" t="s">
        <v>117</v>
      </c>
      <c r="O892" s="54">
        <v>162</v>
      </c>
      <c r="P892" s="54">
        <v>3</v>
      </c>
      <c r="Q892" s="289">
        <v>8</v>
      </c>
      <c r="R892" s="290"/>
      <c r="S892" s="289" t="s">
        <v>2502</v>
      </c>
      <c r="T892" s="289"/>
      <c r="U892" s="55"/>
      <c r="V892" s="54" t="s">
        <v>2673</v>
      </c>
      <c r="W892" s="54" t="s">
        <v>2672</v>
      </c>
      <c r="X892" s="54" t="s">
        <v>2671</v>
      </c>
      <c r="Y892" s="54">
        <v>14</v>
      </c>
      <c r="Z892" s="54">
        <v>14</v>
      </c>
    </row>
    <row r="893" spans="1:26" ht="18" x14ac:dyDescent="0.25">
      <c r="A893" s="53" t="str">
        <f t="shared" si="32"/>
        <v>1023191</v>
      </c>
      <c r="B893" s="54" t="s">
        <v>2506</v>
      </c>
      <c r="C893" s="54" t="s">
        <v>2505</v>
      </c>
      <c r="D893" s="54" t="s">
        <v>94</v>
      </c>
      <c r="E893" s="54" t="s">
        <v>94</v>
      </c>
      <c r="F893" s="54" t="s">
        <v>94</v>
      </c>
      <c r="G893" s="54" t="s">
        <v>481</v>
      </c>
      <c r="H893" s="54" t="s">
        <v>482</v>
      </c>
      <c r="I893" s="54" t="s">
        <v>2504</v>
      </c>
      <c r="J893" s="56" t="s">
        <v>1761</v>
      </c>
      <c r="K893" s="54" t="s">
        <v>2523</v>
      </c>
      <c r="L893" s="54" t="s">
        <v>116</v>
      </c>
      <c r="N893" s="54" t="s">
        <v>117</v>
      </c>
      <c r="O893" s="54">
        <v>21</v>
      </c>
      <c r="P893" s="54">
        <v>3</v>
      </c>
      <c r="Q893" s="289">
        <v>3</v>
      </c>
      <c r="R893" s="290"/>
      <c r="S893" s="289" t="s">
        <v>2502</v>
      </c>
      <c r="T893" s="289"/>
      <c r="U893" s="55"/>
      <c r="V893" s="54" t="s">
        <v>2670</v>
      </c>
      <c r="W893" s="54" t="s">
        <v>2669</v>
      </c>
      <c r="X893" s="54" t="s">
        <v>2524</v>
      </c>
      <c r="Y893" s="54">
        <v>2</v>
      </c>
      <c r="Z893" s="54">
        <v>2</v>
      </c>
    </row>
    <row r="894" spans="1:26" ht="18" x14ac:dyDescent="0.25">
      <c r="A894" s="53" t="str">
        <f t="shared" si="32"/>
        <v>1023274</v>
      </c>
      <c r="B894" s="54" t="s">
        <v>2506</v>
      </c>
      <c r="C894" s="54" t="s">
        <v>2505</v>
      </c>
      <c r="D894" s="54" t="s">
        <v>94</v>
      </c>
      <c r="E894" s="54" t="s">
        <v>94</v>
      </c>
      <c r="F894" s="54" t="s">
        <v>94</v>
      </c>
      <c r="G894" s="54" t="s">
        <v>486</v>
      </c>
      <c r="H894" s="54" t="s">
        <v>487</v>
      </c>
      <c r="I894" s="54" t="s">
        <v>2504</v>
      </c>
      <c r="J894" s="56" t="s">
        <v>1765</v>
      </c>
      <c r="K894" s="54" t="s">
        <v>2523</v>
      </c>
      <c r="L894" s="54" t="s">
        <v>116</v>
      </c>
      <c r="N894" s="54" t="s">
        <v>117</v>
      </c>
      <c r="O894" s="54">
        <v>7</v>
      </c>
      <c r="P894" s="54">
        <v>3</v>
      </c>
      <c r="Q894" s="289">
        <v>3</v>
      </c>
      <c r="R894" s="290"/>
      <c r="S894" s="289" t="s">
        <v>2502</v>
      </c>
      <c r="T894" s="289"/>
      <c r="U894" s="55"/>
      <c r="V894" s="54" t="s">
        <v>2668</v>
      </c>
      <c r="W894" s="54" t="s">
        <v>2525</v>
      </c>
      <c r="X894" s="54" t="s">
        <v>2524</v>
      </c>
      <c r="Y894" s="54">
        <v>0</v>
      </c>
      <c r="Z894" s="54">
        <v>1</v>
      </c>
    </row>
    <row r="895" spans="1:26" ht="18" x14ac:dyDescent="0.25">
      <c r="A895" s="53" t="str">
        <f t="shared" si="32"/>
        <v>1023233</v>
      </c>
      <c r="B895" s="54" t="s">
        <v>2506</v>
      </c>
      <c r="C895" s="54" t="s">
        <v>2505</v>
      </c>
      <c r="D895" s="54" t="s">
        <v>94</v>
      </c>
      <c r="E895" s="54" t="s">
        <v>94</v>
      </c>
      <c r="F895" s="54" t="s">
        <v>94</v>
      </c>
      <c r="G895" s="54" t="s">
        <v>484</v>
      </c>
      <c r="H895" s="54" t="s">
        <v>485</v>
      </c>
      <c r="I895" s="54" t="s">
        <v>2504</v>
      </c>
      <c r="J895" s="56" t="s">
        <v>1764</v>
      </c>
      <c r="K895" s="54" t="s">
        <v>2523</v>
      </c>
      <c r="L895" s="54" t="s">
        <v>116</v>
      </c>
      <c r="N895" s="54" t="s">
        <v>117</v>
      </c>
      <c r="O895" s="54">
        <v>162</v>
      </c>
      <c r="P895" s="54">
        <v>3</v>
      </c>
      <c r="Q895" s="289">
        <v>9</v>
      </c>
      <c r="R895" s="290"/>
      <c r="S895" s="289" t="s">
        <v>2502</v>
      </c>
      <c r="T895" s="289"/>
      <c r="U895" s="55"/>
      <c r="V895" s="54" t="s">
        <v>2667</v>
      </c>
      <c r="W895" s="54" t="s">
        <v>2666</v>
      </c>
      <c r="X895" s="54" t="s">
        <v>2524</v>
      </c>
      <c r="Y895" s="54">
        <v>17</v>
      </c>
      <c r="Z895" s="54">
        <v>9</v>
      </c>
    </row>
    <row r="896" spans="1:26" ht="18" x14ac:dyDescent="0.25">
      <c r="B896" s="54" t="s">
        <v>2506</v>
      </c>
      <c r="C896" s="54" t="s">
        <v>2505</v>
      </c>
      <c r="D896" s="54" t="s">
        <v>94</v>
      </c>
      <c r="E896" s="54" t="s">
        <v>94</v>
      </c>
      <c r="F896" s="54" t="s">
        <v>94</v>
      </c>
      <c r="G896" s="54" t="s">
        <v>1053</v>
      </c>
      <c r="H896" s="54" t="s">
        <v>2665</v>
      </c>
      <c r="I896" s="54" t="s">
        <v>2504</v>
      </c>
      <c r="J896" s="56" t="s">
        <v>2657</v>
      </c>
      <c r="K896" s="54" t="s">
        <v>2523</v>
      </c>
      <c r="L896" s="54" t="s">
        <v>116</v>
      </c>
      <c r="N896" s="54" t="s">
        <v>2615</v>
      </c>
      <c r="O896" s="54">
        <v>45</v>
      </c>
      <c r="P896" s="54">
        <v>3</v>
      </c>
      <c r="Q896" s="289">
        <v>5</v>
      </c>
      <c r="R896" s="290"/>
      <c r="S896" s="289" t="s">
        <v>2582</v>
      </c>
      <c r="T896" s="289"/>
      <c r="U896" s="55"/>
      <c r="V896" s="54" t="s">
        <v>2656</v>
      </c>
      <c r="W896" s="54" t="s">
        <v>2659</v>
      </c>
      <c r="X896" s="54" t="s">
        <v>2654</v>
      </c>
      <c r="Y896" s="54">
        <v>4</v>
      </c>
      <c r="Z896" s="54">
        <v>5</v>
      </c>
    </row>
    <row r="897" spans="1:26" ht="18" x14ac:dyDescent="0.25">
      <c r="A897" s="53" t="str">
        <f t="shared" ref="A897:A898" si="33">+H897</f>
        <v>1154459</v>
      </c>
      <c r="B897" s="54" t="s">
        <v>2506</v>
      </c>
      <c r="C897" s="54" t="s">
        <v>2505</v>
      </c>
      <c r="D897" s="54" t="s">
        <v>94</v>
      </c>
      <c r="E897" s="54" t="s">
        <v>94</v>
      </c>
      <c r="F897" s="54" t="s">
        <v>94</v>
      </c>
      <c r="G897" s="54" t="s">
        <v>481</v>
      </c>
      <c r="H897" s="54" t="s">
        <v>1449</v>
      </c>
      <c r="I897" s="54" t="s">
        <v>2504</v>
      </c>
      <c r="J897" s="56" t="s">
        <v>1992</v>
      </c>
      <c r="K897" s="54" t="s">
        <v>2510</v>
      </c>
      <c r="L897" s="54" t="s">
        <v>116</v>
      </c>
      <c r="N897" s="54" t="s">
        <v>117</v>
      </c>
      <c r="O897" s="54">
        <v>176</v>
      </c>
      <c r="P897" s="54">
        <v>6</v>
      </c>
      <c r="Q897" s="289">
        <v>10</v>
      </c>
      <c r="R897" s="290"/>
      <c r="S897" s="289" t="s">
        <v>2502</v>
      </c>
      <c r="T897" s="289"/>
      <c r="U897" s="55"/>
      <c r="V897" s="54" t="s">
        <v>2664</v>
      </c>
      <c r="W897" s="54" t="s">
        <v>2525</v>
      </c>
      <c r="X897" s="54" t="s">
        <v>2524</v>
      </c>
      <c r="Y897" s="54">
        <v>11</v>
      </c>
      <c r="Z897" s="54">
        <v>12</v>
      </c>
    </row>
    <row r="898" spans="1:26" ht="27" x14ac:dyDescent="0.25">
      <c r="A898" s="53" t="str">
        <f t="shared" si="33"/>
        <v>1154426</v>
      </c>
      <c r="B898" s="54" t="s">
        <v>2506</v>
      </c>
      <c r="C898" s="54" t="s">
        <v>2505</v>
      </c>
      <c r="D898" s="54" t="s">
        <v>94</v>
      </c>
      <c r="E898" s="54" t="s">
        <v>94</v>
      </c>
      <c r="F898" s="54" t="s">
        <v>94</v>
      </c>
      <c r="G898" s="54" t="s">
        <v>481</v>
      </c>
      <c r="H898" s="54" t="s">
        <v>494</v>
      </c>
      <c r="I898" s="54" t="s">
        <v>2504</v>
      </c>
      <c r="J898" s="56" t="s">
        <v>1770</v>
      </c>
      <c r="K898" s="54" t="s">
        <v>2523</v>
      </c>
      <c r="L898" s="54" t="s">
        <v>116</v>
      </c>
      <c r="N898" s="54" t="s">
        <v>117</v>
      </c>
      <c r="O898" s="54">
        <v>28</v>
      </c>
      <c r="P898" s="54">
        <v>3</v>
      </c>
      <c r="Q898" s="289">
        <v>3</v>
      </c>
      <c r="R898" s="290"/>
      <c r="S898" s="289" t="s">
        <v>2502</v>
      </c>
      <c r="T898" s="289"/>
      <c r="U898" s="55"/>
      <c r="V898" s="54" t="s">
        <v>2663</v>
      </c>
      <c r="W898" s="54" t="s">
        <v>2662</v>
      </c>
      <c r="X898" s="54" t="s">
        <v>2661</v>
      </c>
      <c r="Y898" s="54">
        <v>1</v>
      </c>
      <c r="Z898" s="54">
        <v>2</v>
      </c>
    </row>
    <row r="899" spans="1:26" ht="18" x14ac:dyDescent="0.25">
      <c r="B899" s="54" t="s">
        <v>2506</v>
      </c>
      <c r="C899" s="54" t="s">
        <v>2505</v>
      </c>
      <c r="D899" s="54" t="s">
        <v>94</v>
      </c>
      <c r="E899" s="54" t="s">
        <v>94</v>
      </c>
      <c r="F899" s="54" t="s">
        <v>94</v>
      </c>
      <c r="G899" s="54" t="s">
        <v>94</v>
      </c>
      <c r="H899" s="54" t="s">
        <v>2660</v>
      </c>
      <c r="I899" s="54" t="s">
        <v>2504</v>
      </c>
      <c r="J899" s="56" t="s">
        <v>2657</v>
      </c>
      <c r="K899" s="54" t="s">
        <v>2510</v>
      </c>
      <c r="L899" s="54" t="s">
        <v>116</v>
      </c>
      <c r="N899" s="54" t="s">
        <v>2615</v>
      </c>
      <c r="O899" s="54">
        <v>215</v>
      </c>
      <c r="P899" s="54">
        <v>6</v>
      </c>
      <c r="Q899" s="289">
        <v>12</v>
      </c>
      <c r="R899" s="290"/>
      <c r="S899" s="289" t="s">
        <v>2502</v>
      </c>
      <c r="T899" s="289"/>
      <c r="U899" s="55"/>
      <c r="V899" s="54" t="s">
        <v>2656</v>
      </c>
      <c r="W899" s="54" t="s">
        <v>2659</v>
      </c>
      <c r="X899" s="54" t="s">
        <v>2654</v>
      </c>
      <c r="Y899" s="54">
        <v>0</v>
      </c>
      <c r="Z899" s="54">
        <v>1</v>
      </c>
    </row>
    <row r="900" spans="1:26" ht="27" x14ac:dyDescent="0.25">
      <c r="B900" s="54" t="s">
        <v>2506</v>
      </c>
      <c r="C900" s="54" t="s">
        <v>2505</v>
      </c>
      <c r="D900" s="54" t="s">
        <v>94</v>
      </c>
      <c r="E900" s="54" t="s">
        <v>94</v>
      </c>
      <c r="F900" s="54" t="s">
        <v>94</v>
      </c>
      <c r="G900" s="54" t="s">
        <v>94</v>
      </c>
      <c r="H900" s="54" t="s">
        <v>2658</v>
      </c>
      <c r="I900" s="54" t="s">
        <v>2504</v>
      </c>
      <c r="J900" s="56" t="s">
        <v>2657</v>
      </c>
      <c r="K900" s="54" t="s">
        <v>2503</v>
      </c>
      <c r="L900" s="54" t="s">
        <v>116</v>
      </c>
      <c r="N900" s="54" t="s">
        <v>2615</v>
      </c>
      <c r="O900" s="54">
        <v>292</v>
      </c>
      <c r="P900" s="54">
        <v>5</v>
      </c>
      <c r="Q900" s="289">
        <v>13</v>
      </c>
      <c r="R900" s="290"/>
      <c r="S900" s="289" t="s">
        <v>2502</v>
      </c>
      <c r="T900" s="289"/>
      <c r="U900" s="55"/>
      <c r="V900" s="54" t="s">
        <v>2656</v>
      </c>
      <c r="W900" s="54" t="s">
        <v>2655</v>
      </c>
      <c r="X900" s="54" t="s">
        <v>2654</v>
      </c>
      <c r="Y900" s="54">
        <v>0</v>
      </c>
      <c r="Z900" s="54">
        <v>1</v>
      </c>
    </row>
    <row r="901" spans="1:26" ht="18" x14ac:dyDescent="0.25">
      <c r="B901" s="54" t="s">
        <v>2506</v>
      </c>
      <c r="C901" s="54" t="s">
        <v>2505</v>
      </c>
      <c r="D901" s="54" t="s">
        <v>94</v>
      </c>
      <c r="E901" s="54" t="s">
        <v>94</v>
      </c>
      <c r="F901" s="54" t="s">
        <v>94</v>
      </c>
      <c r="G901" s="54" t="s">
        <v>2653</v>
      </c>
      <c r="H901" s="54" t="s">
        <v>2652</v>
      </c>
      <c r="I901" s="54" t="s">
        <v>2504</v>
      </c>
      <c r="J901" s="56" t="s">
        <v>2651</v>
      </c>
      <c r="K901" s="54" t="s">
        <v>2503</v>
      </c>
      <c r="L901" s="54" t="s">
        <v>116</v>
      </c>
      <c r="N901" s="54" t="s">
        <v>2615</v>
      </c>
      <c r="O901" s="54">
        <v>112</v>
      </c>
      <c r="P901" s="54">
        <v>5</v>
      </c>
      <c r="Q901" s="289">
        <v>5</v>
      </c>
      <c r="R901" s="290"/>
      <c r="S901" s="289" t="s">
        <v>2502</v>
      </c>
      <c r="T901" s="289"/>
      <c r="U901" s="55"/>
      <c r="V901" s="54" t="s">
        <v>2650</v>
      </c>
      <c r="W901" s="54" t="s">
        <v>2649</v>
      </c>
      <c r="X901" s="54" t="s">
        <v>2648</v>
      </c>
      <c r="Y901" s="54">
        <v>0</v>
      </c>
      <c r="Z901" s="54">
        <v>3</v>
      </c>
    </row>
    <row r="902" spans="1:26" ht="18" x14ac:dyDescent="0.25">
      <c r="A902" s="53" t="str">
        <f>+H902</f>
        <v>1372879</v>
      </c>
      <c r="B902" s="54" t="s">
        <v>2506</v>
      </c>
      <c r="C902" s="54" t="s">
        <v>2505</v>
      </c>
      <c r="D902" s="54" t="s">
        <v>94</v>
      </c>
      <c r="E902" s="54" t="s">
        <v>94</v>
      </c>
      <c r="F902" s="54" t="s">
        <v>94</v>
      </c>
      <c r="G902" s="54" t="s">
        <v>465</v>
      </c>
      <c r="H902" s="54" t="s">
        <v>1603</v>
      </c>
      <c r="I902" s="54" t="s">
        <v>2504</v>
      </c>
      <c r="J902" s="56" t="s">
        <v>2117</v>
      </c>
      <c r="K902" s="54" t="s">
        <v>2503</v>
      </c>
      <c r="L902" s="54" t="s">
        <v>116</v>
      </c>
      <c r="N902" s="54" t="s">
        <v>1604</v>
      </c>
      <c r="O902" s="54">
        <v>184</v>
      </c>
      <c r="P902" s="54">
        <v>3</v>
      </c>
      <c r="Q902" s="289">
        <v>10</v>
      </c>
      <c r="R902" s="290"/>
      <c r="S902" s="289" t="s">
        <v>2502</v>
      </c>
      <c r="T902" s="289"/>
      <c r="U902" s="55"/>
      <c r="V902" s="54" t="s">
        <v>2647</v>
      </c>
      <c r="W902" s="54" t="s">
        <v>2646</v>
      </c>
      <c r="X902" s="54" t="s">
        <v>2645</v>
      </c>
      <c r="Y902" s="54">
        <v>16</v>
      </c>
      <c r="Z902" s="54">
        <v>17</v>
      </c>
    </row>
    <row r="903" spans="1:26" ht="18" x14ac:dyDescent="0.25">
      <c r="B903" s="54" t="s">
        <v>2506</v>
      </c>
      <c r="C903" s="54" t="s">
        <v>2505</v>
      </c>
      <c r="D903" s="54" t="s">
        <v>94</v>
      </c>
      <c r="E903" s="54" t="s">
        <v>94</v>
      </c>
      <c r="F903" s="54" t="s">
        <v>94</v>
      </c>
      <c r="G903" s="54" t="s">
        <v>94</v>
      </c>
      <c r="H903" s="54" t="s">
        <v>2644</v>
      </c>
      <c r="I903" s="54" t="s">
        <v>2504</v>
      </c>
      <c r="J903" s="56" t="s">
        <v>2643</v>
      </c>
      <c r="K903" s="54" t="s">
        <v>2523</v>
      </c>
      <c r="L903" s="54" t="s">
        <v>116</v>
      </c>
      <c r="N903" s="54" t="s">
        <v>2642</v>
      </c>
      <c r="O903" s="54">
        <v>11</v>
      </c>
      <c r="P903" s="54">
        <v>3</v>
      </c>
      <c r="Q903" s="289">
        <v>3</v>
      </c>
      <c r="R903" s="290"/>
      <c r="S903" s="289" t="s">
        <v>2502</v>
      </c>
      <c r="T903" s="289"/>
      <c r="U903" s="55"/>
      <c r="V903" s="54" t="s">
        <v>2641</v>
      </c>
      <c r="W903" s="54" t="s">
        <v>2525</v>
      </c>
      <c r="X903" s="54" t="s">
        <v>2524</v>
      </c>
      <c r="Y903" s="54">
        <v>4</v>
      </c>
      <c r="Z903" s="54">
        <v>3</v>
      </c>
    </row>
    <row r="904" spans="1:26" ht="18" x14ac:dyDescent="0.25">
      <c r="B904" s="54" t="s">
        <v>2506</v>
      </c>
      <c r="C904" s="54" t="s">
        <v>2505</v>
      </c>
      <c r="D904" s="54" t="s">
        <v>94</v>
      </c>
      <c r="E904" s="54" t="s">
        <v>94</v>
      </c>
      <c r="F904" s="54" t="s">
        <v>94</v>
      </c>
      <c r="G904" s="54" t="s">
        <v>481</v>
      </c>
      <c r="H904" s="54" t="s">
        <v>2640</v>
      </c>
      <c r="I904" s="54" t="s">
        <v>2504</v>
      </c>
      <c r="J904" s="56" t="s">
        <v>2639</v>
      </c>
      <c r="K904" s="54" t="s">
        <v>2523</v>
      </c>
      <c r="L904" s="54" t="s">
        <v>116</v>
      </c>
      <c r="N904" s="54" t="s">
        <v>2615</v>
      </c>
      <c r="O904" s="54">
        <v>21</v>
      </c>
      <c r="P904" s="54">
        <v>3</v>
      </c>
      <c r="Q904" s="289">
        <v>3</v>
      </c>
      <c r="R904" s="290"/>
      <c r="S904" s="289" t="s">
        <v>2502</v>
      </c>
      <c r="T904" s="289"/>
      <c r="U904" s="55"/>
      <c r="V904" s="54" t="s">
        <v>2638</v>
      </c>
      <c r="W904" s="54" t="s">
        <v>2637</v>
      </c>
      <c r="X904" s="54" t="s">
        <v>2636</v>
      </c>
      <c r="Y904" s="54">
        <v>0</v>
      </c>
      <c r="Z904" s="54">
        <v>3</v>
      </c>
    </row>
    <row r="905" spans="1:26" ht="27" x14ac:dyDescent="0.25">
      <c r="B905" s="54" t="s">
        <v>2506</v>
      </c>
      <c r="C905" s="54" t="s">
        <v>2505</v>
      </c>
      <c r="D905" s="54" t="s">
        <v>94</v>
      </c>
      <c r="E905" s="54" t="s">
        <v>94</v>
      </c>
      <c r="F905" s="54" t="s">
        <v>94</v>
      </c>
      <c r="G905" s="54" t="s">
        <v>449</v>
      </c>
      <c r="H905" s="54" t="s">
        <v>2635</v>
      </c>
      <c r="I905" s="54" t="s">
        <v>2504</v>
      </c>
      <c r="J905" s="56" t="s">
        <v>2621</v>
      </c>
      <c r="K905" s="54" t="s">
        <v>2510</v>
      </c>
      <c r="L905" s="54" t="s">
        <v>116</v>
      </c>
      <c r="N905" s="54" t="s">
        <v>2615</v>
      </c>
      <c r="O905" s="54">
        <v>50</v>
      </c>
      <c r="P905" s="54">
        <v>6</v>
      </c>
      <c r="Q905" s="289">
        <v>6</v>
      </c>
      <c r="R905" s="290"/>
      <c r="S905" s="289" t="s">
        <v>2502</v>
      </c>
      <c r="T905" s="289"/>
      <c r="U905" s="55"/>
      <c r="V905" s="54" t="s">
        <v>2620</v>
      </c>
      <c r="W905" s="54" t="s">
        <v>2525</v>
      </c>
      <c r="X905" s="54" t="s">
        <v>2634</v>
      </c>
      <c r="Y905" s="54">
        <v>0</v>
      </c>
      <c r="Z905" s="54">
        <v>1</v>
      </c>
    </row>
    <row r="906" spans="1:26" ht="18" x14ac:dyDescent="0.25">
      <c r="B906" s="54" t="s">
        <v>2506</v>
      </c>
      <c r="C906" s="54" t="s">
        <v>2505</v>
      </c>
      <c r="D906" s="54" t="s">
        <v>94</v>
      </c>
      <c r="E906" s="54" t="s">
        <v>94</v>
      </c>
      <c r="F906" s="54" t="s">
        <v>94</v>
      </c>
      <c r="G906" s="54" t="s">
        <v>94</v>
      </c>
      <c r="H906" s="54" t="s">
        <v>2633</v>
      </c>
      <c r="I906" s="54" t="s">
        <v>2504</v>
      </c>
      <c r="J906" s="56" t="s">
        <v>2632</v>
      </c>
      <c r="K906" s="54" t="s">
        <v>2523</v>
      </c>
      <c r="L906" s="54" t="s">
        <v>116</v>
      </c>
      <c r="N906" s="54" t="s">
        <v>2615</v>
      </c>
      <c r="O906" s="54">
        <v>45</v>
      </c>
      <c r="P906" s="54">
        <v>3</v>
      </c>
      <c r="Q906" s="289">
        <v>3</v>
      </c>
      <c r="R906" s="290"/>
      <c r="S906" s="289" t="s">
        <v>2502</v>
      </c>
      <c r="T906" s="289"/>
      <c r="U906" s="55"/>
      <c r="V906" s="54" t="s">
        <v>2631</v>
      </c>
      <c r="W906" s="54" t="s">
        <v>2630</v>
      </c>
      <c r="X906" s="54" t="s">
        <v>2629</v>
      </c>
      <c r="Y906" s="54">
        <v>5</v>
      </c>
      <c r="Z906" s="54">
        <v>1</v>
      </c>
    </row>
    <row r="907" spans="1:26" ht="18" x14ac:dyDescent="0.25">
      <c r="B907" s="54" t="s">
        <v>2506</v>
      </c>
      <c r="C907" s="54" t="s">
        <v>2505</v>
      </c>
      <c r="D907" s="54" t="s">
        <v>94</v>
      </c>
      <c r="E907" s="54" t="s">
        <v>94</v>
      </c>
      <c r="F907" s="54" t="s">
        <v>94</v>
      </c>
      <c r="G907" s="54" t="s">
        <v>94</v>
      </c>
      <c r="H907" s="54" t="s">
        <v>2628</v>
      </c>
      <c r="I907" s="54" t="s">
        <v>2504</v>
      </c>
      <c r="J907" s="56" t="s">
        <v>1020</v>
      </c>
      <c r="K907" s="54" t="s">
        <v>2523</v>
      </c>
      <c r="L907" s="54" t="s">
        <v>116</v>
      </c>
      <c r="N907" s="54" t="s">
        <v>2615</v>
      </c>
      <c r="O907" s="54">
        <v>30</v>
      </c>
      <c r="P907" s="54">
        <v>3</v>
      </c>
      <c r="Q907" s="289">
        <v>3</v>
      </c>
      <c r="R907" s="290"/>
      <c r="S907" s="289" t="s">
        <v>2502</v>
      </c>
      <c r="T907" s="289"/>
      <c r="U907" s="55"/>
      <c r="V907" s="54" t="s">
        <v>2627</v>
      </c>
      <c r="W907" s="54" t="s">
        <v>2525</v>
      </c>
      <c r="X907" s="54" t="s">
        <v>2524</v>
      </c>
      <c r="Y907" s="54">
        <v>0</v>
      </c>
      <c r="Z907" s="54">
        <v>5</v>
      </c>
    </row>
    <row r="908" spans="1:26" ht="27" x14ac:dyDescent="0.25">
      <c r="B908" s="54" t="s">
        <v>2506</v>
      </c>
      <c r="C908" s="54" t="s">
        <v>2505</v>
      </c>
      <c r="D908" s="54" t="s">
        <v>94</v>
      </c>
      <c r="E908" s="54" t="s">
        <v>94</v>
      </c>
      <c r="F908" s="54" t="s">
        <v>94</v>
      </c>
      <c r="G908" s="54" t="s">
        <v>486</v>
      </c>
      <c r="H908" s="54" t="s">
        <v>2626</v>
      </c>
      <c r="I908" s="54" t="s">
        <v>2504</v>
      </c>
      <c r="J908" s="56" t="s">
        <v>2625</v>
      </c>
      <c r="K908" s="54" t="s">
        <v>2510</v>
      </c>
      <c r="L908" s="54" t="s">
        <v>116</v>
      </c>
      <c r="N908" s="54" t="s">
        <v>2615</v>
      </c>
      <c r="O908" s="54">
        <v>126</v>
      </c>
      <c r="P908" s="54">
        <v>6</v>
      </c>
      <c r="Q908" s="289">
        <v>10</v>
      </c>
      <c r="R908" s="290"/>
      <c r="S908" s="289" t="s">
        <v>2502</v>
      </c>
      <c r="T908" s="289"/>
      <c r="U908" s="55"/>
      <c r="V908" s="54" t="s">
        <v>2624</v>
      </c>
      <c r="W908" s="54" t="s">
        <v>2525</v>
      </c>
      <c r="X908" s="54" t="s">
        <v>2623</v>
      </c>
      <c r="Y908" s="54">
        <v>21</v>
      </c>
      <c r="Z908" s="54">
        <v>10</v>
      </c>
    </row>
    <row r="909" spans="1:26" ht="27" x14ac:dyDescent="0.25">
      <c r="B909" s="54" t="s">
        <v>2506</v>
      </c>
      <c r="C909" s="54" t="s">
        <v>2505</v>
      </c>
      <c r="D909" s="54" t="s">
        <v>94</v>
      </c>
      <c r="E909" s="54" t="s">
        <v>94</v>
      </c>
      <c r="F909" s="54" t="s">
        <v>94</v>
      </c>
      <c r="G909" s="54" t="s">
        <v>449</v>
      </c>
      <c r="H909" s="54" t="s">
        <v>2622</v>
      </c>
      <c r="I909" s="54" t="s">
        <v>2504</v>
      </c>
      <c r="J909" s="56" t="s">
        <v>2621</v>
      </c>
      <c r="K909" s="54" t="s">
        <v>2503</v>
      </c>
      <c r="L909" s="54" t="s">
        <v>116</v>
      </c>
      <c r="N909" s="54" t="s">
        <v>2615</v>
      </c>
      <c r="O909" s="54">
        <v>46</v>
      </c>
      <c r="P909" s="54">
        <v>5</v>
      </c>
      <c r="Q909" s="289">
        <v>5</v>
      </c>
      <c r="R909" s="290"/>
      <c r="S909" s="289" t="s">
        <v>2502</v>
      </c>
      <c r="T909" s="289"/>
      <c r="U909" s="55"/>
      <c r="V909" s="54" t="s">
        <v>2620</v>
      </c>
      <c r="W909" s="54" t="s">
        <v>2619</v>
      </c>
      <c r="X909" s="54" t="s">
        <v>2618</v>
      </c>
      <c r="Y909" s="54">
        <v>16</v>
      </c>
      <c r="Z909" s="54">
        <v>1</v>
      </c>
    </row>
    <row r="910" spans="1:26" ht="18" x14ac:dyDescent="0.25">
      <c r="B910" s="54" t="s">
        <v>2506</v>
      </c>
      <c r="C910" s="54" t="s">
        <v>2505</v>
      </c>
      <c r="D910" s="54" t="s">
        <v>94</v>
      </c>
      <c r="E910" s="54" t="s">
        <v>94</v>
      </c>
      <c r="F910" s="54" t="s">
        <v>94</v>
      </c>
      <c r="G910" s="54" t="s">
        <v>465</v>
      </c>
      <c r="H910" s="54" t="s">
        <v>2617</v>
      </c>
      <c r="I910" s="54" t="s">
        <v>2504</v>
      </c>
      <c r="J910" s="56" t="s">
        <v>2616</v>
      </c>
      <c r="K910" s="54" t="s">
        <v>2523</v>
      </c>
      <c r="L910" s="54" t="s">
        <v>116</v>
      </c>
      <c r="N910" s="54" t="s">
        <v>2615</v>
      </c>
      <c r="O910" s="54">
        <v>5</v>
      </c>
      <c r="P910" s="54">
        <v>3</v>
      </c>
      <c r="Q910" s="289">
        <v>3</v>
      </c>
      <c r="R910" s="290"/>
      <c r="S910" s="289" t="s">
        <v>2502</v>
      </c>
      <c r="T910" s="289"/>
      <c r="U910" s="55"/>
      <c r="V910" s="54" t="s">
        <v>2614</v>
      </c>
      <c r="W910" s="54" t="s">
        <v>2525</v>
      </c>
      <c r="X910" s="54" t="s">
        <v>2613</v>
      </c>
      <c r="Y910" s="54">
        <v>2</v>
      </c>
      <c r="Z910" s="54">
        <v>4</v>
      </c>
    </row>
    <row r="911" spans="1:26" ht="18" x14ac:dyDescent="0.25">
      <c r="A911" s="53" t="str">
        <f t="shared" ref="A911:A974" si="34">+H911</f>
        <v>3870424</v>
      </c>
      <c r="B911" s="54" t="s">
        <v>2506</v>
      </c>
      <c r="C911" s="54" t="s">
        <v>2505</v>
      </c>
      <c r="D911" s="54" t="s">
        <v>94</v>
      </c>
      <c r="E911" s="54" t="s">
        <v>94</v>
      </c>
      <c r="F911" s="54" t="s">
        <v>518</v>
      </c>
      <c r="G911" s="54" t="s">
        <v>558</v>
      </c>
      <c r="H911" s="54" t="s">
        <v>1184</v>
      </c>
      <c r="I911" s="54" t="s">
        <v>2504</v>
      </c>
      <c r="J911" s="56" t="s">
        <v>558</v>
      </c>
      <c r="K911" s="54" t="s">
        <v>2552</v>
      </c>
      <c r="L911" s="54" t="s">
        <v>116</v>
      </c>
      <c r="N911" s="54" t="s">
        <v>117</v>
      </c>
      <c r="O911" s="54">
        <v>6</v>
      </c>
      <c r="P911" s="54">
        <v>1</v>
      </c>
      <c r="Q911" s="289">
        <v>3</v>
      </c>
      <c r="R911" s="290"/>
      <c r="S911" s="289" t="s">
        <v>2502</v>
      </c>
      <c r="T911" s="289"/>
      <c r="U911" s="55"/>
      <c r="V911" s="54" t="s">
        <v>2609</v>
      </c>
      <c r="W911" s="54" t="s">
        <v>2608</v>
      </c>
      <c r="X911" s="54" t="s">
        <v>2612</v>
      </c>
      <c r="Y911" s="54">
        <v>0</v>
      </c>
      <c r="Z911" s="54">
        <v>1</v>
      </c>
    </row>
    <row r="912" spans="1:26" ht="18" x14ac:dyDescent="0.25">
      <c r="A912" s="53" t="str">
        <f t="shared" si="34"/>
        <v>3870451</v>
      </c>
      <c r="B912" s="54" t="s">
        <v>2506</v>
      </c>
      <c r="C912" s="54" t="s">
        <v>2505</v>
      </c>
      <c r="D912" s="54" t="s">
        <v>94</v>
      </c>
      <c r="E912" s="54" t="s">
        <v>94</v>
      </c>
      <c r="F912" s="54" t="s">
        <v>518</v>
      </c>
      <c r="G912" s="54" t="s">
        <v>561</v>
      </c>
      <c r="H912" s="54" t="s">
        <v>1193</v>
      </c>
      <c r="I912" s="54" t="s">
        <v>2504</v>
      </c>
      <c r="J912" s="56" t="s">
        <v>561</v>
      </c>
      <c r="K912" s="54" t="s">
        <v>2552</v>
      </c>
      <c r="L912" s="54" t="s">
        <v>116</v>
      </c>
      <c r="N912" s="54" t="s">
        <v>117</v>
      </c>
      <c r="O912" s="54">
        <v>7</v>
      </c>
      <c r="P912" s="54">
        <v>1</v>
      </c>
      <c r="Q912" s="289">
        <v>3</v>
      </c>
      <c r="R912" s="290"/>
      <c r="S912" s="289" t="s">
        <v>2502</v>
      </c>
      <c r="T912" s="289"/>
      <c r="U912" s="55"/>
      <c r="V912" s="54" t="s">
        <v>2609</v>
      </c>
      <c r="W912" s="54" t="s">
        <v>2608</v>
      </c>
      <c r="X912" s="54" t="s">
        <v>2611</v>
      </c>
      <c r="Y912" s="54">
        <v>0</v>
      </c>
      <c r="Z912" s="54">
        <v>1</v>
      </c>
    </row>
    <row r="913" spans="1:26" ht="18" x14ac:dyDescent="0.25">
      <c r="A913" s="53" t="str">
        <f t="shared" si="34"/>
        <v>3886720</v>
      </c>
      <c r="B913" s="54" t="s">
        <v>2506</v>
      </c>
      <c r="C913" s="54" t="s">
        <v>2505</v>
      </c>
      <c r="D913" s="54" t="s">
        <v>94</v>
      </c>
      <c r="E913" s="54" t="s">
        <v>94</v>
      </c>
      <c r="F913" s="54" t="s">
        <v>518</v>
      </c>
      <c r="G913" s="54" t="s">
        <v>556</v>
      </c>
      <c r="H913" s="54" t="s">
        <v>1182</v>
      </c>
      <c r="I913" s="54" t="s">
        <v>2504</v>
      </c>
      <c r="J913" s="56" t="s">
        <v>1183</v>
      </c>
      <c r="K913" s="54" t="s">
        <v>2552</v>
      </c>
      <c r="L913" s="54" t="s">
        <v>116</v>
      </c>
      <c r="N913" s="54" t="s">
        <v>117</v>
      </c>
      <c r="O913" s="54">
        <v>10</v>
      </c>
      <c r="P913" s="54">
        <v>1</v>
      </c>
      <c r="Q913" s="289">
        <v>3</v>
      </c>
      <c r="R913" s="290"/>
      <c r="S913" s="289" t="s">
        <v>2502</v>
      </c>
      <c r="T913" s="289"/>
      <c r="U913" s="55"/>
      <c r="V913" s="54" t="s">
        <v>2609</v>
      </c>
      <c r="W913" s="54" t="s">
        <v>2608</v>
      </c>
      <c r="X913" s="54" t="s">
        <v>2610</v>
      </c>
      <c r="Y913" s="54">
        <v>0</v>
      </c>
      <c r="Z913" s="54">
        <v>1</v>
      </c>
    </row>
    <row r="914" spans="1:26" ht="18" x14ac:dyDescent="0.25">
      <c r="A914" s="53" t="str">
        <f t="shared" si="34"/>
        <v>3922316</v>
      </c>
      <c r="B914" s="54" t="s">
        <v>2506</v>
      </c>
      <c r="C914" s="54" t="s">
        <v>2505</v>
      </c>
      <c r="D914" s="54" t="s">
        <v>94</v>
      </c>
      <c r="E914" s="54" t="s">
        <v>94</v>
      </c>
      <c r="F914" s="54" t="s">
        <v>518</v>
      </c>
      <c r="G914" s="54" t="s">
        <v>1188</v>
      </c>
      <c r="H914" s="54" t="s">
        <v>1189</v>
      </c>
      <c r="I914" s="54" t="s">
        <v>2504</v>
      </c>
      <c r="J914" s="56" t="s">
        <v>1190</v>
      </c>
      <c r="K914" s="54" t="s">
        <v>2552</v>
      </c>
      <c r="L914" s="54" t="s">
        <v>116</v>
      </c>
      <c r="N914" s="54" t="s">
        <v>117</v>
      </c>
      <c r="O914" s="54">
        <v>3</v>
      </c>
      <c r="P914" s="54">
        <v>2</v>
      </c>
      <c r="Q914" s="289">
        <v>2</v>
      </c>
      <c r="R914" s="290"/>
      <c r="S914" s="289" t="s">
        <v>2502</v>
      </c>
      <c r="T914" s="289"/>
      <c r="U914" s="55"/>
      <c r="V914" s="54" t="s">
        <v>2609</v>
      </c>
      <c r="W914" s="54" t="s">
        <v>2608</v>
      </c>
      <c r="X914" s="54" t="s">
        <v>2607</v>
      </c>
      <c r="Y914" s="54">
        <v>0</v>
      </c>
      <c r="Z914" s="54">
        <v>1</v>
      </c>
    </row>
    <row r="915" spans="1:26" ht="18" x14ac:dyDescent="0.25">
      <c r="A915" s="53" t="str">
        <f t="shared" si="34"/>
        <v>3956874</v>
      </c>
      <c r="B915" s="54" t="s">
        <v>2506</v>
      </c>
      <c r="C915" s="54" t="s">
        <v>2505</v>
      </c>
      <c r="D915" s="54" t="s">
        <v>94</v>
      </c>
      <c r="E915" s="54" t="s">
        <v>94</v>
      </c>
      <c r="F915" s="54" t="s">
        <v>518</v>
      </c>
      <c r="G915" s="54" t="s">
        <v>1185</v>
      </c>
      <c r="H915" s="54" t="s">
        <v>1186</v>
      </c>
      <c r="I915" s="54" t="s">
        <v>2504</v>
      </c>
      <c r="J915" s="56" t="s">
        <v>1187</v>
      </c>
      <c r="K915" s="54" t="s">
        <v>2552</v>
      </c>
      <c r="L915" s="54" t="s">
        <v>116</v>
      </c>
      <c r="N915" s="54" t="s">
        <v>117</v>
      </c>
      <c r="O915" s="54">
        <v>4</v>
      </c>
      <c r="P915" s="54">
        <v>1</v>
      </c>
      <c r="Q915" s="289">
        <v>3</v>
      </c>
      <c r="R915" s="290"/>
      <c r="S915" s="289" t="s">
        <v>2502</v>
      </c>
      <c r="T915" s="289"/>
      <c r="U915" s="55"/>
      <c r="V915" s="54" t="s">
        <v>2609</v>
      </c>
      <c r="W915" s="54" t="s">
        <v>2608</v>
      </c>
      <c r="X915" s="54" t="s">
        <v>2607</v>
      </c>
      <c r="Y915" s="54">
        <v>0</v>
      </c>
      <c r="Z915" s="54">
        <v>1</v>
      </c>
    </row>
    <row r="916" spans="1:26" ht="18" x14ac:dyDescent="0.25">
      <c r="A916" s="53" t="str">
        <f t="shared" si="34"/>
        <v>2043908</v>
      </c>
      <c r="B916" s="54" t="s">
        <v>2506</v>
      </c>
      <c r="C916" s="54" t="s">
        <v>2505</v>
      </c>
      <c r="D916" s="54" t="s">
        <v>94</v>
      </c>
      <c r="E916" s="54" t="s">
        <v>94</v>
      </c>
      <c r="F916" s="54" t="s">
        <v>518</v>
      </c>
      <c r="G916" s="54" t="s">
        <v>1191</v>
      </c>
      <c r="H916" s="54" t="s">
        <v>1192</v>
      </c>
      <c r="I916" s="54" t="s">
        <v>2504</v>
      </c>
      <c r="J916" s="56" t="s">
        <v>1191</v>
      </c>
      <c r="K916" s="54" t="s">
        <v>2552</v>
      </c>
      <c r="L916" s="54" t="s">
        <v>116</v>
      </c>
      <c r="N916" s="54" t="s">
        <v>117</v>
      </c>
      <c r="O916" s="54">
        <v>4</v>
      </c>
      <c r="P916" s="54">
        <v>2</v>
      </c>
      <c r="Q916" s="289">
        <v>2</v>
      </c>
      <c r="R916" s="290"/>
      <c r="S916" s="289" t="s">
        <v>2502</v>
      </c>
      <c r="T916" s="289"/>
      <c r="U916" s="55"/>
      <c r="V916" s="54" t="s">
        <v>2609</v>
      </c>
      <c r="W916" s="54" t="s">
        <v>2608</v>
      </c>
      <c r="X916" s="54" t="s">
        <v>2607</v>
      </c>
      <c r="Y916" s="54">
        <v>0</v>
      </c>
      <c r="Z916" s="54">
        <v>1</v>
      </c>
    </row>
    <row r="917" spans="1:26" ht="18" x14ac:dyDescent="0.25">
      <c r="A917" s="53" t="str">
        <f t="shared" si="34"/>
        <v>1621432</v>
      </c>
      <c r="B917" s="54" t="s">
        <v>2506</v>
      </c>
      <c r="C917" s="54" t="s">
        <v>2505</v>
      </c>
      <c r="D917" s="54" t="s">
        <v>94</v>
      </c>
      <c r="E917" s="54" t="s">
        <v>94</v>
      </c>
      <c r="F917" s="54" t="s">
        <v>518</v>
      </c>
      <c r="G917" s="54" t="s">
        <v>558</v>
      </c>
      <c r="H917" s="54" t="s">
        <v>559</v>
      </c>
      <c r="I917" s="54" t="s">
        <v>2504</v>
      </c>
      <c r="J917" s="56" t="s">
        <v>560</v>
      </c>
      <c r="K917" s="54" t="s">
        <v>2523</v>
      </c>
      <c r="L917" s="54" t="s">
        <v>116</v>
      </c>
      <c r="N917" s="54" t="s">
        <v>117</v>
      </c>
      <c r="O917" s="54">
        <v>4</v>
      </c>
      <c r="P917" s="54">
        <v>3</v>
      </c>
      <c r="Q917" s="289">
        <v>3</v>
      </c>
      <c r="R917" s="290"/>
      <c r="S917" s="289" t="s">
        <v>2502</v>
      </c>
      <c r="T917" s="289"/>
      <c r="U917" s="55"/>
      <c r="V917" s="54" t="s">
        <v>2606</v>
      </c>
      <c r="W917" s="54" t="s">
        <v>2605</v>
      </c>
      <c r="X917" s="54" t="s">
        <v>2604</v>
      </c>
      <c r="Y917" s="54">
        <v>0</v>
      </c>
      <c r="Z917" s="54">
        <v>1</v>
      </c>
    </row>
    <row r="918" spans="1:26" ht="18" x14ac:dyDescent="0.25">
      <c r="A918" s="53" t="str">
        <f t="shared" si="34"/>
        <v>1621622</v>
      </c>
      <c r="B918" s="54" t="s">
        <v>2506</v>
      </c>
      <c r="C918" s="54" t="s">
        <v>2505</v>
      </c>
      <c r="D918" s="54" t="s">
        <v>94</v>
      </c>
      <c r="E918" s="54" t="s">
        <v>94</v>
      </c>
      <c r="F918" s="54" t="s">
        <v>518</v>
      </c>
      <c r="G918" s="54" t="s">
        <v>561</v>
      </c>
      <c r="H918" s="54" t="s">
        <v>562</v>
      </c>
      <c r="I918" s="54" t="s">
        <v>2504</v>
      </c>
      <c r="J918" s="56" t="s">
        <v>563</v>
      </c>
      <c r="K918" s="54" t="s">
        <v>2523</v>
      </c>
      <c r="L918" s="54" t="s">
        <v>116</v>
      </c>
      <c r="N918" s="54" t="s">
        <v>117</v>
      </c>
      <c r="O918" s="54">
        <v>5</v>
      </c>
      <c r="P918" s="54">
        <v>3</v>
      </c>
      <c r="Q918" s="289">
        <v>3</v>
      </c>
      <c r="R918" s="290"/>
      <c r="S918" s="289" t="s">
        <v>2502</v>
      </c>
      <c r="T918" s="289"/>
      <c r="U918" s="55"/>
      <c r="V918" s="54" t="s">
        <v>2603</v>
      </c>
      <c r="W918" s="54" t="s">
        <v>2602</v>
      </c>
      <c r="X918" s="54" t="s">
        <v>2601</v>
      </c>
      <c r="Y918" s="54">
        <v>0</v>
      </c>
      <c r="Z918" s="54">
        <v>1</v>
      </c>
    </row>
    <row r="919" spans="1:26" ht="18" x14ac:dyDescent="0.25">
      <c r="A919" s="53" t="str">
        <f t="shared" si="34"/>
        <v>1345289</v>
      </c>
      <c r="B919" s="54" t="s">
        <v>2506</v>
      </c>
      <c r="C919" s="54" t="s">
        <v>2505</v>
      </c>
      <c r="D919" s="54" t="s">
        <v>94</v>
      </c>
      <c r="E919" s="54" t="s">
        <v>94</v>
      </c>
      <c r="F919" s="54" t="s">
        <v>518</v>
      </c>
      <c r="G919" s="54" t="s">
        <v>556</v>
      </c>
      <c r="H919" s="54" t="s">
        <v>557</v>
      </c>
      <c r="I919" s="54" t="s">
        <v>2504</v>
      </c>
      <c r="J919" s="56" t="s">
        <v>1775</v>
      </c>
      <c r="K919" s="54" t="s">
        <v>2523</v>
      </c>
      <c r="L919" s="54" t="s">
        <v>116</v>
      </c>
      <c r="N919" s="54" t="s">
        <v>117</v>
      </c>
      <c r="O919" s="54">
        <v>9</v>
      </c>
      <c r="P919" s="54">
        <v>3</v>
      </c>
      <c r="Q919" s="289">
        <v>3</v>
      </c>
      <c r="R919" s="290"/>
      <c r="S919" s="289" t="s">
        <v>2502</v>
      </c>
      <c r="T919" s="289"/>
      <c r="U919" s="55"/>
      <c r="V919" s="54" t="s">
        <v>2600</v>
      </c>
      <c r="W919" s="54" t="s">
        <v>2525</v>
      </c>
      <c r="X919" s="54" t="s">
        <v>2524</v>
      </c>
      <c r="Y919" s="54">
        <v>2</v>
      </c>
      <c r="Z919" s="54">
        <v>1</v>
      </c>
    </row>
    <row r="920" spans="1:26" ht="18" x14ac:dyDescent="0.25">
      <c r="A920" s="53" t="str">
        <f t="shared" si="34"/>
        <v>1024124</v>
      </c>
      <c r="B920" s="54" t="s">
        <v>2506</v>
      </c>
      <c r="C920" s="54" t="s">
        <v>2505</v>
      </c>
      <c r="D920" s="54" t="s">
        <v>94</v>
      </c>
      <c r="E920" s="54" t="s">
        <v>94</v>
      </c>
      <c r="F920" s="54" t="s">
        <v>518</v>
      </c>
      <c r="G920" s="54" t="s">
        <v>556</v>
      </c>
      <c r="H920" s="54" t="s">
        <v>1624</v>
      </c>
      <c r="I920" s="54" t="s">
        <v>2504</v>
      </c>
      <c r="J920" s="56" t="s">
        <v>489</v>
      </c>
      <c r="K920" s="54" t="s">
        <v>2503</v>
      </c>
      <c r="L920" s="54" t="s">
        <v>116</v>
      </c>
      <c r="N920" s="54" t="s">
        <v>117</v>
      </c>
      <c r="O920" s="54">
        <v>32</v>
      </c>
      <c r="P920" s="54">
        <v>5</v>
      </c>
      <c r="Q920" s="289">
        <v>5</v>
      </c>
      <c r="R920" s="290"/>
      <c r="S920" s="289" t="s">
        <v>2502</v>
      </c>
      <c r="T920" s="289"/>
      <c r="U920" s="55"/>
      <c r="V920" s="54" t="s">
        <v>2599</v>
      </c>
      <c r="W920" s="54" t="s">
        <v>2525</v>
      </c>
      <c r="X920" s="54" t="s">
        <v>2524</v>
      </c>
      <c r="Y920" s="54">
        <v>18</v>
      </c>
      <c r="Z920" s="54">
        <v>9</v>
      </c>
    </row>
    <row r="921" spans="1:26" ht="27" x14ac:dyDescent="0.25">
      <c r="A921" s="53" t="str">
        <f t="shared" si="34"/>
        <v>1571439</v>
      </c>
      <c r="B921" s="54" t="s">
        <v>2506</v>
      </c>
      <c r="C921" s="54" t="s">
        <v>2505</v>
      </c>
      <c r="D921" s="54" t="s">
        <v>94</v>
      </c>
      <c r="E921" s="54" t="s">
        <v>94</v>
      </c>
      <c r="F921" s="54" t="s">
        <v>518</v>
      </c>
      <c r="G921" s="54" t="s">
        <v>558</v>
      </c>
      <c r="H921" s="54" t="s">
        <v>1625</v>
      </c>
      <c r="I921" s="54" t="s">
        <v>2504</v>
      </c>
      <c r="J921" s="56" t="s">
        <v>551</v>
      </c>
      <c r="K921" s="54" t="s">
        <v>2503</v>
      </c>
      <c r="L921" s="54" t="s">
        <v>116</v>
      </c>
      <c r="N921" s="54" t="s">
        <v>117</v>
      </c>
      <c r="O921" s="54">
        <v>19</v>
      </c>
      <c r="P921" s="54">
        <v>5</v>
      </c>
      <c r="Q921" s="289">
        <v>5</v>
      </c>
      <c r="R921" s="290"/>
      <c r="S921" s="289" t="s">
        <v>2502</v>
      </c>
      <c r="T921" s="289"/>
      <c r="U921" s="55"/>
      <c r="V921" s="54" t="s">
        <v>2598</v>
      </c>
      <c r="W921" s="54" t="s">
        <v>2597</v>
      </c>
      <c r="X921" s="54" t="s">
        <v>2596</v>
      </c>
      <c r="Y921" s="54">
        <v>8</v>
      </c>
      <c r="Z921" s="54">
        <v>9</v>
      </c>
    </row>
    <row r="922" spans="1:26" ht="18" x14ac:dyDescent="0.25">
      <c r="A922" s="53" t="str">
        <f t="shared" si="34"/>
        <v>0660332</v>
      </c>
      <c r="B922" s="54" t="s">
        <v>2506</v>
      </c>
      <c r="C922" s="54" t="s">
        <v>2505</v>
      </c>
      <c r="D922" s="54" t="s">
        <v>94</v>
      </c>
      <c r="E922" s="54" t="s">
        <v>94</v>
      </c>
      <c r="F922" s="54" t="s">
        <v>518</v>
      </c>
      <c r="G922" s="54" t="s">
        <v>1475</v>
      </c>
      <c r="H922" s="54" t="s">
        <v>1476</v>
      </c>
      <c r="I922" s="54" t="s">
        <v>2504</v>
      </c>
      <c r="J922" s="56" t="s">
        <v>1997</v>
      </c>
      <c r="K922" s="54" t="s">
        <v>2510</v>
      </c>
      <c r="L922" s="54" t="s">
        <v>116</v>
      </c>
      <c r="N922" s="54" t="s">
        <v>117</v>
      </c>
      <c r="O922" s="54">
        <v>3</v>
      </c>
      <c r="P922" s="54">
        <v>3</v>
      </c>
      <c r="Q922" s="289">
        <v>3</v>
      </c>
      <c r="R922" s="290"/>
      <c r="S922" s="289" t="s">
        <v>2502</v>
      </c>
      <c r="T922" s="289"/>
      <c r="U922" s="55"/>
      <c r="V922" s="54" t="s">
        <v>2595</v>
      </c>
      <c r="W922" s="54" t="s">
        <v>2525</v>
      </c>
      <c r="X922" s="54" t="s">
        <v>2524</v>
      </c>
      <c r="Y922" s="54">
        <v>0</v>
      </c>
      <c r="Z922" s="54">
        <v>1</v>
      </c>
    </row>
    <row r="923" spans="1:26" ht="27" x14ac:dyDescent="0.25">
      <c r="A923" s="53" t="str">
        <f t="shared" si="34"/>
        <v>0631366</v>
      </c>
      <c r="B923" s="54" t="s">
        <v>2506</v>
      </c>
      <c r="C923" s="54" t="s">
        <v>2505</v>
      </c>
      <c r="D923" s="54" t="s">
        <v>94</v>
      </c>
      <c r="E923" s="54" t="s">
        <v>94</v>
      </c>
      <c r="F923" s="54" t="s">
        <v>518</v>
      </c>
      <c r="G923" s="54" t="s">
        <v>1473</v>
      </c>
      <c r="H923" s="54" t="s">
        <v>1474</v>
      </c>
      <c r="I923" s="54" t="s">
        <v>2504</v>
      </c>
      <c r="J923" s="56" t="s">
        <v>1996</v>
      </c>
      <c r="K923" s="54" t="s">
        <v>2510</v>
      </c>
      <c r="L923" s="54" t="s">
        <v>116</v>
      </c>
      <c r="N923" s="54" t="s">
        <v>117</v>
      </c>
      <c r="O923" s="54">
        <v>1</v>
      </c>
      <c r="P923" s="54">
        <v>1</v>
      </c>
      <c r="Q923" s="289">
        <v>1</v>
      </c>
      <c r="R923" s="290"/>
      <c r="S923" s="289" t="s">
        <v>2502</v>
      </c>
      <c r="T923" s="289"/>
      <c r="U923" s="55"/>
      <c r="V923" s="54" t="s">
        <v>2594</v>
      </c>
      <c r="W923" s="54" t="s">
        <v>2593</v>
      </c>
      <c r="X923" s="54" t="s">
        <v>2592</v>
      </c>
      <c r="Y923" s="54">
        <v>0</v>
      </c>
      <c r="Z923" s="54">
        <v>1</v>
      </c>
    </row>
    <row r="924" spans="1:26" ht="27" x14ac:dyDescent="0.25">
      <c r="A924" s="53" t="str">
        <f t="shared" si="34"/>
        <v>0515940</v>
      </c>
      <c r="B924" s="54" t="s">
        <v>2506</v>
      </c>
      <c r="C924" s="54" t="s">
        <v>2505</v>
      </c>
      <c r="D924" s="54" t="s">
        <v>94</v>
      </c>
      <c r="E924" s="54" t="s">
        <v>94</v>
      </c>
      <c r="F924" s="54" t="s">
        <v>518</v>
      </c>
      <c r="G924" s="54" t="s">
        <v>561</v>
      </c>
      <c r="H924" s="54" t="s">
        <v>1477</v>
      </c>
      <c r="I924" s="54" t="s">
        <v>2504</v>
      </c>
      <c r="J924" s="56" t="s">
        <v>1998</v>
      </c>
      <c r="K924" s="54" t="s">
        <v>2510</v>
      </c>
      <c r="L924" s="54" t="s">
        <v>116</v>
      </c>
      <c r="N924" s="54" t="s">
        <v>117</v>
      </c>
      <c r="O924" s="54">
        <v>5</v>
      </c>
      <c r="P924" s="54">
        <v>6</v>
      </c>
      <c r="Q924" s="289">
        <v>6</v>
      </c>
      <c r="R924" s="290"/>
      <c r="S924" s="289" t="s">
        <v>2502</v>
      </c>
      <c r="T924" s="289"/>
      <c r="U924" s="55"/>
      <c r="V924" s="54" t="s">
        <v>2591</v>
      </c>
      <c r="W924" s="54" t="s">
        <v>2590</v>
      </c>
      <c r="X924" s="54" t="s">
        <v>2589</v>
      </c>
      <c r="Y924" s="54">
        <v>0</v>
      </c>
      <c r="Z924" s="54">
        <v>2</v>
      </c>
    </row>
    <row r="925" spans="1:26" ht="18" x14ac:dyDescent="0.25">
      <c r="A925" s="53" t="str">
        <f t="shared" si="34"/>
        <v>0559328</v>
      </c>
      <c r="B925" s="54" t="s">
        <v>2506</v>
      </c>
      <c r="C925" s="54" t="s">
        <v>2505</v>
      </c>
      <c r="D925" s="54" t="s">
        <v>94</v>
      </c>
      <c r="E925" s="54" t="s">
        <v>94</v>
      </c>
      <c r="F925" s="54" t="s">
        <v>518</v>
      </c>
      <c r="G925" s="54" t="s">
        <v>558</v>
      </c>
      <c r="H925" s="54" t="s">
        <v>1472</v>
      </c>
      <c r="I925" s="54" t="s">
        <v>2504</v>
      </c>
      <c r="J925" s="56" t="s">
        <v>1995</v>
      </c>
      <c r="K925" s="54" t="s">
        <v>2510</v>
      </c>
      <c r="L925" s="54" t="s">
        <v>116</v>
      </c>
      <c r="N925" s="54" t="s">
        <v>117</v>
      </c>
      <c r="O925" s="54">
        <v>10</v>
      </c>
      <c r="P925" s="54">
        <v>6</v>
      </c>
      <c r="Q925" s="289">
        <v>6</v>
      </c>
      <c r="R925" s="290"/>
      <c r="S925" s="289" t="s">
        <v>2502</v>
      </c>
      <c r="T925" s="289"/>
      <c r="U925" s="55"/>
      <c r="V925" s="54" t="s">
        <v>2588</v>
      </c>
      <c r="W925" s="54" t="s">
        <v>2587</v>
      </c>
      <c r="X925" s="54" t="s">
        <v>2586</v>
      </c>
      <c r="Y925" s="54">
        <v>1</v>
      </c>
      <c r="Z925" s="54">
        <v>2</v>
      </c>
    </row>
    <row r="926" spans="1:26" ht="18" x14ac:dyDescent="0.25">
      <c r="A926" s="53" t="str">
        <f t="shared" si="34"/>
        <v>0230706</v>
      </c>
      <c r="B926" s="54" t="s">
        <v>2506</v>
      </c>
      <c r="C926" s="54" t="s">
        <v>2505</v>
      </c>
      <c r="D926" s="54" t="s">
        <v>94</v>
      </c>
      <c r="E926" s="54" t="s">
        <v>94</v>
      </c>
      <c r="F926" s="54" t="s">
        <v>518</v>
      </c>
      <c r="G926" s="54" t="s">
        <v>556</v>
      </c>
      <c r="H926" s="54" t="s">
        <v>1471</v>
      </c>
      <c r="I926" s="54" t="s">
        <v>2504</v>
      </c>
      <c r="J926" s="56" t="s">
        <v>1994</v>
      </c>
      <c r="K926" s="54" t="s">
        <v>2510</v>
      </c>
      <c r="L926" s="54" t="s">
        <v>116</v>
      </c>
      <c r="N926" s="54" t="s">
        <v>117</v>
      </c>
      <c r="O926" s="54">
        <v>28</v>
      </c>
      <c r="P926" s="54">
        <v>6</v>
      </c>
      <c r="Q926" s="289">
        <v>6</v>
      </c>
      <c r="R926" s="290"/>
      <c r="S926" s="289" t="s">
        <v>2502</v>
      </c>
      <c r="T926" s="289"/>
      <c r="U926" s="55"/>
      <c r="V926" s="54" t="s">
        <v>2585</v>
      </c>
      <c r="W926" s="54" t="s">
        <v>2584</v>
      </c>
      <c r="X926" s="54" t="s">
        <v>2583</v>
      </c>
      <c r="Y926" s="54">
        <v>5</v>
      </c>
      <c r="Z926" s="54">
        <v>6</v>
      </c>
    </row>
    <row r="927" spans="1:26" ht="18" x14ac:dyDescent="0.25">
      <c r="A927" s="53" t="str">
        <f t="shared" si="34"/>
        <v>0230672</v>
      </c>
      <c r="B927" s="54" t="s">
        <v>2506</v>
      </c>
      <c r="C927" s="54" t="s">
        <v>2505</v>
      </c>
      <c r="D927" s="54" t="s">
        <v>94</v>
      </c>
      <c r="E927" s="54" t="s">
        <v>94</v>
      </c>
      <c r="F927" s="54" t="s">
        <v>518</v>
      </c>
      <c r="G927" s="54" t="s">
        <v>1191</v>
      </c>
      <c r="H927" s="54" t="s">
        <v>1470</v>
      </c>
      <c r="I927" s="54" t="s">
        <v>2504</v>
      </c>
      <c r="J927" s="56" t="s">
        <v>1993</v>
      </c>
      <c r="K927" s="54" t="s">
        <v>2510</v>
      </c>
      <c r="L927" s="54" t="s">
        <v>116</v>
      </c>
      <c r="N927" s="54" t="s">
        <v>117</v>
      </c>
      <c r="O927" s="54">
        <v>15</v>
      </c>
      <c r="P927" s="54">
        <v>5</v>
      </c>
      <c r="Q927" s="289">
        <v>5</v>
      </c>
      <c r="R927" s="290"/>
      <c r="S927" s="289" t="s">
        <v>2582</v>
      </c>
      <c r="T927" s="289"/>
      <c r="U927" s="55"/>
      <c r="V927" s="54" t="s">
        <v>2581</v>
      </c>
      <c r="W927" s="54" t="s">
        <v>2580</v>
      </c>
      <c r="X927" s="54" t="s">
        <v>2579</v>
      </c>
      <c r="Y927" s="54">
        <v>0</v>
      </c>
      <c r="Z927" s="54">
        <v>1</v>
      </c>
    </row>
    <row r="928" spans="1:26" ht="18" x14ac:dyDescent="0.25">
      <c r="A928" s="53" t="str">
        <f t="shared" si="34"/>
        <v>1621259</v>
      </c>
      <c r="B928" s="54" t="s">
        <v>2506</v>
      </c>
      <c r="C928" s="54" t="s">
        <v>2505</v>
      </c>
      <c r="D928" s="54" t="s">
        <v>94</v>
      </c>
      <c r="E928" s="54" t="s">
        <v>94</v>
      </c>
      <c r="F928" s="54" t="s">
        <v>564</v>
      </c>
      <c r="G928" s="54" t="s">
        <v>566</v>
      </c>
      <c r="H928" s="54" t="s">
        <v>567</v>
      </c>
      <c r="I928" s="54" t="s">
        <v>2504</v>
      </c>
      <c r="J928" s="56" t="s">
        <v>568</v>
      </c>
      <c r="K928" s="54" t="s">
        <v>2523</v>
      </c>
      <c r="L928" s="54" t="s">
        <v>116</v>
      </c>
      <c r="N928" s="54" t="s">
        <v>117</v>
      </c>
      <c r="O928" s="54">
        <v>3</v>
      </c>
      <c r="P928" s="54">
        <v>3</v>
      </c>
      <c r="Q928" s="289">
        <v>3</v>
      </c>
      <c r="R928" s="290"/>
      <c r="S928" s="289" t="s">
        <v>2502</v>
      </c>
      <c r="T928" s="289"/>
      <c r="U928" s="55"/>
      <c r="V928" s="54" t="s">
        <v>2578</v>
      </c>
      <c r="W928" s="54" t="s">
        <v>2525</v>
      </c>
      <c r="X928" s="54" t="s">
        <v>2524</v>
      </c>
      <c r="Y928" s="54">
        <v>0</v>
      </c>
      <c r="Z928" s="54">
        <v>1</v>
      </c>
    </row>
    <row r="929" spans="1:26" ht="18" x14ac:dyDescent="0.25">
      <c r="A929" s="53" t="str">
        <f t="shared" si="34"/>
        <v>1655034</v>
      </c>
      <c r="B929" s="54" t="s">
        <v>2506</v>
      </c>
      <c r="C929" s="54" t="s">
        <v>2505</v>
      </c>
      <c r="D929" s="54" t="s">
        <v>94</v>
      </c>
      <c r="E929" s="54" t="s">
        <v>94</v>
      </c>
      <c r="F929" s="54" t="s">
        <v>564</v>
      </c>
      <c r="G929" s="54" t="s">
        <v>569</v>
      </c>
      <c r="H929" s="54" t="s">
        <v>570</v>
      </c>
      <c r="I929" s="54" t="s">
        <v>2504</v>
      </c>
      <c r="J929" s="56" t="s">
        <v>571</v>
      </c>
      <c r="K929" s="54" t="s">
        <v>2523</v>
      </c>
      <c r="L929" s="54" t="s">
        <v>116</v>
      </c>
      <c r="N929" s="54" t="s">
        <v>117</v>
      </c>
      <c r="O929" s="54">
        <v>4</v>
      </c>
      <c r="P929" s="54">
        <v>2</v>
      </c>
      <c r="Q929" s="289">
        <v>2</v>
      </c>
      <c r="R929" s="290"/>
      <c r="S929" s="289" t="s">
        <v>2502</v>
      </c>
      <c r="T929" s="289"/>
      <c r="U929" s="55"/>
      <c r="V929" s="54" t="s">
        <v>2577</v>
      </c>
      <c r="W929" s="54" t="s">
        <v>2576</v>
      </c>
      <c r="X929" s="54" t="s">
        <v>2575</v>
      </c>
      <c r="Y929" s="54">
        <v>0</v>
      </c>
      <c r="Z929" s="54">
        <v>1</v>
      </c>
    </row>
    <row r="930" spans="1:26" ht="18" x14ac:dyDescent="0.25">
      <c r="A930" s="53" t="str">
        <f t="shared" si="34"/>
        <v>2043227</v>
      </c>
      <c r="B930" s="54" t="s">
        <v>2506</v>
      </c>
      <c r="C930" s="54" t="s">
        <v>2505</v>
      </c>
      <c r="D930" s="54" t="s">
        <v>94</v>
      </c>
      <c r="E930" s="54" t="s">
        <v>94</v>
      </c>
      <c r="F930" s="54" t="s">
        <v>564</v>
      </c>
      <c r="G930" s="54" t="s">
        <v>2476</v>
      </c>
      <c r="H930" s="54" t="s">
        <v>1199</v>
      </c>
      <c r="I930" s="54" t="s">
        <v>2504</v>
      </c>
      <c r="J930" s="56" t="s">
        <v>1200</v>
      </c>
      <c r="K930" s="54" t="s">
        <v>2552</v>
      </c>
      <c r="L930" s="54" t="s">
        <v>116</v>
      </c>
      <c r="N930" s="54" t="s">
        <v>117</v>
      </c>
      <c r="O930" s="54">
        <v>3</v>
      </c>
      <c r="P930" s="54">
        <v>3</v>
      </c>
      <c r="Q930" s="289">
        <v>3</v>
      </c>
      <c r="R930" s="290"/>
      <c r="S930" s="289" t="s">
        <v>2502</v>
      </c>
      <c r="T930" s="289"/>
      <c r="U930" s="55"/>
      <c r="V930" s="54" t="s">
        <v>2571</v>
      </c>
      <c r="W930" s="54" t="s">
        <v>2574</v>
      </c>
      <c r="X930" s="54" t="s">
        <v>2572</v>
      </c>
      <c r="Y930" s="54">
        <v>0</v>
      </c>
      <c r="Z930" s="54">
        <v>1</v>
      </c>
    </row>
    <row r="931" spans="1:26" ht="18" x14ac:dyDescent="0.25">
      <c r="A931" s="53" t="str">
        <f t="shared" si="34"/>
        <v>2043202</v>
      </c>
      <c r="B931" s="54" t="s">
        <v>2506</v>
      </c>
      <c r="C931" s="54" t="s">
        <v>2505</v>
      </c>
      <c r="D931" s="54" t="s">
        <v>94</v>
      </c>
      <c r="E931" s="54" t="s">
        <v>94</v>
      </c>
      <c r="F931" s="54" t="s">
        <v>564</v>
      </c>
      <c r="G931" s="54" t="s">
        <v>1202</v>
      </c>
      <c r="H931" s="54" t="s">
        <v>1203</v>
      </c>
      <c r="I931" s="54" t="s">
        <v>2504</v>
      </c>
      <c r="J931" s="56" t="s">
        <v>1202</v>
      </c>
      <c r="K931" s="54" t="s">
        <v>2552</v>
      </c>
      <c r="L931" s="54" t="s">
        <v>116</v>
      </c>
      <c r="N931" s="54" t="s">
        <v>117</v>
      </c>
      <c r="O931" s="54">
        <v>5</v>
      </c>
      <c r="P931" s="54">
        <v>3</v>
      </c>
      <c r="Q931" s="289">
        <v>3</v>
      </c>
      <c r="R931" s="290"/>
      <c r="S931" s="289" t="s">
        <v>2502</v>
      </c>
      <c r="T931" s="289"/>
      <c r="U931" s="55"/>
      <c r="V931" s="54" t="s">
        <v>2571</v>
      </c>
      <c r="W931" s="54" t="s">
        <v>2525</v>
      </c>
      <c r="X931" s="54" t="s">
        <v>2524</v>
      </c>
      <c r="Y931" s="54">
        <v>1</v>
      </c>
      <c r="Z931" s="54">
        <v>1</v>
      </c>
    </row>
    <row r="932" spans="1:26" ht="18" x14ac:dyDescent="0.25">
      <c r="A932" s="53" t="str">
        <f t="shared" si="34"/>
        <v>2043208</v>
      </c>
      <c r="B932" s="54" t="s">
        <v>2506</v>
      </c>
      <c r="C932" s="54" t="s">
        <v>2505</v>
      </c>
      <c r="D932" s="54" t="s">
        <v>94</v>
      </c>
      <c r="E932" s="54" t="s">
        <v>94</v>
      </c>
      <c r="F932" s="54" t="s">
        <v>564</v>
      </c>
      <c r="G932" s="54" t="s">
        <v>426</v>
      </c>
      <c r="H932" s="54" t="s">
        <v>1194</v>
      </c>
      <c r="I932" s="54" t="s">
        <v>2504</v>
      </c>
      <c r="J932" s="56" t="s">
        <v>426</v>
      </c>
      <c r="K932" s="54" t="s">
        <v>2552</v>
      </c>
      <c r="L932" s="54" t="s">
        <v>116</v>
      </c>
      <c r="N932" s="54" t="s">
        <v>117</v>
      </c>
      <c r="O932" s="54">
        <v>5</v>
      </c>
      <c r="P932" s="54">
        <v>3</v>
      </c>
      <c r="Q932" s="289">
        <v>3</v>
      </c>
      <c r="R932" s="290"/>
      <c r="S932" s="289" t="s">
        <v>2502</v>
      </c>
      <c r="T932" s="289"/>
      <c r="U932" s="55"/>
      <c r="V932" s="54" t="s">
        <v>2571</v>
      </c>
      <c r="W932" s="54" t="s">
        <v>2525</v>
      </c>
      <c r="X932" s="54" t="s">
        <v>2572</v>
      </c>
      <c r="Y932" s="54">
        <v>1</v>
      </c>
      <c r="Z932" s="54">
        <v>1</v>
      </c>
    </row>
    <row r="933" spans="1:26" ht="18" x14ac:dyDescent="0.25">
      <c r="A933" s="53" t="str">
        <f t="shared" si="34"/>
        <v>2043220</v>
      </c>
      <c r="B933" s="54" t="s">
        <v>2506</v>
      </c>
      <c r="C933" s="54" t="s">
        <v>2505</v>
      </c>
      <c r="D933" s="54" t="s">
        <v>94</v>
      </c>
      <c r="E933" s="54" t="s">
        <v>94</v>
      </c>
      <c r="F933" s="54" t="s">
        <v>564</v>
      </c>
      <c r="G933" s="54" t="s">
        <v>1195</v>
      </c>
      <c r="H933" s="54" t="s">
        <v>1196</v>
      </c>
      <c r="I933" s="54" t="s">
        <v>2504</v>
      </c>
      <c r="J933" s="56" t="s">
        <v>1195</v>
      </c>
      <c r="K933" s="54" t="s">
        <v>2552</v>
      </c>
      <c r="L933" s="54" t="s">
        <v>116</v>
      </c>
      <c r="N933" s="54" t="s">
        <v>117</v>
      </c>
      <c r="O933" s="54">
        <v>5</v>
      </c>
      <c r="P933" s="54">
        <v>3</v>
      </c>
      <c r="Q933" s="289">
        <v>3</v>
      </c>
      <c r="R933" s="290"/>
      <c r="S933" s="289" t="s">
        <v>2502</v>
      </c>
      <c r="T933" s="289"/>
      <c r="U933" s="55"/>
      <c r="V933" s="54" t="s">
        <v>2571</v>
      </c>
      <c r="W933" s="54" t="s">
        <v>2525</v>
      </c>
      <c r="X933" s="54" t="s">
        <v>2524</v>
      </c>
      <c r="Y933" s="54">
        <v>1</v>
      </c>
      <c r="Z933" s="54">
        <v>1</v>
      </c>
    </row>
    <row r="934" spans="1:26" ht="18" x14ac:dyDescent="0.25">
      <c r="A934" s="53" t="str">
        <f t="shared" si="34"/>
        <v>3956171</v>
      </c>
      <c r="B934" s="54" t="s">
        <v>2506</v>
      </c>
      <c r="C934" s="54" t="s">
        <v>2505</v>
      </c>
      <c r="D934" s="54" t="s">
        <v>94</v>
      </c>
      <c r="E934" s="54" t="s">
        <v>94</v>
      </c>
      <c r="F934" s="54" t="s">
        <v>564</v>
      </c>
      <c r="G934" s="54" t="s">
        <v>1197</v>
      </c>
      <c r="H934" s="54" t="s">
        <v>1198</v>
      </c>
      <c r="I934" s="54" t="s">
        <v>2504</v>
      </c>
      <c r="J934" s="56" t="s">
        <v>1197</v>
      </c>
      <c r="K934" s="54" t="s">
        <v>2552</v>
      </c>
      <c r="L934" s="54" t="s">
        <v>116</v>
      </c>
      <c r="N934" s="54" t="s">
        <v>117</v>
      </c>
      <c r="O934" s="54">
        <v>2</v>
      </c>
      <c r="P934" s="54">
        <v>2</v>
      </c>
      <c r="Q934" s="289">
        <v>2</v>
      </c>
      <c r="R934" s="290"/>
      <c r="S934" s="289" t="s">
        <v>2502</v>
      </c>
      <c r="T934" s="289"/>
      <c r="U934" s="55"/>
      <c r="V934" s="54" t="s">
        <v>2571</v>
      </c>
      <c r="W934" s="54" t="s">
        <v>2573</v>
      </c>
      <c r="X934" s="54" t="s">
        <v>2572</v>
      </c>
      <c r="Y934" s="54">
        <v>0</v>
      </c>
      <c r="Z934" s="54">
        <v>1</v>
      </c>
    </row>
    <row r="935" spans="1:26" ht="18" x14ac:dyDescent="0.25">
      <c r="A935" s="53" t="str">
        <f t="shared" si="34"/>
        <v>3985788</v>
      </c>
      <c r="B935" s="54" t="s">
        <v>2506</v>
      </c>
      <c r="C935" s="54" t="s">
        <v>2505</v>
      </c>
      <c r="D935" s="54" t="s">
        <v>94</v>
      </c>
      <c r="E935" s="54" t="s">
        <v>94</v>
      </c>
      <c r="F935" s="54" t="s">
        <v>564</v>
      </c>
      <c r="G935" s="54" t="s">
        <v>598</v>
      </c>
      <c r="H935" s="54" t="s">
        <v>2477</v>
      </c>
      <c r="I935" s="54" t="s">
        <v>2504</v>
      </c>
      <c r="J935" s="56" t="s">
        <v>2478</v>
      </c>
      <c r="K935" s="54" t="s">
        <v>2552</v>
      </c>
      <c r="L935" s="54" t="s">
        <v>116</v>
      </c>
      <c r="N935" s="54" t="s">
        <v>117</v>
      </c>
      <c r="O935" s="54">
        <v>9</v>
      </c>
      <c r="P935" s="54">
        <v>1</v>
      </c>
      <c r="Q935" s="289">
        <v>3</v>
      </c>
      <c r="R935" s="290"/>
      <c r="S935" s="289" t="s">
        <v>2502</v>
      </c>
      <c r="T935" s="289"/>
      <c r="U935" s="55"/>
      <c r="V935" s="54" t="s">
        <v>2571</v>
      </c>
      <c r="W935" s="54" t="s">
        <v>2525</v>
      </c>
      <c r="X935" s="54" t="s">
        <v>2524</v>
      </c>
      <c r="Y935" s="54">
        <v>0</v>
      </c>
      <c r="Z935" s="54">
        <v>2</v>
      </c>
    </row>
    <row r="936" spans="1:26" ht="18" x14ac:dyDescent="0.25">
      <c r="A936" s="53" t="str">
        <f t="shared" si="34"/>
        <v>3990035</v>
      </c>
      <c r="B936" s="54" t="s">
        <v>2506</v>
      </c>
      <c r="C936" s="54" t="s">
        <v>2505</v>
      </c>
      <c r="D936" s="54" t="s">
        <v>94</v>
      </c>
      <c r="E936" s="54" t="s">
        <v>94</v>
      </c>
      <c r="F936" s="54" t="s">
        <v>564</v>
      </c>
      <c r="G936" s="54" t="s">
        <v>2480</v>
      </c>
      <c r="H936" s="54" t="s">
        <v>2479</v>
      </c>
      <c r="I936" s="54" t="s">
        <v>2504</v>
      </c>
      <c r="J936" s="56" t="s">
        <v>1201</v>
      </c>
      <c r="K936" s="54" t="s">
        <v>2552</v>
      </c>
      <c r="L936" s="54" t="s">
        <v>116</v>
      </c>
      <c r="N936" s="54" t="s">
        <v>117</v>
      </c>
      <c r="O936" s="54">
        <v>4</v>
      </c>
      <c r="P936" s="54">
        <v>3</v>
      </c>
      <c r="Q936" s="289">
        <v>3</v>
      </c>
      <c r="R936" s="290"/>
      <c r="S936" s="289" t="s">
        <v>2502</v>
      </c>
      <c r="T936" s="289"/>
      <c r="U936" s="55"/>
      <c r="V936" s="54" t="s">
        <v>2571</v>
      </c>
      <c r="W936" s="54" t="s">
        <v>2525</v>
      </c>
      <c r="X936" s="54" t="s">
        <v>2524</v>
      </c>
      <c r="Y936" s="54">
        <v>0</v>
      </c>
      <c r="Z936" s="54">
        <v>1</v>
      </c>
    </row>
    <row r="937" spans="1:26" ht="18" x14ac:dyDescent="0.25">
      <c r="A937" s="53" t="str">
        <f t="shared" si="34"/>
        <v>0230714</v>
      </c>
      <c r="B937" s="54" t="s">
        <v>2506</v>
      </c>
      <c r="C937" s="54" t="s">
        <v>2505</v>
      </c>
      <c r="D937" s="54" t="s">
        <v>94</v>
      </c>
      <c r="E937" s="54" t="s">
        <v>94</v>
      </c>
      <c r="F937" s="54" t="s">
        <v>564</v>
      </c>
      <c r="G937" s="54" t="s">
        <v>569</v>
      </c>
      <c r="H937" s="54" t="s">
        <v>1479</v>
      </c>
      <c r="I937" s="54" t="s">
        <v>2504</v>
      </c>
      <c r="J937" s="56" t="s">
        <v>2000</v>
      </c>
      <c r="K937" s="54" t="s">
        <v>2510</v>
      </c>
      <c r="L937" s="54" t="s">
        <v>116</v>
      </c>
      <c r="N937" s="54" t="s">
        <v>117</v>
      </c>
      <c r="O937" s="54">
        <v>11</v>
      </c>
      <c r="P937" s="54">
        <v>6</v>
      </c>
      <c r="Q937" s="289">
        <v>6</v>
      </c>
      <c r="R937" s="290"/>
      <c r="S937" s="289" t="s">
        <v>2502</v>
      </c>
      <c r="T937" s="289"/>
      <c r="U937" s="55"/>
      <c r="V937" s="54" t="s">
        <v>2570</v>
      </c>
      <c r="W937" s="54" t="s">
        <v>2525</v>
      </c>
      <c r="X937" s="54" t="s">
        <v>2524</v>
      </c>
      <c r="Y937" s="54">
        <v>2</v>
      </c>
      <c r="Z937" s="54">
        <v>3</v>
      </c>
    </row>
    <row r="938" spans="1:26" ht="18" x14ac:dyDescent="0.25">
      <c r="A938" s="53" t="str">
        <f t="shared" si="34"/>
        <v>0230177</v>
      </c>
      <c r="B938" s="54" t="s">
        <v>2506</v>
      </c>
      <c r="C938" s="54" t="s">
        <v>2505</v>
      </c>
      <c r="D938" s="54" t="s">
        <v>94</v>
      </c>
      <c r="E938" s="54" t="s">
        <v>94</v>
      </c>
      <c r="F938" s="54" t="s">
        <v>564</v>
      </c>
      <c r="G938" s="54" t="s">
        <v>564</v>
      </c>
      <c r="H938" s="54" t="s">
        <v>1478</v>
      </c>
      <c r="I938" s="54" t="s">
        <v>2504</v>
      </c>
      <c r="J938" s="56" t="s">
        <v>1999</v>
      </c>
      <c r="K938" s="54" t="s">
        <v>2510</v>
      </c>
      <c r="L938" s="54" t="s">
        <v>116</v>
      </c>
      <c r="N938" s="54" t="s">
        <v>117</v>
      </c>
      <c r="O938" s="54">
        <v>40</v>
      </c>
      <c r="P938" s="54">
        <v>6</v>
      </c>
      <c r="Q938" s="289">
        <v>6</v>
      </c>
      <c r="R938" s="290"/>
      <c r="S938" s="289" t="s">
        <v>2502</v>
      </c>
      <c r="T938" s="289"/>
      <c r="U938" s="55"/>
      <c r="V938" s="54" t="s">
        <v>2569</v>
      </c>
      <c r="W938" s="54" t="s">
        <v>2525</v>
      </c>
      <c r="X938" s="54" t="s">
        <v>2568</v>
      </c>
      <c r="Y938" s="54">
        <v>6</v>
      </c>
      <c r="Z938" s="54">
        <v>7</v>
      </c>
    </row>
    <row r="939" spans="1:26" ht="18" x14ac:dyDescent="0.25">
      <c r="A939" s="53" t="str">
        <f t="shared" si="34"/>
        <v>0229708</v>
      </c>
      <c r="B939" s="54" t="s">
        <v>2506</v>
      </c>
      <c r="C939" s="54" t="s">
        <v>2505</v>
      </c>
      <c r="D939" s="54" t="s">
        <v>94</v>
      </c>
      <c r="E939" s="54" t="s">
        <v>94</v>
      </c>
      <c r="F939" s="54" t="s">
        <v>564</v>
      </c>
      <c r="G939" s="54" t="s">
        <v>564</v>
      </c>
      <c r="H939" s="54" t="s">
        <v>565</v>
      </c>
      <c r="I939" s="54" t="s">
        <v>2504</v>
      </c>
      <c r="J939" s="56" t="s">
        <v>1776</v>
      </c>
      <c r="K939" s="54" t="s">
        <v>2523</v>
      </c>
      <c r="L939" s="54" t="s">
        <v>116</v>
      </c>
      <c r="N939" s="54" t="s">
        <v>117</v>
      </c>
      <c r="O939" s="54">
        <v>5</v>
      </c>
      <c r="P939" s="54">
        <v>2</v>
      </c>
      <c r="Q939" s="289">
        <v>2</v>
      </c>
      <c r="R939" s="290"/>
      <c r="S939" s="289" t="s">
        <v>2502</v>
      </c>
      <c r="T939" s="289"/>
      <c r="U939" s="55"/>
      <c r="V939" s="54" t="s">
        <v>2567</v>
      </c>
      <c r="W939" s="54" t="s">
        <v>2566</v>
      </c>
      <c r="X939" s="54" t="s">
        <v>2565</v>
      </c>
      <c r="Y939" s="54">
        <v>0</v>
      </c>
      <c r="Z939" s="54">
        <v>1</v>
      </c>
    </row>
    <row r="940" spans="1:26" ht="18" x14ac:dyDescent="0.25">
      <c r="A940" s="53" t="str">
        <f t="shared" si="34"/>
        <v>0503029</v>
      </c>
      <c r="B940" s="54" t="s">
        <v>2506</v>
      </c>
      <c r="C940" s="54" t="s">
        <v>2505</v>
      </c>
      <c r="D940" s="54" t="s">
        <v>94</v>
      </c>
      <c r="E940" s="54" t="s">
        <v>94</v>
      </c>
      <c r="F940" s="54" t="s">
        <v>564</v>
      </c>
      <c r="G940" s="54" t="s">
        <v>566</v>
      </c>
      <c r="H940" s="54" t="s">
        <v>1480</v>
      </c>
      <c r="I940" s="54" t="s">
        <v>2504</v>
      </c>
      <c r="J940" s="56" t="s">
        <v>2001</v>
      </c>
      <c r="K940" s="54" t="s">
        <v>2510</v>
      </c>
      <c r="L940" s="54" t="s">
        <v>116</v>
      </c>
      <c r="N940" s="54" t="s">
        <v>117</v>
      </c>
      <c r="O940" s="54">
        <v>18</v>
      </c>
      <c r="P940" s="54">
        <v>6</v>
      </c>
      <c r="Q940" s="289">
        <v>6</v>
      </c>
      <c r="R940" s="290"/>
      <c r="S940" s="289" t="s">
        <v>2502</v>
      </c>
      <c r="T940" s="289"/>
      <c r="U940" s="55"/>
      <c r="V940" s="54" t="s">
        <v>2564</v>
      </c>
      <c r="W940" s="54" t="s">
        <v>2563</v>
      </c>
      <c r="X940" s="54" t="s">
        <v>2562</v>
      </c>
      <c r="Y940" s="54">
        <v>3</v>
      </c>
      <c r="Z940" s="54">
        <v>3</v>
      </c>
    </row>
    <row r="941" spans="1:26" ht="18" x14ac:dyDescent="0.25">
      <c r="A941" s="53" t="str">
        <f t="shared" si="34"/>
        <v>0487330</v>
      </c>
      <c r="B941" s="54" t="s">
        <v>2506</v>
      </c>
      <c r="C941" s="54" t="s">
        <v>2505</v>
      </c>
      <c r="D941" s="54" t="s">
        <v>94</v>
      </c>
      <c r="E941" s="54" t="s">
        <v>94</v>
      </c>
      <c r="F941" s="54" t="s">
        <v>564</v>
      </c>
      <c r="G941" s="54" t="s">
        <v>1195</v>
      </c>
      <c r="H941" s="54" t="s">
        <v>1481</v>
      </c>
      <c r="I941" s="54" t="s">
        <v>2504</v>
      </c>
      <c r="J941" s="56" t="s">
        <v>2002</v>
      </c>
      <c r="K941" s="54" t="s">
        <v>2510</v>
      </c>
      <c r="L941" s="54" t="s">
        <v>116</v>
      </c>
      <c r="N941" s="54" t="s">
        <v>117</v>
      </c>
      <c r="O941" s="54">
        <v>1</v>
      </c>
      <c r="P941" s="54">
        <v>2</v>
      </c>
      <c r="Q941" s="289">
        <v>2</v>
      </c>
      <c r="R941" s="290"/>
      <c r="S941" s="289" t="s">
        <v>2502</v>
      </c>
      <c r="T941" s="289"/>
      <c r="U941" s="55"/>
      <c r="V941" s="54" t="s">
        <v>2561</v>
      </c>
      <c r="W941" s="54" t="s">
        <v>2525</v>
      </c>
      <c r="X941" s="54" t="s">
        <v>2524</v>
      </c>
      <c r="Y941" s="54">
        <v>0</v>
      </c>
      <c r="Z941" s="54">
        <v>1</v>
      </c>
    </row>
    <row r="942" spans="1:26" ht="18" x14ac:dyDescent="0.25">
      <c r="A942" s="53" t="str">
        <f t="shared" si="34"/>
        <v>0477976</v>
      </c>
      <c r="B942" s="54" t="s">
        <v>2506</v>
      </c>
      <c r="C942" s="54" t="s">
        <v>2505</v>
      </c>
      <c r="D942" s="54" t="s">
        <v>94</v>
      </c>
      <c r="E942" s="54" t="s">
        <v>94</v>
      </c>
      <c r="F942" s="54" t="s">
        <v>564</v>
      </c>
      <c r="G942" s="54" t="s">
        <v>1200</v>
      </c>
      <c r="H942" s="54" t="s">
        <v>1484</v>
      </c>
      <c r="I942" s="54" t="s">
        <v>2504</v>
      </c>
      <c r="J942" s="56" t="s">
        <v>2004</v>
      </c>
      <c r="K942" s="54" t="s">
        <v>2510</v>
      </c>
      <c r="L942" s="54" t="s">
        <v>116</v>
      </c>
      <c r="N942" s="54" t="s">
        <v>117</v>
      </c>
      <c r="O942" s="54">
        <v>7</v>
      </c>
      <c r="P942" s="54">
        <v>6</v>
      </c>
      <c r="Q942" s="289">
        <v>6</v>
      </c>
      <c r="R942" s="290"/>
      <c r="S942" s="289" t="s">
        <v>2502</v>
      </c>
      <c r="T942" s="289"/>
      <c r="U942" s="55"/>
      <c r="V942" s="54" t="s">
        <v>2560</v>
      </c>
      <c r="W942" s="54" t="s">
        <v>2525</v>
      </c>
      <c r="X942" s="54" t="s">
        <v>2559</v>
      </c>
      <c r="Y942" s="54">
        <v>1</v>
      </c>
      <c r="Z942" s="54">
        <v>1</v>
      </c>
    </row>
    <row r="943" spans="1:26" ht="18" x14ac:dyDescent="0.25">
      <c r="A943" s="53" t="str">
        <f t="shared" si="34"/>
        <v>0536912</v>
      </c>
      <c r="B943" s="54" t="s">
        <v>2506</v>
      </c>
      <c r="C943" s="54" t="s">
        <v>2505</v>
      </c>
      <c r="D943" s="54" t="s">
        <v>94</v>
      </c>
      <c r="E943" s="54" t="s">
        <v>94</v>
      </c>
      <c r="F943" s="54" t="s">
        <v>564</v>
      </c>
      <c r="G943" s="54" t="s">
        <v>564</v>
      </c>
      <c r="H943" s="54" t="s">
        <v>1626</v>
      </c>
      <c r="I943" s="54" t="s">
        <v>2504</v>
      </c>
      <c r="J943" s="56" t="s">
        <v>1627</v>
      </c>
      <c r="K943" s="54" t="s">
        <v>2503</v>
      </c>
      <c r="L943" s="54" t="s">
        <v>116</v>
      </c>
      <c r="N943" s="54" t="s">
        <v>117</v>
      </c>
      <c r="O943" s="54">
        <v>58</v>
      </c>
      <c r="P943" s="54">
        <v>5</v>
      </c>
      <c r="Q943" s="289">
        <v>5</v>
      </c>
      <c r="R943" s="290"/>
      <c r="S943" s="289" t="s">
        <v>2502</v>
      </c>
      <c r="T943" s="289"/>
      <c r="U943" s="55"/>
      <c r="V943" s="54" t="s">
        <v>2558</v>
      </c>
      <c r="W943" s="54" t="s">
        <v>2557</v>
      </c>
      <c r="X943" s="54" t="s">
        <v>2556</v>
      </c>
      <c r="Y943" s="54">
        <v>9</v>
      </c>
      <c r="Z943" s="54">
        <v>10</v>
      </c>
    </row>
    <row r="944" spans="1:26" ht="18" x14ac:dyDescent="0.25">
      <c r="A944" s="53" t="str">
        <f t="shared" si="34"/>
        <v>0660266</v>
      </c>
      <c r="B944" s="54" t="s">
        <v>2506</v>
      </c>
      <c r="C944" s="54" t="s">
        <v>2505</v>
      </c>
      <c r="D944" s="54" t="s">
        <v>94</v>
      </c>
      <c r="E944" s="54" t="s">
        <v>94</v>
      </c>
      <c r="F944" s="54" t="s">
        <v>564</v>
      </c>
      <c r="G944" s="54" t="s">
        <v>1482</v>
      </c>
      <c r="H944" s="54" t="s">
        <v>1483</v>
      </c>
      <c r="I944" s="54" t="s">
        <v>2504</v>
      </c>
      <c r="J944" s="56" t="s">
        <v>2003</v>
      </c>
      <c r="K944" s="54" t="s">
        <v>2510</v>
      </c>
      <c r="L944" s="54" t="s">
        <v>116</v>
      </c>
      <c r="N944" s="54" t="s">
        <v>117</v>
      </c>
      <c r="O944" s="54">
        <v>1</v>
      </c>
      <c r="P944" s="54">
        <v>2</v>
      </c>
      <c r="Q944" s="289">
        <v>2</v>
      </c>
      <c r="R944" s="290"/>
      <c r="S944" s="289" t="s">
        <v>2502</v>
      </c>
      <c r="T944" s="289"/>
      <c r="U944" s="55"/>
      <c r="V944" s="54" t="s">
        <v>2555</v>
      </c>
      <c r="W944" s="54" t="s">
        <v>2554</v>
      </c>
      <c r="X944" s="54" t="s">
        <v>2553</v>
      </c>
      <c r="Y944" s="54">
        <v>0</v>
      </c>
      <c r="Z944" s="54">
        <v>1</v>
      </c>
    </row>
    <row r="945" spans="1:26" ht="18" x14ac:dyDescent="0.25">
      <c r="A945" s="53" t="str">
        <f t="shared" si="34"/>
        <v>3971080</v>
      </c>
      <c r="B945" s="54" t="s">
        <v>2506</v>
      </c>
      <c r="C945" s="54" t="s">
        <v>2505</v>
      </c>
      <c r="D945" s="54" t="s">
        <v>94</v>
      </c>
      <c r="E945" s="54" t="s">
        <v>94</v>
      </c>
      <c r="F945" s="54" t="s">
        <v>572</v>
      </c>
      <c r="G945" s="54" t="s">
        <v>1821</v>
      </c>
      <c r="H945" s="54" t="s">
        <v>1822</v>
      </c>
      <c r="I945" s="54" t="s">
        <v>2504</v>
      </c>
      <c r="J945" s="56" t="s">
        <v>1823</v>
      </c>
      <c r="K945" s="54" t="s">
        <v>2552</v>
      </c>
      <c r="L945" s="54" t="s">
        <v>116</v>
      </c>
      <c r="N945" s="54" t="s">
        <v>117</v>
      </c>
      <c r="O945" s="54">
        <v>10</v>
      </c>
      <c r="P945" s="54">
        <v>1</v>
      </c>
      <c r="Q945" s="289">
        <v>3</v>
      </c>
      <c r="R945" s="290"/>
      <c r="S945" s="289" t="s">
        <v>2502</v>
      </c>
      <c r="T945" s="289"/>
      <c r="U945" s="55"/>
      <c r="V945" s="54" t="s">
        <v>2551</v>
      </c>
      <c r="W945" s="54" t="s">
        <v>2525</v>
      </c>
      <c r="X945" s="54" t="s">
        <v>2524</v>
      </c>
      <c r="Y945" s="54">
        <v>0</v>
      </c>
      <c r="Z945" s="54">
        <v>2</v>
      </c>
    </row>
    <row r="946" spans="1:26" ht="18" x14ac:dyDescent="0.25">
      <c r="A946" s="53" t="str">
        <f t="shared" si="34"/>
        <v>3953580</v>
      </c>
      <c r="B946" s="54" t="s">
        <v>2506</v>
      </c>
      <c r="C946" s="54" t="s">
        <v>2505</v>
      </c>
      <c r="D946" s="54" t="s">
        <v>94</v>
      </c>
      <c r="E946" s="54" t="s">
        <v>94</v>
      </c>
      <c r="F946" s="54" t="s">
        <v>572</v>
      </c>
      <c r="G946" s="54" t="s">
        <v>572</v>
      </c>
      <c r="H946" s="54" t="s">
        <v>1217</v>
      </c>
      <c r="I946" s="54" t="s">
        <v>2504</v>
      </c>
      <c r="J946" s="56" t="s">
        <v>1218</v>
      </c>
      <c r="K946" s="54" t="s">
        <v>2552</v>
      </c>
      <c r="L946" s="54" t="s">
        <v>116</v>
      </c>
      <c r="N946" s="54" t="s">
        <v>117</v>
      </c>
      <c r="O946" s="54">
        <v>8</v>
      </c>
      <c r="P946" s="54">
        <v>1</v>
      </c>
      <c r="Q946" s="289">
        <v>3</v>
      </c>
      <c r="R946" s="290"/>
      <c r="S946" s="289" t="s">
        <v>2502</v>
      </c>
      <c r="T946" s="289"/>
      <c r="U946" s="55"/>
      <c r="V946" s="54" t="s">
        <v>2551</v>
      </c>
      <c r="W946" s="54" t="s">
        <v>2525</v>
      </c>
      <c r="X946" s="54" t="s">
        <v>2524</v>
      </c>
      <c r="Y946" s="54">
        <v>0</v>
      </c>
      <c r="Z946" s="54">
        <v>2</v>
      </c>
    </row>
    <row r="947" spans="1:26" ht="18" x14ac:dyDescent="0.25">
      <c r="A947" s="53" t="str">
        <f t="shared" si="34"/>
        <v>3886719</v>
      </c>
      <c r="B947" s="54" t="s">
        <v>2506</v>
      </c>
      <c r="C947" s="54" t="s">
        <v>2505</v>
      </c>
      <c r="D947" s="54" t="s">
        <v>94</v>
      </c>
      <c r="E947" s="54" t="s">
        <v>94</v>
      </c>
      <c r="F947" s="54" t="s">
        <v>572</v>
      </c>
      <c r="G947" s="54" t="s">
        <v>580</v>
      </c>
      <c r="H947" s="54" t="s">
        <v>1214</v>
      </c>
      <c r="I947" s="54" t="s">
        <v>2504</v>
      </c>
      <c r="J947" s="56" t="s">
        <v>1215</v>
      </c>
      <c r="K947" s="54" t="s">
        <v>2552</v>
      </c>
      <c r="L947" s="54" t="s">
        <v>116</v>
      </c>
      <c r="N947" s="54" t="s">
        <v>117</v>
      </c>
      <c r="O947" s="54">
        <v>10</v>
      </c>
      <c r="P947" s="54">
        <v>1</v>
      </c>
      <c r="Q947" s="289">
        <v>3</v>
      </c>
      <c r="R947" s="290"/>
      <c r="S947" s="289" t="s">
        <v>2502</v>
      </c>
      <c r="T947" s="289"/>
      <c r="U947" s="55"/>
      <c r="V947" s="54" t="s">
        <v>2551</v>
      </c>
      <c r="W947" s="54" t="s">
        <v>2525</v>
      </c>
      <c r="X947" s="54" t="s">
        <v>2524</v>
      </c>
      <c r="Y947" s="54">
        <v>0</v>
      </c>
      <c r="Z947" s="54">
        <v>2</v>
      </c>
    </row>
    <row r="948" spans="1:26" ht="18" x14ac:dyDescent="0.25">
      <c r="A948" s="53" t="str">
        <f t="shared" si="34"/>
        <v>2042407</v>
      </c>
      <c r="B948" s="54" t="s">
        <v>2506</v>
      </c>
      <c r="C948" s="54" t="s">
        <v>2505</v>
      </c>
      <c r="D948" s="54" t="s">
        <v>94</v>
      </c>
      <c r="E948" s="54" t="s">
        <v>94</v>
      </c>
      <c r="F948" s="54" t="s">
        <v>572</v>
      </c>
      <c r="G948" s="54" t="s">
        <v>1210</v>
      </c>
      <c r="H948" s="54" t="s">
        <v>1211</v>
      </c>
      <c r="I948" s="54" t="s">
        <v>2504</v>
      </c>
      <c r="J948" s="56" t="s">
        <v>1210</v>
      </c>
      <c r="K948" s="54" t="s">
        <v>2552</v>
      </c>
      <c r="L948" s="54" t="s">
        <v>116</v>
      </c>
      <c r="N948" s="54" t="s">
        <v>117</v>
      </c>
      <c r="O948" s="54">
        <v>6</v>
      </c>
      <c r="P948" s="54">
        <v>3</v>
      </c>
      <c r="Q948" s="289">
        <v>3</v>
      </c>
      <c r="R948" s="290"/>
      <c r="S948" s="289" t="s">
        <v>2502</v>
      </c>
      <c r="T948" s="289"/>
      <c r="U948" s="55"/>
      <c r="V948" s="54" t="s">
        <v>2551</v>
      </c>
      <c r="W948" s="54" t="s">
        <v>2525</v>
      </c>
      <c r="X948" s="54" t="s">
        <v>2524</v>
      </c>
      <c r="Y948" s="54">
        <v>0</v>
      </c>
      <c r="Z948" s="54">
        <v>2</v>
      </c>
    </row>
    <row r="949" spans="1:26" ht="18" x14ac:dyDescent="0.25">
      <c r="A949" s="53" t="str">
        <f t="shared" si="34"/>
        <v>2042415</v>
      </c>
      <c r="B949" s="54" t="s">
        <v>2506</v>
      </c>
      <c r="C949" s="54" t="s">
        <v>2505</v>
      </c>
      <c r="D949" s="54" t="s">
        <v>94</v>
      </c>
      <c r="E949" s="54" t="s">
        <v>94</v>
      </c>
      <c r="F949" s="54" t="s">
        <v>572</v>
      </c>
      <c r="G949" s="54" t="s">
        <v>1208</v>
      </c>
      <c r="H949" s="54" t="s">
        <v>1209</v>
      </c>
      <c r="I949" s="54" t="s">
        <v>2504</v>
      </c>
      <c r="J949" s="56" t="s">
        <v>1208</v>
      </c>
      <c r="K949" s="54" t="s">
        <v>2552</v>
      </c>
      <c r="L949" s="54" t="s">
        <v>116</v>
      </c>
      <c r="N949" s="54" t="s">
        <v>117</v>
      </c>
      <c r="O949" s="54">
        <v>8</v>
      </c>
      <c r="P949" s="54">
        <v>3</v>
      </c>
      <c r="Q949" s="289">
        <v>3</v>
      </c>
      <c r="R949" s="290"/>
      <c r="S949" s="289" t="s">
        <v>2502</v>
      </c>
      <c r="T949" s="289"/>
      <c r="U949" s="55"/>
      <c r="V949" s="54" t="s">
        <v>2551</v>
      </c>
      <c r="W949" s="54" t="s">
        <v>2525</v>
      </c>
      <c r="X949" s="54" t="s">
        <v>2524</v>
      </c>
      <c r="Y949" s="54">
        <v>0</v>
      </c>
      <c r="Z949" s="54">
        <v>2</v>
      </c>
    </row>
    <row r="950" spans="1:26" ht="18" x14ac:dyDescent="0.25">
      <c r="A950" s="53" t="str">
        <f t="shared" si="34"/>
        <v>2042421</v>
      </c>
      <c r="B950" s="54" t="s">
        <v>2506</v>
      </c>
      <c r="C950" s="54" t="s">
        <v>2505</v>
      </c>
      <c r="D950" s="54" t="s">
        <v>94</v>
      </c>
      <c r="E950" s="54" t="s">
        <v>94</v>
      </c>
      <c r="F950" s="54" t="s">
        <v>572</v>
      </c>
      <c r="G950" s="54" t="s">
        <v>1206</v>
      </c>
      <c r="H950" s="54" t="s">
        <v>1207</v>
      </c>
      <c r="I950" s="54" t="s">
        <v>2504</v>
      </c>
      <c r="J950" s="56" t="s">
        <v>1206</v>
      </c>
      <c r="K950" s="54" t="s">
        <v>2552</v>
      </c>
      <c r="L950" s="54" t="s">
        <v>116</v>
      </c>
      <c r="N950" s="54" t="s">
        <v>117</v>
      </c>
      <c r="O950" s="54">
        <v>4</v>
      </c>
      <c r="P950" s="54">
        <v>3</v>
      </c>
      <c r="Q950" s="289">
        <v>3</v>
      </c>
      <c r="R950" s="290"/>
      <c r="S950" s="289" t="s">
        <v>2502</v>
      </c>
      <c r="T950" s="289"/>
      <c r="U950" s="55"/>
      <c r="V950" s="54" t="s">
        <v>2551</v>
      </c>
      <c r="W950" s="54" t="s">
        <v>2525</v>
      </c>
      <c r="X950" s="54" t="s">
        <v>2524</v>
      </c>
      <c r="Y950" s="54">
        <v>0</v>
      </c>
      <c r="Z950" s="54">
        <v>2</v>
      </c>
    </row>
    <row r="951" spans="1:26" ht="18" x14ac:dyDescent="0.25">
      <c r="A951" s="53" t="str">
        <f t="shared" si="34"/>
        <v>2042423</v>
      </c>
      <c r="B951" s="54" t="s">
        <v>2506</v>
      </c>
      <c r="C951" s="54" t="s">
        <v>2505</v>
      </c>
      <c r="D951" s="54" t="s">
        <v>94</v>
      </c>
      <c r="E951" s="54" t="s">
        <v>94</v>
      </c>
      <c r="F951" s="54" t="s">
        <v>572</v>
      </c>
      <c r="G951" s="54" t="s">
        <v>580</v>
      </c>
      <c r="H951" s="54" t="s">
        <v>1213</v>
      </c>
      <c r="I951" s="54" t="s">
        <v>2504</v>
      </c>
      <c r="J951" s="56" t="s">
        <v>679</v>
      </c>
      <c r="K951" s="54" t="s">
        <v>2552</v>
      </c>
      <c r="L951" s="54" t="s">
        <v>116</v>
      </c>
      <c r="N951" s="54" t="s">
        <v>117</v>
      </c>
      <c r="O951" s="54">
        <v>12</v>
      </c>
      <c r="P951" s="54">
        <v>3</v>
      </c>
      <c r="Q951" s="289">
        <v>3</v>
      </c>
      <c r="R951" s="290"/>
      <c r="S951" s="289" t="s">
        <v>2502</v>
      </c>
      <c r="T951" s="289"/>
      <c r="U951" s="55"/>
      <c r="V951" s="54" t="s">
        <v>2551</v>
      </c>
      <c r="W951" s="54" t="s">
        <v>2525</v>
      </c>
      <c r="X951" s="54" t="s">
        <v>2524</v>
      </c>
      <c r="Y951" s="54">
        <v>0</v>
      </c>
      <c r="Z951" s="54">
        <v>2</v>
      </c>
    </row>
    <row r="952" spans="1:26" ht="18" x14ac:dyDescent="0.25">
      <c r="A952" s="53" t="str">
        <f t="shared" si="34"/>
        <v>2042425</v>
      </c>
      <c r="B952" s="54" t="s">
        <v>2506</v>
      </c>
      <c r="C952" s="54" t="s">
        <v>2505</v>
      </c>
      <c r="D952" s="54" t="s">
        <v>94</v>
      </c>
      <c r="E952" s="54" t="s">
        <v>94</v>
      </c>
      <c r="F952" s="54" t="s">
        <v>572</v>
      </c>
      <c r="G952" s="54" t="s">
        <v>1202</v>
      </c>
      <c r="H952" s="54" t="s">
        <v>1216</v>
      </c>
      <c r="I952" s="54" t="s">
        <v>2504</v>
      </c>
      <c r="J952" s="56" t="s">
        <v>1202</v>
      </c>
      <c r="K952" s="54" t="s">
        <v>2552</v>
      </c>
      <c r="L952" s="54" t="s">
        <v>116</v>
      </c>
      <c r="N952" s="54" t="s">
        <v>117</v>
      </c>
      <c r="O952" s="54">
        <v>4</v>
      </c>
      <c r="P952" s="54">
        <v>3</v>
      </c>
      <c r="Q952" s="289">
        <v>3</v>
      </c>
      <c r="R952" s="290"/>
      <c r="S952" s="289" t="s">
        <v>2502</v>
      </c>
      <c r="T952" s="289"/>
      <c r="U952" s="55"/>
      <c r="V952" s="54" t="s">
        <v>2551</v>
      </c>
      <c r="W952" s="54" t="s">
        <v>2525</v>
      </c>
      <c r="X952" s="54" t="s">
        <v>2524</v>
      </c>
      <c r="Y952" s="54">
        <v>0</v>
      </c>
      <c r="Z952" s="54">
        <v>2</v>
      </c>
    </row>
    <row r="953" spans="1:26" ht="18" x14ac:dyDescent="0.25">
      <c r="A953" s="53" t="str">
        <f t="shared" si="34"/>
        <v>2042428</v>
      </c>
      <c r="B953" s="54" t="s">
        <v>2506</v>
      </c>
      <c r="C953" s="54" t="s">
        <v>2505</v>
      </c>
      <c r="D953" s="54" t="s">
        <v>94</v>
      </c>
      <c r="E953" s="54" t="s">
        <v>94</v>
      </c>
      <c r="F953" s="54" t="s">
        <v>572</v>
      </c>
      <c r="G953" s="54" t="s">
        <v>1821</v>
      </c>
      <c r="H953" s="54" t="s">
        <v>1205</v>
      </c>
      <c r="I953" s="54" t="s">
        <v>2504</v>
      </c>
      <c r="J953" s="56" t="s">
        <v>1204</v>
      </c>
      <c r="K953" s="54" t="s">
        <v>2552</v>
      </c>
      <c r="L953" s="54" t="s">
        <v>116</v>
      </c>
      <c r="N953" s="54" t="s">
        <v>117</v>
      </c>
      <c r="O953" s="54">
        <v>8</v>
      </c>
      <c r="P953" s="54">
        <v>2</v>
      </c>
      <c r="Q953" s="289">
        <v>2</v>
      </c>
      <c r="R953" s="290"/>
      <c r="S953" s="289" t="s">
        <v>2502</v>
      </c>
      <c r="T953" s="289"/>
      <c r="U953" s="55"/>
      <c r="V953" s="54" t="s">
        <v>2551</v>
      </c>
      <c r="W953" s="54" t="s">
        <v>2525</v>
      </c>
      <c r="X953" s="54" t="s">
        <v>2524</v>
      </c>
      <c r="Y953" s="54">
        <v>0</v>
      </c>
      <c r="Z953" s="54">
        <v>2</v>
      </c>
    </row>
    <row r="954" spans="1:26" ht="18" x14ac:dyDescent="0.25">
      <c r="A954" s="53" t="str">
        <f t="shared" si="34"/>
        <v>1621341</v>
      </c>
      <c r="B954" s="54" t="s">
        <v>2506</v>
      </c>
      <c r="C954" s="54" t="s">
        <v>2505</v>
      </c>
      <c r="D954" s="54" t="s">
        <v>94</v>
      </c>
      <c r="E954" s="54" t="s">
        <v>94</v>
      </c>
      <c r="F954" s="54" t="s">
        <v>572</v>
      </c>
      <c r="G954" s="54" t="s">
        <v>580</v>
      </c>
      <c r="H954" s="54" t="s">
        <v>581</v>
      </c>
      <c r="I954" s="54" t="s">
        <v>2504</v>
      </c>
      <c r="J954" s="56" t="s">
        <v>582</v>
      </c>
      <c r="K954" s="54" t="s">
        <v>2523</v>
      </c>
      <c r="L954" s="54" t="s">
        <v>116</v>
      </c>
      <c r="N954" s="54" t="s">
        <v>117</v>
      </c>
      <c r="O954" s="54">
        <v>9</v>
      </c>
      <c r="P954" s="54">
        <v>3</v>
      </c>
      <c r="Q954" s="289">
        <v>3</v>
      </c>
      <c r="R954" s="290"/>
      <c r="S954" s="289" t="s">
        <v>2502</v>
      </c>
      <c r="T954" s="289"/>
      <c r="U954" s="55"/>
      <c r="V954" s="54" t="s">
        <v>2550</v>
      </c>
      <c r="W954" s="54" t="s">
        <v>2525</v>
      </c>
      <c r="X954" s="54" t="s">
        <v>2524</v>
      </c>
      <c r="Y954" s="54">
        <v>0</v>
      </c>
      <c r="Z954" s="54">
        <v>1</v>
      </c>
    </row>
    <row r="955" spans="1:26" ht="27" x14ac:dyDescent="0.25">
      <c r="A955" s="53" t="str">
        <f t="shared" si="34"/>
        <v>1621440</v>
      </c>
      <c r="B955" s="54" t="s">
        <v>2506</v>
      </c>
      <c r="C955" s="54" t="s">
        <v>2505</v>
      </c>
      <c r="D955" s="54" t="s">
        <v>94</v>
      </c>
      <c r="E955" s="54" t="s">
        <v>94</v>
      </c>
      <c r="F955" s="54" t="s">
        <v>572</v>
      </c>
      <c r="G955" s="54" t="s">
        <v>1777</v>
      </c>
      <c r="H955" s="54" t="s">
        <v>583</v>
      </c>
      <c r="I955" s="54" t="s">
        <v>2504</v>
      </c>
      <c r="J955" s="56" t="s">
        <v>584</v>
      </c>
      <c r="K955" s="54" t="s">
        <v>2523</v>
      </c>
      <c r="L955" s="54" t="s">
        <v>116</v>
      </c>
      <c r="N955" s="54" t="s">
        <v>117</v>
      </c>
      <c r="O955" s="54">
        <v>2</v>
      </c>
      <c r="P955" s="54">
        <v>3</v>
      </c>
      <c r="Q955" s="289">
        <v>3</v>
      </c>
      <c r="R955" s="290"/>
      <c r="S955" s="289" t="s">
        <v>2502</v>
      </c>
      <c r="T955" s="289"/>
      <c r="U955" s="55"/>
      <c r="V955" s="54" t="s">
        <v>2549</v>
      </c>
      <c r="W955" s="54" t="s">
        <v>2548</v>
      </c>
      <c r="X955" s="54" t="s">
        <v>2547</v>
      </c>
      <c r="Y955" s="54">
        <v>0</v>
      </c>
      <c r="Z955" s="54">
        <v>1</v>
      </c>
    </row>
    <row r="956" spans="1:26" ht="27" x14ac:dyDescent="0.25">
      <c r="A956" s="53" t="str">
        <f t="shared" si="34"/>
        <v>1621515</v>
      </c>
      <c r="B956" s="54" t="s">
        <v>2506</v>
      </c>
      <c r="C956" s="54" t="s">
        <v>2505</v>
      </c>
      <c r="D956" s="54" t="s">
        <v>94</v>
      </c>
      <c r="E956" s="54" t="s">
        <v>94</v>
      </c>
      <c r="F956" s="54" t="s">
        <v>572</v>
      </c>
      <c r="G956" s="54" t="s">
        <v>585</v>
      </c>
      <c r="H956" s="54" t="s">
        <v>586</v>
      </c>
      <c r="I956" s="54" t="s">
        <v>2504</v>
      </c>
      <c r="J956" s="56" t="s">
        <v>587</v>
      </c>
      <c r="K956" s="54" t="s">
        <v>2523</v>
      </c>
      <c r="L956" s="54" t="s">
        <v>116</v>
      </c>
      <c r="N956" s="54" t="s">
        <v>117</v>
      </c>
      <c r="O956" s="54">
        <v>5</v>
      </c>
      <c r="P956" s="54">
        <v>3</v>
      </c>
      <c r="Q956" s="289">
        <v>3</v>
      </c>
      <c r="R956" s="290"/>
      <c r="S956" s="289" t="s">
        <v>2502</v>
      </c>
      <c r="T956" s="289"/>
      <c r="U956" s="55"/>
      <c r="V956" s="54" t="s">
        <v>2546</v>
      </c>
      <c r="W956" s="54" t="s">
        <v>2545</v>
      </c>
      <c r="X956" s="54" t="s">
        <v>2544</v>
      </c>
      <c r="Y956" s="54">
        <v>0</v>
      </c>
      <c r="Z956" s="54">
        <v>1</v>
      </c>
    </row>
    <row r="957" spans="1:26" ht="18" x14ac:dyDescent="0.25">
      <c r="A957" s="53" t="str">
        <f t="shared" si="34"/>
        <v>1621598</v>
      </c>
      <c r="B957" s="54" t="s">
        <v>2506</v>
      </c>
      <c r="C957" s="54" t="s">
        <v>2505</v>
      </c>
      <c r="D957" s="54" t="s">
        <v>94</v>
      </c>
      <c r="E957" s="54" t="s">
        <v>94</v>
      </c>
      <c r="F957" s="54" t="s">
        <v>572</v>
      </c>
      <c r="G957" s="54" t="s">
        <v>588</v>
      </c>
      <c r="H957" s="54" t="s">
        <v>589</v>
      </c>
      <c r="I957" s="54" t="s">
        <v>2504</v>
      </c>
      <c r="J957" s="56" t="s">
        <v>590</v>
      </c>
      <c r="K957" s="54" t="s">
        <v>2523</v>
      </c>
      <c r="L957" s="54" t="s">
        <v>116</v>
      </c>
      <c r="N957" s="54" t="s">
        <v>117</v>
      </c>
      <c r="O957" s="54">
        <v>6</v>
      </c>
      <c r="P957" s="54">
        <v>3</v>
      </c>
      <c r="Q957" s="289">
        <v>3</v>
      </c>
      <c r="R957" s="290"/>
      <c r="S957" s="289" t="s">
        <v>2502</v>
      </c>
      <c r="T957" s="289"/>
      <c r="U957" s="55"/>
      <c r="V957" s="54" t="s">
        <v>2543</v>
      </c>
      <c r="W957" s="54" t="s">
        <v>2542</v>
      </c>
      <c r="X957" s="54" t="s">
        <v>2541</v>
      </c>
      <c r="Y957" s="54">
        <v>0</v>
      </c>
      <c r="Z957" s="54">
        <v>1</v>
      </c>
    </row>
    <row r="958" spans="1:26" ht="18" x14ac:dyDescent="0.25">
      <c r="A958" s="53" t="str">
        <f t="shared" si="34"/>
        <v>1621705</v>
      </c>
      <c r="B958" s="54" t="s">
        <v>2506</v>
      </c>
      <c r="C958" s="54" t="s">
        <v>2505</v>
      </c>
      <c r="D958" s="54" t="s">
        <v>94</v>
      </c>
      <c r="E958" s="54" t="s">
        <v>94</v>
      </c>
      <c r="F958" s="54" t="s">
        <v>572</v>
      </c>
      <c r="G958" s="54" t="s">
        <v>591</v>
      </c>
      <c r="H958" s="54" t="s">
        <v>592</v>
      </c>
      <c r="I958" s="54" t="s">
        <v>2504</v>
      </c>
      <c r="J958" s="56" t="s">
        <v>593</v>
      </c>
      <c r="K958" s="54" t="s">
        <v>2523</v>
      </c>
      <c r="L958" s="54" t="s">
        <v>116</v>
      </c>
      <c r="N958" s="54" t="s">
        <v>117</v>
      </c>
      <c r="O958" s="54">
        <v>5</v>
      </c>
      <c r="P958" s="54">
        <v>3</v>
      </c>
      <c r="Q958" s="289">
        <v>3</v>
      </c>
      <c r="R958" s="290"/>
      <c r="S958" s="289" t="s">
        <v>2502</v>
      </c>
      <c r="T958" s="289"/>
      <c r="U958" s="55"/>
      <c r="V958" s="54" t="s">
        <v>2540</v>
      </c>
      <c r="W958" s="54" t="s">
        <v>2539</v>
      </c>
      <c r="X958" s="54" t="s">
        <v>2538</v>
      </c>
      <c r="Y958" s="54">
        <v>0</v>
      </c>
      <c r="Z958" s="54">
        <v>1</v>
      </c>
    </row>
    <row r="959" spans="1:26" ht="27" x14ac:dyDescent="0.25">
      <c r="A959" s="53" t="str">
        <f t="shared" si="34"/>
        <v>1621200</v>
      </c>
      <c r="B959" s="54" t="s">
        <v>2506</v>
      </c>
      <c r="C959" s="54" t="s">
        <v>2505</v>
      </c>
      <c r="D959" s="54" t="s">
        <v>94</v>
      </c>
      <c r="E959" s="54" t="s">
        <v>94</v>
      </c>
      <c r="F959" s="54" t="s">
        <v>572</v>
      </c>
      <c r="G959" s="54" t="s">
        <v>577</v>
      </c>
      <c r="H959" s="54" t="s">
        <v>578</v>
      </c>
      <c r="I959" s="54" t="s">
        <v>2504</v>
      </c>
      <c r="J959" s="56" t="s">
        <v>579</v>
      </c>
      <c r="K959" s="54" t="s">
        <v>2523</v>
      </c>
      <c r="L959" s="54" t="s">
        <v>116</v>
      </c>
      <c r="N959" s="54" t="s">
        <v>117</v>
      </c>
      <c r="O959" s="54">
        <v>13</v>
      </c>
      <c r="P959" s="54">
        <v>3</v>
      </c>
      <c r="Q959" s="289">
        <v>3</v>
      </c>
      <c r="R959" s="290"/>
      <c r="S959" s="289" t="s">
        <v>2502</v>
      </c>
      <c r="T959" s="289"/>
      <c r="U959" s="55"/>
      <c r="V959" s="54" t="s">
        <v>2537</v>
      </c>
      <c r="W959" s="54" t="s">
        <v>2536</v>
      </c>
      <c r="X959" s="54" t="s">
        <v>2535</v>
      </c>
      <c r="Y959" s="54">
        <v>0</v>
      </c>
      <c r="Z959" s="54">
        <v>1</v>
      </c>
    </row>
    <row r="960" spans="1:26" ht="18" x14ac:dyDescent="0.25">
      <c r="A960" s="53" t="str">
        <f t="shared" si="34"/>
        <v>1621135</v>
      </c>
      <c r="B960" s="54" t="s">
        <v>2506</v>
      </c>
      <c r="C960" s="54" t="s">
        <v>2505</v>
      </c>
      <c r="D960" s="54" t="s">
        <v>94</v>
      </c>
      <c r="E960" s="54" t="s">
        <v>94</v>
      </c>
      <c r="F960" s="54" t="s">
        <v>572</v>
      </c>
      <c r="G960" s="54" t="s">
        <v>574</v>
      </c>
      <c r="H960" s="54" t="s">
        <v>575</v>
      </c>
      <c r="I960" s="54" t="s">
        <v>2504</v>
      </c>
      <c r="J960" s="56" t="s">
        <v>576</v>
      </c>
      <c r="K960" s="54" t="s">
        <v>2523</v>
      </c>
      <c r="L960" s="54" t="s">
        <v>116</v>
      </c>
      <c r="N960" s="54" t="s">
        <v>117</v>
      </c>
      <c r="O960" s="54">
        <v>6</v>
      </c>
      <c r="P960" s="54">
        <v>2</v>
      </c>
      <c r="Q960" s="289">
        <v>2</v>
      </c>
      <c r="R960" s="290"/>
      <c r="S960" s="289" t="s">
        <v>2502</v>
      </c>
      <c r="T960" s="289"/>
      <c r="U960" s="55"/>
      <c r="V960" s="54" t="s">
        <v>2534</v>
      </c>
      <c r="W960" s="54" t="s">
        <v>2525</v>
      </c>
      <c r="X960" s="54" t="s">
        <v>2533</v>
      </c>
      <c r="Y960" s="54">
        <v>0</v>
      </c>
      <c r="Z960" s="54">
        <v>1</v>
      </c>
    </row>
    <row r="961" spans="1:26" ht="18" x14ac:dyDescent="0.25">
      <c r="A961" s="53" t="str">
        <f t="shared" si="34"/>
        <v>0631333</v>
      </c>
      <c r="B961" s="54" t="s">
        <v>2506</v>
      </c>
      <c r="C961" s="54" t="s">
        <v>2505</v>
      </c>
      <c r="D961" s="54" t="s">
        <v>94</v>
      </c>
      <c r="E961" s="54" t="s">
        <v>94</v>
      </c>
      <c r="F961" s="54" t="s">
        <v>572</v>
      </c>
      <c r="G961" s="54" t="s">
        <v>572</v>
      </c>
      <c r="H961" s="54" t="s">
        <v>1628</v>
      </c>
      <c r="I961" s="54" t="s">
        <v>2504</v>
      </c>
      <c r="J961" s="56" t="s">
        <v>1629</v>
      </c>
      <c r="K961" s="54" t="s">
        <v>2503</v>
      </c>
      <c r="L961" s="54" t="s">
        <v>116</v>
      </c>
      <c r="N961" s="54" t="s">
        <v>117</v>
      </c>
      <c r="O961" s="54">
        <v>143</v>
      </c>
      <c r="P961" s="54">
        <v>5</v>
      </c>
      <c r="Q961" s="289">
        <v>9</v>
      </c>
      <c r="R961" s="290"/>
      <c r="S961" s="289" t="s">
        <v>2502</v>
      </c>
      <c r="T961" s="289"/>
      <c r="U961" s="55"/>
      <c r="V961" s="54" t="s">
        <v>2532</v>
      </c>
      <c r="W961" s="54" t="s">
        <v>2531</v>
      </c>
      <c r="X961" s="54" t="s">
        <v>2530</v>
      </c>
      <c r="Y961" s="54">
        <v>27</v>
      </c>
      <c r="Z961" s="54">
        <v>27</v>
      </c>
    </row>
    <row r="962" spans="1:26" ht="18" x14ac:dyDescent="0.25">
      <c r="A962" s="53" t="str">
        <f t="shared" si="34"/>
        <v>0546911</v>
      </c>
      <c r="B962" s="54" t="s">
        <v>2506</v>
      </c>
      <c r="C962" s="54" t="s">
        <v>2505</v>
      </c>
      <c r="D962" s="54" t="s">
        <v>94</v>
      </c>
      <c r="E962" s="54" t="s">
        <v>94</v>
      </c>
      <c r="F962" s="54" t="s">
        <v>572</v>
      </c>
      <c r="G962" s="54" t="s">
        <v>577</v>
      </c>
      <c r="H962" s="54" t="s">
        <v>1490</v>
      </c>
      <c r="I962" s="54" t="s">
        <v>2504</v>
      </c>
      <c r="J962" s="56" t="s">
        <v>2010</v>
      </c>
      <c r="K962" s="54" t="s">
        <v>2510</v>
      </c>
      <c r="L962" s="54" t="s">
        <v>116</v>
      </c>
      <c r="N962" s="54" t="s">
        <v>117</v>
      </c>
      <c r="O962" s="54">
        <v>20</v>
      </c>
      <c r="P962" s="54">
        <v>6</v>
      </c>
      <c r="Q962" s="289">
        <v>6</v>
      </c>
      <c r="R962" s="290"/>
      <c r="S962" s="289" t="s">
        <v>2502</v>
      </c>
      <c r="T962" s="289"/>
      <c r="U962" s="55"/>
      <c r="V962" s="54" t="s">
        <v>2529</v>
      </c>
      <c r="W962" s="54" t="s">
        <v>2528</v>
      </c>
      <c r="X962" s="54" t="s">
        <v>2527</v>
      </c>
      <c r="Y962" s="54">
        <v>0</v>
      </c>
      <c r="Z962" s="54">
        <v>3</v>
      </c>
    </row>
    <row r="963" spans="1:26" ht="27" x14ac:dyDescent="0.25">
      <c r="A963" s="53" t="str">
        <f t="shared" si="34"/>
        <v>0474544</v>
      </c>
      <c r="B963" s="54" t="s">
        <v>2506</v>
      </c>
      <c r="C963" s="54" t="s">
        <v>2505</v>
      </c>
      <c r="D963" s="54" t="s">
        <v>94</v>
      </c>
      <c r="E963" s="54" t="s">
        <v>94</v>
      </c>
      <c r="F963" s="54" t="s">
        <v>572</v>
      </c>
      <c r="G963" s="54" t="s">
        <v>580</v>
      </c>
      <c r="H963" s="54" t="s">
        <v>1488</v>
      </c>
      <c r="I963" s="54" t="s">
        <v>2504</v>
      </c>
      <c r="J963" s="56" t="s">
        <v>2008</v>
      </c>
      <c r="K963" s="54" t="s">
        <v>2510</v>
      </c>
      <c r="L963" s="54" t="s">
        <v>116</v>
      </c>
      <c r="N963" s="54" t="s">
        <v>117</v>
      </c>
      <c r="O963" s="54">
        <v>33</v>
      </c>
      <c r="P963" s="54">
        <v>6</v>
      </c>
      <c r="Q963" s="289">
        <v>6</v>
      </c>
      <c r="R963" s="290"/>
      <c r="S963" s="289" t="s">
        <v>2502</v>
      </c>
      <c r="T963" s="289"/>
      <c r="U963" s="55"/>
      <c r="V963" s="54" t="s">
        <v>2526</v>
      </c>
      <c r="W963" s="54" t="s">
        <v>2525</v>
      </c>
      <c r="X963" s="54" t="s">
        <v>2524</v>
      </c>
      <c r="Y963" s="54">
        <v>3</v>
      </c>
      <c r="Z963" s="54">
        <v>3</v>
      </c>
    </row>
    <row r="964" spans="1:26" ht="18" x14ac:dyDescent="0.25">
      <c r="A964" s="53" t="str">
        <f t="shared" si="34"/>
        <v>0229732</v>
      </c>
      <c r="B964" s="54" t="s">
        <v>2506</v>
      </c>
      <c r="C964" s="54" t="s">
        <v>2505</v>
      </c>
      <c r="D964" s="54" t="s">
        <v>94</v>
      </c>
      <c r="E964" s="54" t="s">
        <v>94</v>
      </c>
      <c r="F964" s="54" t="s">
        <v>572</v>
      </c>
      <c r="G964" s="54" t="s">
        <v>572</v>
      </c>
      <c r="H964" s="54" t="s">
        <v>573</v>
      </c>
      <c r="I964" s="54" t="s">
        <v>2504</v>
      </c>
      <c r="J964" s="56" t="s">
        <v>1778</v>
      </c>
      <c r="K964" s="54" t="s">
        <v>2523</v>
      </c>
      <c r="L964" s="54" t="s">
        <v>116</v>
      </c>
      <c r="N964" s="54" t="s">
        <v>117</v>
      </c>
      <c r="O964" s="54">
        <v>49</v>
      </c>
      <c r="P964" s="54">
        <v>3</v>
      </c>
      <c r="Q964" s="289">
        <v>3</v>
      </c>
      <c r="R964" s="290"/>
      <c r="S964" s="289" t="s">
        <v>2502</v>
      </c>
      <c r="T964" s="289"/>
      <c r="U964" s="55"/>
      <c r="V964" s="54" t="s">
        <v>2522</v>
      </c>
      <c r="W964" s="54" t="s">
        <v>2521</v>
      </c>
      <c r="X964" s="54" t="s">
        <v>2520</v>
      </c>
      <c r="Y964" s="54">
        <v>3</v>
      </c>
      <c r="Z964" s="54">
        <v>4</v>
      </c>
    </row>
    <row r="965" spans="1:26" ht="18" x14ac:dyDescent="0.25">
      <c r="A965" s="53" t="str">
        <f t="shared" si="34"/>
        <v>0230508</v>
      </c>
      <c r="B965" s="54" t="s">
        <v>2506</v>
      </c>
      <c r="C965" s="54" t="s">
        <v>2505</v>
      </c>
      <c r="D965" s="54" t="s">
        <v>94</v>
      </c>
      <c r="E965" s="54" t="s">
        <v>94</v>
      </c>
      <c r="F965" s="54" t="s">
        <v>572</v>
      </c>
      <c r="G965" s="54" t="s">
        <v>572</v>
      </c>
      <c r="H965" s="54" t="s">
        <v>1485</v>
      </c>
      <c r="I965" s="54" t="s">
        <v>2504</v>
      </c>
      <c r="J965" s="56" t="s">
        <v>2005</v>
      </c>
      <c r="K965" s="54" t="s">
        <v>2510</v>
      </c>
      <c r="L965" s="54" t="s">
        <v>116</v>
      </c>
      <c r="N965" s="54" t="s">
        <v>117</v>
      </c>
      <c r="O965" s="54">
        <v>175</v>
      </c>
      <c r="P965" s="54">
        <v>6</v>
      </c>
      <c r="Q965" s="289">
        <v>10</v>
      </c>
      <c r="R965" s="290"/>
      <c r="S965" s="289" t="s">
        <v>2502</v>
      </c>
      <c r="T965" s="289"/>
      <c r="U965" s="55"/>
      <c r="V965" s="54" t="s">
        <v>2519</v>
      </c>
      <c r="W965" s="54" t="s">
        <v>2518</v>
      </c>
      <c r="X965" s="54" t="s">
        <v>2517</v>
      </c>
      <c r="Y965" s="54">
        <v>23</v>
      </c>
      <c r="Z965" s="54">
        <v>15</v>
      </c>
    </row>
    <row r="966" spans="1:26" ht="18" x14ac:dyDescent="0.25">
      <c r="A966" s="53" t="str">
        <f t="shared" si="34"/>
        <v>0230680</v>
      </c>
      <c r="B966" s="54" t="s">
        <v>2506</v>
      </c>
      <c r="C966" s="54" t="s">
        <v>2505</v>
      </c>
      <c r="D966" s="54" t="s">
        <v>94</v>
      </c>
      <c r="E966" s="54" t="s">
        <v>94</v>
      </c>
      <c r="F966" s="54" t="s">
        <v>572</v>
      </c>
      <c r="G966" s="54" t="s">
        <v>588</v>
      </c>
      <c r="H966" s="54" t="s">
        <v>1486</v>
      </c>
      <c r="I966" s="54" t="s">
        <v>2504</v>
      </c>
      <c r="J966" s="56" t="s">
        <v>2006</v>
      </c>
      <c r="K966" s="54" t="s">
        <v>2510</v>
      </c>
      <c r="L966" s="54" t="s">
        <v>116</v>
      </c>
      <c r="N966" s="54" t="s">
        <v>117</v>
      </c>
      <c r="O966" s="54">
        <v>7</v>
      </c>
      <c r="P966" s="54">
        <v>6</v>
      </c>
      <c r="Q966" s="289">
        <v>6</v>
      </c>
      <c r="R966" s="290"/>
      <c r="S966" s="289" t="s">
        <v>2502</v>
      </c>
      <c r="T966" s="289"/>
      <c r="U966" s="55"/>
      <c r="V966" s="54" t="s">
        <v>2516</v>
      </c>
      <c r="W966" s="54" t="s">
        <v>2515</v>
      </c>
      <c r="X966" s="54" t="s">
        <v>2514</v>
      </c>
      <c r="Y966" s="54">
        <v>0</v>
      </c>
      <c r="Z966" s="54">
        <v>1</v>
      </c>
    </row>
    <row r="967" spans="1:26" ht="27" x14ac:dyDescent="0.25">
      <c r="A967" s="53" t="str">
        <f t="shared" si="34"/>
        <v>0226985</v>
      </c>
      <c r="B967" s="54" t="s">
        <v>2506</v>
      </c>
      <c r="C967" s="54" t="s">
        <v>2505</v>
      </c>
      <c r="D967" s="54" t="s">
        <v>94</v>
      </c>
      <c r="E967" s="54" t="s">
        <v>94</v>
      </c>
      <c r="F967" s="54" t="s">
        <v>572</v>
      </c>
      <c r="G967" s="54" t="s">
        <v>1777</v>
      </c>
      <c r="H967" s="54" t="s">
        <v>1487</v>
      </c>
      <c r="I967" s="54" t="s">
        <v>2504</v>
      </c>
      <c r="J967" s="56" t="s">
        <v>2007</v>
      </c>
      <c r="K967" s="54" t="s">
        <v>2510</v>
      </c>
      <c r="L967" s="54" t="s">
        <v>116</v>
      </c>
      <c r="N967" s="54" t="s">
        <v>117</v>
      </c>
      <c r="O967" s="54">
        <v>8</v>
      </c>
      <c r="P967" s="54">
        <v>5</v>
      </c>
      <c r="Q967" s="289">
        <v>5</v>
      </c>
      <c r="R967" s="290"/>
      <c r="S967" s="289" t="s">
        <v>2502</v>
      </c>
      <c r="T967" s="289"/>
      <c r="U967" s="55"/>
      <c r="V967" s="54" t="s">
        <v>2513</v>
      </c>
      <c r="W967" s="54" t="s">
        <v>2512</v>
      </c>
      <c r="X967" s="54" t="s">
        <v>2511</v>
      </c>
      <c r="Y967" s="54">
        <v>0</v>
      </c>
      <c r="Z967" s="54">
        <v>1</v>
      </c>
    </row>
    <row r="968" spans="1:26" ht="27" x14ac:dyDescent="0.25">
      <c r="A968" s="53" t="str">
        <f t="shared" si="34"/>
        <v>0239038</v>
      </c>
      <c r="B968" s="54" t="s">
        <v>2506</v>
      </c>
      <c r="C968" s="54" t="s">
        <v>2505</v>
      </c>
      <c r="D968" s="54" t="s">
        <v>94</v>
      </c>
      <c r="E968" s="54" t="s">
        <v>94</v>
      </c>
      <c r="F968" s="54" t="s">
        <v>572</v>
      </c>
      <c r="G968" s="54" t="s">
        <v>585</v>
      </c>
      <c r="H968" s="54" t="s">
        <v>1489</v>
      </c>
      <c r="I968" s="54" t="s">
        <v>2504</v>
      </c>
      <c r="J968" s="56" t="s">
        <v>2009</v>
      </c>
      <c r="K968" s="54" t="s">
        <v>2510</v>
      </c>
      <c r="L968" s="54" t="s">
        <v>116</v>
      </c>
      <c r="N968" s="54" t="s">
        <v>117</v>
      </c>
      <c r="O968" s="54">
        <v>18</v>
      </c>
      <c r="P968" s="54">
        <v>6</v>
      </c>
      <c r="Q968" s="289">
        <v>6</v>
      </c>
      <c r="R968" s="290"/>
      <c r="S968" s="289" t="s">
        <v>2502</v>
      </c>
      <c r="T968" s="289"/>
      <c r="U968" s="55"/>
      <c r="V968" s="54" t="s">
        <v>2509</v>
      </c>
      <c r="W968" s="54" t="s">
        <v>2508</v>
      </c>
      <c r="X968" s="54" t="s">
        <v>2507</v>
      </c>
      <c r="Y968" s="54">
        <v>2</v>
      </c>
      <c r="Z968" s="54">
        <v>3</v>
      </c>
    </row>
    <row r="969" spans="1:26" ht="27" x14ac:dyDescent="0.25">
      <c r="A969" s="53" t="str">
        <f t="shared" si="34"/>
        <v>1569219</v>
      </c>
      <c r="B969" s="54" t="s">
        <v>2506</v>
      </c>
      <c r="C969" s="54" t="s">
        <v>2505</v>
      </c>
      <c r="D969" s="54" t="s">
        <v>94</v>
      </c>
      <c r="E969" s="54" t="s">
        <v>94</v>
      </c>
      <c r="F969" s="54" t="s">
        <v>572</v>
      </c>
      <c r="G969" s="54" t="s">
        <v>1212</v>
      </c>
      <c r="H969" s="54" t="s">
        <v>1630</v>
      </c>
      <c r="I969" s="54" t="s">
        <v>2504</v>
      </c>
      <c r="J969" s="56" t="s">
        <v>1212</v>
      </c>
      <c r="K969" s="54" t="s">
        <v>2503</v>
      </c>
      <c r="L969" s="54" t="s">
        <v>116</v>
      </c>
      <c r="N969" s="54" t="s">
        <v>117</v>
      </c>
      <c r="O969" s="54">
        <v>28</v>
      </c>
      <c r="P969" s="54">
        <v>5</v>
      </c>
      <c r="Q969" s="289">
        <v>5</v>
      </c>
      <c r="R969" s="290"/>
      <c r="S969" s="289" t="s">
        <v>2502</v>
      </c>
      <c r="T969" s="289"/>
      <c r="U969" s="55"/>
      <c r="V969" s="54" t="s">
        <v>2501</v>
      </c>
      <c r="W969" s="54" t="s">
        <v>2500</v>
      </c>
      <c r="X969" s="54" t="s">
        <v>2499</v>
      </c>
      <c r="Y969" s="54">
        <v>6</v>
      </c>
      <c r="Z969" s="54">
        <v>8</v>
      </c>
    </row>
    <row r="970" spans="1:26" ht="18" x14ac:dyDescent="0.25">
      <c r="A970" s="53" t="str">
        <f t="shared" si="34"/>
        <v>0239632</v>
      </c>
      <c r="B970" s="54" t="s">
        <v>2506</v>
      </c>
      <c r="C970" s="54" t="s">
        <v>2505</v>
      </c>
      <c r="D970" s="54" t="s">
        <v>94</v>
      </c>
      <c r="E970" s="54" t="s">
        <v>94</v>
      </c>
      <c r="F970" s="54" t="s">
        <v>94</v>
      </c>
      <c r="G970" s="67" t="s">
        <v>94</v>
      </c>
      <c r="H970" s="67" t="s">
        <v>1660</v>
      </c>
      <c r="I970" s="54" t="s">
        <v>2504</v>
      </c>
      <c r="J970" s="67" t="s">
        <v>1661</v>
      </c>
      <c r="K970" s="67" t="s">
        <v>93</v>
      </c>
      <c r="L970" s="66" t="s">
        <v>4354</v>
      </c>
      <c r="M970" s="67"/>
      <c r="N970" s="54" t="s">
        <v>117</v>
      </c>
      <c r="O970" s="68">
        <v>105</v>
      </c>
      <c r="P970" s="54">
        <v>0</v>
      </c>
      <c r="Q970" s="289">
        <v>0</v>
      </c>
      <c r="R970" s="290"/>
      <c r="S970" s="289">
        <v>0</v>
      </c>
      <c r="T970" s="289"/>
      <c r="U970" s="55"/>
      <c r="V970" s="54">
        <v>0</v>
      </c>
      <c r="W970" s="54">
        <v>0</v>
      </c>
      <c r="X970" s="54">
        <v>0</v>
      </c>
      <c r="Y970" s="54">
        <v>0</v>
      </c>
      <c r="Z970" s="54">
        <v>0</v>
      </c>
    </row>
    <row r="971" spans="1:26" ht="18" x14ac:dyDescent="0.25">
      <c r="A971" s="53" t="str">
        <f t="shared" si="34"/>
        <v>0240408</v>
      </c>
      <c r="B971" s="54" t="s">
        <v>2506</v>
      </c>
      <c r="C971" s="54" t="s">
        <v>2505</v>
      </c>
      <c r="D971" s="54" t="s">
        <v>94</v>
      </c>
      <c r="E971" s="54" t="s">
        <v>94</v>
      </c>
      <c r="F971" s="54" t="s">
        <v>94</v>
      </c>
      <c r="G971" s="67" t="s">
        <v>449</v>
      </c>
      <c r="H971" s="67" t="s">
        <v>1670</v>
      </c>
      <c r="I971" s="54" t="s">
        <v>2504</v>
      </c>
      <c r="J971" s="67" t="s">
        <v>2490</v>
      </c>
      <c r="K971" s="67" t="s">
        <v>112</v>
      </c>
      <c r="L971" s="66" t="s">
        <v>4354</v>
      </c>
      <c r="M971" s="67"/>
      <c r="N971" s="54" t="s">
        <v>117</v>
      </c>
      <c r="O971" s="68">
        <v>67</v>
      </c>
      <c r="P971" s="54">
        <v>0</v>
      </c>
      <c r="Q971" s="289">
        <v>0</v>
      </c>
      <c r="R971" s="290"/>
      <c r="S971" s="289">
        <v>0</v>
      </c>
      <c r="T971" s="289"/>
      <c r="U971" s="55"/>
      <c r="V971" s="54">
        <v>0</v>
      </c>
      <c r="W971" s="54">
        <v>0</v>
      </c>
      <c r="X971" s="54">
        <v>0</v>
      </c>
      <c r="Y971" s="54">
        <v>0</v>
      </c>
      <c r="Z971" s="54">
        <v>0</v>
      </c>
    </row>
    <row r="972" spans="1:26" ht="18" x14ac:dyDescent="0.25">
      <c r="A972" s="53" t="str">
        <f t="shared" si="34"/>
        <v>0240523</v>
      </c>
      <c r="B972" s="54" t="s">
        <v>2506</v>
      </c>
      <c r="C972" s="54" t="s">
        <v>2505</v>
      </c>
      <c r="D972" s="54" t="s">
        <v>94</v>
      </c>
      <c r="E972" s="54" t="s">
        <v>94</v>
      </c>
      <c r="F972" s="54" t="s">
        <v>94</v>
      </c>
      <c r="G972" s="67" t="s">
        <v>94</v>
      </c>
      <c r="H972" s="67" t="s">
        <v>1669</v>
      </c>
      <c r="I972" s="54" t="s">
        <v>2504</v>
      </c>
      <c r="J972" s="67" t="s">
        <v>1661</v>
      </c>
      <c r="K972" s="67" t="s">
        <v>112</v>
      </c>
      <c r="L972" s="66" t="s">
        <v>4354</v>
      </c>
      <c r="M972" s="67"/>
      <c r="N972" s="54" t="s">
        <v>117</v>
      </c>
      <c r="O972" s="68">
        <v>23</v>
      </c>
      <c r="P972" s="54">
        <v>0</v>
      </c>
      <c r="Q972" s="289">
        <v>0</v>
      </c>
      <c r="R972" s="290"/>
      <c r="S972" s="289">
        <v>0</v>
      </c>
      <c r="T972" s="289"/>
      <c r="U972" s="55"/>
      <c r="V972" s="54">
        <v>0</v>
      </c>
      <c r="W972" s="54">
        <v>0</v>
      </c>
      <c r="X972" s="54">
        <v>0</v>
      </c>
      <c r="Y972" s="54">
        <v>0</v>
      </c>
      <c r="Z972" s="54">
        <v>0</v>
      </c>
    </row>
    <row r="973" spans="1:26" ht="18" x14ac:dyDescent="0.25">
      <c r="A973" s="53" t="str">
        <f t="shared" si="34"/>
        <v>1024314</v>
      </c>
      <c r="B973" s="54" t="s">
        <v>2506</v>
      </c>
      <c r="C973" s="54" t="s">
        <v>2505</v>
      </c>
      <c r="D973" s="54" t="s">
        <v>94</v>
      </c>
      <c r="E973" s="54" t="s">
        <v>94</v>
      </c>
      <c r="F973" s="54" t="s">
        <v>94</v>
      </c>
      <c r="G973" s="67" t="s">
        <v>382</v>
      </c>
      <c r="H973" s="67" t="s">
        <v>1665</v>
      </c>
      <c r="I973" s="54" t="s">
        <v>2504</v>
      </c>
      <c r="J973" s="67" t="s">
        <v>107</v>
      </c>
      <c r="K973" s="67" t="s">
        <v>93</v>
      </c>
      <c r="L973" s="66" t="s">
        <v>4354</v>
      </c>
      <c r="M973" s="67"/>
      <c r="N973" s="54" t="s">
        <v>117</v>
      </c>
      <c r="O973" s="68">
        <v>58</v>
      </c>
      <c r="P973" s="54">
        <v>0</v>
      </c>
      <c r="Q973" s="289">
        <v>0</v>
      </c>
      <c r="R973" s="290"/>
      <c r="S973" s="289">
        <v>0</v>
      </c>
      <c r="T973" s="289"/>
      <c r="U973" s="55"/>
      <c r="V973" s="54">
        <v>0</v>
      </c>
      <c r="W973" s="54">
        <v>0</v>
      </c>
      <c r="X973" s="54">
        <v>0</v>
      </c>
      <c r="Y973" s="54">
        <v>0</v>
      </c>
      <c r="Z973" s="54">
        <v>0</v>
      </c>
    </row>
    <row r="974" spans="1:26" ht="18" x14ac:dyDescent="0.25">
      <c r="A974" s="53" t="str">
        <f t="shared" si="34"/>
        <v>1024355</v>
      </c>
      <c r="B974" s="54" t="s">
        <v>2506</v>
      </c>
      <c r="C974" s="54" t="s">
        <v>2505</v>
      </c>
      <c r="D974" s="54" t="s">
        <v>94</v>
      </c>
      <c r="E974" s="54" t="s">
        <v>94</v>
      </c>
      <c r="F974" s="54" t="s">
        <v>94</v>
      </c>
      <c r="G974" s="67" t="s">
        <v>470</v>
      </c>
      <c r="H974" s="67" t="s">
        <v>1658</v>
      </c>
      <c r="I974" s="54" t="s">
        <v>2504</v>
      </c>
      <c r="J974" s="67" t="s">
        <v>101</v>
      </c>
      <c r="K974" s="67" t="s">
        <v>93</v>
      </c>
      <c r="L974" s="66" t="s">
        <v>4354</v>
      </c>
      <c r="M974" s="67"/>
      <c r="N974" s="54" t="s">
        <v>117</v>
      </c>
      <c r="O974" s="69">
        <v>44</v>
      </c>
      <c r="P974" s="54">
        <v>0</v>
      </c>
      <c r="Q974" s="289">
        <v>0</v>
      </c>
      <c r="R974" s="290"/>
      <c r="S974" s="289">
        <v>0</v>
      </c>
      <c r="T974" s="289"/>
      <c r="U974" s="55"/>
      <c r="V974" s="54">
        <v>0</v>
      </c>
      <c r="W974" s="54">
        <v>0</v>
      </c>
      <c r="X974" s="54">
        <v>0</v>
      </c>
      <c r="Y974" s="54">
        <v>0</v>
      </c>
      <c r="Z974" s="54">
        <v>0</v>
      </c>
    </row>
    <row r="975" spans="1:26" ht="18" x14ac:dyDescent="0.25">
      <c r="A975" s="53" t="str">
        <f t="shared" ref="A975:A985" si="35">+H975</f>
        <v>1024397</v>
      </c>
      <c r="B975" s="54" t="s">
        <v>2506</v>
      </c>
      <c r="C975" s="54" t="s">
        <v>2505</v>
      </c>
      <c r="D975" s="54" t="s">
        <v>94</v>
      </c>
      <c r="E975" s="54" t="s">
        <v>94</v>
      </c>
      <c r="F975" s="54" t="s">
        <v>94</v>
      </c>
      <c r="G975" s="67" t="s">
        <v>1063</v>
      </c>
      <c r="H975" s="67" t="s">
        <v>1671</v>
      </c>
      <c r="I975" s="54" t="s">
        <v>2504</v>
      </c>
      <c r="J975" s="67" t="s">
        <v>105</v>
      </c>
      <c r="K975" s="67" t="s">
        <v>112</v>
      </c>
      <c r="L975" s="66" t="s">
        <v>4354</v>
      </c>
      <c r="M975" s="67"/>
      <c r="N975" s="54" t="s">
        <v>117</v>
      </c>
      <c r="O975" s="68">
        <v>94</v>
      </c>
      <c r="P975" s="54">
        <v>0</v>
      </c>
      <c r="Q975" s="289">
        <v>0</v>
      </c>
      <c r="R975" s="290"/>
      <c r="S975" s="289">
        <v>0</v>
      </c>
      <c r="T975" s="289"/>
      <c r="U975" s="55"/>
      <c r="V975" s="54">
        <v>0</v>
      </c>
      <c r="W975" s="54">
        <v>0</v>
      </c>
      <c r="X975" s="54">
        <v>0</v>
      </c>
      <c r="Y975" s="54">
        <v>0</v>
      </c>
      <c r="Z975" s="54">
        <v>0</v>
      </c>
    </row>
    <row r="976" spans="1:26" ht="18" x14ac:dyDescent="0.25">
      <c r="A976" s="53" t="str">
        <f t="shared" si="35"/>
        <v>1025741</v>
      </c>
      <c r="B976" s="54" t="s">
        <v>2506</v>
      </c>
      <c r="C976" s="54" t="s">
        <v>2505</v>
      </c>
      <c r="D976" s="54" t="s">
        <v>94</v>
      </c>
      <c r="E976" s="54" t="s">
        <v>94</v>
      </c>
      <c r="F976" s="54" t="s">
        <v>94</v>
      </c>
      <c r="G976" s="67" t="s">
        <v>470</v>
      </c>
      <c r="H976" s="67" t="s">
        <v>1668</v>
      </c>
      <c r="I976" s="54" t="s">
        <v>2504</v>
      </c>
      <c r="J976" s="67" t="s">
        <v>101</v>
      </c>
      <c r="K976" s="67" t="s">
        <v>112</v>
      </c>
      <c r="L976" s="66" t="s">
        <v>4354</v>
      </c>
      <c r="M976" s="67"/>
      <c r="N976" s="54" t="s">
        <v>117</v>
      </c>
      <c r="O976" s="68">
        <v>53</v>
      </c>
      <c r="P976" s="54">
        <v>0</v>
      </c>
      <c r="Q976" s="289">
        <v>0</v>
      </c>
      <c r="R976" s="290"/>
      <c r="S976" s="289">
        <v>0</v>
      </c>
      <c r="T976" s="289"/>
      <c r="U976" s="55"/>
      <c r="V976" s="54">
        <v>0</v>
      </c>
      <c r="W976" s="54">
        <v>0</v>
      </c>
      <c r="X976" s="54">
        <v>0</v>
      </c>
      <c r="Y976" s="54">
        <v>0</v>
      </c>
      <c r="Z976" s="54">
        <v>0</v>
      </c>
    </row>
    <row r="977" spans="1:26" ht="18" x14ac:dyDescent="0.25">
      <c r="A977" s="53" t="str">
        <f t="shared" si="35"/>
        <v>1331883</v>
      </c>
      <c r="B977" s="54" t="s">
        <v>2506</v>
      </c>
      <c r="C977" s="54" t="s">
        <v>2505</v>
      </c>
      <c r="D977" s="54" t="s">
        <v>94</v>
      </c>
      <c r="E977" s="54" t="s">
        <v>94</v>
      </c>
      <c r="F977" s="54" t="s">
        <v>94</v>
      </c>
      <c r="G977" s="67" t="s">
        <v>534</v>
      </c>
      <c r="H977" s="67" t="s">
        <v>1666</v>
      </c>
      <c r="I977" s="54" t="s">
        <v>2504</v>
      </c>
      <c r="J977" s="67" t="s">
        <v>109</v>
      </c>
      <c r="K977" s="67" t="s">
        <v>93</v>
      </c>
      <c r="L977" s="66" t="s">
        <v>4354</v>
      </c>
      <c r="M977" s="67"/>
      <c r="N977" s="54" t="s">
        <v>117</v>
      </c>
      <c r="O977" s="68">
        <v>60</v>
      </c>
      <c r="P977" s="54">
        <v>0</v>
      </c>
      <c r="Q977" s="289">
        <v>0</v>
      </c>
      <c r="R977" s="290"/>
      <c r="S977" s="289">
        <v>0</v>
      </c>
      <c r="T977" s="289"/>
      <c r="U977" s="55"/>
      <c r="V977" s="54">
        <v>0</v>
      </c>
      <c r="W977" s="54">
        <v>0</v>
      </c>
      <c r="X977" s="54">
        <v>0</v>
      </c>
      <c r="Y977" s="54">
        <v>0</v>
      </c>
      <c r="Z977" s="54">
        <v>0</v>
      </c>
    </row>
    <row r="978" spans="1:26" ht="18" x14ac:dyDescent="0.25">
      <c r="A978" s="53" t="str">
        <f t="shared" si="35"/>
        <v>1360130</v>
      </c>
      <c r="B978" s="54" t="s">
        <v>2506</v>
      </c>
      <c r="C978" s="54" t="s">
        <v>2505</v>
      </c>
      <c r="D978" s="54" t="s">
        <v>94</v>
      </c>
      <c r="E978" s="54" t="s">
        <v>94</v>
      </c>
      <c r="F978" s="54" t="s">
        <v>94</v>
      </c>
      <c r="G978" s="67" t="s">
        <v>2147</v>
      </c>
      <c r="H978" s="67" t="s">
        <v>1657</v>
      </c>
      <c r="I978" s="54" t="s">
        <v>2504</v>
      </c>
      <c r="J978" s="67" t="s">
        <v>99</v>
      </c>
      <c r="K978" s="67" t="s">
        <v>93</v>
      </c>
      <c r="L978" s="66" t="s">
        <v>4354</v>
      </c>
      <c r="M978" s="67"/>
      <c r="N978" s="54" t="s">
        <v>117</v>
      </c>
      <c r="O978" s="68">
        <v>49</v>
      </c>
      <c r="P978" s="54">
        <v>0</v>
      </c>
      <c r="Q978" s="289">
        <v>0</v>
      </c>
      <c r="R978" s="290"/>
      <c r="S978" s="289">
        <v>0</v>
      </c>
      <c r="T978" s="289"/>
      <c r="U978" s="55"/>
      <c r="V978" s="54">
        <v>0</v>
      </c>
      <c r="W978" s="54">
        <v>0</v>
      </c>
      <c r="X978" s="54">
        <v>0</v>
      </c>
      <c r="Y978" s="54">
        <v>0</v>
      </c>
      <c r="Z978" s="54">
        <v>0</v>
      </c>
    </row>
    <row r="979" spans="1:26" ht="18" x14ac:dyDescent="0.25">
      <c r="A979" s="53" t="str">
        <f t="shared" si="35"/>
        <v>1360148</v>
      </c>
      <c r="B979" s="54" t="s">
        <v>2506</v>
      </c>
      <c r="C979" s="54" t="s">
        <v>2505</v>
      </c>
      <c r="D979" s="54" t="s">
        <v>94</v>
      </c>
      <c r="E979" s="54" t="s">
        <v>94</v>
      </c>
      <c r="F979" s="54" t="s">
        <v>94</v>
      </c>
      <c r="G979" s="67" t="s">
        <v>1063</v>
      </c>
      <c r="H979" s="67" t="s">
        <v>1664</v>
      </c>
      <c r="I979" s="54" t="s">
        <v>2504</v>
      </c>
      <c r="J979" s="67" t="s">
        <v>105</v>
      </c>
      <c r="K979" s="67" t="s">
        <v>93</v>
      </c>
      <c r="L979" s="66" t="s">
        <v>4354</v>
      </c>
      <c r="M979" s="67"/>
      <c r="N979" s="54" t="s">
        <v>117</v>
      </c>
      <c r="O979" s="68">
        <v>90</v>
      </c>
      <c r="P979" s="54">
        <v>0</v>
      </c>
      <c r="Q979" s="289">
        <v>0</v>
      </c>
      <c r="R979" s="290"/>
      <c r="S979" s="289">
        <v>0</v>
      </c>
      <c r="T979" s="289"/>
      <c r="U979" s="55"/>
      <c r="V979" s="54">
        <v>0</v>
      </c>
      <c r="W979" s="54">
        <v>0</v>
      </c>
      <c r="X979" s="54">
        <v>0</v>
      </c>
      <c r="Y979" s="54">
        <v>0</v>
      </c>
      <c r="Z979" s="54">
        <v>0</v>
      </c>
    </row>
    <row r="980" spans="1:26" ht="18" x14ac:dyDescent="0.25">
      <c r="A980" s="53" t="str">
        <f t="shared" si="35"/>
        <v>1360155</v>
      </c>
      <c r="B980" s="54" t="s">
        <v>2506</v>
      </c>
      <c r="C980" s="54" t="s">
        <v>2505</v>
      </c>
      <c r="D980" s="54" t="s">
        <v>94</v>
      </c>
      <c r="E980" s="54" t="s">
        <v>94</v>
      </c>
      <c r="F980" s="54" t="s">
        <v>94</v>
      </c>
      <c r="G980" s="67" t="s">
        <v>221</v>
      </c>
      <c r="H980" s="67" t="s">
        <v>1656</v>
      </c>
      <c r="I980" s="54" t="s">
        <v>2504</v>
      </c>
      <c r="J980" s="67" t="s">
        <v>96</v>
      </c>
      <c r="K980" s="67" t="s">
        <v>93</v>
      </c>
      <c r="L980" s="66" t="s">
        <v>4354</v>
      </c>
      <c r="M980" s="67"/>
      <c r="N980" s="54" t="s">
        <v>117</v>
      </c>
      <c r="O980" s="68">
        <v>92</v>
      </c>
      <c r="P980" s="54">
        <v>0</v>
      </c>
      <c r="Q980" s="289">
        <v>0</v>
      </c>
      <c r="R980" s="290"/>
      <c r="S980" s="289">
        <v>0</v>
      </c>
      <c r="T980" s="289"/>
      <c r="U980" s="55"/>
      <c r="V980" s="54">
        <v>0</v>
      </c>
      <c r="W980" s="54">
        <v>0</v>
      </c>
      <c r="X980" s="54">
        <v>0</v>
      </c>
      <c r="Y980" s="54">
        <v>0</v>
      </c>
      <c r="Z980" s="54">
        <v>0</v>
      </c>
    </row>
    <row r="981" spans="1:26" ht="18" x14ac:dyDescent="0.25">
      <c r="A981" s="53" t="str">
        <f t="shared" si="35"/>
        <v>1564590</v>
      </c>
      <c r="B981" s="54" t="s">
        <v>2506</v>
      </c>
      <c r="C981" s="54" t="s">
        <v>2505</v>
      </c>
      <c r="D981" s="54" t="s">
        <v>94</v>
      </c>
      <c r="E981" s="54" t="s">
        <v>94</v>
      </c>
      <c r="F981" s="54" t="s">
        <v>94</v>
      </c>
      <c r="G981" s="67" t="s">
        <v>481</v>
      </c>
      <c r="H981" s="67" t="s">
        <v>1659</v>
      </c>
      <c r="I981" s="54" t="s">
        <v>2504</v>
      </c>
      <c r="J981" s="67" t="s">
        <v>104</v>
      </c>
      <c r="K981" s="67" t="s">
        <v>93</v>
      </c>
      <c r="L981" s="66" t="s">
        <v>4354</v>
      </c>
      <c r="M981" s="67"/>
      <c r="N981" s="54" t="s">
        <v>117</v>
      </c>
      <c r="O981" s="68">
        <v>85</v>
      </c>
      <c r="P981" s="54">
        <v>0</v>
      </c>
      <c r="Q981" s="289">
        <v>0</v>
      </c>
      <c r="R981" s="290"/>
      <c r="S981" s="289">
        <v>0</v>
      </c>
      <c r="T981" s="289"/>
      <c r="U981" s="55"/>
      <c r="V981" s="54">
        <v>0</v>
      </c>
      <c r="W981" s="54">
        <v>0</v>
      </c>
      <c r="X981" s="54">
        <v>0</v>
      </c>
      <c r="Y981" s="54">
        <v>0</v>
      </c>
      <c r="Z981" s="54">
        <v>0</v>
      </c>
    </row>
    <row r="982" spans="1:26" ht="18" x14ac:dyDescent="0.25">
      <c r="A982" s="53" t="str">
        <f t="shared" si="35"/>
        <v>1702331</v>
      </c>
      <c r="B982" s="54" t="s">
        <v>2506</v>
      </c>
      <c r="C982" s="54" t="s">
        <v>2505</v>
      </c>
      <c r="D982" s="54" t="s">
        <v>94</v>
      </c>
      <c r="E982" s="54" t="s">
        <v>94</v>
      </c>
      <c r="F982" s="54" t="s">
        <v>94</v>
      </c>
      <c r="G982" s="67" t="s">
        <v>110</v>
      </c>
      <c r="H982" s="67" t="s">
        <v>1667</v>
      </c>
      <c r="I982" s="54" t="s">
        <v>2504</v>
      </c>
      <c r="J982" s="67" t="s">
        <v>111</v>
      </c>
      <c r="K982" s="67" t="s">
        <v>93</v>
      </c>
      <c r="L982" s="66" t="s">
        <v>4354</v>
      </c>
      <c r="M982" s="67"/>
      <c r="N982" s="54" t="s">
        <v>117</v>
      </c>
      <c r="O982" s="68">
        <v>40</v>
      </c>
      <c r="P982" s="54">
        <v>0</v>
      </c>
      <c r="Q982" s="289">
        <v>0</v>
      </c>
      <c r="R982" s="290"/>
      <c r="S982" s="289">
        <v>0</v>
      </c>
      <c r="T982" s="289"/>
      <c r="U982" s="55"/>
      <c r="V982" s="54">
        <v>0</v>
      </c>
      <c r="W982" s="54">
        <v>0</v>
      </c>
      <c r="X982" s="54">
        <v>0</v>
      </c>
      <c r="Y982" s="54">
        <v>0</v>
      </c>
      <c r="Z982" s="54">
        <v>0</v>
      </c>
    </row>
    <row r="983" spans="1:26" ht="18" x14ac:dyDescent="0.25">
      <c r="A983" s="53" t="str">
        <f t="shared" si="35"/>
        <v>1724855</v>
      </c>
      <c r="B983" s="54" t="s">
        <v>2506</v>
      </c>
      <c r="C983" s="54" t="s">
        <v>2505</v>
      </c>
      <c r="D983" s="54" t="s">
        <v>94</v>
      </c>
      <c r="E983" s="54" t="s">
        <v>94</v>
      </c>
      <c r="F983" s="54" t="s">
        <v>94</v>
      </c>
      <c r="G983" s="67" t="s">
        <v>449</v>
      </c>
      <c r="H983" s="67" t="s">
        <v>1662</v>
      </c>
      <c r="I983" s="54" t="s">
        <v>2504</v>
      </c>
      <c r="J983" s="67" t="s">
        <v>2490</v>
      </c>
      <c r="K983" s="67" t="s">
        <v>93</v>
      </c>
      <c r="L983" s="66" t="s">
        <v>4354</v>
      </c>
      <c r="M983" s="67"/>
      <c r="N983" s="54" t="s">
        <v>117</v>
      </c>
      <c r="O983" s="68">
        <v>311</v>
      </c>
      <c r="P983" s="54">
        <v>0</v>
      </c>
      <c r="Q983" s="289">
        <v>0</v>
      </c>
      <c r="R983" s="290"/>
      <c r="S983" s="289">
        <v>0</v>
      </c>
      <c r="T983" s="289"/>
      <c r="U983" s="55"/>
      <c r="V983" s="54">
        <v>0</v>
      </c>
      <c r="W983" s="54">
        <v>0</v>
      </c>
      <c r="X983" s="54">
        <v>0</v>
      </c>
      <c r="Y983" s="54">
        <v>0</v>
      </c>
      <c r="Z983" s="54">
        <v>0</v>
      </c>
    </row>
    <row r="984" spans="1:26" ht="18" x14ac:dyDescent="0.25">
      <c r="A984" s="53" t="str">
        <f t="shared" si="35"/>
        <v>1764067</v>
      </c>
      <c r="B984" s="54" t="s">
        <v>2506</v>
      </c>
      <c r="C984" s="54" t="s">
        <v>2505</v>
      </c>
      <c r="D984" s="54" t="s">
        <v>94</v>
      </c>
      <c r="E984" s="54" t="s">
        <v>94</v>
      </c>
      <c r="F984" s="54" t="s">
        <v>94</v>
      </c>
      <c r="G984" s="67" t="s">
        <v>110</v>
      </c>
      <c r="H984" s="67" t="s">
        <v>1672</v>
      </c>
      <c r="I984" s="54" t="s">
        <v>2504</v>
      </c>
      <c r="J984" s="67" t="s">
        <v>111</v>
      </c>
      <c r="K984" s="67" t="s">
        <v>112</v>
      </c>
      <c r="L984" s="66" t="s">
        <v>4354</v>
      </c>
      <c r="M984" s="67"/>
      <c r="N984" s="54" t="s">
        <v>117</v>
      </c>
      <c r="O984" s="68">
        <v>19</v>
      </c>
      <c r="P984" s="54">
        <v>0</v>
      </c>
      <c r="Q984" s="289">
        <v>0</v>
      </c>
      <c r="R984" s="290"/>
      <c r="S984" s="289">
        <v>0</v>
      </c>
      <c r="T984" s="289"/>
      <c r="U984" s="55"/>
      <c r="V984" s="54">
        <v>0</v>
      </c>
      <c r="W984" s="54">
        <v>0</v>
      </c>
      <c r="X984" s="54">
        <v>0</v>
      </c>
      <c r="Y984" s="54">
        <v>0</v>
      </c>
      <c r="Z984" s="54">
        <v>0</v>
      </c>
    </row>
    <row r="985" spans="1:26" ht="18" x14ac:dyDescent="0.25">
      <c r="A985" s="53" t="str">
        <f t="shared" si="35"/>
        <v>1360122</v>
      </c>
      <c r="B985" s="54" t="s">
        <v>2506</v>
      </c>
      <c r="C985" s="54" t="s">
        <v>2505</v>
      </c>
      <c r="D985" s="54" t="s">
        <v>94</v>
      </c>
      <c r="E985" s="54" t="s">
        <v>94</v>
      </c>
      <c r="F985" s="66" t="s">
        <v>89</v>
      </c>
      <c r="G985" s="67" t="s">
        <v>385</v>
      </c>
      <c r="H985" s="67" t="s">
        <v>91</v>
      </c>
      <c r="I985" s="54" t="s">
        <v>2504</v>
      </c>
      <c r="J985" s="67" t="s">
        <v>92</v>
      </c>
      <c r="K985" s="67" t="s">
        <v>93</v>
      </c>
      <c r="L985" s="66" t="s">
        <v>4354</v>
      </c>
      <c r="M985" s="67"/>
      <c r="N985" s="54" t="s">
        <v>117</v>
      </c>
      <c r="O985" s="68">
        <v>40</v>
      </c>
      <c r="P985" s="54">
        <v>0</v>
      </c>
      <c r="Q985" s="289">
        <v>0</v>
      </c>
      <c r="R985" s="290"/>
      <c r="S985" s="289">
        <v>0</v>
      </c>
      <c r="T985" s="289"/>
      <c r="U985" s="55"/>
      <c r="V985" s="54">
        <v>0</v>
      </c>
      <c r="W985" s="54">
        <v>0</v>
      </c>
      <c r="X985" s="54">
        <v>0</v>
      </c>
      <c r="Y985" s="54">
        <v>0</v>
      </c>
      <c r="Z985" s="54">
        <v>0</v>
      </c>
    </row>
  </sheetData>
  <autoFilter ref="A8:Z985">
    <filterColumn colId="16" showButton="0"/>
    <filterColumn colId="18" showButton="0"/>
  </autoFilter>
  <mergeCells count="1960">
    <mergeCell ref="S12:T12"/>
    <mergeCell ref="S11:T11"/>
    <mergeCell ref="S10:T10"/>
    <mergeCell ref="S9:T9"/>
    <mergeCell ref="S8:T8"/>
    <mergeCell ref="S18:T18"/>
    <mergeCell ref="S17:T17"/>
    <mergeCell ref="S16:T16"/>
    <mergeCell ref="S15:T15"/>
    <mergeCell ref="S14:T14"/>
    <mergeCell ref="S13:T13"/>
    <mergeCell ref="S24:T24"/>
    <mergeCell ref="S23:T23"/>
    <mergeCell ref="S22:T22"/>
    <mergeCell ref="S21:T21"/>
    <mergeCell ref="S20:T20"/>
    <mergeCell ref="S19:T19"/>
    <mergeCell ref="S30:T30"/>
    <mergeCell ref="S29:T29"/>
    <mergeCell ref="S28:T28"/>
    <mergeCell ref="S27:T27"/>
    <mergeCell ref="S26:T26"/>
    <mergeCell ref="S25:T25"/>
    <mergeCell ref="S36:T36"/>
    <mergeCell ref="S35:T35"/>
    <mergeCell ref="S34:T34"/>
    <mergeCell ref="S33:T33"/>
    <mergeCell ref="S32:T32"/>
    <mergeCell ref="S31:T31"/>
    <mergeCell ref="S42:T42"/>
    <mergeCell ref="S41:T41"/>
    <mergeCell ref="S40:T40"/>
    <mergeCell ref="S39:T39"/>
    <mergeCell ref="S38:T38"/>
    <mergeCell ref="S37:T37"/>
    <mergeCell ref="S48:T48"/>
    <mergeCell ref="S47:T47"/>
    <mergeCell ref="S46:T46"/>
    <mergeCell ref="S45:T45"/>
    <mergeCell ref="S44:T44"/>
    <mergeCell ref="S43:T43"/>
    <mergeCell ref="S54:T54"/>
    <mergeCell ref="S53:T53"/>
    <mergeCell ref="S52:T52"/>
    <mergeCell ref="S51:T51"/>
    <mergeCell ref="S50:T50"/>
    <mergeCell ref="S49:T49"/>
    <mergeCell ref="S60:T60"/>
    <mergeCell ref="S59:T59"/>
    <mergeCell ref="S58:T58"/>
    <mergeCell ref="S57:T57"/>
    <mergeCell ref="S56:T56"/>
    <mergeCell ref="S55:T55"/>
    <mergeCell ref="S66:T66"/>
    <mergeCell ref="S65:T65"/>
    <mergeCell ref="S64:T64"/>
    <mergeCell ref="S63:T63"/>
    <mergeCell ref="S62:T62"/>
    <mergeCell ref="S61:T61"/>
    <mergeCell ref="S72:T72"/>
    <mergeCell ref="S71:T71"/>
    <mergeCell ref="S70:T70"/>
    <mergeCell ref="S69:T69"/>
    <mergeCell ref="S68:T68"/>
    <mergeCell ref="S67:T67"/>
    <mergeCell ref="S78:T78"/>
    <mergeCell ref="S77:T77"/>
    <mergeCell ref="S76:T76"/>
    <mergeCell ref="S75:T75"/>
    <mergeCell ref="S74:T74"/>
    <mergeCell ref="S73:T73"/>
    <mergeCell ref="S84:T84"/>
    <mergeCell ref="S83:T83"/>
    <mergeCell ref="S82:T82"/>
    <mergeCell ref="S81:T81"/>
    <mergeCell ref="S80:T80"/>
    <mergeCell ref="S79:T79"/>
    <mergeCell ref="S90:T90"/>
    <mergeCell ref="S89:T89"/>
    <mergeCell ref="S88:T88"/>
    <mergeCell ref="S87:T87"/>
    <mergeCell ref="S86:T86"/>
    <mergeCell ref="S85:T85"/>
    <mergeCell ref="S96:T96"/>
    <mergeCell ref="S95:T95"/>
    <mergeCell ref="S94:T94"/>
    <mergeCell ref="S93:T93"/>
    <mergeCell ref="S92:T92"/>
    <mergeCell ref="S91:T91"/>
    <mergeCell ref="S102:T102"/>
    <mergeCell ref="S101:T101"/>
    <mergeCell ref="S100:T100"/>
    <mergeCell ref="S99:T99"/>
    <mergeCell ref="S98:T98"/>
    <mergeCell ref="S97:T97"/>
    <mergeCell ref="S108:T108"/>
    <mergeCell ref="S107:T107"/>
    <mergeCell ref="S106:T106"/>
    <mergeCell ref="S105:T105"/>
    <mergeCell ref="S104:T104"/>
    <mergeCell ref="S103:T103"/>
    <mergeCell ref="S114:T114"/>
    <mergeCell ref="S113:T113"/>
    <mergeCell ref="S112:T112"/>
    <mergeCell ref="S111:T111"/>
    <mergeCell ref="S110:T110"/>
    <mergeCell ref="S109:T109"/>
    <mergeCell ref="S120:T120"/>
    <mergeCell ref="S119:T119"/>
    <mergeCell ref="S118:T118"/>
    <mergeCell ref="S117:T117"/>
    <mergeCell ref="S116:T116"/>
    <mergeCell ref="S115:T115"/>
    <mergeCell ref="S126:T126"/>
    <mergeCell ref="S125:T125"/>
    <mergeCell ref="S124:T124"/>
    <mergeCell ref="S123:T123"/>
    <mergeCell ref="S122:T122"/>
    <mergeCell ref="S121:T121"/>
    <mergeCell ref="S132:T132"/>
    <mergeCell ref="S131:T131"/>
    <mergeCell ref="S130:T130"/>
    <mergeCell ref="S129:T129"/>
    <mergeCell ref="S128:T128"/>
    <mergeCell ref="S127:T127"/>
    <mergeCell ref="S138:T138"/>
    <mergeCell ref="S137:T137"/>
    <mergeCell ref="S136:T136"/>
    <mergeCell ref="S135:T135"/>
    <mergeCell ref="S134:T134"/>
    <mergeCell ref="S133:T133"/>
    <mergeCell ref="S144:T144"/>
    <mergeCell ref="S143:T143"/>
    <mergeCell ref="S142:T142"/>
    <mergeCell ref="S141:T141"/>
    <mergeCell ref="S140:T140"/>
    <mergeCell ref="S139:T139"/>
    <mergeCell ref="S150:T150"/>
    <mergeCell ref="S149:T149"/>
    <mergeCell ref="S148:T148"/>
    <mergeCell ref="S147:T147"/>
    <mergeCell ref="S146:T146"/>
    <mergeCell ref="S145:T145"/>
    <mergeCell ref="S156:T156"/>
    <mergeCell ref="S155:T155"/>
    <mergeCell ref="S154:T154"/>
    <mergeCell ref="S153:T153"/>
    <mergeCell ref="S152:T152"/>
    <mergeCell ref="S151:T151"/>
    <mergeCell ref="S162:T162"/>
    <mergeCell ref="S161:T161"/>
    <mergeCell ref="S160:T160"/>
    <mergeCell ref="S159:T159"/>
    <mergeCell ref="S158:T158"/>
    <mergeCell ref="S157:T157"/>
    <mergeCell ref="S168:T168"/>
    <mergeCell ref="S167:T167"/>
    <mergeCell ref="S166:T166"/>
    <mergeCell ref="S165:T165"/>
    <mergeCell ref="S164:T164"/>
    <mergeCell ref="S163:T163"/>
    <mergeCell ref="S174:T174"/>
    <mergeCell ref="S173:T173"/>
    <mergeCell ref="S172:T172"/>
    <mergeCell ref="S171:T171"/>
    <mergeCell ref="S170:T170"/>
    <mergeCell ref="S169:T169"/>
    <mergeCell ref="S180:T180"/>
    <mergeCell ref="S179:T179"/>
    <mergeCell ref="S178:T178"/>
    <mergeCell ref="S177:T177"/>
    <mergeCell ref="S176:T176"/>
    <mergeCell ref="S175:T175"/>
    <mergeCell ref="S186:T186"/>
    <mergeCell ref="S185:T185"/>
    <mergeCell ref="S184:T184"/>
    <mergeCell ref="S183:T183"/>
    <mergeCell ref="S182:T182"/>
    <mergeCell ref="S181:T181"/>
    <mergeCell ref="S192:T192"/>
    <mergeCell ref="S191:T191"/>
    <mergeCell ref="S190:T190"/>
    <mergeCell ref="S189:T189"/>
    <mergeCell ref="S188:T188"/>
    <mergeCell ref="S187:T187"/>
    <mergeCell ref="S198:T198"/>
    <mergeCell ref="S197:T197"/>
    <mergeCell ref="S196:T196"/>
    <mergeCell ref="S195:T195"/>
    <mergeCell ref="S194:T194"/>
    <mergeCell ref="S193:T193"/>
    <mergeCell ref="S204:T204"/>
    <mergeCell ref="S203:T203"/>
    <mergeCell ref="S202:T202"/>
    <mergeCell ref="S201:T201"/>
    <mergeCell ref="S200:T200"/>
    <mergeCell ref="S199:T199"/>
    <mergeCell ref="S210:T210"/>
    <mergeCell ref="S209:T209"/>
    <mergeCell ref="S208:T208"/>
    <mergeCell ref="S207:T207"/>
    <mergeCell ref="S206:T206"/>
    <mergeCell ref="S205:T205"/>
    <mergeCell ref="S216:T216"/>
    <mergeCell ref="S215:T215"/>
    <mergeCell ref="S214:T214"/>
    <mergeCell ref="S213:T213"/>
    <mergeCell ref="S212:T212"/>
    <mergeCell ref="S211:T211"/>
    <mergeCell ref="S222:T222"/>
    <mergeCell ref="S221:T221"/>
    <mergeCell ref="S220:T220"/>
    <mergeCell ref="S219:T219"/>
    <mergeCell ref="S218:T218"/>
    <mergeCell ref="S217:T217"/>
    <mergeCell ref="S228:T228"/>
    <mergeCell ref="S227:T227"/>
    <mergeCell ref="S226:T226"/>
    <mergeCell ref="S225:T225"/>
    <mergeCell ref="S224:T224"/>
    <mergeCell ref="S223:T223"/>
    <mergeCell ref="S234:T234"/>
    <mergeCell ref="S233:T233"/>
    <mergeCell ref="S232:T232"/>
    <mergeCell ref="S231:T231"/>
    <mergeCell ref="S230:T230"/>
    <mergeCell ref="S229:T229"/>
    <mergeCell ref="S240:T240"/>
    <mergeCell ref="S239:T239"/>
    <mergeCell ref="S238:T238"/>
    <mergeCell ref="S237:T237"/>
    <mergeCell ref="S236:T236"/>
    <mergeCell ref="S235:T235"/>
    <mergeCell ref="S246:T246"/>
    <mergeCell ref="S245:T245"/>
    <mergeCell ref="S244:T244"/>
    <mergeCell ref="S243:T243"/>
    <mergeCell ref="S242:T242"/>
    <mergeCell ref="S241:T241"/>
    <mergeCell ref="S252:T252"/>
    <mergeCell ref="S251:T251"/>
    <mergeCell ref="S250:T250"/>
    <mergeCell ref="S249:T249"/>
    <mergeCell ref="S248:T248"/>
    <mergeCell ref="S247:T247"/>
    <mergeCell ref="S258:T258"/>
    <mergeCell ref="S257:T257"/>
    <mergeCell ref="S256:T256"/>
    <mergeCell ref="S255:T255"/>
    <mergeCell ref="S254:T254"/>
    <mergeCell ref="S253:T253"/>
    <mergeCell ref="S264:T264"/>
    <mergeCell ref="S263:T263"/>
    <mergeCell ref="S262:T262"/>
    <mergeCell ref="S261:T261"/>
    <mergeCell ref="S260:T260"/>
    <mergeCell ref="S259:T259"/>
    <mergeCell ref="S270:T270"/>
    <mergeCell ref="S269:T269"/>
    <mergeCell ref="S268:T268"/>
    <mergeCell ref="S267:T267"/>
    <mergeCell ref="S266:T266"/>
    <mergeCell ref="S265:T265"/>
    <mergeCell ref="S276:T276"/>
    <mergeCell ref="S275:T275"/>
    <mergeCell ref="S274:T274"/>
    <mergeCell ref="S273:T273"/>
    <mergeCell ref="S272:T272"/>
    <mergeCell ref="S271:T271"/>
    <mergeCell ref="S282:T282"/>
    <mergeCell ref="S281:T281"/>
    <mergeCell ref="S280:T280"/>
    <mergeCell ref="S279:T279"/>
    <mergeCell ref="S278:T278"/>
    <mergeCell ref="S277:T277"/>
    <mergeCell ref="S288:T288"/>
    <mergeCell ref="S287:T287"/>
    <mergeCell ref="S286:T286"/>
    <mergeCell ref="S285:T285"/>
    <mergeCell ref="S284:T284"/>
    <mergeCell ref="S283:T283"/>
    <mergeCell ref="S294:T294"/>
    <mergeCell ref="S293:T293"/>
    <mergeCell ref="S292:T292"/>
    <mergeCell ref="S291:T291"/>
    <mergeCell ref="S290:T290"/>
    <mergeCell ref="S289:T289"/>
    <mergeCell ref="S300:T300"/>
    <mergeCell ref="S299:T299"/>
    <mergeCell ref="S298:T298"/>
    <mergeCell ref="S297:T297"/>
    <mergeCell ref="S296:T296"/>
    <mergeCell ref="S295:T295"/>
    <mergeCell ref="S306:T306"/>
    <mergeCell ref="S305:T305"/>
    <mergeCell ref="S304:T304"/>
    <mergeCell ref="S303:T303"/>
    <mergeCell ref="S302:T302"/>
    <mergeCell ref="S301:T301"/>
    <mergeCell ref="S312:T312"/>
    <mergeCell ref="S311:T311"/>
    <mergeCell ref="S310:T310"/>
    <mergeCell ref="S309:T309"/>
    <mergeCell ref="S308:T308"/>
    <mergeCell ref="S307:T307"/>
    <mergeCell ref="S318:T318"/>
    <mergeCell ref="S317:T317"/>
    <mergeCell ref="S316:T316"/>
    <mergeCell ref="S315:T315"/>
    <mergeCell ref="S314:T314"/>
    <mergeCell ref="S313:T313"/>
    <mergeCell ref="S324:T324"/>
    <mergeCell ref="S323:T323"/>
    <mergeCell ref="S322:T322"/>
    <mergeCell ref="S321:T321"/>
    <mergeCell ref="S320:T320"/>
    <mergeCell ref="S319:T319"/>
    <mergeCell ref="S330:T330"/>
    <mergeCell ref="S329:T329"/>
    <mergeCell ref="S328:T328"/>
    <mergeCell ref="S327:T327"/>
    <mergeCell ref="S326:T326"/>
    <mergeCell ref="S325:T325"/>
    <mergeCell ref="S336:T336"/>
    <mergeCell ref="S335:T335"/>
    <mergeCell ref="S334:T334"/>
    <mergeCell ref="S333:T333"/>
    <mergeCell ref="S332:T332"/>
    <mergeCell ref="S331:T331"/>
    <mergeCell ref="S342:T342"/>
    <mergeCell ref="S341:T341"/>
    <mergeCell ref="S340:T340"/>
    <mergeCell ref="S339:T339"/>
    <mergeCell ref="S338:T338"/>
    <mergeCell ref="S337:T337"/>
    <mergeCell ref="S348:T348"/>
    <mergeCell ref="S347:T347"/>
    <mergeCell ref="S346:T346"/>
    <mergeCell ref="S345:T345"/>
    <mergeCell ref="S344:T344"/>
    <mergeCell ref="S343:T343"/>
    <mergeCell ref="S354:T354"/>
    <mergeCell ref="S353:T353"/>
    <mergeCell ref="S352:T352"/>
    <mergeCell ref="S351:T351"/>
    <mergeCell ref="S350:T350"/>
    <mergeCell ref="S349:T349"/>
    <mergeCell ref="S360:T360"/>
    <mergeCell ref="S359:T359"/>
    <mergeCell ref="S358:T358"/>
    <mergeCell ref="S357:T357"/>
    <mergeCell ref="S356:T356"/>
    <mergeCell ref="S355:T355"/>
    <mergeCell ref="S366:T366"/>
    <mergeCell ref="S365:T365"/>
    <mergeCell ref="S364:T364"/>
    <mergeCell ref="S363:T363"/>
    <mergeCell ref="S362:T362"/>
    <mergeCell ref="S361:T361"/>
    <mergeCell ref="S372:T372"/>
    <mergeCell ref="S371:T371"/>
    <mergeCell ref="S370:T370"/>
    <mergeCell ref="S369:T369"/>
    <mergeCell ref="S368:T368"/>
    <mergeCell ref="S367:T367"/>
    <mergeCell ref="S378:T378"/>
    <mergeCell ref="S377:T377"/>
    <mergeCell ref="S376:T376"/>
    <mergeCell ref="S375:T375"/>
    <mergeCell ref="S374:T374"/>
    <mergeCell ref="S373:T373"/>
    <mergeCell ref="S384:T384"/>
    <mergeCell ref="S383:T383"/>
    <mergeCell ref="S382:T382"/>
    <mergeCell ref="S381:T381"/>
    <mergeCell ref="S380:T380"/>
    <mergeCell ref="S379:T379"/>
    <mergeCell ref="S390:T390"/>
    <mergeCell ref="S389:T389"/>
    <mergeCell ref="S388:T388"/>
    <mergeCell ref="S387:T387"/>
    <mergeCell ref="S386:T386"/>
    <mergeCell ref="S385:T385"/>
    <mergeCell ref="S396:T396"/>
    <mergeCell ref="S395:T395"/>
    <mergeCell ref="S394:T394"/>
    <mergeCell ref="S393:T393"/>
    <mergeCell ref="S392:T392"/>
    <mergeCell ref="S391:T391"/>
    <mergeCell ref="S402:T402"/>
    <mergeCell ref="S401:T401"/>
    <mergeCell ref="S400:T400"/>
    <mergeCell ref="S399:T399"/>
    <mergeCell ref="S398:T398"/>
    <mergeCell ref="S397:T397"/>
    <mergeCell ref="S408:T408"/>
    <mergeCell ref="S407:T407"/>
    <mergeCell ref="S406:T406"/>
    <mergeCell ref="S405:T405"/>
    <mergeCell ref="S404:T404"/>
    <mergeCell ref="S403:T403"/>
    <mergeCell ref="S414:T414"/>
    <mergeCell ref="S413:T413"/>
    <mergeCell ref="S412:T412"/>
    <mergeCell ref="S411:T411"/>
    <mergeCell ref="S410:T410"/>
    <mergeCell ref="S409:T409"/>
    <mergeCell ref="S420:T420"/>
    <mergeCell ref="S419:T419"/>
    <mergeCell ref="S418:T418"/>
    <mergeCell ref="S417:T417"/>
    <mergeCell ref="S416:T416"/>
    <mergeCell ref="S415:T415"/>
    <mergeCell ref="S426:T426"/>
    <mergeCell ref="S425:T425"/>
    <mergeCell ref="S424:T424"/>
    <mergeCell ref="S423:T423"/>
    <mergeCell ref="S422:T422"/>
    <mergeCell ref="S421:T421"/>
    <mergeCell ref="S432:T432"/>
    <mergeCell ref="S431:T431"/>
    <mergeCell ref="S430:T430"/>
    <mergeCell ref="S429:T429"/>
    <mergeCell ref="S428:T428"/>
    <mergeCell ref="S427:T427"/>
    <mergeCell ref="S438:T438"/>
    <mergeCell ref="S437:T437"/>
    <mergeCell ref="S436:T436"/>
    <mergeCell ref="S435:T435"/>
    <mergeCell ref="S434:T434"/>
    <mergeCell ref="S433:T433"/>
    <mergeCell ref="S444:T444"/>
    <mergeCell ref="S443:T443"/>
    <mergeCell ref="S442:T442"/>
    <mergeCell ref="S441:T441"/>
    <mergeCell ref="S440:T440"/>
    <mergeCell ref="S439:T439"/>
    <mergeCell ref="S450:T450"/>
    <mergeCell ref="S449:T449"/>
    <mergeCell ref="S448:T448"/>
    <mergeCell ref="S447:T447"/>
    <mergeCell ref="S446:T446"/>
    <mergeCell ref="S445:T445"/>
    <mergeCell ref="S456:T456"/>
    <mergeCell ref="S455:T455"/>
    <mergeCell ref="S454:T454"/>
    <mergeCell ref="S453:T453"/>
    <mergeCell ref="S452:T452"/>
    <mergeCell ref="S451:T451"/>
    <mergeCell ref="S462:T462"/>
    <mergeCell ref="S461:T461"/>
    <mergeCell ref="S460:T460"/>
    <mergeCell ref="S459:T459"/>
    <mergeCell ref="S458:T458"/>
    <mergeCell ref="S457:T457"/>
    <mergeCell ref="S468:T468"/>
    <mergeCell ref="S467:T467"/>
    <mergeCell ref="S466:T466"/>
    <mergeCell ref="S465:T465"/>
    <mergeCell ref="S464:T464"/>
    <mergeCell ref="S463:T463"/>
    <mergeCell ref="S474:T474"/>
    <mergeCell ref="S473:T473"/>
    <mergeCell ref="S472:T472"/>
    <mergeCell ref="S471:T471"/>
    <mergeCell ref="S470:T470"/>
    <mergeCell ref="S469:T469"/>
    <mergeCell ref="S480:T480"/>
    <mergeCell ref="S479:T479"/>
    <mergeCell ref="S478:T478"/>
    <mergeCell ref="S477:T477"/>
    <mergeCell ref="S476:T476"/>
    <mergeCell ref="S475:T475"/>
    <mergeCell ref="S486:T486"/>
    <mergeCell ref="S485:T485"/>
    <mergeCell ref="S484:T484"/>
    <mergeCell ref="S483:T483"/>
    <mergeCell ref="S482:T482"/>
    <mergeCell ref="S481:T481"/>
    <mergeCell ref="S492:T492"/>
    <mergeCell ref="S491:T491"/>
    <mergeCell ref="S490:T490"/>
    <mergeCell ref="S489:T489"/>
    <mergeCell ref="S488:T488"/>
    <mergeCell ref="S487:T487"/>
    <mergeCell ref="S498:T498"/>
    <mergeCell ref="S497:T497"/>
    <mergeCell ref="S496:T496"/>
    <mergeCell ref="S495:T495"/>
    <mergeCell ref="S494:T494"/>
    <mergeCell ref="S493:T493"/>
    <mergeCell ref="S504:T504"/>
    <mergeCell ref="S503:T503"/>
    <mergeCell ref="S502:T502"/>
    <mergeCell ref="S501:T501"/>
    <mergeCell ref="S500:T500"/>
    <mergeCell ref="S499:T499"/>
    <mergeCell ref="S510:T510"/>
    <mergeCell ref="S509:T509"/>
    <mergeCell ref="S508:T508"/>
    <mergeCell ref="S507:T507"/>
    <mergeCell ref="S506:T506"/>
    <mergeCell ref="S505:T505"/>
    <mergeCell ref="S516:T516"/>
    <mergeCell ref="S515:T515"/>
    <mergeCell ref="S514:T514"/>
    <mergeCell ref="S513:T513"/>
    <mergeCell ref="S512:T512"/>
    <mergeCell ref="S511:T511"/>
    <mergeCell ref="S522:T522"/>
    <mergeCell ref="S521:T521"/>
    <mergeCell ref="S520:T520"/>
    <mergeCell ref="S519:T519"/>
    <mergeCell ref="S518:T518"/>
    <mergeCell ref="S517:T517"/>
    <mergeCell ref="S528:T528"/>
    <mergeCell ref="S527:T527"/>
    <mergeCell ref="S526:T526"/>
    <mergeCell ref="S525:T525"/>
    <mergeCell ref="S524:T524"/>
    <mergeCell ref="S523:T523"/>
    <mergeCell ref="S534:T534"/>
    <mergeCell ref="S533:T533"/>
    <mergeCell ref="S532:T532"/>
    <mergeCell ref="S531:T531"/>
    <mergeCell ref="S530:T530"/>
    <mergeCell ref="S529:T529"/>
    <mergeCell ref="S540:T540"/>
    <mergeCell ref="S539:T539"/>
    <mergeCell ref="S538:T538"/>
    <mergeCell ref="S537:T537"/>
    <mergeCell ref="S536:T536"/>
    <mergeCell ref="S535:T535"/>
    <mergeCell ref="S546:T546"/>
    <mergeCell ref="S545:T545"/>
    <mergeCell ref="S544:T544"/>
    <mergeCell ref="S543:T543"/>
    <mergeCell ref="S542:T542"/>
    <mergeCell ref="S541:T541"/>
    <mergeCell ref="S552:T552"/>
    <mergeCell ref="S551:T551"/>
    <mergeCell ref="S550:T550"/>
    <mergeCell ref="S549:T549"/>
    <mergeCell ref="S548:T548"/>
    <mergeCell ref="S547:T547"/>
    <mergeCell ref="S558:T558"/>
    <mergeCell ref="S557:T557"/>
    <mergeCell ref="S556:T556"/>
    <mergeCell ref="S555:T555"/>
    <mergeCell ref="S554:T554"/>
    <mergeCell ref="S553:T553"/>
    <mergeCell ref="S564:T564"/>
    <mergeCell ref="S563:T563"/>
    <mergeCell ref="S562:T562"/>
    <mergeCell ref="S561:T561"/>
    <mergeCell ref="S560:T560"/>
    <mergeCell ref="S559:T559"/>
    <mergeCell ref="S570:T570"/>
    <mergeCell ref="S569:T569"/>
    <mergeCell ref="S568:T568"/>
    <mergeCell ref="S567:T567"/>
    <mergeCell ref="S566:T566"/>
    <mergeCell ref="S565:T565"/>
    <mergeCell ref="S576:T576"/>
    <mergeCell ref="S575:T575"/>
    <mergeCell ref="S574:T574"/>
    <mergeCell ref="S573:T573"/>
    <mergeCell ref="S572:T572"/>
    <mergeCell ref="S571:T571"/>
    <mergeCell ref="S582:T582"/>
    <mergeCell ref="S581:T581"/>
    <mergeCell ref="S580:T580"/>
    <mergeCell ref="S579:T579"/>
    <mergeCell ref="S578:T578"/>
    <mergeCell ref="S577:T577"/>
    <mergeCell ref="S588:T588"/>
    <mergeCell ref="S587:T587"/>
    <mergeCell ref="S586:T586"/>
    <mergeCell ref="S585:T585"/>
    <mergeCell ref="S584:T584"/>
    <mergeCell ref="S583:T583"/>
    <mergeCell ref="S594:T594"/>
    <mergeCell ref="S593:T593"/>
    <mergeCell ref="S592:T592"/>
    <mergeCell ref="S591:T591"/>
    <mergeCell ref="S590:T590"/>
    <mergeCell ref="S589:T589"/>
    <mergeCell ref="S600:T600"/>
    <mergeCell ref="S599:T599"/>
    <mergeCell ref="S598:T598"/>
    <mergeCell ref="S597:T597"/>
    <mergeCell ref="S596:T596"/>
    <mergeCell ref="S595:T595"/>
    <mergeCell ref="S606:T606"/>
    <mergeCell ref="S605:T605"/>
    <mergeCell ref="S604:T604"/>
    <mergeCell ref="S603:T603"/>
    <mergeCell ref="S602:T602"/>
    <mergeCell ref="S601:T601"/>
    <mergeCell ref="S612:T612"/>
    <mergeCell ref="S611:T611"/>
    <mergeCell ref="S610:T610"/>
    <mergeCell ref="S609:T609"/>
    <mergeCell ref="S608:T608"/>
    <mergeCell ref="S607:T607"/>
    <mergeCell ref="S618:T618"/>
    <mergeCell ref="S617:T617"/>
    <mergeCell ref="S616:T616"/>
    <mergeCell ref="S615:T615"/>
    <mergeCell ref="S614:T614"/>
    <mergeCell ref="S613:T613"/>
    <mergeCell ref="S624:T624"/>
    <mergeCell ref="S623:T623"/>
    <mergeCell ref="S622:T622"/>
    <mergeCell ref="S621:T621"/>
    <mergeCell ref="S620:T620"/>
    <mergeCell ref="S619:T619"/>
    <mergeCell ref="S630:T630"/>
    <mergeCell ref="S629:T629"/>
    <mergeCell ref="S628:T628"/>
    <mergeCell ref="S627:T627"/>
    <mergeCell ref="S626:T626"/>
    <mergeCell ref="S625:T625"/>
    <mergeCell ref="S636:T636"/>
    <mergeCell ref="S635:T635"/>
    <mergeCell ref="S634:T634"/>
    <mergeCell ref="S633:T633"/>
    <mergeCell ref="S632:T632"/>
    <mergeCell ref="S631:T631"/>
    <mergeCell ref="S642:T642"/>
    <mergeCell ref="S641:T641"/>
    <mergeCell ref="S640:T640"/>
    <mergeCell ref="S639:T639"/>
    <mergeCell ref="S638:T638"/>
    <mergeCell ref="S637:T637"/>
    <mergeCell ref="S648:T648"/>
    <mergeCell ref="S647:T647"/>
    <mergeCell ref="S646:T646"/>
    <mergeCell ref="S645:T645"/>
    <mergeCell ref="S644:T644"/>
    <mergeCell ref="S643:T643"/>
    <mergeCell ref="S654:T654"/>
    <mergeCell ref="S653:T653"/>
    <mergeCell ref="S652:T652"/>
    <mergeCell ref="S651:T651"/>
    <mergeCell ref="S650:T650"/>
    <mergeCell ref="S649:T649"/>
    <mergeCell ref="S660:T660"/>
    <mergeCell ref="S659:T659"/>
    <mergeCell ref="S658:T658"/>
    <mergeCell ref="S657:T657"/>
    <mergeCell ref="S656:T656"/>
    <mergeCell ref="S655:T655"/>
    <mergeCell ref="S666:T666"/>
    <mergeCell ref="S665:T665"/>
    <mergeCell ref="S664:T664"/>
    <mergeCell ref="S663:T663"/>
    <mergeCell ref="S662:T662"/>
    <mergeCell ref="S661:T661"/>
    <mergeCell ref="S672:T672"/>
    <mergeCell ref="S671:T671"/>
    <mergeCell ref="S670:T670"/>
    <mergeCell ref="S669:T669"/>
    <mergeCell ref="S668:T668"/>
    <mergeCell ref="S667:T667"/>
    <mergeCell ref="S678:T678"/>
    <mergeCell ref="S677:T677"/>
    <mergeCell ref="S676:T676"/>
    <mergeCell ref="S675:T675"/>
    <mergeCell ref="S674:T674"/>
    <mergeCell ref="S673:T673"/>
    <mergeCell ref="S684:T684"/>
    <mergeCell ref="S683:T683"/>
    <mergeCell ref="S682:T682"/>
    <mergeCell ref="S681:T681"/>
    <mergeCell ref="S680:T680"/>
    <mergeCell ref="S679:T679"/>
    <mergeCell ref="S690:T690"/>
    <mergeCell ref="S689:T689"/>
    <mergeCell ref="S688:T688"/>
    <mergeCell ref="S687:T687"/>
    <mergeCell ref="S686:T686"/>
    <mergeCell ref="S685:T685"/>
    <mergeCell ref="S696:T696"/>
    <mergeCell ref="S695:T695"/>
    <mergeCell ref="S694:T694"/>
    <mergeCell ref="S693:T693"/>
    <mergeCell ref="S692:T692"/>
    <mergeCell ref="S691:T691"/>
    <mergeCell ref="S702:T702"/>
    <mergeCell ref="S701:T701"/>
    <mergeCell ref="S700:T700"/>
    <mergeCell ref="S699:T699"/>
    <mergeCell ref="S698:T698"/>
    <mergeCell ref="S697:T697"/>
    <mergeCell ref="S708:T708"/>
    <mergeCell ref="S707:T707"/>
    <mergeCell ref="S706:T706"/>
    <mergeCell ref="S705:T705"/>
    <mergeCell ref="S704:T704"/>
    <mergeCell ref="S703:T703"/>
    <mergeCell ref="S714:T714"/>
    <mergeCell ref="S713:T713"/>
    <mergeCell ref="S712:T712"/>
    <mergeCell ref="S711:T711"/>
    <mergeCell ref="S710:T710"/>
    <mergeCell ref="S709:T709"/>
    <mergeCell ref="S720:T720"/>
    <mergeCell ref="S719:T719"/>
    <mergeCell ref="S718:T718"/>
    <mergeCell ref="S717:T717"/>
    <mergeCell ref="S716:T716"/>
    <mergeCell ref="S715:T715"/>
    <mergeCell ref="S726:T726"/>
    <mergeCell ref="S725:T725"/>
    <mergeCell ref="S724:T724"/>
    <mergeCell ref="S723:T723"/>
    <mergeCell ref="S722:T722"/>
    <mergeCell ref="S721:T721"/>
    <mergeCell ref="S732:T732"/>
    <mergeCell ref="S731:T731"/>
    <mergeCell ref="S730:T730"/>
    <mergeCell ref="S729:T729"/>
    <mergeCell ref="S728:T728"/>
    <mergeCell ref="S727:T727"/>
    <mergeCell ref="S738:T738"/>
    <mergeCell ref="S737:T737"/>
    <mergeCell ref="S736:T736"/>
    <mergeCell ref="S735:T735"/>
    <mergeCell ref="S734:T734"/>
    <mergeCell ref="S733:T733"/>
    <mergeCell ref="S744:T744"/>
    <mergeCell ref="S743:T743"/>
    <mergeCell ref="S742:T742"/>
    <mergeCell ref="S741:T741"/>
    <mergeCell ref="S740:T740"/>
    <mergeCell ref="S739:T739"/>
    <mergeCell ref="S750:T750"/>
    <mergeCell ref="S749:T749"/>
    <mergeCell ref="S748:T748"/>
    <mergeCell ref="S747:T747"/>
    <mergeCell ref="S746:T746"/>
    <mergeCell ref="S745:T745"/>
    <mergeCell ref="S756:T756"/>
    <mergeCell ref="S755:T755"/>
    <mergeCell ref="S754:T754"/>
    <mergeCell ref="S753:T753"/>
    <mergeCell ref="S752:T752"/>
    <mergeCell ref="S751:T751"/>
    <mergeCell ref="S762:T762"/>
    <mergeCell ref="S761:T761"/>
    <mergeCell ref="S760:T760"/>
    <mergeCell ref="S759:T759"/>
    <mergeCell ref="S758:T758"/>
    <mergeCell ref="S757:T757"/>
    <mergeCell ref="S768:T768"/>
    <mergeCell ref="S767:T767"/>
    <mergeCell ref="S766:T766"/>
    <mergeCell ref="S765:T765"/>
    <mergeCell ref="S764:T764"/>
    <mergeCell ref="S763:T763"/>
    <mergeCell ref="S774:T774"/>
    <mergeCell ref="S773:T773"/>
    <mergeCell ref="S772:T772"/>
    <mergeCell ref="S771:T771"/>
    <mergeCell ref="S770:T770"/>
    <mergeCell ref="S769:T769"/>
    <mergeCell ref="S780:T780"/>
    <mergeCell ref="S779:T779"/>
    <mergeCell ref="S778:T778"/>
    <mergeCell ref="S777:T777"/>
    <mergeCell ref="S776:T776"/>
    <mergeCell ref="S775:T775"/>
    <mergeCell ref="S786:T786"/>
    <mergeCell ref="S785:T785"/>
    <mergeCell ref="S784:T784"/>
    <mergeCell ref="S783:T783"/>
    <mergeCell ref="S782:T782"/>
    <mergeCell ref="S781:T781"/>
    <mergeCell ref="S792:T792"/>
    <mergeCell ref="S791:T791"/>
    <mergeCell ref="S790:T790"/>
    <mergeCell ref="S789:T789"/>
    <mergeCell ref="S788:T788"/>
    <mergeCell ref="S787:T787"/>
    <mergeCell ref="S798:T798"/>
    <mergeCell ref="S797:T797"/>
    <mergeCell ref="S796:T796"/>
    <mergeCell ref="S795:T795"/>
    <mergeCell ref="S794:T794"/>
    <mergeCell ref="S793:T793"/>
    <mergeCell ref="S804:T804"/>
    <mergeCell ref="S803:T803"/>
    <mergeCell ref="S802:T802"/>
    <mergeCell ref="S801:T801"/>
    <mergeCell ref="S800:T800"/>
    <mergeCell ref="S799:T799"/>
    <mergeCell ref="S810:T810"/>
    <mergeCell ref="S809:T809"/>
    <mergeCell ref="S808:T808"/>
    <mergeCell ref="S807:T807"/>
    <mergeCell ref="S806:T806"/>
    <mergeCell ref="S805:T805"/>
    <mergeCell ref="S816:T816"/>
    <mergeCell ref="S815:T815"/>
    <mergeCell ref="S814:T814"/>
    <mergeCell ref="S813:T813"/>
    <mergeCell ref="S812:T812"/>
    <mergeCell ref="S811:T811"/>
    <mergeCell ref="S822:T822"/>
    <mergeCell ref="S821:T821"/>
    <mergeCell ref="S820:T820"/>
    <mergeCell ref="S819:T819"/>
    <mergeCell ref="S818:T818"/>
    <mergeCell ref="S817:T817"/>
    <mergeCell ref="S828:T828"/>
    <mergeCell ref="S827:T827"/>
    <mergeCell ref="S826:T826"/>
    <mergeCell ref="S825:T825"/>
    <mergeCell ref="S824:T824"/>
    <mergeCell ref="S823:T823"/>
    <mergeCell ref="S834:T834"/>
    <mergeCell ref="S833:T833"/>
    <mergeCell ref="S832:T832"/>
    <mergeCell ref="S831:T831"/>
    <mergeCell ref="S830:T830"/>
    <mergeCell ref="S829:T829"/>
    <mergeCell ref="S840:T840"/>
    <mergeCell ref="S839:T839"/>
    <mergeCell ref="S838:T838"/>
    <mergeCell ref="S837:T837"/>
    <mergeCell ref="S836:T836"/>
    <mergeCell ref="S835:T835"/>
    <mergeCell ref="S846:T846"/>
    <mergeCell ref="S845:T845"/>
    <mergeCell ref="S844:T844"/>
    <mergeCell ref="S843:T843"/>
    <mergeCell ref="S842:T842"/>
    <mergeCell ref="S841:T841"/>
    <mergeCell ref="S852:T852"/>
    <mergeCell ref="S851:T851"/>
    <mergeCell ref="S850:T850"/>
    <mergeCell ref="S849:T849"/>
    <mergeCell ref="S848:T848"/>
    <mergeCell ref="S847:T847"/>
    <mergeCell ref="S858:T858"/>
    <mergeCell ref="S857:T857"/>
    <mergeCell ref="S856:T856"/>
    <mergeCell ref="S855:T855"/>
    <mergeCell ref="S854:T854"/>
    <mergeCell ref="S853:T853"/>
    <mergeCell ref="S864:T864"/>
    <mergeCell ref="S863:T863"/>
    <mergeCell ref="S862:T862"/>
    <mergeCell ref="S861:T861"/>
    <mergeCell ref="S860:T860"/>
    <mergeCell ref="S859:T859"/>
    <mergeCell ref="S870:T870"/>
    <mergeCell ref="S869:T869"/>
    <mergeCell ref="S868:T868"/>
    <mergeCell ref="S867:T867"/>
    <mergeCell ref="S866:T866"/>
    <mergeCell ref="S865:T865"/>
    <mergeCell ref="S876:T876"/>
    <mergeCell ref="S875:T875"/>
    <mergeCell ref="S874:T874"/>
    <mergeCell ref="S873:T873"/>
    <mergeCell ref="S872:T872"/>
    <mergeCell ref="S871:T871"/>
    <mergeCell ref="S882:T882"/>
    <mergeCell ref="S881:T881"/>
    <mergeCell ref="S880:T880"/>
    <mergeCell ref="S879:T879"/>
    <mergeCell ref="S878:T878"/>
    <mergeCell ref="S877:T877"/>
    <mergeCell ref="S888:T888"/>
    <mergeCell ref="S887:T887"/>
    <mergeCell ref="S886:T886"/>
    <mergeCell ref="S885:T885"/>
    <mergeCell ref="S884:T884"/>
    <mergeCell ref="S883:T883"/>
    <mergeCell ref="S894:T894"/>
    <mergeCell ref="S893:T893"/>
    <mergeCell ref="S892:T892"/>
    <mergeCell ref="S891:T891"/>
    <mergeCell ref="S890:T890"/>
    <mergeCell ref="S889:T889"/>
    <mergeCell ref="S900:T900"/>
    <mergeCell ref="S899:T899"/>
    <mergeCell ref="S898:T898"/>
    <mergeCell ref="S897:T897"/>
    <mergeCell ref="S896:T896"/>
    <mergeCell ref="S895:T895"/>
    <mergeCell ref="S906:T906"/>
    <mergeCell ref="S905:T905"/>
    <mergeCell ref="S904:T904"/>
    <mergeCell ref="S903:T903"/>
    <mergeCell ref="S902:T902"/>
    <mergeCell ref="S901:T901"/>
    <mergeCell ref="S912:T912"/>
    <mergeCell ref="S911:T911"/>
    <mergeCell ref="S910:T910"/>
    <mergeCell ref="S909:T909"/>
    <mergeCell ref="S908:T908"/>
    <mergeCell ref="S907:T907"/>
    <mergeCell ref="S918:T918"/>
    <mergeCell ref="S917:T917"/>
    <mergeCell ref="S916:T916"/>
    <mergeCell ref="S915:T915"/>
    <mergeCell ref="S914:T914"/>
    <mergeCell ref="S913:T913"/>
    <mergeCell ref="S924:T924"/>
    <mergeCell ref="S923:T923"/>
    <mergeCell ref="S922:T922"/>
    <mergeCell ref="S921:T921"/>
    <mergeCell ref="S920:T920"/>
    <mergeCell ref="S919:T919"/>
    <mergeCell ref="S930:T930"/>
    <mergeCell ref="S929:T929"/>
    <mergeCell ref="S928:T928"/>
    <mergeCell ref="S927:T927"/>
    <mergeCell ref="S926:T926"/>
    <mergeCell ref="S925:T925"/>
    <mergeCell ref="S936:T936"/>
    <mergeCell ref="S935:T935"/>
    <mergeCell ref="S934:T934"/>
    <mergeCell ref="S933:T933"/>
    <mergeCell ref="S932:T932"/>
    <mergeCell ref="S931:T931"/>
    <mergeCell ref="S942:T942"/>
    <mergeCell ref="S941:T941"/>
    <mergeCell ref="S940:T940"/>
    <mergeCell ref="S939:T939"/>
    <mergeCell ref="S938:T938"/>
    <mergeCell ref="S937:T937"/>
    <mergeCell ref="S948:T948"/>
    <mergeCell ref="S947:T947"/>
    <mergeCell ref="S946:T946"/>
    <mergeCell ref="S945:T945"/>
    <mergeCell ref="S944:T944"/>
    <mergeCell ref="S943:T943"/>
    <mergeCell ref="S954:T954"/>
    <mergeCell ref="S953:T953"/>
    <mergeCell ref="S952:T952"/>
    <mergeCell ref="S951:T951"/>
    <mergeCell ref="S950:T950"/>
    <mergeCell ref="S949:T949"/>
    <mergeCell ref="S960:T960"/>
    <mergeCell ref="S959:T959"/>
    <mergeCell ref="S958:T958"/>
    <mergeCell ref="S957:T957"/>
    <mergeCell ref="S956:T956"/>
    <mergeCell ref="S955:T955"/>
    <mergeCell ref="Q8:R8"/>
    <mergeCell ref="S968:T968"/>
    <mergeCell ref="S967:T967"/>
    <mergeCell ref="S966:T966"/>
    <mergeCell ref="S969:T969"/>
    <mergeCell ref="S965:T965"/>
    <mergeCell ref="S964:T964"/>
    <mergeCell ref="S963:T963"/>
    <mergeCell ref="S962:T962"/>
    <mergeCell ref="S961:T961"/>
    <mergeCell ref="G1:L2"/>
    <mergeCell ref="R2:T3"/>
    <mergeCell ref="R4:T4"/>
    <mergeCell ref="O6:S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19:R119"/>
    <mergeCell ref="Q120:R120"/>
    <mergeCell ref="Q121:R121"/>
    <mergeCell ref="Q122:R122"/>
    <mergeCell ref="Q123:R123"/>
    <mergeCell ref="Q124:R124"/>
    <mergeCell ref="Q125:R125"/>
    <mergeCell ref="Q126:R126"/>
    <mergeCell ref="Q127:R127"/>
    <mergeCell ref="Q128:R128"/>
    <mergeCell ref="Q129:R129"/>
    <mergeCell ref="Q130:R130"/>
    <mergeCell ref="Q131:R131"/>
    <mergeCell ref="Q132:R132"/>
    <mergeCell ref="Q133:R133"/>
    <mergeCell ref="Q134:R134"/>
    <mergeCell ref="Q135:R135"/>
    <mergeCell ref="Q136:R136"/>
    <mergeCell ref="Q137:R137"/>
    <mergeCell ref="Q138:R138"/>
    <mergeCell ref="Q139:R139"/>
    <mergeCell ref="Q140:R140"/>
    <mergeCell ref="Q141:R141"/>
    <mergeCell ref="Q142:R142"/>
    <mergeCell ref="Q143:R143"/>
    <mergeCell ref="Q144:R144"/>
    <mergeCell ref="Q145:R145"/>
    <mergeCell ref="Q146:R146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64:R164"/>
    <mergeCell ref="Q165:R165"/>
    <mergeCell ref="Q166:R166"/>
    <mergeCell ref="Q167:R167"/>
    <mergeCell ref="Q168:R168"/>
    <mergeCell ref="Q169:R169"/>
    <mergeCell ref="Q170:R170"/>
    <mergeCell ref="Q171:R171"/>
    <mergeCell ref="Q172:R172"/>
    <mergeCell ref="Q173:R173"/>
    <mergeCell ref="Q174:R174"/>
    <mergeCell ref="Q175:R175"/>
    <mergeCell ref="Q176:R176"/>
    <mergeCell ref="Q177:R177"/>
    <mergeCell ref="Q178:R178"/>
    <mergeCell ref="Q179:R179"/>
    <mergeCell ref="Q180:R180"/>
    <mergeCell ref="Q181:R181"/>
    <mergeCell ref="Q182:R182"/>
    <mergeCell ref="Q183:R183"/>
    <mergeCell ref="Q184:R184"/>
    <mergeCell ref="Q185:R185"/>
    <mergeCell ref="Q186:R186"/>
    <mergeCell ref="Q187:R187"/>
    <mergeCell ref="Q188:R188"/>
    <mergeCell ref="Q189:R189"/>
    <mergeCell ref="Q190:R190"/>
    <mergeCell ref="Q191:R191"/>
    <mergeCell ref="Q192:R192"/>
    <mergeCell ref="Q193:R193"/>
    <mergeCell ref="Q194:R194"/>
    <mergeCell ref="Q195:R195"/>
    <mergeCell ref="Q196:R196"/>
    <mergeCell ref="Q197:R197"/>
    <mergeCell ref="Q198:R198"/>
    <mergeCell ref="Q199:R199"/>
    <mergeCell ref="Q200:R200"/>
    <mergeCell ref="Q201:R201"/>
    <mergeCell ref="Q202:R202"/>
    <mergeCell ref="Q203:R203"/>
    <mergeCell ref="Q204:R204"/>
    <mergeCell ref="Q205:R205"/>
    <mergeCell ref="Q206:R206"/>
    <mergeCell ref="Q207:R207"/>
    <mergeCell ref="Q208:R208"/>
    <mergeCell ref="Q209:R209"/>
    <mergeCell ref="Q210:R210"/>
    <mergeCell ref="Q211:R211"/>
    <mergeCell ref="Q212:R212"/>
    <mergeCell ref="Q213:R213"/>
    <mergeCell ref="Q214:R214"/>
    <mergeCell ref="Q215:R215"/>
    <mergeCell ref="Q216:R216"/>
    <mergeCell ref="Q217:R217"/>
    <mergeCell ref="Q218:R218"/>
    <mergeCell ref="Q219:R219"/>
    <mergeCell ref="Q220:R220"/>
    <mergeCell ref="Q221:R221"/>
    <mergeCell ref="Q222:R222"/>
    <mergeCell ref="Q223:R223"/>
    <mergeCell ref="Q224:R224"/>
    <mergeCell ref="Q225:R225"/>
    <mergeCell ref="Q226:R226"/>
    <mergeCell ref="Q227:R227"/>
    <mergeCell ref="Q228:R228"/>
    <mergeCell ref="Q229:R229"/>
    <mergeCell ref="Q230:R230"/>
    <mergeCell ref="Q231:R231"/>
    <mergeCell ref="Q232:R232"/>
    <mergeCell ref="Q233:R233"/>
    <mergeCell ref="Q234:R234"/>
    <mergeCell ref="Q235:R235"/>
    <mergeCell ref="Q236:R236"/>
    <mergeCell ref="Q237:R237"/>
    <mergeCell ref="Q238:R238"/>
    <mergeCell ref="Q239:R239"/>
    <mergeCell ref="Q240:R240"/>
    <mergeCell ref="Q241:R241"/>
    <mergeCell ref="Q242:R242"/>
    <mergeCell ref="Q243:R243"/>
    <mergeCell ref="Q244:R244"/>
    <mergeCell ref="Q245:R245"/>
    <mergeCell ref="Q246:R246"/>
    <mergeCell ref="Q247:R247"/>
    <mergeCell ref="Q248:R248"/>
    <mergeCell ref="Q249:R249"/>
    <mergeCell ref="Q250:R250"/>
    <mergeCell ref="Q251:R251"/>
    <mergeCell ref="Q252:R252"/>
    <mergeCell ref="Q253:R253"/>
    <mergeCell ref="Q254:R254"/>
    <mergeCell ref="Q255:R255"/>
    <mergeCell ref="Q256:R256"/>
    <mergeCell ref="Q257:R257"/>
    <mergeCell ref="Q258:R258"/>
    <mergeCell ref="Q259:R259"/>
    <mergeCell ref="Q260:R260"/>
    <mergeCell ref="Q261:R261"/>
    <mergeCell ref="Q262:R262"/>
    <mergeCell ref="Q263:R263"/>
    <mergeCell ref="Q264:R264"/>
    <mergeCell ref="Q265:R265"/>
    <mergeCell ref="Q266:R266"/>
    <mergeCell ref="Q267:R267"/>
    <mergeCell ref="Q268:R268"/>
    <mergeCell ref="Q269:R269"/>
    <mergeCell ref="Q270:R270"/>
    <mergeCell ref="Q271:R271"/>
    <mergeCell ref="Q272:R272"/>
    <mergeCell ref="Q273:R273"/>
    <mergeCell ref="Q274:R274"/>
    <mergeCell ref="Q275:R275"/>
    <mergeCell ref="Q276:R276"/>
    <mergeCell ref="Q277:R277"/>
    <mergeCell ref="Q278:R278"/>
    <mergeCell ref="Q279:R279"/>
    <mergeCell ref="Q280:R280"/>
    <mergeCell ref="Q281:R281"/>
    <mergeCell ref="Q282:R282"/>
    <mergeCell ref="Q283:R283"/>
    <mergeCell ref="Q284:R284"/>
    <mergeCell ref="Q285:R285"/>
    <mergeCell ref="Q286:R286"/>
    <mergeCell ref="Q287:R287"/>
    <mergeCell ref="Q288:R288"/>
    <mergeCell ref="Q289:R289"/>
    <mergeCell ref="Q290:R290"/>
    <mergeCell ref="Q291:R291"/>
    <mergeCell ref="Q292:R292"/>
    <mergeCell ref="Q293:R293"/>
    <mergeCell ref="Q294:R294"/>
    <mergeCell ref="Q295:R295"/>
    <mergeCell ref="Q296:R296"/>
    <mergeCell ref="Q297:R297"/>
    <mergeCell ref="Q298:R298"/>
    <mergeCell ref="Q299:R299"/>
    <mergeCell ref="Q300:R300"/>
    <mergeCell ref="Q301:R301"/>
    <mergeCell ref="Q302:R302"/>
    <mergeCell ref="Q303:R303"/>
    <mergeCell ref="Q304:R304"/>
    <mergeCell ref="Q305:R305"/>
    <mergeCell ref="Q306:R306"/>
    <mergeCell ref="Q307:R307"/>
    <mergeCell ref="Q308:R308"/>
    <mergeCell ref="Q309:R309"/>
    <mergeCell ref="Q310:R310"/>
    <mergeCell ref="Q311:R311"/>
    <mergeCell ref="Q312:R312"/>
    <mergeCell ref="Q313:R313"/>
    <mergeCell ref="Q314:R314"/>
    <mergeCell ref="Q315:R315"/>
    <mergeCell ref="Q316:R316"/>
    <mergeCell ref="Q317:R317"/>
    <mergeCell ref="Q318:R318"/>
    <mergeCell ref="Q319:R319"/>
    <mergeCell ref="Q320:R320"/>
    <mergeCell ref="Q321:R321"/>
    <mergeCell ref="Q322:R322"/>
    <mergeCell ref="Q323:R323"/>
    <mergeCell ref="Q324:R324"/>
    <mergeCell ref="Q325:R325"/>
    <mergeCell ref="Q326:R326"/>
    <mergeCell ref="Q327:R327"/>
    <mergeCell ref="Q328:R328"/>
    <mergeCell ref="Q329:R329"/>
    <mergeCell ref="Q330:R330"/>
    <mergeCell ref="Q331:R331"/>
    <mergeCell ref="Q332:R332"/>
    <mergeCell ref="Q333:R333"/>
    <mergeCell ref="Q334:R334"/>
    <mergeCell ref="Q335:R335"/>
    <mergeCell ref="Q336:R336"/>
    <mergeCell ref="Q337:R337"/>
    <mergeCell ref="Q338:R338"/>
    <mergeCell ref="Q339:R339"/>
    <mergeCell ref="Q340:R340"/>
    <mergeCell ref="Q341:R341"/>
    <mergeCell ref="Q342:R342"/>
    <mergeCell ref="Q343:R343"/>
    <mergeCell ref="Q344:R344"/>
    <mergeCell ref="Q345:R345"/>
    <mergeCell ref="Q346:R346"/>
    <mergeCell ref="Q347:R347"/>
    <mergeCell ref="Q348:R348"/>
    <mergeCell ref="Q349:R349"/>
    <mergeCell ref="Q350:R350"/>
    <mergeCell ref="Q351:R351"/>
    <mergeCell ref="Q352:R352"/>
    <mergeCell ref="Q353:R353"/>
    <mergeCell ref="Q354:R354"/>
    <mergeCell ref="Q355:R355"/>
    <mergeCell ref="Q356:R356"/>
    <mergeCell ref="Q357:R357"/>
    <mergeCell ref="Q358:R358"/>
    <mergeCell ref="Q359:R359"/>
    <mergeCell ref="Q360:R360"/>
    <mergeCell ref="Q361:R361"/>
    <mergeCell ref="Q362:R362"/>
    <mergeCell ref="Q363:R363"/>
    <mergeCell ref="Q364:R364"/>
    <mergeCell ref="Q365:R365"/>
    <mergeCell ref="Q366:R366"/>
    <mergeCell ref="Q367:R367"/>
    <mergeCell ref="Q368:R368"/>
    <mergeCell ref="Q369:R369"/>
    <mergeCell ref="Q370:R370"/>
    <mergeCell ref="Q371:R371"/>
    <mergeCell ref="Q372:R372"/>
    <mergeCell ref="Q373:R373"/>
    <mergeCell ref="Q374:R374"/>
    <mergeCell ref="Q375:R375"/>
    <mergeCell ref="Q376:R376"/>
    <mergeCell ref="Q377:R377"/>
    <mergeCell ref="Q378:R378"/>
    <mergeCell ref="Q379:R379"/>
    <mergeCell ref="Q380:R380"/>
    <mergeCell ref="Q381:R381"/>
    <mergeCell ref="Q382:R382"/>
    <mergeCell ref="Q383:R383"/>
    <mergeCell ref="Q384:R384"/>
    <mergeCell ref="Q385:R385"/>
    <mergeCell ref="Q386:R386"/>
    <mergeCell ref="Q387:R387"/>
    <mergeCell ref="Q388:R388"/>
    <mergeCell ref="Q389:R389"/>
    <mergeCell ref="Q390:R390"/>
    <mergeCell ref="Q391:R391"/>
    <mergeCell ref="Q392:R392"/>
    <mergeCell ref="Q393:R393"/>
    <mergeCell ref="Q394:R394"/>
    <mergeCell ref="Q395:R395"/>
    <mergeCell ref="Q396:R396"/>
    <mergeCell ref="Q397:R397"/>
    <mergeCell ref="Q398:R398"/>
    <mergeCell ref="Q399:R399"/>
    <mergeCell ref="Q400:R400"/>
    <mergeCell ref="Q401:R401"/>
    <mergeCell ref="Q402:R402"/>
    <mergeCell ref="Q403:R403"/>
    <mergeCell ref="Q404:R404"/>
    <mergeCell ref="Q405:R405"/>
    <mergeCell ref="Q406:R406"/>
    <mergeCell ref="Q407:R407"/>
    <mergeCell ref="Q408:R408"/>
    <mergeCell ref="Q409:R409"/>
    <mergeCell ref="Q410:R410"/>
    <mergeCell ref="Q411:R411"/>
    <mergeCell ref="Q412:R412"/>
    <mergeCell ref="Q413:R413"/>
    <mergeCell ref="Q414:R414"/>
    <mergeCell ref="Q415:R415"/>
    <mergeCell ref="Q416:R416"/>
    <mergeCell ref="Q417:R417"/>
    <mergeCell ref="Q418:R418"/>
    <mergeCell ref="Q419:R419"/>
    <mergeCell ref="Q420:R420"/>
    <mergeCell ref="Q421:R421"/>
    <mergeCell ref="Q422:R422"/>
    <mergeCell ref="Q423:R423"/>
    <mergeCell ref="Q424:R424"/>
    <mergeCell ref="Q425:R425"/>
    <mergeCell ref="Q426:R426"/>
    <mergeCell ref="Q427:R427"/>
    <mergeCell ref="Q428:R428"/>
    <mergeCell ref="Q429:R429"/>
    <mergeCell ref="Q430:R430"/>
    <mergeCell ref="Q431:R431"/>
    <mergeCell ref="Q432:R432"/>
    <mergeCell ref="Q433:R433"/>
    <mergeCell ref="Q434:R434"/>
    <mergeCell ref="Q435:R435"/>
    <mergeCell ref="Q436:R436"/>
    <mergeCell ref="Q437:R437"/>
    <mergeCell ref="Q438:R438"/>
    <mergeCell ref="Q439:R439"/>
    <mergeCell ref="Q440:R440"/>
    <mergeCell ref="Q441:R441"/>
    <mergeCell ref="Q442:R442"/>
    <mergeCell ref="Q443:R443"/>
    <mergeCell ref="Q444:R444"/>
    <mergeCell ref="Q445:R445"/>
    <mergeCell ref="Q446:R446"/>
    <mergeCell ref="Q447:R447"/>
    <mergeCell ref="Q448:R448"/>
    <mergeCell ref="Q449:R449"/>
    <mergeCell ref="Q450:R450"/>
    <mergeCell ref="Q451:R451"/>
    <mergeCell ref="Q452:R452"/>
    <mergeCell ref="Q453:R453"/>
    <mergeCell ref="Q454:R454"/>
    <mergeCell ref="Q455:R455"/>
    <mergeCell ref="Q456:R456"/>
    <mergeCell ref="Q457:R457"/>
    <mergeCell ref="Q458:R458"/>
    <mergeCell ref="Q459:R459"/>
    <mergeCell ref="Q460:R460"/>
    <mergeCell ref="Q461:R461"/>
    <mergeCell ref="Q462:R462"/>
    <mergeCell ref="Q463:R463"/>
    <mergeCell ref="Q464:R464"/>
    <mergeCell ref="Q465:R465"/>
    <mergeCell ref="Q466:R466"/>
    <mergeCell ref="Q467:R467"/>
    <mergeCell ref="Q468:R468"/>
    <mergeCell ref="Q469:R469"/>
    <mergeCell ref="Q470:R470"/>
    <mergeCell ref="Q471:R471"/>
    <mergeCell ref="Q472:R472"/>
    <mergeCell ref="Q473:R473"/>
    <mergeCell ref="Q474:R474"/>
    <mergeCell ref="Q475:R475"/>
    <mergeCell ref="Q476:R476"/>
    <mergeCell ref="Q477:R477"/>
    <mergeCell ref="Q478:R478"/>
    <mergeCell ref="Q479:R479"/>
    <mergeCell ref="Q480:R480"/>
    <mergeCell ref="Q481:R481"/>
    <mergeCell ref="Q482:R482"/>
    <mergeCell ref="Q483:R483"/>
    <mergeCell ref="Q484:R484"/>
    <mergeCell ref="Q485:R485"/>
    <mergeCell ref="Q486:R486"/>
    <mergeCell ref="Q487:R487"/>
    <mergeCell ref="Q488:R488"/>
    <mergeCell ref="Q489:R489"/>
    <mergeCell ref="Q490:R490"/>
    <mergeCell ref="Q491:R491"/>
    <mergeCell ref="Q492:R492"/>
    <mergeCell ref="Q493:R493"/>
    <mergeCell ref="Q494:R494"/>
    <mergeCell ref="Q495:R495"/>
    <mergeCell ref="Q496:R496"/>
    <mergeCell ref="Q497:R497"/>
    <mergeCell ref="Q498:R498"/>
    <mergeCell ref="Q499:R499"/>
    <mergeCell ref="Q500:R500"/>
    <mergeCell ref="Q501:R501"/>
    <mergeCell ref="Q502:R502"/>
    <mergeCell ref="Q503:R503"/>
    <mergeCell ref="Q504:R504"/>
    <mergeCell ref="Q505:R505"/>
    <mergeCell ref="Q506:R506"/>
    <mergeCell ref="Q507:R507"/>
    <mergeCell ref="Q508:R508"/>
    <mergeCell ref="Q509:R509"/>
    <mergeCell ref="Q510:R510"/>
    <mergeCell ref="Q511:R511"/>
    <mergeCell ref="Q512:R512"/>
    <mergeCell ref="Q513:R513"/>
    <mergeCell ref="Q514:R514"/>
    <mergeCell ref="Q515:R515"/>
    <mergeCell ref="Q516:R516"/>
    <mergeCell ref="Q517:R517"/>
    <mergeCell ref="Q518:R518"/>
    <mergeCell ref="Q519:R519"/>
    <mergeCell ref="Q520:R520"/>
    <mergeCell ref="Q521:R521"/>
    <mergeCell ref="Q522:R522"/>
    <mergeCell ref="Q523:R523"/>
    <mergeCell ref="Q524:R524"/>
    <mergeCell ref="Q525:R525"/>
    <mergeCell ref="Q526:R526"/>
    <mergeCell ref="Q527:R527"/>
    <mergeCell ref="Q528:R528"/>
    <mergeCell ref="Q529:R529"/>
    <mergeCell ref="Q530:R530"/>
    <mergeCell ref="Q531:R531"/>
    <mergeCell ref="Q532:R532"/>
    <mergeCell ref="Q533:R533"/>
    <mergeCell ref="Q534:R534"/>
    <mergeCell ref="Q535:R535"/>
    <mergeCell ref="Q536:R536"/>
    <mergeCell ref="Q537:R537"/>
    <mergeCell ref="Q538:R538"/>
    <mergeCell ref="Q539:R539"/>
    <mergeCell ref="Q540:R540"/>
    <mergeCell ref="Q541:R541"/>
    <mergeCell ref="Q542:R542"/>
    <mergeCell ref="Q543:R543"/>
    <mergeCell ref="Q544:R544"/>
    <mergeCell ref="Q545:R545"/>
    <mergeCell ref="Q546:R546"/>
    <mergeCell ref="Q547:R547"/>
    <mergeCell ref="Q548:R548"/>
    <mergeCell ref="Q549:R549"/>
    <mergeCell ref="Q550:R550"/>
    <mergeCell ref="Q551:R551"/>
    <mergeCell ref="Q552:R552"/>
    <mergeCell ref="Q553:R553"/>
    <mergeCell ref="Q554:R554"/>
    <mergeCell ref="Q555:R555"/>
    <mergeCell ref="Q556:R556"/>
    <mergeCell ref="Q557:R557"/>
    <mergeCell ref="Q558:R558"/>
    <mergeCell ref="Q559:R559"/>
    <mergeCell ref="Q560:R560"/>
    <mergeCell ref="Q561:R561"/>
    <mergeCell ref="Q562:R562"/>
    <mergeCell ref="Q563:R563"/>
    <mergeCell ref="Q564:R564"/>
    <mergeCell ref="Q565:R565"/>
    <mergeCell ref="Q566:R566"/>
    <mergeCell ref="Q567:R567"/>
    <mergeCell ref="Q568:R568"/>
    <mergeCell ref="Q569:R569"/>
    <mergeCell ref="Q570:R570"/>
    <mergeCell ref="Q571:R571"/>
    <mergeCell ref="Q572:R572"/>
    <mergeCell ref="Q573:R573"/>
    <mergeCell ref="Q574:R574"/>
    <mergeCell ref="Q575:R575"/>
    <mergeCell ref="Q576:R576"/>
    <mergeCell ref="Q577:R577"/>
    <mergeCell ref="Q578:R578"/>
    <mergeCell ref="Q579:R579"/>
    <mergeCell ref="Q580:R580"/>
    <mergeCell ref="Q581:R581"/>
    <mergeCell ref="Q582:R582"/>
    <mergeCell ref="Q583:R583"/>
    <mergeCell ref="Q584:R584"/>
    <mergeCell ref="Q585:R585"/>
    <mergeCell ref="Q586:R586"/>
    <mergeCell ref="Q587:R587"/>
    <mergeCell ref="Q588:R588"/>
    <mergeCell ref="Q589:R589"/>
    <mergeCell ref="Q590:R590"/>
    <mergeCell ref="Q591:R591"/>
    <mergeCell ref="Q592:R592"/>
    <mergeCell ref="Q593:R593"/>
    <mergeCell ref="Q594:R594"/>
    <mergeCell ref="Q595:R595"/>
    <mergeCell ref="Q596:R596"/>
    <mergeCell ref="Q597:R597"/>
    <mergeCell ref="Q598:R598"/>
    <mergeCell ref="Q599:R599"/>
    <mergeCell ref="Q600:R600"/>
    <mergeCell ref="Q601:R601"/>
    <mergeCell ref="Q602:R602"/>
    <mergeCell ref="Q603:R603"/>
    <mergeCell ref="Q604:R604"/>
    <mergeCell ref="Q605:R605"/>
    <mergeCell ref="Q606:R606"/>
    <mergeCell ref="Q607:R607"/>
    <mergeCell ref="Q608:R608"/>
    <mergeCell ref="Q609:R609"/>
    <mergeCell ref="Q610:R610"/>
    <mergeCell ref="Q611:R611"/>
    <mergeCell ref="Q612:R612"/>
    <mergeCell ref="Q613:R613"/>
    <mergeCell ref="Q614:R614"/>
    <mergeCell ref="Q615:R615"/>
    <mergeCell ref="Q616:R616"/>
    <mergeCell ref="Q617:R617"/>
    <mergeCell ref="Q618:R618"/>
    <mergeCell ref="Q619:R619"/>
    <mergeCell ref="Q620:R620"/>
    <mergeCell ref="Q621:R621"/>
    <mergeCell ref="Q622:R622"/>
    <mergeCell ref="Q623:R623"/>
    <mergeCell ref="Q624:R624"/>
    <mergeCell ref="Q625:R625"/>
    <mergeCell ref="Q626:R626"/>
    <mergeCell ref="Q627:R627"/>
    <mergeCell ref="Q628:R628"/>
    <mergeCell ref="Q629:R629"/>
    <mergeCell ref="Q630:R630"/>
    <mergeCell ref="Q631:R631"/>
    <mergeCell ref="Q632:R632"/>
    <mergeCell ref="Q633:R633"/>
    <mergeCell ref="Q634:R634"/>
    <mergeCell ref="Q635:R635"/>
    <mergeCell ref="Q636:R636"/>
    <mergeCell ref="Q637:R637"/>
    <mergeCell ref="Q638:R638"/>
    <mergeCell ref="Q639:R639"/>
    <mergeCell ref="Q640:R640"/>
    <mergeCell ref="Q641:R641"/>
    <mergeCell ref="Q642:R642"/>
    <mergeCell ref="Q643:R643"/>
    <mergeCell ref="Q644:R644"/>
    <mergeCell ref="Q645:R645"/>
    <mergeCell ref="Q646:R646"/>
    <mergeCell ref="Q647:R647"/>
    <mergeCell ref="Q648:R648"/>
    <mergeCell ref="Q649:R649"/>
    <mergeCell ref="Q650:R650"/>
    <mergeCell ref="Q651:R651"/>
    <mergeCell ref="Q652:R652"/>
    <mergeCell ref="Q653:R653"/>
    <mergeCell ref="Q654:R654"/>
    <mergeCell ref="Q655:R655"/>
    <mergeCell ref="Q656:R656"/>
    <mergeCell ref="Q657:R657"/>
    <mergeCell ref="Q658:R658"/>
    <mergeCell ref="Q659:R659"/>
    <mergeCell ref="Q660:R660"/>
    <mergeCell ref="Q661:R661"/>
    <mergeCell ref="Q662:R662"/>
    <mergeCell ref="Q663:R663"/>
    <mergeCell ref="Q664:R664"/>
    <mergeCell ref="Q665:R665"/>
    <mergeCell ref="Q666:R666"/>
    <mergeCell ref="Q667:R667"/>
    <mergeCell ref="Q668:R668"/>
    <mergeCell ref="Q669:R669"/>
    <mergeCell ref="Q670:R670"/>
    <mergeCell ref="Q671:R671"/>
    <mergeCell ref="Q672:R672"/>
    <mergeCell ref="Q673:R673"/>
    <mergeCell ref="Q674:R674"/>
    <mergeCell ref="Q675:R675"/>
    <mergeCell ref="Q676:R676"/>
    <mergeCell ref="Q677:R677"/>
    <mergeCell ref="Q678:R678"/>
    <mergeCell ref="Q679:R679"/>
    <mergeCell ref="Q680:R680"/>
    <mergeCell ref="Q681:R681"/>
    <mergeCell ref="Q682:R682"/>
    <mergeCell ref="Q683:R683"/>
    <mergeCell ref="Q684:R684"/>
    <mergeCell ref="Q685:R685"/>
    <mergeCell ref="Q686:R686"/>
    <mergeCell ref="Q687:R687"/>
    <mergeCell ref="Q688:R688"/>
    <mergeCell ref="Q689:R689"/>
    <mergeCell ref="Q690:R690"/>
    <mergeCell ref="Q691:R691"/>
    <mergeCell ref="Q692:R692"/>
    <mergeCell ref="Q693:R693"/>
    <mergeCell ref="Q694:R694"/>
    <mergeCell ref="Q695:R695"/>
    <mergeCell ref="Q696:R696"/>
    <mergeCell ref="Q697:R697"/>
    <mergeCell ref="Q698:R698"/>
    <mergeCell ref="Q699:R699"/>
    <mergeCell ref="Q700:R700"/>
    <mergeCell ref="Q701:R701"/>
    <mergeCell ref="Q702:R702"/>
    <mergeCell ref="Q703:R703"/>
    <mergeCell ref="Q704:R704"/>
    <mergeCell ref="Q705:R705"/>
    <mergeCell ref="Q706:R706"/>
    <mergeCell ref="Q707:R707"/>
    <mergeCell ref="Q708:R708"/>
    <mergeCell ref="Q709:R709"/>
    <mergeCell ref="Q710:R710"/>
    <mergeCell ref="Q711:R711"/>
    <mergeCell ref="Q712:R712"/>
    <mergeCell ref="Q713:R713"/>
    <mergeCell ref="Q714:R714"/>
    <mergeCell ref="Q715:R715"/>
    <mergeCell ref="Q716:R716"/>
    <mergeCell ref="Q717:R717"/>
    <mergeCell ref="Q718:R718"/>
    <mergeCell ref="Q719:R719"/>
    <mergeCell ref="Q720:R720"/>
    <mergeCell ref="Q721:R721"/>
    <mergeCell ref="Q722:R722"/>
    <mergeCell ref="Q723:R723"/>
    <mergeCell ref="Q724:R724"/>
    <mergeCell ref="Q725:R725"/>
    <mergeCell ref="Q726:R726"/>
    <mergeCell ref="Q727:R727"/>
    <mergeCell ref="Q728:R728"/>
    <mergeCell ref="Q729:R729"/>
    <mergeCell ref="Q730:R730"/>
    <mergeCell ref="Q731:R731"/>
    <mergeCell ref="Q732:R732"/>
    <mergeCell ref="Q733:R733"/>
    <mergeCell ref="Q734:R734"/>
    <mergeCell ref="Q735:R735"/>
    <mergeCell ref="Q736:R736"/>
    <mergeCell ref="Q737:R737"/>
    <mergeCell ref="Q738:R738"/>
    <mergeCell ref="Q739:R739"/>
    <mergeCell ref="Q740:R740"/>
    <mergeCell ref="Q741:R741"/>
    <mergeCell ref="Q742:R742"/>
    <mergeCell ref="Q743:R743"/>
    <mergeCell ref="Q744:R744"/>
    <mergeCell ref="Q745:R745"/>
    <mergeCell ref="Q746:R746"/>
    <mergeCell ref="Q747:R747"/>
    <mergeCell ref="Q748:R748"/>
    <mergeCell ref="Q749:R749"/>
    <mergeCell ref="Q750:R750"/>
    <mergeCell ref="Q751:R751"/>
    <mergeCell ref="Q752:R752"/>
    <mergeCell ref="Q753:R753"/>
    <mergeCell ref="Q754:R754"/>
    <mergeCell ref="Q755:R755"/>
    <mergeCell ref="Q756:R756"/>
    <mergeCell ref="Q757:R757"/>
    <mergeCell ref="Q758:R758"/>
    <mergeCell ref="Q759:R759"/>
    <mergeCell ref="Q760:R760"/>
    <mergeCell ref="Q761:R761"/>
    <mergeCell ref="Q762:R762"/>
    <mergeCell ref="Q763:R763"/>
    <mergeCell ref="Q764:R764"/>
    <mergeCell ref="Q765:R765"/>
    <mergeCell ref="Q766:R766"/>
    <mergeCell ref="Q767:R767"/>
    <mergeCell ref="Q768:R768"/>
    <mergeCell ref="Q769:R769"/>
    <mergeCell ref="Q770:R770"/>
    <mergeCell ref="Q771:R771"/>
    <mergeCell ref="Q772:R772"/>
    <mergeCell ref="Q773:R773"/>
    <mergeCell ref="Q774:R774"/>
    <mergeCell ref="Q775:R775"/>
    <mergeCell ref="Q776:R776"/>
    <mergeCell ref="Q777:R777"/>
    <mergeCell ref="Q778:R778"/>
    <mergeCell ref="Q779:R779"/>
    <mergeCell ref="Q780:R780"/>
    <mergeCell ref="Q781:R781"/>
    <mergeCell ref="Q782:R782"/>
    <mergeCell ref="Q783:R783"/>
    <mergeCell ref="Q784:R784"/>
    <mergeCell ref="Q785:R785"/>
    <mergeCell ref="Q786:R786"/>
    <mergeCell ref="Q787:R787"/>
    <mergeCell ref="Q788:R788"/>
    <mergeCell ref="Q789:R789"/>
    <mergeCell ref="Q790:R790"/>
    <mergeCell ref="Q791:R791"/>
    <mergeCell ref="Q792:R792"/>
    <mergeCell ref="Q793:R793"/>
    <mergeCell ref="Q794:R794"/>
    <mergeCell ref="Q795:R795"/>
    <mergeCell ref="Q796:R796"/>
    <mergeCell ref="Q797:R797"/>
    <mergeCell ref="Q798:R798"/>
    <mergeCell ref="Q799:R799"/>
    <mergeCell ref="Q800:R800"/>
    <mergeCell ref="Q801:R801"/>
    <mergeCell ref="Q802:R802"/>
    <mergeCell ref="Q803:R803"/>
    <mergeCell ref="Q804:R804"/>
    <mergeCell ref="Q805:R805"/>
    <mergeCell ref="Q806:R806"/>
    <mergeCell ref="Q807:R807"/>
    <mergeCell ref="Q808:R808"/>
    <mergeCell ref="Q809:R809"/>
    <mergeCell ref="Q810:R810"/>
    <mergeCell ref="Q811:R811"/>
    <mergeCell ref="Q812:R812"/>
    <mergeCell ref="Q813:R813"/>
    <mergeCell ref="Q814:R814"/>
    <mergeCell ref="Q815:R815"/>
    <mergeCell ref="Q816:R816"/>
    <mergeCell ref="Q817:R817"/>
    <mergeCell ref="Q818:R818"/>
    <mergeCell ref="Q819:R819"/>
    <mergeCell ref="Q820:R820"/>
    <mergeCell ref="Q821:R821"/>
    <mergeCell ref="Q822:R822"/>
    <mergeCell ref="Q823:R823"/>
    <mergeCell ref="Q824:R824"/>
    <mergeCell ref="Q825:R825"/>
    <mergeCell ref="Q826:R826"/>
    <mergeCell ref="Q827:R827"/>
    <mergeCell ref="Q828:R828"/>
    <mergeCell ref="Q829:R829"/>
    <mergeCell ref="Q830:R830"/>
    <mergeCell ref="Q831:R831"/>
    <mergeCell ref="Q832:R832"/>
    <mergeCell ref="Q833:R833"/>
    <mergeCell ref="Q834:R834"/>
    <mergeCell ref="Q835:R835"/>
    <mergeCell ref="Q836:R836"/>
    <mergeCell ref="Q837:R837"/>
    <mergeCell ref="Q838:R838"/>
    <mergeCell ref="Q839:R839"/>
    <mergeCell ref="Q840:R840"/>
    <mergeCell ref="Q841:R841"/>
    <mergeCell ref="Q842:R842"/>
    <mergeCell ref="Q843:R843"/>
    <mergeCell ref="Q844:R844"/>
    <mergeCell ref="Q845:R845"/>
    <mergeCell ref="Q846:R846"/>
    <mergeCell ref="Q847:R847"/>
    <mergeCell ref="Q848:R848"/>
    <mergeCell ref="Q849:R849"/>
    <mergeCell ref="Q850:R850"/>
    <mergeCell ref="Q851:R851"/>
    <mergeCell ref="Q852:R852"/>
    <mergeCell ref="Q853:R853"/>
    <mergeCell ref="Q854:R854"/>
    <mergeCell ref="Q855:R855"/>
    <mergeCell ref="Q856:R856"/>
    <mergeCell ref="Q857:R857"/>
    <mergeCell ref="Q858:R858"/>
    <mergeCell ref="Q859:R859"/>
    <mergeCell ref="Q860:R860"/>
    <mergeCell ref="Q861:R861"/>
    <mergeCell ref="Q862:R862"/>
    <mergeCell ref="Q863:R863"/>
    <mergeCell ref="Q864:R864"/>
    <mergeCell ref="Q865:R865"/>
    <mergeCell ref="Q866:R866"/>
    <mergeCell ref="Q867:R867"/>
    <mergeCell ref="Q868:R868"/>
    <mergeCell ref="Q869:R869"/>
    <mergeCell ref="Q870:R870"/>
    <mergeCell ref="Q871:R871"/>
    <mergeCell ref="Q872:R872"/>
    <mergeCell ref="Q873:R873"/>
    <mergeCell ref="Q874:R874"/>
    <mergeCell ref="Q875:R875"/>
    <mergeCell ref="Q876:R876"/>
    <mergeCell ref="Q877:R877"/>
    <mergeCell ref="Q878:R878"/>
    <mergeCell ref="Q879:R879"/>
    <mergeCell ref="Q880:R880"/>
    <mergeCell ref="Q881:R881"/>
    <mergeCell ref="Q882:R882"/>
    <mergeCell ref="Q883:R883"/>
    <mergeCell ref="Q884:R884"/>
    <mergeCell ref="Q885:R885"/>
    <mergeCell ref="Q886:R886"/>
    <mergeCell ref="Q887:R887"/>
    <mergeCell ref="Q888:R888"/>
    <mergeCell ref="Q889:R889"/>
    <mergeCell ref="Q890:R890"/>
    <mergeCell ref="Q891:R891"/>
    <mergeCell ref="Q892:R892"/>
    <mergeCell ref="Q893:R893"/>
    <mergeCell ref="Q894:R894"/>
    <mergeCell ref="Q895:R895"/>
    <mergeCell ref="Q896:R896"/>
    <mergeCell ref="Q897:R897"/>
    <mergeCell ref="Q898:R898"/>
    <mergeCell ref="Q899:R899"/>
    <mergeCell ref="Q900:R900"/>
    <mergeCell ref="Q901:R901"/>
    <mergeCell ref="Q902:R902"/>
    <mergeCell ref="Q903:R903"/>
    <mergeCell ref="Q904:R904"/>
    <mergeCell ref="Q905:R905"/>
    <mergeCell ref="Q906:R906"/>
    <mergeCell ref="Q907:R907"/>
    <mergeCell ref="Q908:R908"/>
    <mergeCell ref="Q909:R909"/>
    <mergeCell ref="Q910:R910"/>
    <mergeCell ref="Q911:R911"/>
    <mergeCell ref="Q912:R912"/>
    <mergeCell ref="Q913:R913"/>
    <mergeCell ref="Q914:R914"/>
    <mergeCell ref="Q915:R915"/>
    <mergeCell ref="Q916:R916"/>
    <mergeCell ref="Q917:R917"/>
    <mergeCell ref="Q918:R918"/>
    <mergeCell ref="Q919:R919"/>
    <mergeCell ref="Q920:R920"/>
    <mergeCell ref="Q921:R921"/>
    <mergeCell ref="Q922:R922"/>
    <mergeCell ref="Q923:R923"/>
    <mergeCell ref="Q924:R924"/>
    <mergeCell ref="Q925:R925"/>
    <mergeCell ref="Q926:R926"/>
    <mergeCell ref="Q927:R927"/>
    <mergeCell ref="Q928:R928"/>
    <mergeCell ref="Q929:R929"/>
    <mergeCell ref="Q930:R930"/>
    <mergeCell ref="Q931:R931"/>
    <mergeCell ref="Q932:R932"/>
    <mergeCell ref="Q933:R933"/>
    <mergeCell ref="Q934:R934"/>
    <mergeCell ref="Q935:R935"/>
    <mergeCell ref="Q936:R936"/>
    <mergeCell ref="Q937:R937"/>
    <mergeCell ref="Q938:R938"/>
    <mergeCell ref="Q939:R939"/>
    <mergeCell ref="Q940:R940"/>
    <mergeCell ref="Q941:R941"/>
    <mergeCell ref="Q942:R942"/>
    <mergeCell ref="Q943:R943"/>
    <mergeCell ref="Q944:R944"/>
    <mergeCell ref="Q945:R945"/>
    <mergeCell ref="Q946:R946"/>
    <mergeCell ref="Q947:R947"/>
    <mergeCell ref="Q948:R948"/>
    <mergeCell ref="Q949:R949"/>
    <mergeCell ref="Q950:R950"/>
    <mergeCell ref="Q951:R951"/>
    <mergeCell ref="Q952:R952"/>
    <mergeCell ref="Q953:R953"/>
    <mergeCell ref="Q954:R954"/>
    <mergeCell ref="Q955:R955"/>
    <mergeCell ref="Q956:R956"/>
    <mergeCell ref="Q957:R957"/>
    <mergeCell ref="Q958:R958"/>
    <mergeCell ref="Q959:R959"/>
    <mergeCell ref="Q960:R960"/>
    <mergeCell ref="Q961:R961"/>
    <mergeCell ref="Q962:R962"/>
    <mergeCell ref="Q963:R963"/>
    <mergeCell ref="Q964:R964"/>
    <mergeCell ref="Q965:R965"/>
    <mergeCell ref="Q969:R969"/>
    <mergeCell ref="Q966:R966"/>
    <mergeCell ref="Q967:R967"/>
    <mergeCell ref="Q968:R968"/>
    <mergeCell ref="Q970:R970"/>
    <mergeCell ref="S970:T970"/>
    <mergeCell ref="Q971:R971"/>
    <mergeCell ref="S971:T971"/>
    <mergeCell ref="Q972:R972"/>
    <mergeCell ref="S972:T972"/>
    <mergeCell ref="Q973:R973"/>
    <mergeCell ref="S973:T973"/>
    <mergeCell ref="Q974:R974"/>
    <mergeCell ref="S974:T974"/>
    <mergeCell ref="Q984:R984"/>
    <mergeCell ref="S984:T984"/>
    <mergeCell ref="Q985:R985"/>
    <mergeCell ref="S985:T985"/>
    <mergeCell ref="Q975:R975"/>
    <mergeCell ref="S975:T975"/>
    <mergeCell ref="Q976:R976"/>
    <mergeCell ref="S976:T976"/>
    <mergeCell ref="Q977:R977"/>
    <mergeCell ref="S977:T977"/>
    <mergeCell ref="Q978:R978"/>
    <mergeCell ref="S978:T978"/>
    <mergeCell ref="Q979:R979"/>
    <mergeCell ref="S979:T979"/>
    <mergeCell ref="Q980:R980"/>
    <mergeCell ref="S980:T980"/>
    <mergeCell ref="Q981:R981"/>
    <mergeCell ref="S981:T981"/>
    <mergeCell ref="Q982:R982"/>
    <mergeCell ref="S982:T982"/>
    <mergeCell ref="Q983:R983"/>
    <mergeCell ref="S983:T983"/>
  </mergeCells>
  <pageMargins left="0.196850393700787" right="0.196850393700787" top="0.196850393700787" bottom="0.196850393700787" header="0.196850393700787" footer="0.196850393700787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CUADRO-NECESIDADES </vt:lpstr>
      <vt:lpstr>INSTRUCTIVO PARA LLENAR</vt:lpstr>
      <vt:lpstr>CATALOGO</vt:lpstr>
      <vt:lpstr>LISTADO-IIEE</vt:lpstr>
      <vt:lpstr>Criterio</vt:lpstr>
      <vt:lpstr>Hoja2</vt:lpstr>
      <vt:lpstr>Unid. Mult.</vt:lpstr>
      <vt:lpstr>IIEE EIB</vt:lpstr>
      <vt:lpstr>Frontera</vt:lpstr>
      <vt:lpstr>Rural</vt:lpstr>
      <vt:lpstr>Censo 2023 Direccion</vt:lpstr>
      <vt:lpstr>Instituciones Educativas</vt:lpstr>
      <vt:lpstr>rptDatosInstitucionesEducativas</vt:lpstr>
      <vt:lpstr>CATALOGO!Área_de_impresión</vt:lpstr>
      <vt:lpstr>'CUADRO-NECESIDADES '!Área_de_impresión</vt:lpstr>
      <vt:lpstr>'INSTRUCTIVO PARA LLENAR'!Área_de_impresión</vt:lpstr>
      <vt:lpstr>CATALOGO</vt:lpstr>
      <vt:lpstr>CATALOGO!Títulos_a_imprimir</vt:lpstr>
      <vt:lpstr>'CUADRO-NECESIDADES '!Títulos_a_imprimir</vt:lpstr>
      <vt:lpstr>'INSTRUCTIVO PARA LLENAR'!Títulos_a_imprimir</vt:lpstr>
    </vt:vector>
  </TitlesOfParts>
  <Manager/>
  <Company>GP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IMAGEN 1</cp:lastModifiedBy>
  <cp:revision/>
  <cp:lastPrinted>2025-01-29T19:05:58Z</cp:lastPrinted>
  <dcterms:created xsi:type="dcterms:W3CDTF">2013-10-04T23:17:01Z</dcterms:created>
  <dcterms:modified xsi:type="dcterms:W3CDTF">2025-01-31T15:25:28Z</dcterms:modified>
  <cp:category/>
  <cp:contentStatus/>
</cp:coreProperties>
</file>